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HOT\Desktop\RepoVuGen\Doc\"/>
    </mc:Choice>
  </mc:AlternateContent>
  <bookViews>
    <workbookView xWindow="0" yWindow="0" windowWidth="28800" windowHeight="18000" activeTab="3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62913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6" i="2" l="1"/>
  <c r="X27" i="2"/>
  <c r="X28" i="2"/>
  <c r="X29" i="2"/>
  <c r="X30" i="2"/>
  <c r="X31" i="2"/>
  <c r="X32" i="2"/>
  <c r="X33" i="2"/>
  <c r="X34" i="2"/>
  <c r="X35" i="2"/>
  <c r="X36" i="2"/>
  <c r="X25" i="2"/>
  <c r="V21" i="2"/>
  <c r="V20" i="2"/>
  <c r="V19" i="2"/>
  <c r="V18" i="2"/>
  <c r="V17" i="2"/>
  <c r="V16" i="2"/>
  <c r="V15" i="2"/>
  <c r="V14" i="2"/>
  <c r="V13" i="2"/>
  <c r="V12" i="2"/>
  <c r="V11" i="2"/>
  <c r="V10" i="2"/>
  <c r="S25" i="2"/>
  <c r="S26" i="2"/>
  <c r="S27" i="2"/>
  <c r="S28" i="2"/>
  <c r="S29" i="2"/>
  <c r="S30" i="2"/>
  <c r="S31" i="2"/>
  <c r="S32" i="2"/>
  <c r="S33" i="2"/>
  <c r="S34" i="2"/>
  <c r="S35" i="2"/>
  <c r="S36" i="2"/>
  <c r="V36" i="2"/>
  <c r="V35" i="2"/>
  <c r="V34" i="2"/>
  <c r="V33" i="2"/>
  <c r="V32" i="2"/>
  <c r="V31" i="2"/>
  <c r="V30" i="2"/>
  <c r="V29" i="2"/>
  <c r="V28" i="2"/>
  <c r="V27" i="2"/>
  <c r="V26" i="2"/>
  <c r="V25" i="2"/>
  <c r="W26" i="2" l="1"/>
  <c r="W27" i="2"/>
  <c r="W28" i="2"/>
  <c r="W29" i="2"/>
  <c r="W30" i="2"/>
  <c r="W31" i="2"/>
  <c r="W32" i="2"/>
  <c r="W33" i="2"/>
  <c r="W34" i="2"/>
  <c r="W35" i="2"/>
  <c r="W36" i="2"/>
  <c r="W25" i="2"/>
  <c r="W13" i="2"/>
  <c r="W14" i="2"/>
  <c r="W18" i="2"/>
  <c r="W21" i="2"/>
  <c r="W19" i="2"/>
  <c r="W17" i="2"/>
  <c r="W16" i="2"/>
  <c r="W11" i="2"/>
  <c r="W10" i="2"/>
  <c r="W12" i="2"/>
  <c r="W15" i="2"/>
  <c r="W20" i="2"/>
  <c r="B55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F15" i="3"/>
  <c r="F16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E16" i="3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T3" i="3" l="1"/>
  <c r="T4" i="3"/>
  <c r="T5" i="3"/>
  <c r="T6" i="3"/>
  <c r="T7" i="3"/>
  <c r="C41" i="3"/>
  <c r="G41" i="3" l="1"/>
  <c r="D29" i="3"/>
  <c r="H29" i="3" s="1"/>
  <c r="D30" i="3"/>
  <c r="H30" i="3" s="1"/>
  <c r="P3" i="3"/>
  <c r="P4" i="3"/>
  <c r="P6" i="3"/>
  <c r="P7" i="3"/>
  <c r="V3" i="3"/>
  <c r="V4" i="3"/>
  <c r="V5" i="3"/>
  <c r="V6" i="3"/>
  <c r="V7" i="3"/>
  <c r="D28" i="3"/>
  <c r="H28" i="3" s="1"/>
  <c r="R8" i="3"/>
  <c r="D26" i="3"/>
  <c r="H26" i="3" s="1"/>
  <c r="D27" i="3"/>
  <c r="H27" i="3" s="1"/>
  <c r="D21" i="3"/>
  <c r="H21" i="3" s="1"/>
  <c r="D22" i="3"/>
  <c r="H22" i="3" s="1"/>
  <c r="D23" i="3"/>
  <c r="H23" i="3" s="1"/>
  <c r="D24" i="3"/>
  <c r="H24" i="3" s="1"/>
  <c r="D25" i="3"/>
  <c r="H25" i="3" s="1"/>
  <c r="D8" i="3"/>
  <c r="H8" i="3" s="1"/>
  <c r="D3" i="3"/>
  <c r="H3" i="3" s="1"/>
  <c r="D4" i="3"/>
  <c r="H4" i="3" s="1"/>
  <c r="D5" i="3"/>
  <c r="H5" i="3" s="1"/>
  <c r="D6" i="3"/>
  <c r="H6" i="3" s="1"/>
  <c r="D7" i="3"/>
  <c r="H7" i="3" s="1"/>
  <c r="D9" i="3"/>
  <c r="H9" i="3" s="1"/>
  <c r="D10" i="3"/>
  <c r="H10" i="3" s="1"/>
  <c r="D11" i="3"/>
  <c r="H11" i="3" s="1"/>
  <c r="D12" i="3"/>
  <c r="H12" i="3" s="1"/>
  <c r="D13" i="3"/>
  <c r="H13" i="3" s="1"/>
  <c r="D14" i="3"/>
  <c r="H14" i="3" s="1"/>
  <c r="D15" i="3"/>
  <c r="H15" i="3" s="1"/>
  <c r="D16" i="3"/>
  <c r="H16" i="3" s="1"/>
  <c r="D17" i="3"/>
  <c r="H17" i="3" s="1"/>
  <c r="D18" i="3"/>
  <c r="H18" i="3" s="1"/>
  <c r="D19" i="3"/>
  <c r="H19" i="3" s="1"/>
  <c r="D20" i="3"/>
  <c r="H20" i="3" s="1"/>
  <c r="G2" i="3"/>
  <c r="P2" i="3"/>
  <c r="D41" i="3" l="1"/>
  <c r="W2" i="3" l="1"/>
  <c r="S7" i="3" s="1"/>
  <c r="E2" i="3" l="1"/>
  <c r="D65" i="3" l="1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64" i="3"/>
  <c r="E64" i="3" s="1"/>
  <c r="D55" i="3"/>
  <c r="B56" i="3" l="1"/>
  <c r="B57" i="3"/>
  <c r="B58" i="3"/>
  <c r="B59" i="3"/>
  <c r="F55" i="3"/>
  <c r="C68" i="3" s="1"/>
  <c r="C66" i="3" l="1"/>
  <c r="G66" i="3" s="1"/>
  <c r="C70" i="3"/>
  <c r="G70" i="3" s="1"/>
  <c r="C67" i="3"/>
  <c r="G67" i="3" s="1"/>
  <c r="G68" i="3"/>
  <c r="C65" i="3"/>
  <c r="G65" i="3" s="1"/>
  <c r="C69" i="3"/>
  <c r="G69" i="3" s="1"/>
  <c r="C64" i="3"/>
  <c r="G64" i="3" s="1"/>
  <c r="A3" i="4"/>
  <c r="A4" i="4"/>
  <c r="A5" i="4"/>
  <c r="A6" i="4"/>
  <c r="A7" i="4"/>
  <c r="A8" i="4"/>
  <c r="A9" i="4"/>
  <c r="A10" i="4"/>
  <c r="A11" i="4"/>
  <c r="A12" i="4"/>
  <c r="A13" i="4"/>
  <c r="A2" i="4"/>
  <c r="F39" i="3" s="1"/>
  <c r="H39" i="3" s="1"/>
  <c r="F50" i="3" l="1"/>
  <c r="H50" i="3" s="1"/>
  <c r="F42" i="3"/>
  <c r="H42" i="3" s="1"/>
  <c r="F48" i="3"/>
  <c r="H48" i="3" s="1"/>
  <c r="F43" i="3"/>
  <c r="H43" i="3" s="1"/>
  <c r="F49" i="3"/>
  <c r="H49" i="3" s="1"/>
  <c r="F44" i="3"/>
  <c r="H44" i="3" s="1"/>
  <c r="F40" i="3"/>
  <c r="H40" i="3" s="1"/>
  <c r="F47" i="3"/>
  <c r="H47" i="3" s="1"/>
  <c r="F46" i="3"/>
  <c r="H46" i="3" s="1"/>
  <c r="F45" i="3"/>
  <c r="H45" i="3" s="1"/>
  <c r="F41" i="3"/>
  <c r="H41" i="3" s="1"/>
  <c r="F2" i="3"/>
  <c r="D2" i="3"/>
  <c r="D56" i="3"/>
  <c r="D57" i="3"/>
  <c r="H57" i="3" s="1"/>
  <c r="D58" i="3"/>
  <c r="H58" i="3" s="1"/>
  <c r="D59" i="3"/>
  <c r="C40" i="3"/>
  <c r="C47" i="3"/>
  <c r="C49" i="3"/>
  <c r="C44" i="3"/>
  <c r="C43" i="3"/>
  <c r="C42" i="3"/>
  <c r="C45" i="3"/>
  <c r="C46" i="3"/>
  <c r="C48" i="3"/>
  <c r="C50" i="3"/>
  <c r="C39" i="3"/>
  <c r="G50" i="3" l="1"/>
  <c r="G48" i="3"/>
  <c r="I48" i="3" s="1"/>
  <c r="G46" i="3"/>
  <c r="G45" i="3"/>
  <c r="G42" i="3"/>
  <c r="G43" i="3"/>
  <c r="G44" i="3"/>
  <c r="G49" i="3"/>
  <c r="I49" i="3" s="1"/>
  <c r="G47" i="3"/>
  <c r="G40" i="3"/>
  <c r="G39" i="3"/>
  <c r="G51" i="3" s="1"/>
  <c r="H51" i="3"/>
  <c r="I40" i="3"/>
  <c r="I47" i="3"/>
  <c r="I42" i="3"/>
  <c r="F59" i="3"/>
  <c r="F57" i="3"/>
  <c r="F58" i="3"/>
  <c r="G55" i="3"/>
  <c r="H55" i="3" s="1"/>
  <c r="I58" i="3"/>
  <c r="F56" i="3"/>
  <c r="I57" i="3"/>
  <c r="B51" i="3"/>
  <c r="I41" i="3" l="1"/>
  <c r="I39" i="3"/>
  <c r="C79" i="3"/>
  <c r="G79" i="3" s="1"/>
  <c r="C83" i="3"/>
  <c r="G83" i="3" s="1"/>
  <c r="C80" i="3"/>
  <c r="G80" i="3" s="1"/>
  <c r="C84" i="3"/>
  <c r="G84" i="3" s="1"/>
  <c r="C81" i="3"/>
  <c r="G81" i="3" s="1"/>
  <c r="C85" i="3"/>
  <c r="G85" i="3" s="1"/>
  <c r="C82" i="3"/>
  <c r="G82" i="3" s="1"/>
  <c r="C75" i="3"/>
  <c r="G75" i="3" s="1"/>
  <c r="C76" i="3"/>
  <c r="G76" i="3" s="1"/>
  <c r="C77" i="3"/>
  <c r="G77" i="3" s="1"/>
  <c r="C74" i="3"/>
  <c r="G74" i="3" s="1"/>
  <c r="C78" i="3"/>
  <c r="G78" i="3" s="1"/>
  <c r="G56" i="3"/>
  <c r="G60" i="3" s="1"/>
  <c r="C71" i="3"/>
  <c r="G71" i="3" s="1"/>
  <c r="C72" i="3"/>
  <c r="G72" i="3" s="1"/>
  <c r="C73" i="3"/>
  <c r="G73" i="3" s="1"/>
  <c r="G59" i="3"/>
  <c r="H59" i="3" s="1"/>
  <c r="I59" i="3" s="1"/>
  <c r="C87" i="3"/>
  <c r="G87" i="3" s="1"/>
  <c r="C88" i="3"/>
  <c r="G88" i="3" s="1"/>
  <c r="C89" i="3"/>
  <c r="G89" i="3" s="1"/>
  <c r="C86" i="3"/>
  <c r="G86" i="3" s="1"/>
  <c r="H56" i="3"/>
  <c r="I56" i="3" s="1"/>
  <c r="I55" i="3"/>
  <c r="D48" i="3"/>
  <c r="D39" i="3"/>
  <c r="D49" i="3"/>
  <c r="D50" i="3"/>
  <c r="S6" i="3" l="1"/>
  <c r="S5" i="3"/>
  <c r="S3" i="3"/>
  <c r="S4" i="3"/>
  <c r="S2" i="3"/>
  <c r="T2" i="3"/>
  <c r="V2" i="3" l="1"/>
  <c r="H2" i="3"/>
  <c r="S8" i="3"/>
  <c r="D40" i="3"/>
  <c r="D43" i="3"/>
  <c r="C51" i="3" l="1"/>
  <c r="I50" i="3" s="1"/>
  <c r="D46" i="3"/>
  <c r="I45" i="3"/>
  <c r="I46" i="3"/>
  <c r="D47" i="3"/>
  <c r="D42" i="3"/>
  <c r="I43" i="3"/>
  <c r="D44" i="3"/>
  <c r="D45" i="3"/>
  <c r="I44" i="3"/>
  <c r="D51" i="3" l="1"/>
  <c r="P5" i="3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<sst xmlns="http://schemas.openxmlformats.org/spreadsheetml/2006/main" count="296" uniqueCount="110">
  <si>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</si>
  <si>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</si>
  <si>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</si>
  <si>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</si>
  <si>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</si>
  <si>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</si>
  <si>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</si>
  <si>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</si>
  <si>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</si>
  <si>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</si>
  <si>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По профилю</t>
  </si>
  <si>
    <t>login</t>
  </si>
  <si>
    <t>Поиск максимума 3 ступень</t>
  </si>
  <si>
    <t>Подтверждение максимума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</si>
  <si>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</si>
  <si>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</si>
  <si>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</si>
  <si>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</si>
  <si>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</si>
  <si>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</si>
  <si>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</si>
  <si>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</si>
  <si>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</si>
  <si>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</si>
  <si>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</si>
  <si>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</si>
  <si>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</si>
  <si>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</si>
  <si>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</si>
  <si>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</si>
  <si>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</si>
  <si>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</si>
  <si>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</si>
  <si>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</si>
  <si>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</si>
  <si>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</si>
  <si>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</si>
  <si>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</si>
  <si>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</si>
  <si>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</si>
  <si>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</si>
  <si>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</si>
  <si>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</si>
  <si>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</si>
  <si>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</si>
  <si>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</si>
  <si>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</si>
  <si>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</si>
  <si>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</si>
  <si>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</si>
  <si>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</si>
  <si>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</si>
  <si>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</si>
  <si>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</si>
  <si>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</si>
  <si>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</si>
  <si>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</si>
  <si>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</si>
  <si>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</si>
  <si>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</si>
  <si>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</si>
  <si>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</si>
  <si>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</si>
  <si>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</si>
  <si>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</si>
  <si>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</si>
  <si>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</si>
  <si>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</si>
  <si>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</si>
  <si>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</si>
  <si>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</si>
  <si>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</si>
  <si>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</si>
  <si>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</si>
  <si>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</si>
  <si>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</si>
  <si>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</si>
  <si>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</si>
  <si>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</si>
  <si>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Профиль</t>
  </si>
  <si>
    <t>логин</t>
  </si>
  <si>
    <t>логин/логаут</t>
  </si>
  <si>
    <t>loginPage</t>
  </si>
  <si>
    <t>flights</t>
  </si>
  <si>
    <t>typeData</t>
  </si>
  <si>
    <t>chooseFlight</t>
  </si>
  <si>
    <t>personalData</t>
  </si>
  <si>
    <t>checkItinerary</t>
  </si>
  <si>
    <t>deleteTicket</t>
  </si>
  <si>
    <t>signOut</t>
  </si>
  <si>
    <t>registrationData</t>
  </si>
  <si>
    <t>signUpPage</t>
  </si>
  <si>
    <t>Transaction Name </t>
  </si>
  <si>
    <t>Minimum </t>
  </si>
  <si>
    <t>Average </t>
  </si>
  <si>
    <t>Maximum </t>
  </si>
  <si>
    <t>Std. Deviation </t>
  </si>
  <si>
    <t>90 Percent </t>
  </si>
  <si>
    <t>Pass </t>
  </si>
  <si>
    <t>Fail </t>
  </si>
  <si>
    <t>Stop </t>
  </si>
  <si>
    <t>pageAfterRegistaration</t>
  </si>
  <si>
    <t>UC1_BuyTicket</t>
  </si>
  <si>
    <t>UC3_DeleteTicket</t>
  </si>
  <si>
    <t>UC4_LoginLogout</t>
  </si>
  <si>
    <t>UC5_CustomerRegistration</t>
  </si>
  <si>
    <t>UC_CheckTicket</t>
  </si>
  <si>
    <t>vuser_end_Transaction</t>
  </si>
  <si>
    <t>vuser_init_Transaction</t>
  </si>
  <si>
    <t>UC_Login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</si>
</sst>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0.0000"/>
    <numFmt numFmtId="165" formatCode="0.0"/>
    <numFmt numFmtId="173" formatCode="0.0%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3"/>
      <color rgb="FFA3A3A3"/>
      <name val="Arial"/>
      <family val="2"/>
    </font>
    <font>
      <sz val="14"/>
      <color rgb="FFDDE2E7"/>
      <name val="Arial"/>
      <family val="2"/>
    </font>
    <font>
      <u/>
      <sz val="11"/>
      <color theme="10"/>
      <name val="Calibri"/>
      <family val="2"/>
      <scheme val="minor"/>
    </font>
    <font>
      <b/>
      <sz val="13"/>
      <color rgb="FF6C6C6C"/>
      <name val="Arial"/>
      <family val="2"/>
    </font>
    <font>
      <sz val="14"/>
      <color rgb="FF212529"/>
      <name val="Arial"/>
      <family val="2"/>
    </font>
    <font>
      <b/>
      <sz val="13"/>
      <color theme="1"/>
      <name val="Arial"/>
      <family val="2"/>
    </font>
    <font>
      <u/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0"/>
      <color rgb="FF6C6C6C"/>
      <name val="Arial"/>
      <family val="2"/>
      <charset val="204"/>
    </font>
    <font>
      <sz val="11"/>
      <color rgb="FF212529"/>
      <name val="Arial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rgb="FFDEE2E6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2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5" applyNumberFormat="0" applyAlignment="0" applyProtection="0"/>
    <xf numFmtId="0" fontId="20" fillId="6" borderId="6" applyNumberFormat="0" applyAlignment="0" applyProtection="0"/>
    <xf numFmtId="0" fontId="21" fillId="6" borderId="5" applyNumberFormat="0" applyAlignment="0" applyProtection="0"/>
    <xf numFmtId="0" fontId="22" fillId="0" borderId="7" applyNumberFormat="0" applyFill="0" applyAlignment="0" applyProtection="0"/>
    <xf numFmtId="0" fontId="23" fillId="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26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6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6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6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6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6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8" borderId="9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31" fillId="4" borderId="0" applyNumberFormat="0" applyBorder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6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6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6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6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6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 applyNumberFormat="0" applyFill="0" applyBorder="0" applyAlignment="0" applyProtection="0"/>
    <xf numFmtId="43" fontId="27" fillId="0" borderId="0" applyFont="0" applyFill="0" applyBorder="0" applyAlignment="0" applyProtection="0"/>
  </cellStyleXfs>
  <cellXfs count="112">
    <xf numFmtId="0" fontId="0" fillId="0" borderId="0" xfId="0"/>
    <xf numFmtId="0" fontId="3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5" borderId="1" xfId="0" applyFill="1" applyBorder="1"/>
    <xf numFmtId="9" fontId="0" fillId="0" borderId="1" xfId="44" applyFont="1" applyBorder="1"/>
    <xf numFmtId="9" fontId="0" fillId="36" borderId="1" xfId="44" applyFont="1" applyFill="1" applyBorder="1"/>
    <xf numFmtId="0" fontId="7" fillId="0" borderId="1" xfId="0" applyFont="1" applyBorder="1" applyAlignment="1">
      <alignment vertical="center" wrapText="1"/>
    </xf>
    <xf numFmtId="0" fontId="0" fillId="38" borderId="1" xfId="0" applyFill="1" applyBorder="1"/>
    <xf numFmtId="0" fontId="0" fillId="0" borderId="0" xfId="0" applyAlignment="1">
      <alignment horizontal="center"/>
    </xf>
    <xf numFmtId="165" fontId="0" fillId="39" borderId="1" xfId="0" applyNumberFormat="1" applyFill="1" applyBorder="1"/>
    <xf numFmtId="1" fontId="0" fillId="33" borderId="1" xfId="0" applyNumberFormat="1" applyFill="1" applyBorder="1"/>
    <xf numFmtId="0" fontId="7" fillId="37" borderId="12" xfId="0" applyFont="1" applyFill="1" applyBorder="1" applyAlignment="1">
      <alignment vertical="center" wrapText="1"/>
    </xf>
    <xf numFmtId="0" fontId="5" fillId="37" borderId="12" xfId="0" applyFont="1" applyFill="1" applyBorder="1" applyAlignment="1">
      <alignment horizontal="left" vertical="center" wrapText="1"/>
    </xf>
    <xf numFmtId="0" fontId="6" fillId="37" borderId="13" xfId="0" applyFont="1" applyFill="1" applyBorder="1" applyAlignment="1">
      <alignment horizontal="left" vertical="center" wrapText="1"/>
    </xf>
    <xf numFmtId="1" fontId="0" fillId="33" borderId="1" xfId="0" quotePrefix="1" applyNumberFormat="1" applyFill="1" applyBorder="1"/>
    <xf numFmtId="1" fontId="0" fillId="39" borderId="1" xfId="0" applyNumberForma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9" fontId="0" fillId="0" borderId="0" xfId="44" applyFont="1" applyBorder="1"/>
    <xf numFmtId="0" fontId="7" fillId="0" borderId="0" xfId="0" applyFont="1" applyAlignment="1">
      <alignment vertical="center" wrapText="1"/>
    </xf>
    <xf numFmtId="1" fontId="0" fillId="34" borderId="1" xfId="0" applyNumberFormat="1" applyFill="1" applyBorder="1"/>
    <xf numFmtId="0" fontId="0" fillId="37" borderId="1" xfId="0" applyFill="1" applyBorder="1"/>
    <xf numFmtId="1" fontId="0" fillId="37" borderId="1" xfId="0" applyNumberFormat="1" applyFill="1" applyBorder="1"/>
    <xf numFmtId="1" fontId="0" fillId="37" borderId="1" xfId="0" quotePrefix="1" applyNumberFormat="1" applyFill="1" applyBorder="1"/>
    <xf numFmtId="0" fontId="0" fillId="33" borderId="0" xfId="0" applyFill="1" applyAlignment="1">
      <alignment horizontal="left"/>
    </xf>
    <xf numFmtId="1" fontId="0" fillId="35" borderId="1" xfId="0" applyNumberFormat="1" applyFill="1" applyBorder="1"/>
    <xf numFmtId="1" fontId="0" fillId="0" borderId="1" xfId="0" applyNumberFormat="1" applyBorder="1"/>
    <xf numFmtId="2" fontId="0" fillId="0" borderId="0" xfId="44" applyNumberFormat="1" applyFont="1" applyBorder="1"/>
    <xf numFmtId="0" fontId="0" fillId="38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37" borderId="12" xfId="0" applyFill="1" applyBorder="1"/>
    <xf numFmtId="165" fontId="0" fillId="33" borderId="0" xfId="0" applyNumberFormat="1" applyFill="1"/>
    <xf numFmtId="9" fontId="0" fillId="0" borderId="14" xfId="44" applyFont="1" applyBorder="1"/>
    <xf numFmtId="0" fontId="0" fillId="0" borderId="24" xfId="0" applyBorder="1"/>
    <xf numFmtId="0" fontId="0" fillId="0" borderId="25" xfId="0" applyBorder="1"/>
    <xf numFmtId="1" fontId="0" fillId="0" borderId="25" xfId="0" applyNumberFormat="1" applyBorder="1"/>
    <xf numFmtId="0" fontId="0" fillId="33" borderId="17" xfId="0" applyFill="1" applyBorder="1"/>
    <xf numFmtId="9" fontId="0" fillId="0" borderId="1" xfId="0" applyNumberFormat="1" applyBorder="1"/>
    <xf numFmtId="0" fontId="0" fillId="0" borderId="26" xfId="0" applyBorder="1"/>
    <xf numFmtId="0" fontId="28" fillId="0" borderId="22" xfId="0" applyFont="1" applyBorder="1"/>
    <xf numFmtId="164" fontId="28" fillId="0" borderId="0" xfId="0" applyNumberFormat="1" applyFont="1"/>
    <xf numFmtId="0" fontId="28" fillId="0" borderId="0" xfId="0" applyFont="1"/>
    <xf numFmtId="1" fontId="28" fillId="0" borderId="0" xfId="0" applyNumberFormat="1" applyFont="1"/>
    <xf numFmtId="9" fontId="0" fillId="0" borderId="27" xfId="0" applyNumberFormat="1" applyBorder="1"/>
    <xf numFmtId="0" fontId="7" fillId="37" borderId="17" xfId="0" applyFont="1" applyFill="1" applyBorder="1" applyAlignment="1">
      <alignment vertical="center" wrapText="1"/>
    </xf>
    <xf numFmtId="0" fontId="5" fillId="37" borderId="17" xfId="0" applyFont="1" applyFill="1" applyBorder="1" applyAlignment="1">
      <alignment horizontal="center" vertical="center" wrapText="1"/>
    </xf>
    <xf numFmtId="0" fontId="5" fillId="37" borderId="29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0" fillId="0" borderId="20" xfId="0" applyFill="1" applyBorder="1"/>
    <xf numFmtId="0" fontId="0" fillId="38" borderId="11" xfId="0" applyFill="1" applyBorder="1"/>
    <xf numFmtId="0" fontId="0" fillId="38" borderId="30" xfId="0" applyFill="1" applyBorder="1"/>
    <xf numFmtId="0" fontId="5" fillId="40" borderId="12" xfId="0" applyFont="1" applyFill="1" applyBorder="1" applyAlignment="1">
      <alignment horizontal="left" vertical="center" wrapText="1"/>
    </xf>
    <xf numFmtId="0" fontId="0" fillId="0" borderId="0" xfId="0" applyFill="1" applyBorder="1"/>
    <xf numFmtId="0" fontId="33" fillId="0" borderId="0" xfId="0" applyFont="1"/>
    <xf numFmtId="0" fontId="35" fillId="0" borderId="0" xfId="80"/>
    <xf numFmtId="0" fontId="34" fillId="0" borderId="0" xfId="0" applyFont="1"/>
    <xf numFmtId="1" fontId="0" fillId="34" borderId="11" xfId="0" applyNumberFormat="1" applyFill="1" applyBorder="1"/>
    <xf numFmtId="0" fontId="36" fillId="0" borderId="0" xfId="0" applyFont="1"/>
    <xf numFmtId="0" fontId="37" fillId="0" borderId="0" xfId="0" applyFont="1"/>
    <xf numFmtId="0" fontId="7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2" fontId="0" fillId="0" borderId="0" xfId="0" applyNumberFormat="1" applyFill="1" applyBorder="1"/>
    <xf numFmtId="0" fontId="5" fillId="0" borderId="0" xfId="0" applyFont="1" applyFill="1" applyBorder="1" applyAlignment="1">
      <alignment horizontal="left" vertical="center" wrapText="1"/>
    </xf>
    <xf numFmtId="0" fontId="38" fillId="0" borderId="0" xfId="0" applyFont="1"/>
    <xf numFmtId="0" fontId="39" fillId="0" borderId="0" xfId="80" applyFont="1"/>
    <xf numFmtId="0" fontId="40" fillId="0" borderId="0" xfId="0" applyFont="1"/>
    <xf numFmtId="9" fontId="0" fillId="0" borderId="0" xfId="44" applyFont="1"/>
    <xf numFmtId="0" fontId="32" fillId="0" borderId="0" xfId="0" applyFont="1"/>
    <xf numFmtId="0" fontId="32" fillId="0" borderId="0" xfId="80" applyFont="1"/>
    <xf numFmtId="0" fontId="12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left" vertical="top" wrapText="1"/>
    </xf>
    <xf numFmtId="0" fontId="11" fillId="0" borderId="0" xfId="4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top"/>
    </xf>
    <xf numFmtId="10" fontId="12" fillId="0" borderId="0" xfId="0" applyNumberFormat="1" applyFont="1" applyFill="1" applyBorder="1" applyAlignment="1">
      <alignment horizontal="center" vertical="top"/>
    </xf>
    <xf numFmtId="10" fontId="14" fillId="0" borderId="0" xfId="0" applyNumberFormat="1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left" vertical="top"/>
    </xf>
    <xf numFmtId="0" fontId="3" fillId="0" borderId="0" xfId="42" applyFill="1" applyBorder="1"/>
    <xf numFmtId="10" fontId="12" fillId="0" borderId="0" xfId="0" applyNumberFormat="1" applyFont="1" applyFill="1" applyBorder="1" applyAlignment="1">
      <alignment horizontal="left" vertical="top"/>
    </xf>
    <xf numFmtId="10" fontId="14" fillId="0" borderId="0" xfId="0" applyNumberFormat="1" applyFont="1" applyFill="1" applyBorder="1" applyAlignment="1">
      <alignment horizontal="left" vertical="top"/>
    </xf>
    <xf numFmtId="0" fontId="0" fillId="39" borderId="31" xfId="0" applyFill="1" applyBorder="1" applyAlignment="1">
      <alignment horizontal="center"/>
    </xf>
    <xf numFmtId="0" fontId="0" fillId="39" borderId="32" xfId="0" applyFill="1" applyBorder="1" applyAlignment="1">
      <alignment horizontal="center"/>
    </xf>
    <xf numFmtId="0" fontId="0" fillId="39" borderId="33" xfId="0" applyFill="1" applyBorder="1" applyAlignment="1">
      <alignment horizontal="center"/>
    </xf>
    <xf numFmtId="0" fontId="0" fillId="39" borderId="2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1" fillId="41" borderId="0" xfId="0" applyFont="1" applyFill="1" applyAlignment="1">
      <alignment horizontal="center" wrapText="1"/>
    </xf>
    <xf numFmtId="0" fontId="35" fillId="41" borderId="34" xfId="80" applyFill="1" applyBorder="1" applyAlignment="1">
      <alignment vertical="center" wrapText="1"/>
    </xf>
    <xf numFmtId="0" fontId="42" fillId="41" borderId="34" xfId="0" applyFont="1" applyFill="1" applyBorder="1" applyAlignment="1">
      <alignment horizontal="center" vertical="center" wrapText="1"/>
    </xf>
    <xf numFmtId="1" fontId="42" fillId="41" borderId="34" xfId="0" applyNumberFormat="1" applyFont="1" applyFill="1" applyBorder="1" applyAlignment="1">
      <alignment horizontal="center" vertical="center" wrapText="1"/>
    </xf>
    <xf numFmtId="1" fontId="0" fillId="35" borderId="35" xfId="0" applyNumberFormat="1" applyFill="1" applyBorder="1"/>
    <xf numFmtId="0" fontId="0" fillId="35" borderId="36" xfId="0" applyFill="1" applyBorder="1"/>
    <xf numFmtId="0" fontId="0" fillId="35" borderId="37" xfId="0" applyFill="1" applyBorder="1"/>
    <xf numFmtId="173" fontId="0" fillId="0" borderId="0" xfId="44" applyNumberFormat="1" applyFont="1"/>
    <xf numFmtId="1" fontId="40" fillId="0" borderId="0" xfId="0" applyNumberFormat="1" applyFont="1"/>
    <xf numFmtId="9" fontId="0" fillId="0" borderId="0" xfId="0" applyNumberFormat="1"/>
    <xf numFmtId="173" fontId="0" fillId="0" borderId="0" xfId="0" applyNumberFormat="1"/>
    <xf numFmtId="173" fontId="0" fillId="0" borderId="0" xfId="81" applyNumberFormat="1" applyFont="1"/>
  </cellXfs>
  <cellStyles count="82">
    <cellStyle name="20% — акцент1" xfId="19" builtinId="30" customBuiltin="1"/>
    <cellStyle name="20% — акцент1 2" xfId="48"/>
    <cellStyle name="20% — акцент1 3" xfId="68"/>
    <cellStyle name="20% — акцент2" xfId="23" builtinId="34" customBuiltin="1"/>
    <cellStyle name="20% — акцент2 2" xfId="51"/>
    <cellStyle name="20% — акцент2 3" xfId="70"/>
    <cellStyle name="20% — акцент3" xfId="27" builtinId="38" customBuiltin="1"/>
    <cellStyle name="20% — акцент3 2" xfId="54"/>
    <cellStyle name="20% — акцент3 3" xfId="72"/>
    <cellStyle name="20% — акцент4" xfId="31" builtinId="42" customBuiltin="1"/>
    <cellStyle name="20% — акцент4 2" xfId="57"/>
    <cellStyle name="20% — акцент4 3" xfId="74"/>
    <cellStyle name="20% — акцент5" xfId="35" builtinId="46" customBuiltin="1"/>
    <cellStyle name="20% — акцент5 2" xfId="60"/>
    <cellStyle name="20% — акцент5 3" xfId="76"/>
    <cellStyle name="20% — акцент6" xfId="39" builtinId="50" customBuiltin="1"/>
    <cellStyle name="20% — акцент6 2" xfId="63"/>
    <cellStyle name="20% — акцент6 3" xfId="78"/>
    <cellStyle name="40% — акцент1" xfId="20" builtinId="31" customBuiltin="1"/>
    <cellStyle name="40% — акцент1 2" xfId="49"/>
    <cellStyle name="40% — акцент1 3" xfId="69"/>
    <cellStyle name="40% — акцент2" xfId="24" builtinId="35" customBuiltin="1"/>
    <cellStyle name="40% — акцент2 2" xfId="52"/>
    <cellStyle name="40% — акцент2 3" xfId="71"/>
    <cellStyle name="40% — акцент3" xfId="28" builtinId="39" customBuiltin="1"/>
    <cellStyle name="40% — акцент3 2" xfId="55"/>
    <cellStyle name="40% — акцент3 3" xfId="73"/>
    <cellStyle name="40% — акцент4" xfId="32" builtinId="43" customBuiltin="1"/>
    <cellStyle name="40% — акцент4 2" xfId="58"/>
    <cellStyle name="40% — акцент4 3" xfId="75"/>
    <cellStyle name="40% — акцент5" xfId="36" builtinId="47" customBuiltin="1"/>
    <cellStyle name="40% — акцент5 2" xfId="61"/>
    <cellStyle name="40% — акцент5 3" xfId="77"/>
    <cellStyle name="40% — акцент6" xfId="40" builtinId="51" customBuiltin="1"/>
    <cellStyle name="40% — акцент6 2" xfId="64"/>
    <cellStyle name="40% — акцент6 3" xfId="79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Гиперссылка" xfId="80" builtinId="8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7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Финансовый" xfId="81" builtinId="3"/>
    <cellStyle name="Хороший" xfId="1" builtinId="26" customBuiltin="1"/>
  </cellStyles>
  <dxfs count="13"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</dxfs>
  <tableStyles count="0" defaultTableStyle="TableStyleMedium2" defaultPivotStyle="PivotStyleLight16"/>
  <colors>
    <mruColors>
      <color rgb="FFFF0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9</xdr:row>
      <xdr:rowOff>0</xdr:rowOff>
    </xdr:from>
    <xdr:to>
      <xdr:col>12</xdr:col>
      <xdr:colOff>12700</xdr:colOff>
      <xdr:row>9</xdr:row>
      <xdr:rowOff>12700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17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12700</xdr:colOff>
      <xdr:row>9</xdr:row>
      <xdr:rowOff>12700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196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12700</xdr:colOff>
      <xdr:row>10</xdr:row>
      <xdr:rowOff>12700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3AFF76FF-8007-4343-EC02-BB1704E1D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234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12700</xdr:colOff>
      <xdr:row>11</xdr:row>
      <xdr:rowOff>12700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20D105E3-E2AD-F3F7-4C2B-B770E2928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257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12700</xdr:colOff>
      <xdr:row>12</xdr:row>
      <xdr:rowOff>12700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845A61E2-10B3-97D6-F057-36EC389D2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00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12700</xdr:colOff>
      <xdr:row>12</xdr:row>
      <xdr:rowOff>12700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1CEF01D0-97B7-6C23-5811-447E1390C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4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12700</xdr:colOff>
      <xdr:row>13</xdr:row>
      <xdr:rowOff>12700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2884FEB6-4BBE-9797-F470-126A1D8EC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67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12700</xdr:colOff>
      <xdr:row>14</xdr:row>
      <xdr:rowOff>12700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1494DACB-EB46-A8E1-314B-F6A0AF75C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410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12700</xdr:colOff>
      <xdr:row>15</xdr:row>
      <xdr:rowOff>12700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10216756-9A4D-B0BF-81D7-F5CB9398A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474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12700</xdr:colOff>
      <xdr:row>16</xdr:row>
      <xdr:rowOff>12700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A6CFA469-5872-AD6C-13BA-BE15872F8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497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12700</xdr:colOff>
      <xdr:row>17</xdr:row>
      <xdr:rowOff>12700</xdr:rowOff>
    </xdr:to>
    <xdr:pic>
      <xdr:nvPicPr>
        <xdr:cNvPr id="54" name="Рисунок 53">
          <a:extLst>
            <a:ext uri="{FF2B5EF4-FFF2-40B4-BE49-F238E27FC236}">
              <a16:creationId xmlns:a16="http://schemas.microsoft.com/office/drawing/2014/main" id="{E5F9DDEA-A3A3-2060-E278-39B1C843D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520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12700</xdr:colOff>
      <xdr:row>18</xdr:row>
      <xdr:rowOff>12700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B8E914AC-91E1-BB6B-299E-D9CBC00E8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543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12700</xdr:colOff>
      <xdr:row>19</xdr:row>
      <xdr:rowOff>12700</xdr:rowOff>
    </xdr:to>
    <xdr:pic>
      <xdr:nvPicPr>
        <xdr:cNvPr id="56" name="Рисунок 55">
          <a:extLst>
            <a:ext uri="{FF2B5EF4-FFF2-40B4-BE49-F238E27FC236}">
              <a16:creationId xmlns:a16="http://schemas.microsoft.com/office/drawing/2014/main" id="{777F9292-E85A-48D6-5D97-447A0C1CE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5664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12700</xdr:colOff>
      <xdr:row>20</xdr:row>
      <xdr:rowOff>12700</xdr:rowOff>
    </xdr:to>
    <xdr:pic>
      <xdr:nvPicPr>
        <xdr:cNvPr id="57" name="Рисунок 56">
          <a:extLst>
            <a:ext uri="{FF2B5EF4-FFF2-40B4-BE49-F238E27FC236}">
              <a16:creationId xmlns:a16="http://schemas.microsoft.com/office/drawing/2014/main" id="{672A2AB9-AC29-EC3A-AA43-435E94FE3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589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12700</xdr:colOff>
      <xdr:row>21</xdr:row>
      <xdr:rowOff>12700</xdr:rowOff>
    </xdr:to>
    <xdr:pic>
      <xdr:nvPicPr>
        <xdr:cNvPr id="58" name="Рисунок 57">
          <a:extLst>
            <a:ext uri="{FF2B5EF4-FFF2-40B4-BE49-F238E27FC236}">
              <a16:creationId xmlns:a16="http://schemas.microsoft.com/office/drawing/2014/main" id="{31B3A2BE-90B7-1571-594F-7E1C14A86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612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12700</xdr:colOff>
      <xdr:row>22</xdr:row>
      <xdr:rowOff>12700</xdr:rowOff>
    </xdr:to>
    <xdr:pic>
      <xdr:nvPicPr>
        <xdr:cNvPr id="59" name="Рисунок 58">
          <a:extLst>
            <a:ext uri="{FF2B5EF4-FFF2-40B4-BE49-F238E27FC236}">
              <a16:creationId xmlns:a16="http://schemas.microsoft.com/office/drawing/2014/main" id="{4B3153E9-ABBE-C3E1-83E3-0CA7E5362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63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12700</xdr:colOff>
      <xdr:row>23</xdr:row>
      <xdr:rowOff>12700</xdr:rowOff>
    </xdr:to>
    <xdr:pic>
      <xdr:nvPicPr>
        <xdr:cNvPr id="60" name="Рисунок 59">
          <a:extLst>
            <a:ext uri="{FF2B5EF4-FFF2-40B4-BE49-F238E27FC236}">
              <a16:creationId xmlns:a16="http://schemas.microsoft.com/office/drawing/2014/main" id="{C251B96B-990A-EA7D-AD14-A10EBFA54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657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12700</xdr:colOff>
      <xdr:row>23</xdr:row>
      <xdr:rowOff>12700</xdr:rowOff>
    </xdr:to>
    <xdr:pic>
      <xdr:nvPicPr>
        <xdr:cNvPr id="61" name="Рисунок 60">
          <a:extLst>
            <a:ext uri="{FF2B5EF4-FFF2-40B4-BE49-F238E27FC236}">
              <a16:creationId xmlns:a16="http://schemas.microsoft.com/office/drawing/2014/main" id="{0AA65CBB-8978-60CC-080B-2FD27730C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680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12700</xdr:colOff>
      <xdr:row>25</xdr:row>
      <xdr:rowOff>12700</xdr:rowOff>
    </xdr:to>
    <xdr:pic>
      <xdr:nvPicPr>
        <xdr:cNvPr id="62" name="Рисунок 61">
          <a:extLst>
            <a:ext uri="{FF2B5EF4-FFF2-40B4-BE49-F238E27FC236}">
              <a16:creationId xmlns:a16="http://schemas.microsoft.com/office/drawing/2014/main" id="{5481F764-F815-01D8-37A2-02BC82E59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703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12700</xdr:colOff>
      <xdr:row>26</xdr:row>
      <xdr:rowOff>12700</xdr:rowOff>
    </xdr:to>
    <xdr:pic>
      <xdr:nvPicPr>
        <xdr:cNvPr id="63" name="Рисунок 62">
          <a:extLst>
            <a:ext uri="{FF2B5EF4-FFF2-40B4-BE49-F238E27FC236}">
              <a16:creationId xmlns:a16="http://schemas.microsoft.com/office/drawing/2014/main" id="{B317A006-9E93-282B-643F-3FA35ABD1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726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0</xdr:colOff>
      <xdr:row>9</xdr:row>
      <xdr:rowOff>0</xdr:rowOff>
    </xdr:from>
    <xdr:ext cx="12700" cy="12700"/>
    <xdr:pic>
      <xdr:nvPicPr>
        <xdr:cNvPr id="4096" name="Рисунок 4095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10</xdr:row>
      <xdr:rowOff>0</xdr:rowOff>
    </xdr:from>
    <xdr:ext cx="12700" cy="12700"/>
    <xdr:pic>
      <xdr:nvPicPr>
        <xdr:cNvPr id="4098" name="Рисунок 4097">
          <a:extLst>
            <a:ext uri="{FF2B5EF4-FFF2-40B4-BE49-F238E27FC236}">
              <a16:creationId xmlns:a16="http://schemas.microsoft.com/office/drawing/2014/main" id="{CC71257E-920B-8A4A-A118-BDFC236A9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11</xdr:row>
      <xdr:rowOff>0</xdr:rowOff>
    </xdr:from>
    <xdr:ext cx="12700" cy="12700"/>
    <xdr:pic>
      <xdr:nvPicPr>
        <xdr:cNvPr id="4100" name="Рисунок 4099">
          <a:extLst>
            <a:ext uri="{FF2B5EF4-FFF2-40B4-BE49-F238E27FC236}">
              <a16:creationId xmlns:a16="http://schemas.microsoft.com/office/drawing/2014/main" id="{3B984903-DD7F-7B43-808E-E7D9059D1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</xdr:row>
      <xdr:rowOff>0</xdr:rowOff>
    </xdr:from>
    <xdr:ext cx="12700" cy="12700"/>
    <xdr:pic>
      <xdr:nvPicPr>
        <xdr:cNvPr id="4101" name="Рисунок 4100">
          <a:extLst>
            <a:ext uri="{FF2B5EF4-FFF2-40B4-BE49-F238E27FC236}">
              <a16:creationId xmlns:a16="http://schemas.microsoft.com/office/drawing/2014/main" id="{BCBFE509-7811-3847-9318-57BDB1CE3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</xdr:row>
      <xdr:rowOff>0</xdr:rowOff>
    </xdr:from>
    <xdr:ext cx="12700" cy="12700"/>
    <xdr:pic>
      <xdr:nvPicPr>
        <xdr:cNvPr id="4102" name="Рисунок 4101">
          <a:extLst>
            <a:ext uri="{FF2B5EF4-FFF2-40B4-BE49-F238E27FC236}">
              <a16:creationId xmlns:a16="http://schemas.microsoft.com/office/drawing/2014/main" id="{E549B75F-91A7-F04A-89D7-7F5F1F3A6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</xdr:row>
      <xdr:rowOff>0</xdr:rowOff>
    </xdr:from>
    <xdr:ext cx="12700" cy="12700"/>
    <xdr:pic>
      <xdr:nvPicPr>
        <xdr:cNvPr id="4103" name="Рисунок 4102">
          <a:extLst>
            <a:ext uri="{FF2B5EF4-FFF2-40B4-BE49-F238E27FC236}">
              <a16:creationId xmlns:a16="http://schemas.microsoft.com/office/drawing/2014/main" id="{B950F56D-9472-9A44-A036-3C2DFE417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14</xdr:row>
      <xdr:rowOff>0</xdr:rowOff>
    </xdr:from>
    <xdr:ext cx="12700" cy="12700"/>
    <xdr:pic>
      <xdr:nvPicPr>
        <xdr:cNvPr id="4104" name="Рисунок 4103">
          <a:extLst>
            <a:ext uri="{FF2B5EF4-FFF2-40B4-BE49-F238E27FC236}">
              <a16:creationId xmlns:a16="http://schemas.microsoft.com/office/drawing/2014/main" id="{6FAA0813-E1BA-234B-A4FC-3B0DB6D60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15</xdr:row>
      <xdr:rowOff>0</xdr:rowOff>
    </xdr:from>
    <xdr:ext cx="12700" cy="12700"/>
    <xdr:pic>
      <xdr:nvPicPr>
        <xdr:cNvPr id="4105" name="Рисунок 4104">
          <a:extLst>
            <a:ext uri="{FF2B5EF4-FFF2-40B4-BE49-F238E27FC236}">
              <a16:creationId xmlns:a16="http://schemas.microsoft.com/office/drawing/2014/main" id="{D686F922-9EF8-6945-8B0B-83F7F2000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</xdr:row>
      <xdr:rowOff>0</xdr:rowOff>
    </xdr:from>
    <xdr:ext cx="12700" cy="12700"/>
    <xdr:pic>
      <xdr:nvPicPr>
        <xdr:cNvPr id="4106" name="Рисунок 4105">
          <a:extLst>
            <a:ext uri="{FF2B5EF4-FFF2-40B4-BE49-F238E27FC236}">
              <a16:creationId xmlns:a16="http://schemas.microsoft.com/office/drawing/2014/main" id="{0134CB48-0267-BF47-80FA-D5FD2EF78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17</xdr:row>
      <xdr:rowOff>0</xdr:rowOff>
    </xdr:from>
    <xdr:ext cx="12700" cy="12700"/>
    <xdr:pic>
      <xdr:nvPicPr>
        <xdr:cNvPr id="4107" name="Рисунок 4106">
          <a:extLst>
            <a:ext uri="{FF2B5EF4-FFF2-40B4-BE49-F238E27FC236}">
              <a16:creationId xmlns:a16="http://schemas.microsoft.com/office/drawing/2014/main" id="{8E9CDF2F-F7C6-0542-B835-6BBAA3A5D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18</xdr:row>
      <xdr:rowOff>0</xdr:rowOff>
    </xdr:from>
    <xdr:ext cx="12700" cy="12700"/>
    <xdr:pic>
      <xdr:nvPicPr>
        <xdr:cNvPr id="4108" name="Рисунок 4107">
          <a:extLst>
            <a:ext uri="{FF2B5EF4-FFF2-40B4-BE49-F238E27FC236}">
              <a16:creationId xmlns:a16="http://schemas.microsoft.com/office/drawing/2014/main" id="{AC32E71B-9543-6240-81A1-7D326E856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19</xdr:row>
      <xdr:rowOff>0</xdr:rowOff>
    </xdr:from>
    <xdr:ext cx="12700" cy="12700"/>
    <xdr:pic>
      <xdr:nvPicPr>
        <xdr:cNvPr id="4109" name="Рисунок 4108">
          <a:extLst>
            <a:ext uri="{FF2B5EF4-FFF2-40B4-BE49-F238E27FC236}">
              <a16:creationId xmlns:a16="http://schemas.microsoft.com/office/drawing/2014/main" id="{0D40E0D3-9E39-E24A-87DD-F27713D2D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20</xdr:row>
      <xdr:rowOff>0</xdr:rowOff>
    </xdr:from>
    <xdr:ext cx="12700" cy="12700"/>
    <xdr:pic>
      <xdr:nvPicPr>
        <xdr:cNvPr id="4110" name="Рисунок 4109">
          <a:extLst>
            <a:ext uri="{FF2B5EF4-FFF2-40B4-BE49-F238E27FC236}">
              <a16:creationId xmlns:a16="http://schemas.microsoft.com/office/drawing/2014/main" id="{F91958DD-5F0A-9B4D-B4D2-3756620C8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12</xdr:col>
      <xdr:colOff>0</xdr:colOff>
      <xdr:row>9</xdr:row>
      <xdr:rowOff>0</xdr:rowOff>
    </xdr:from>
    <xdr:to>
      <xdr:col>12</xdr:col>
      <xdr:colOff>12700</xdr:colOff>
      <xdr:row>9</xdr:row>
      <xdr:rowOff>12700</xdr:rowOff>
    </xdr:to>
    <xdr:pic>
      <xdr:nvPicPr>
        <xdr:cNvPr id="4111" name="Рисунок 4110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17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12700</xdr:colOff>
      <xdr:row>10</xdr:row>
      <xdr:rowOff>12700</xdr:rowOff>
    </xdr:to>
    <xdr:pic>
      <xdr:nvPicPr>
        <xdr:cNvPr id="4112" name="Рисунок 4111">
          <a:extLst>
            <a:ext uri="{FF2B5EF4-FFF2-40B4-BE49-F238E27FC236}">
              <a16:creationId xmlns:a16="http://schemas.microsoft.com/office/drawing/2014/main" id="{BB6F19A6-06B8-EA0E-0D95-DB5E06232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196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12700</xdr:colOff>
      <xdr:row>11</xdr:row>
      <xdr:rowOff>12700</xdr:rowOff>
    </xdr:to>
    <xdr:pic>
      <xdr:nvPicPr>
        <xdr:cNvPr id="4113" name="Рисунок 4112">
          <a:extLst>
            <a:ext uri="{FF2B5EF4-FFF2-40B4-BE49-F238E27FC236}">
              <a16:creationId xmlns:a16="http://schemas.microsoft.com/office/drawing/2014/main" id="{CEC388C9-C850-E8A1-DDAB-B7A5B95A9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234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12700</xdr:colOff>
      <xdr:row>12</xdr:row>
      <xdr:rowOff>12700</xdr:rowOff>
    </xdr:to>
    <xdr:pic>
      <xdr:nvPicPr>
        <xdr:cNvPr id="4114" name="Рисунок 4113">
          <a:extLst>
            <a:ext uri="{FF2B5EF4-FFF2-40B4-BE49-F238E27FC236}">
              <a16:creationId xmlns:a16="http://schemas.microsoft.com/office/drawing/2014/main" id="{154DCAB2-088B-CD54-44CB-013031C31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257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12700</xdr:colOff>
      <xdr:row>13</xdr:row>
      <xdr:rowOff>12700</xdr:rowOff>
    </xdr:to>
    <xdr:pic>
      <xdr:nvPicPr>
        <xdr:cNvPr id="4115" name="Рисунок 4114">
          <a:extLst>
            <a:ext uri="{FF2B5EF4-FFF2-40B4-BE49-F238E27FC236}">
              <a16:creationId xmlns:a16="http://schemas.microsoft.com/office/drawing/2014/main" id="{F049AAD6-EE3B-B880-7F52-6B6CEDC1D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300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12700</xdr:colOff>
      <xdr:row>14</xdr:row>
      <xdr:rowOff>12700</xdr:rowOff>
    </xdr:to>
    <xdr:pic>
      <xdr:nvPicPr>
        <xdr:cNvPr id="4116" name="Рисунок 4115">
          <a:extLst>
            <a:ext uri="{FF2B5EF4-FFF2-40B4-BE49-F238E27FC236}">
              <a16:creationId xmlns:a16="http://schemas.microsoft.com/office/drawing/2014/main" id="{61243307-3FBF-5A52-650A-74A740E0C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344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12700</xdr:colOff>
      <xdr:row>15</xdr:row>
      <xdr:rowOff>12700</xdr:rowOff>
    </xdr:to>
    <xdr:pic>
      <xdr:nvPicPr>
        <xdr:cNvPr id="4117" name="Рисунок 4116">
          <a:extLst>
            <a:ext uri="{FF2B5EF4-FFF2-40B4-BE49-F238E27FC236}">
              <a16:creationId xmlns:a16="http://schemas.microsoft.com/office/drawing/2014/main" id="{CD4100B5-4198-CA5A-AC2A-C00B1F51E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367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12700</xdr:colOff>
      <xdr:row>16</xdr:row>
      <xdr:rowOff>12700</xdr:rowOff>
    </xdr:to>
    <xdr:pic>
      <xdr:nvPicPr>
        <xdr:cNvPr id="4118" name="Рисунок 4117">
          <a:extLst>
            <a:ext uri="{FF2B5EF4-FFF2-40B4-BE49-F238E27FC236}">
              <a16:creationId xmlns:a16="http://schemas.microsoft.com/office/drawing/2014/main" id="{DE4EA7BC-D8E5-3DC6-BDDB-1759E2E2B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410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12700</xdr:colOff>
      <xdr:row>17</xdr:row>
      <xdr:rowOff>12700</xdr:rowOff>
    </xdr:to>
    <xdr:pic>
      <xdr:nvPicPr>
        <xdr:cNvPr id="4119" name="Рисунок 4118">
          <a:extLst>
            <a:ext uri="{FF2B5EF4-FFF2-40B4-BE49-F238E27FC236}">
              <a16:creationId xmlns:a16="http://schemas.microsoft.com/office/drawing/2014/main" id="{EA8D15D9-D1A5-424B-8395-A6C37A205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474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12700</xdr:colOff>
      <xdr:row>18</xdr:row>
      <xdr:rowOff>12700</xdr:rowOff>
    </xdr:to>
    <xdr:pic>
      <xdr:nvPicPr>
        <xdr:cNvPr id="4120" name="Рисунок 4119">
          <a:extLst>
            <a:ext uri="{FF2B5EF4-FFF2-40B4-BE49-F238E27FC236}">
              <a16:creationId xmlns:a16="http://schemas.microsoft.com/office/drawing/2014/main" id="{1C2F356D-DB63-D147-2A32-674620147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497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12700</xdr:colOff>
      <xdr:row>19</xdr:row>
      <xdr:rowOff>12700</xdr:rowOff>
    </xdr:to>
    <xdr:pic>
      <xdr:nvPicPr>
        <xdr:cNvPr id="4121" name="Рисунок 4120">
          <a:extLst>
            <a:ext uri="{FF2B5EF4-FFF2-40B4-BE49-F238E27FC236}">
              <a16:creationId xmlns:a16="http://schemas.microsoft.com/office/drawing/2014/main" id="{C0C843CF-DFBE-C65B-CD73-FECB7BF21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520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12700</xdr:colOff>
      <xdr:row>20</xdr:row>
      <xdr:rowOff>12700</xdr:rowOff>
    </xdr:to>
    <xdr:pic>
      <xdr:nvPicPr>
        <xdr:cNvPr id="4122" name="Рисунок 4121">
          <a:extLst>
            <a:ext uri="{FF2B5EF4-FFF2-40B4-BE49-F238E27FC236}">
              <a16:creationId xmlns:a16="http://schemas.microsoft.com/office/drawing/2014/main" id="{B2964A05-2029-938E-F784-68F4517B6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543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0</xdr:colOff>
      <xdr:row>10</xdr:row>
      <xdr:rowOff>0</xdr:rowOff>
    </xdr:from>
    <xdr:ext cx="12700" cy="12700"/>
    <xdr:pic>
      <xdr:nvPicPr>
        <xdr:cNvPr id="4123" name="Рисунок 4122">
          <a:extLst>
            <a:ext uri="{FF2B5EF4-FFF2-40B4-BE49-F238E27FC236}">
              <a16:creationId xmlns:a16="http://schemas.microsoft.com/office/drawing/2014/main" id="{69E533C9-3E87-024E-AA0E-811BB3B06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10</xdr:row>
      <xdr:rowOff>0</xdr:rowOff>
    </xdr:from>
    <xdr:ext cx="12700" cy="12700"/>
    <xdr:pic>
      <xdr:nvPicPr>
        <xdr:cNvPr id="4124" name="Рисунок 4123">
          <a:extLst>
            <a:ext uri="{FF2B5EF4-FFF2-40B4-BE49-F238E27FC236}">
              <a16:creationId xmlns:a16="http://schemas.microsoft.com/office/drawing/2014/main" id="{8340DC06-C150-B243-827B-6842B2149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10</xdr:row>
      <xdr:rowOff>0</xdr:rowOff>
    </xdr:from>
    <xdr:ext cx="12700" cy="12700"/>
    <xdr:pic>
      <xdr:nvPicPr>
        <xdr:cNvPr id="4125" name="Рисунок 4124">
          <a:extLst>
            <a:ext uri="{FF2B5EF4-FFF2-40B4-BE49-F238E27FC236}">
              <a16:creationId xmlns:a16="http://schemas.microsoft.com/office/drawing/2014/main" id="{550FBCE9-4E10-724E-96AF-1BD53860B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10</xdr:row>
      <xdr:rowOff>0</xdr:rowOff>
    </xdr:from>
    <xdr:ext cx="12700" cy="12700"/>
    <xdr:pic>
      <xdr:nvPicPr>
        <xdr:cNvPr id="4126" name="Рисунок 4125">
          <a:extLst>
            <a:ext uri="{FF2B5EF4-FFF2-40B4-BE49-F238E27FC236}">
              <a16:creationId xmlns:a16="http://schemas.microsoft.com/office/drawing/2014/main" id="{B48ED3B5-AFE6-F24C-B5FB-4047FD214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11</xdr:row>
      <xdr:rowOff>0</xdr:rowOff>
    </xdr:from>
    <xdr:ext cx="12700" cy="12700"/>
    <xdr:pic>
      <xdr:nvPicPr>
        <xdr:cNvPr id="4127" name="Рисунок 4126">
          <a:extLst>
            <a:ext uri="{FF2B5EF4-FFF2-40B4-BE49-F238E27FC236}">
              <a16:creationId xmlns:a16="http://schemas.microsoft.com/office/drawing/2014/main" id="{5A2D2CFF-10C4-FA42-BE55-B0BDA1DE7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11</xdr:row>
      <xdr:rowOff>0</xdr:rowOff>
    </xdr:from>
    <xdr:ext cx="12700" cy="12700"/>
    <xdr:pic>
      <xdr:nvPicPr>
        <xdr:cNvPr id="4128" name="Рисунок 4127">
          <a:extLst>
            <a:ext uri="{FF2B5EF4-FFF2-40B4-BE49-F238E27FC236}">
              <a16:creationId xmlns:a16="http://schemas.microsoft.com/office/drawing/2014/main" id="{E279C200-F51B-9F48-A880-540FCDDEB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11</xdr:row>
      <xdr:rowOff>0</xdr:rowOff>
    </xdr:from>
    <xdr:ext cx="12700" cy="12700"/>
    <xdr:pic>
      <xdr:nvPicPr>
        <xdr:cNvPr id="4129" name="Рисунок 4128">
          <a:extLst>
            <a:ext uri="{FF2B5EF4-FFF2-40B4-BE49-F238E27FC236}">
              <a16:creationId xmlns:a16="http://schemas.microsoft.com/office/drawing/2014/main" id="{4FD97DB0-A92A-6340-844E-A72417D0B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11</xdr:row>
      <xdr:rowOff>0</xdr:rowOff>
    </xdr:from>
    <xdr:ext cx="12700" cy="12700"/>
    <xdr:pic>
      <xdr:nvPicPr>
        <xdr:cNvPr id="4130" name="Рисунок 4129">
          <a:extLst>
            <a:ext uri="{FF2B5EF4-FFF2-40B4-BE49-F238E27FC236}">
              <a16:creationId xmlns:a16="http://schemas.microsoft.com/office/drawing/2014/main" id="{B1E13C35-05BC-CB4D-BCD0-C02746FAB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</xdr:row>
      <xdr:rowOff>0</xdr:rowOff>
    </xdr:from>
    <xdr:ext cx="12700" cy="12700"/>
    <xdr:pic>
      <xdr:nvPicPr>
        <xdr:cNvPr id="4131" name="Рисунок 4130">
          <a:extLst>
            <a:ext uri="{FF2B5EF4-FFF2-40B4-BE49-F238E27FC236}">
              <a16:creationId xmlns:a16="http://schemas.microsoft.com/office/drawing/2014/main" id="{1C7DEBC8-FF80-AB4D-AC38-A5D14071D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</xdr:row>
      <xdr:rowOff>0</xdr:rowOff>
    </xdr:from>
    <xdr:ext cx="12700" cy="12700"/>
    <xdr:pic>
      <xdr:nvPicPr>
        <xdr:cNvPr id="4132" name="Рисунок 4131">
          <a:extLst>
            <a:ext uri="{FF2B5EF4-FFF2-40B4-BE49-F238E27FC236}">
              <a16:creationId xmlns:a16="http://schemas.microsoft.com/office/drawing/2014/main" id="{116940AC-1028-634A-B47E-82C4ADE25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</xdr:row>
      <xdr:rowOff>0</xdr:rowOff>
    </xdr:from>
    <xdr:ext cx="12700" cy="12700"/>
    <xdr:pic>
      <xdr:nvPicPr>
        <xdr:cNvPr id="4133" name="Рисунок 4132">
          <a:extLst>
            <a:ext uri="{FF2B5EF4-FFF2-40B4-BE49-F238E27FC236}">
              <a16:creationId xmlns:a16="http://schemas.microsoft.com/office/drawing/2014/main" id="{0C20480E-855F-0E4B-AEF7-09EB76A65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</xdr:row>
      <xdr:rowOff>0</xdr:rowOff>
    </xdr:from>
    <xdr:ext cx="12700" cy="12700"/>
    <xdr:pic>
      <xdr:nvPicPr>
        <xdr:cNvPr id="4134" name="Рисунок 4133">
          <a:extLst>
            <a:ext uri="{FF2B5EF4-FFF2-40B4-BE49-F238E27FC236}">
              <a16:creationId xmlns:a16="http://schemas.microsoft.com/office/drawing/2014/main" id="{18F93C31-EB2C-464F-B7ED-385C99C88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</xdr:row>
      <xdr:rowOff>0</xdr:rowOff>
    </xdr:from>
    <xdr:ext cx="12700" cy="12700"/>
    <xdr:pic>
      <xdr:nvPicPr>
        <xdr:cNvPr id="4135" name="Рисунок 4134">
          <a:extLst>
            <a:ext uri="{FF2B5EF4-FFF2-40B4-BE49-F238E27FC236}">
              <a16:creationId xmlns:a16="http://schemas.microsoft.com/office/drawing/2014/main" id="{E0880D20-997F-6245-B533-7905DFABE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</xdr:row>
      <xdr:rowOff>0</xdr:rowOff>
    </xdr:from>
    <xdr:ext cx="12700" cy="12700"/>
    <xdr:pic>
      <xdr:nvPicPr>
        <xdr:cNvPr id="4136" name="Рисунок 4135">
          <a:extLst>
            <a:ext uri="{FF2B5EF4-FFF2-40B4-BE49-F238E27FC236}">
              <a16:creationId xmlns:a16="http://schemas.microsoft.com/office/drawing/2014/main" id="{CCA9AA03-FB49-0746-987A-96BB2F8D0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</xdr:row>
      <xdr:rowOff>0</xdr:rowOff>
    </xdr:from>
    <xdr:ext cx="12700" cy="12700"/>
    <xdr:pic>
      <xdr:nvPicPr>
        <xdr:cNvPr id="4137" name="Рисунок 4136">
          <a:extLst>
            <a:ext uri="{FF2B5EF4-FFF2-40B4-BE49-F238E27FC236}">
              <a16:creationId xmlns:a16="http://schemas.microsoft.com/office/drawing/2014/main" id="{91E35D1E-07D9-C14D-BA23-336C309E9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</xdr:row>
      <xdr:rowOff>0</xdr:rowOff>
    </xdr:from>
    <xdr:ext cx="12700" cy="12700"/>
    <xdr:pic>
      <xdr:nvPicPr>
        <xdr:cNvPr id="4138" name="Рисунок 4137">
          <a:extLst>
            <a:ext uri="{FF2B5EF4-FFF2-40B4-BE49-F238E27FC236}">
              <a16:creationId xmlns:a16="http://schemas.microsoft.com/office/drawing/2014/main" id="{B6B1E0E5-0BE1-F541-B7D0-32FCCDC4F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14</xdr:row>
      <xdr:rowOff>0</xdr:rowOff>
    </xdr:from>
    <xdr:ext cx="12700" cy="12700"/>
    <xdr:pic>
      <xdr:nvPicPr>
        <xdr:cNvPr id="4139" name="Рисунок 4138">
          <a:extLst>
            <a:ext uri="{FF2B5EF4-FFF2-40B4-BE49-F238E27FC236}">
              <a16:creationId xmlns:a16="http://schemas.microsoft.com/office/drawing/2014/main" id="{C6E91970-B21F-2A4E-B504-6F640C754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14</xdr:row>
      <xdr:rowOff>0</xdr:rowOff>
    </xdr:from>
    <xdr:ext cx="12700" cy="12700"/>
    <xdr:pic>
      <xdr:nvPicPr>
        <xdr:cNvPr id="4140" name="Рисунок 4139">
          <a:extLst>
            <a:ext uri="{FF2B5EF4-FFF2-40B4-BE49-F238E27FC236}">
              <a16:creationId xmlns:a16="http://schemas.microsoft.com/office/drawing/2014/main" id="{9C241C91-91F0-954F-BD58-3D6225889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14</xdr:row>
      <xdr:rowOff>0</xdr:rowOff>
    </xdr:from>
    <xdr:ext cx="12700" cy="12700"/>
    <xdr:pic>
      <xdr:nvPicPr>
        <xdr:cNvPr id="4141" name="Рисунок 4140">
          <a:extLst>
            <a:ext uri="{FF2B5EF4-FFF2-40B4-BE49-F238E27FC236}">
              <a16:creationId xmlns:a16="http://schemas.microsoft.com/office/drawing/2014/main" id="{3D0EE82E-55D9-4341-A7EE-3DD556195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14</xdr:row>
      <xdr:rowOff>0</xdr:rowOff>
    </xdr:from>
    <xdr:ext cx="12700" cy="12700"/>
    <xdr:pic>
      <xdr:nvPicPr>
        <xdr:cNvPr id="4142" name="Рисунок 4141">
          <a:extLst>
            <a:ext uri="{FF2B5EF4-FFF2-40B4-BE49-F238E27FC236}">
              <a16:creationId xmlns:a16="http://schemas.microsoft.com/office/drawing/2014/main" id="{F013E3C5-4543-F545-83A7-5858DE89A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15</xdr:row>
      <xdr:rowOff>0</xdr:rowOff>
    </xdr:from>
    <xdr:ext cx="12700" cy="12700"/>
    <xdr:pic>
      <xdr:nvPicPr>
        <xdr:cNvPr id="4143" name="Рисунок 4142">
          <a:extLst>
            <a:ext uri="{FF2B5EF4-FFF2-40B4-BE49-F238E27FC236}">
              <a16:creationId xmlns:a16="http://schemas.microsoft.com/office/drawing/2014/main" id="{57B83413-5AB3-EF4F-BDA0-87551349C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15</xdr:row>
      <xdr:rowOff>0</xdr:rowOff>
    </xdr:from>
    <xdr:ext cx="12700" cy="12700"/>
    <xdr:pic>
      <xdr:nvPicPr>
        <xdr:cNvPr id="4144" name="Рисунок 4143">
          <a:extLst>
            <a:ext uri="{FF2B5EF4-FFF2-40B4-BE49-F238E27FC236}">
              <a16:creationId xmlns:a16="http://schemas.microsoft.com/office/drawing/2014/main" id="{5D461688-A647-1445-AADC-D977736CC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15</xdr:row>
      <xdr:rowOff>0</xdr:rowOff>
    </xdr:from>
    <xdr:ext cx="12700" cy="12700"/>
    <xdr:pic>
      <xdr:nvPicPr>
        <xdr:cNvPr id="4145" name="Рисунок 4144">
          <a:extLst>
            <a:ext uri="{FF2B5EF4-FFF2-40B4-BE49-F238E27FC236}">
              <a16:creationId xmlns:a16="http://schemas.microsoft.com/office/drawing/2014/main" id="{0F8DA3C8-6DE4-9E4B-93B9-7580C478E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15</xdr:row>
      <xdr:rowOff>0</xdr:rowOff>
    </xdr:from>
    <xdr:ext cx="12700" cy="12700"/>
    <xdr:pic>
      <xdr:nvPicPr>
        <xdr:cNvPr id="4146" name="Рисунок 4145">
          <a:extLst>
            <a:ext uri="{FF2B5EF4-FFF2-40B4-BE49-F238E27FC236}">
              <a16:creationId xmlns:a16="http://schemas.microsoft.com/office/drawing/2014/main" id="{EEE5E244-6DDD-E145-8646-C5B64DF11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</xdr:row>
      <xdr:rowOff>0</xdr:rowOff>
    </xdr:from>
    <xdr:ext cx="12700" cy="12700"/>
    <xdr:pic>
      <xdr:nvPicPr>
        <xdr:cNvPr id="4147" name="Рисунок 4146">
          <a:extLst>
            <a:ext uri="{FF2B5EF4-FFF2-40B4-BE49-F238E27FC236}">
              <a16:creationId xmlns:a16="http://schemas.microsoft.com/office/drawing/2014/main" id="{F323965B-36AC-3641-A6B7-0378F8396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</xdr:row>
      <xdr:rowOff>0</xdr:rowOff>
    </xdr:from>
    <xdr:ext cx="12700" cy="12700"/>
    <xdr:pic>
      <xdr:nvPicPr>
        <xdr:cNvPr id="4148" name="Рисунок 4147">
          <a:extLst>
            <a:ext uri="{FF2B5EF4-FFF2-40B4-BE49-F238E27FC236}">
              <a16:creationId xmlns:a16="http://schemas.microsoft.com/office/drawing/2014/main" id="{921234A6-C821-5340-B152-C9447CAD8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</xdr:row>
      <xdr:rowOff>0</xdr:rowOff>
    </xdr:from>
    <xdr:ext cx="12700" cy="12700"/>
    <xdr:pic>
      <xdr:nvPicPr>
        <xdr:cNvPr id="4149" name="Рисунок 4148">
          <a:extLst>
            <a:ext uri="{FF2B5EF4-FFF2-40B4-BE49-F238E27FC236}">
              <a16:creationId xmlns:a16="http://schemas.microsoft.com/office/drawing/2014/main" id="{2E152477-4DF4-4A45-9795-DF6D2F491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</xdr:row>
      <xdr:rowOff>0</xdr:rowOff>
    </xdr:from>
    <xdr:ext cx="12700" cy="12700"/>
    <xdr:pic>
      <xdr:nvPicPr>
        <xdr:cNvPr id="4150" name="Рисунок 4149">
          <a:extLst>
            <a:ext uri="{FF2B5EF4-FFF2-40B4-BE49-F238E27FC236}">
              <a16:creationId xmlns:a16="http://schemas.microsoft.com/office/drawing/2014/main" id="{61A118E2-CC43-C849-BC3B-435083B4B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17</xdr:row>
      <xdr:rowOff>0</xdr:rowOff>
    </xdr:from>
    <xdr:ext cx="12700" cy="12700"/>
    <xdr:pic>
      <xdr:nvPicPr>
        <xdr:cNvPr id="4151" name="Рисунок 4150">
          <a:extLst>
            <a:ext uri="{FF2B5EF4-FFF2-40B4-BE49-F238E27FC236}">
              <a16:creationId xmlns:a16="http://schemas.microsoft.com/office/drawing/2014/main" id="{17DF46A6-D7B9-7B4D-BB39-882B7C959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17</xdr:row>
      <xdr:rowOff>0</xdr:rowOff>
    </xdr:from>
    <xdr:ext cx="12700" cy="12700"/>
    <xdr:pic>
      <xdr:nvPicPr>
        <xdr:cNvPr id="4152" name="Рисунок 4151">
          <a:extLst>
            <a:ext uri="{FF2B5EF4-FFF2-40B4-BE49-F238E27FC236}">
              <a16:creationId xmlns:a16="http://schemas.microsoft.com/office/drawing/2014/main" id="{AF29153E-3A70-3B43-892A-7F7B30D01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17</xdr:row>
      <xdr:rowOff>0</xdr:rowOff>
    </xdr:from>
    <xdr:ext cx="12700" cy="12700"/>
    <xdr:pic>
      <xdr:nvPicPr>
        <xdr:cNvPr id="4153" name="Рисунок 4152">
          <a:extLst>
            <a:ext uri="{FF2B5EF4-FFF2-40B4-BE49-F238E27FC236}">
              <a16:creationId xmlns:a16="http://schemas.microsoft.com/office/drawing/2014/main" id="{4578B7F3-6165-064F-A1D8-F8B6F5893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17</xdr:row>
      <xdr:rowOff>0</xdr:rowOff>
    </xdr:from>
    <xdr:ext cx="12700" cy="12700"/>
    <xdr:pic>
      <xdr:nvPicPr>
        <xdr:cNvPr id="4154" name="Рисунок 4153">
          <a:extLst>
            <a:ext uri="{FF2B5EF4-FFF2-40B4-BE49-F238E27FC236}">
              <a16:creationId xmlns:a16="http://schemas.microsoft.com/office/drawing/2014/main" id="{7F121124-F5AE-E84D-8824-74AA85827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18</xdr:row>
      <xdr:rowOff>0</xdr:rowOff>
    </xdr:from>
    <xdr:ext cx="12700" cy="12700"/>
    <xdr:pic>
      <xdr:nvPicPr>
        <xdr:cNvPr id="4155" name="Рисунок 4154">
          <a:extLst>
            <a:ext uri="{FF2B5EF4-FFF2-40B4-BE49-F238E27FC236}">
              <a16:creationId xmlns:a16="http://schemas.microsoft.com/office/drawing/2014/main" id="{302D446F-3005-5B4A-A8FE-607D0BC45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18</xdr:row>
      <xdr:rowOff>0</xdr:rowOff>
    </xdr:from>
    <xdr:ext cx="12700" cy="12700"/>
    <xdr:pic>
      <xdr:nvPicPr>
        <xdr:cNvPr id="4156" name="Рисунок 4155">
          <a:extLst>
            <a:ext uri="{FF2B5EF4-FFF2-40B4-BE49-F238E27FC236}">
              <a16:creationId xmlns:a16="http://schemas.microsoft.com/office/drawing/2014/main" id="{9098273E-1D8F-6A4A-B2CA-15B1169B4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18</xdr:row>
      <xdr:rowOff>0</xdr:rowOff>
    </xdr:from>
    <xdr:ext cx="12700" cy="12700"/>
    <xdr:pic>
      <xdr:nvPicPr>
        <xdr:cNvPr id="4157" name="Рисунок 4156">
          <a:extLst>
            <a:ext uri="{FF2B5EF4-FFF2-40B4-BE49-F238E27FC236}">
              <a16:creationId xmlns:a16="http://schemas.microsoft.com/office/drawing/2014/main" id="{7AB3057B-1FC3-1F42-9502-724A0B840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18</xdr:row>
      <xdr:rowOff>0</xdr:rowOff>
    </xdr:from>
    <xdr:ext cx="12700" cy="12700"/>
    <xdr:pic>
      <xdr:nvPicPr>
        <xdr:cNvPr id="4158" name="Рисунок 4157">
          <a:extLst>
            <a:ext uri="{FF2B5EF4-FFF2-40B4-BE49-F238E27FC236}">
              <a16:creationId xmlns:a16="http://schemas.microsoft.com/office/drawing/2014/main" id="{F206E8C6-A772-9743-8AA5-0F72D4D98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19</xdr:row>
      <xdr:rowOff>0</xdr:rowOff>
    </xdr:from>
    <xdr:ext cx="12700" cy="12700"/>
    <xdr:pic>
      <xdr:nvPicPr>
        <xdr:cNvPr id="4159" name="Рисунок 4158">
          <a:extLst>
            <a:ext uri="{FF2B5EF4-FFF2-40B4-BE49-F238E27FC236}">
              <a16:creationId xmlns:a16="http://schemas.microsoft.com/office/drawing/2014/main" id="{785F2157-F9C7-6045-9E9A-023BEE7CB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19</xdr:row>
      <xdr:rowOff>0</xdr:rowOff>
    </xdr:from>
    <xdr:ext cx="12700" cy="12700"/>
    <xdr:pic>
      <xdr:nvPicPr>
        <xdr:cNvPr id="4160" name="Рисунок 4159">
          <a:extLst>
            <a:ext uri="{FF2B5EF4-FFF2-40B4-BE49-F238E27FC236}">
              <a16:creationId xmlns:a16="http://schemas.microsoft.com/office/drawing/2014/main" id="{03E81981-5064-AB4D-9BEE-A153F1F2F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19</xdr:row>
      <xdr:rowOff>0</xdr:rowOff>
    </xdr:from>
    <xdr:ext cx="12700" cy="12700"/>
    <xdr:pic>
      <xdr:nvPicPr>
        <xdr:cNvPr id="4161" name="Рисунок 4160">
          <a:extLst>
            <a:ext uri="{FF2B5EF4-FFF2-40B4-BE49-F238E27FC236}">
              <a16:creationId xmlns:a16="http://schemas.microsoft.com/office/drawing/2014/main" id="{8345EF0F-BBE4-8847-94F0-EBA4D9830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19</xdr:row>
      <xdr:rowOff>0</xdr:rowOff>
    </xdr:from>
    <xdr:ext cx="12700" cy="12700"/>
    <xdr:pic>
      <xdr:nvPicPr>
        <xdr:cNvPr id="4162" name="Рисунок 4161">
          <a:extLst>
            <a:ext uri="{FF2B5EF4-FFF2-40B4-BE49-F238E27FC236}">
              <a16:creationId xmlns:a16="http://schemas.microsoft.com/office/drawing/2014/main" id="{C8B10275-9917-1A47-ABCE-B906B02C9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20</xdr:row>
      <xdr:rowOff>0</xdr:rowOff>
    </xdr:from>
    <xdr:ext cx="12700" cy="12700"/>
    <xdr:pic>
      <xdr:nvPicPr>
        <xdr:cNvPr id="4163" name="Рисунок 4162">
          <a:extLst>
            <a:ext uri="{FF2B5EF4-FFF2-40B4-BE49-F238E27FC236}">
              <a16:creationId xmlns:a16="http://schemas.microsoft.com/office/drawing/2014/main" id="{45E099D3-5389-4F47-BA2D-BA53E588D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20</xdr:row>
      <xdr:rowOff>0</xdr:rowOff>
    </xdr:from>
    <xdr:ext cx="12700" cy="12700"/>
    <xdr:pic>
      <xdr:nvPicPr>
        <xdr:cNvPr id="4164" name="Рисунок 4163">
          <a:extLst>
            <a:ext uri="{FF2B5EF4-FFF2-40B4-BE49-F238E27FC236}">
              <a16:creationId xmlns:a16="http://schemas.microsoft.com/office/drawing/2014/main" id="{E5DD8A07-681C-A14A-B665-EE2062D26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20</xdr:row>
      <xdr:rowOff>0</xdr:rowOff>
    </xdr:from>
    <xdr:ext cx="12700" cy="12700"/>
    <xdr:pic>
      <xdr:nvPicPr>
        <xdr:cNvPr id="4165" name="Рисунок 4164">
          <a:extLst>
            <a:ext uri="{FF2B5EF4-FFF2-40B4-BE49-F238E27FC236}">
              <a16:creationId xmlns:a16="http://schemas.microsoft.com/office/drawing/2014/main" id="{03E7D410-2B0B-7540-A334-E10D1B828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20</xdr:row>
      <xdr:rowOff>0</xdr:rowOff>
    </xdr:from>
    <xdr:ext cx="12700" cy="12700"/>
    <xdr:pic>
      <xdr:nvPicPr>
        <xdr:cNvPr id="4166" name="Рисунок 4165">
          <a:extLst>
            <a:ext uri="{FF2B5EF4-FFF2-40B4-BE49-F238E27FC236}">
              <a16:creationId xmlns:a16="http://schemas.microsoft.com/office/drawing/2014/main" id="{E5F89146-70E6-3842-A311-C9DD840A0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12</xdr:col>
      <xdr:colOff>0</xdr:colOff>
      <xdr:row>24</xdr:row>
      <xdr:rowOff>0</xdr:rowOff>
    </xdr:from>
    <xdr:to>
      <xdr:col>12</xdr:col>
      <xdr:colOff>12700</xdr:colOff>
      <xdr:row>24</xdr:row>
      <xdr:rowOff>12700</xdr:rowOff>
    </xdr:to>
    <xdr:pic>
      <xdr:nvPicPr>
        <xdr:cNvPr id="4167" name="Рисунок 4166">
          <a:extLst>
            <a:ext uri="{FF2B5EF4-FFF2-40B4-BE49-F238E27FC236}">
              <a16:creationId xmlns:a16="http://schemas.microsoft.com/office/drawing/2014/main" id="{6560942D-2532-2A6D-1245-4EE53375A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633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12700</xdr:colOff>
      <xdr:row>25</xdr:row>
      <xdr:rowOff>12700</xdr:rowOff>
    </xdr:to>
    <xdr:pic>
      <xdr:nvPicPr>
        <xdr:cNvPr id="4168" name="Рисунок 4167">
          <a:extLst>
            <a:ext uri="{FF2B5EF4-FFF2-40B4-BE49-F238E27FC236}">
              <a16:creationId xmlns:a16="http://schemas.microsoft.com/office/drawing/2014/main" id="{68512355-1397-9D0A-A805-7F10A8264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656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12700</xdr:colOff>
      <xdr:row>26</xdr:row>
      <xdr:rowOff>12700</xdr:rowOff>
    </xdr:to>
    <xdr:pic>
      <xdr:nvPicPr>
        <xdr:cNvPr id="4169" name="Рисунок 4168">
          <a:extLst>
            <a:ext uri="{FF2B5EF4-FFF2-40B4-BE49-F238E27FC236}">
              <a16:creationId xmlns:a16="http://schemas.microsoft.com/office/drawing/2014/main" id="{C11FE089-E986-9734-EEE7-03B15C5E8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679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12700</xdr:colOff>
      <xdr:row>27</xdr:row>
      <xdr:rowOff>12700</xdr:rowOff>
    </xdr:to>
    <xdr:pic>
      <xdr:nvPicPr>
        <xdr:cNvPr id="4170" name="Рисунок 4169">
          <a:extLst>
            <a:ext uri="{FF2B5EF4-FFF2-40B4-BE49-F238E27FC236}">
              <a16:creationId xmlns:a16="http://schemas.microsoft.com/office/drawing/2014/main" id="{2B16A3FC-D0F2-7DBA-6777-4E6FFA712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7023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12700</xdr:colOff>
      <xdr:row>28</xdr:row>
      <xdr:rowOff>12700</xdr:rowOff>
    </xdr:to>
    <xdr:pic>
      <xdr:nvPicPr>
        <xdr:cNvPr id="4171" name="Рисунок 4170">
          <a:extLst>
            <a:ext uri="{FF2B5EF4-FFF2-40B4-BE49-F238E27FC236}">
              <a16:creationId xmlns:a16="http://schemas.microsoft.com/office/drawing/2014/main" id="{6E5DD871-8A54-5DF0-B527-81F80DAC8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725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12700</xdr:colOff>
      <xdr:row>29</xdr:row>
      <xdr:rowOff>12700</xdr:rowOff>
    </xdr:to>
    <xdr:pic>
      <xdr:nvPicPr>
        <xdr:cNvPr id="4172" name="Рисунок 4171">
          <a:extLst>
            <a:ext uri="{FF2B5EF4-FFF2-40B4-BE49-F238E27FC236}">
              <a16:creationId xmlns:a16="http://schemas.microsoft.com/office/drawing/2014/main" id="{626C9EA4-51C9-9DAA-256F-DE38ED673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748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12700</xdr:colOff>
      <xdr:row>30</xdr:row>
      <xdr:rowOff>12700</xdr:rowOff>
    </xdr:to>
    <xdr:pic>
      <xdr:nvPicPr>
        <xdr:cNvPr id="4173" name="Рисунок 4172">
          <a:extLst>
            <a:ext uri="{FF2B5EF4-FFF2-40B4-BE49-F238E27FC236}">
              <a16:creationId xmlns:a16="http://schemas.microsoft.com/office/drawing/2014/main" id="{BCF8898E-CF81-DBE0-21D2-B1A7855FF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770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12700</xdr:colOff>
      <xdr:row>31</xdr:row>
      <xdr:rowOff>12700</xdr:rowOff>
    </xdr:to>
    <xdr:pic>
      <xdr:nvPicPr>
        <xdr:cNvPr id="4174" name="Рисунок 4173">
          <a:extLst>
            <a:ext uri="{FF2B5EF4-FFF2-40B4-BE49-F238E27FC236}">
              <a16:creationId xmlns:a16="http://schemas.microsoft.com/office/drawing/2014/main" id="{D1B041C4-377C-5505-6311-52A98B2E9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793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12700</xdr:colOff>
      <xdr:row>32</xdr:row>
      <xdr:rowOff>12700</xdr:rowOff>
    </xdr:to>
    <xdr:pic>
      <xdr:nvPicPr>
        <xdr:cNvPr id="4175" name="Рисунок 4174">
          <a:extLst>
            <a:ext uri="{FF2B5EF4-FFF2-40B4-BE49-F238E27FC236}">
              <a16:creationId xmlns:a16="http://schemas.microsoft.com/office/drawing/2014/main" id="{1B7B21ED-CDDA-D6BB-659C-D51790F18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816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12700</xdr:colOff>
      <xdr:row>33</xdr:row>
      <xdr:rowOff>12700</xdr:rowOff>
    </xdr:to>
    <xdr:pic>
      <xdr:nvPicPr>
        <xdr:cNvPr id="4176" name="Рисунок 4175">
          <a:extLst>
            <a:ext uri="{FF2B5EF4-FFF2-40B4-BE49-F238E27FC236}">
              <a16:creationId xmlns:a16="http://schemas.microsoft.com/office/drawing/2014/main" id="{7E94CD15-7E7F-6CCB-989F-81A24BA24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839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12700</xdr:colOff>
      <xdr:row>34</xdr:row>
      <xdr:rowOff>12700</xdr:rowOff>
    </xdr:to>
    <xdr:pic>
      <xdr:nvPicPr>
        <xdr:cNvPr id="4177" name="Рисунок 4176">
          <a:extLst>
            <a:ext uri="{FF2B5EF4-FFF2-40B4-BE49-F238E27FC236}">
              <a16:creationId xmlns:a16="http://schemas.microsoft.com/office/drawing/2014/main" id="{2BAD0106-5268-8A60-1809-6F2260156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8623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12700</xdr:colOff>
      <xdr:row>35</xdr:row>
      <xdr:rowOff>12700</xdr:rowOff>
    </xdr:to>
    <xdr:pic>
      <xdr:nvPicPr>
        <xdr:cNvPr id="4178" name="Рисунок 4177">
          <a:extLst>
            <a:ext uri="{FF2B5EF4-FFF2-40B4-BE49-F238E27FC236}">
              <a16:creationId xmlns:a16="http://schemas.microsoft.com/office/drawing/2014/main" id="{3D6715ED-31B7-FC15-0D53-994DE4729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885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0</xdr:colOff>
      <xdr:row>25</xdr:row>
      <xdr:rowOff>0</xdr:rowOff>
    </xdr:from>
    <xdr:ext cx="12700" cy="12700"/>
    <xdr:pic>
      <xdr:nvPicPr>
        <xdr:cNvPr id="4179" name="Рисунок 4178">
          <a:extLst>
            <a:ext uri="{FF2B5EF4-FFF2-40B4-BE49-F238E27FC236}">
              <a16:creationId xmlns:a16="http://schemas.microsoft.com/office/drawing/2014/main" id="{55581621-253C-444D-826F-E93DB0B80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63284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26</xdr:row>
      <xdr:rowOff>0</xdr:rowOff>
    </xdr:from>
    <xdr:ext cx="12700" cy="12700"/>
    <xdr:pic>
      <xdr:nvPicPr>
        <xdr:cNvPr id="4180" name="Рисунок 4179">
          <a:extLst>
            <a:ext uri="{FF2B5EF4-FFF2-40B4-BE49-F238E27FC236}">
              <a16:creationId xmlns:a16="http://schemas.microsoft.com/office/drawing/2014/main" id="{12927F1B-971C-3A4E-8287-942DCFC7B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63284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27</xdr:row>
      <xdr:rowOff>0</xdr:rowOff>
    </xdr:from>
    <xdr:ext cx="12700" cy="12700"/>
    <xdr:pic>
      <xdr:nvPicPr>
        <xdr:cNvPr id="4181" name="Рисунок 4180">
          <a:extLst>
            <a:ext uri="{FF2B5EF4-FFF2-40B4-BE49-F238E27FC236}">
              <a16:creationId xmlns:a16="http://schemas.microsoft.com/office/drawing/2014/main" id="{22BB7D19-65FA-B244-947E-DC61ECFE6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63284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</xdr:row>
      <xdr:rowOff>0</xdr:rowOff>
    </xdr:from>
    <xdr:ext cx="12700" cy="12700"/>
    <xdr:pic>
      <xdr:nvPicPr>
        <xdr:cNvPr id="4182" name="Рисунок 4181">
          <a:extLst>
            <a:ext uri="{FF2B5EF4-FFF2-40B4-BE49-F238E27FC236}">
              <a16:creationId xmlns:a16="http://schemas.microsoft.com/office/drawing/2014/main" id="{76F38D30-8DF3-7E42-A065-3671494C3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63284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29</xdr:row>
      <xdr:rowOff>0</xdr:rowOff>
    </xdr:from>
    <xdr:ext cx="12700" cy="12700"/>
    <xdr:pic>
      <xdr:nvPicPr>
        <xdr:cNvPr id="4183" name="Рисунок 4182">
          <a:extLst>
            <a:ext uri="{FF2B5EF4-FFF2-40B4-BE49-F238E27FC236}">
              <a16:creationId xmlns:a16="http://schemas.microsoft.com/office/drawing/2014/main" id="{82878281-A28E-3741-BD4E-8D6449909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63284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30</xdr:row>
      <xdr:rowOff>0</xdr:rowOff>
    </xdr:from>
    <xdr:ext cx="12700" cy="12700"/>
    <xdr:pic>
      <xdr:nvPicPr>
        <xdr:cNvPr id="4184" name="Рисунок 4183">
          <a:extLst>
            <a:ext uri="{FF2B5EF4-FFF2-40B4-BE49-F238E27FC236}">
              <a16:creationId xmlns:a16="http://schemas.microsoft.com/office/drawing/2014/main" id="{E0F23E71-E333-1D49-A722-EF40A3D01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63284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31</xdr:row>
      <xdr:rowOff>0</xdr:rowOff>
    </xdr:from>
    <xdr:ext cx="12700" cy="12700"/>
    <xdr:pic>
      <xdr:nvPicPr>
        <xdr:cNvPr id="4185" name="Рисунок 4184">
          <a:extLst>
            <a:ext uri="{FF2B5EF4-FFF2-40B4-BE49-F238E27FC236}">
              <a16:creationId xmlns:a16="http://schemas.microsoft.com/office/drawing/2014/main" id="{29EC2994-E43F-4440-A3E7-0C492BD73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63284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32</xdr:row>
      <xdr:rowOff>0</xdr:rowOff>
    </xdr:from>
    <xdr:ext cx="12700" cy="12700"/>
    <xdr:pic>
      <xdr:nvPicPr>
        <xdr:cNvPr id="4186" name="Рисунок 4185">
          <a:extLst>
            <a:ext uri="{FF2B5EF4-FFF2-40B4-BE49-F238E27FC236}">
              <a16:creationId xmlns:a16="http://schemas.microsoft.com/office/drawing/2014/main" id="{032E800B-FF23-5149-BD74-EC7979015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63284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33</xdr:row>
      <xdr:rowOff>0</xdr:rowOff>
    </xdr:from>
    <xdr:ext cx="12700" cy="12700"/>
    <xdr:pic>
      <xdr:nvPicPr>
        <xdr:cNvPr id="4187" name="Рисунок 4186">
          <a:extLst>
            <a:ext uri="{FF2B5EF4-FFF2-40B4-BE49-F238E27FC236}">
              <a16:creationId xmlns:a16="http://schemas.microsoft.com/office/drawing/2014/main" id="{4A61818B-E00D-A348-9BAE-295F2CFC6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63284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34</xdr:row>
      <xdr:rowOff>0</xdr:rowOff>
    </xdr:from>
    <xdr:ext cx="12700" cy="12700"/>
    <xdr:pic>
      <xdr:nvPicPr>
        <xdr:cNvPr id="4188" name="Рисунок 4187">
          <a:extLst>
            <a:ext uri="{FF2B5EF4-FFF2-40B4-BE49-F238E27FC236}">
              <a16:creationId xmlns:a16="http://schemas.microsoft.com/office/drawing/2014/main" id="{CB4D050E-ECD2-A640-AC88-119889F22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63284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35</xdr:row>
      <xdr:rowOff>0</xdr:rowOff>
    </xdr:from>
    <xdr:ext cx="12700" cy="12700"/>
    <xdr:pic>
      <xdr:nvPicPr>
        <xdr:cNvPr id="4189" name="Рисунок 4188">
          <a:extLst>
            <a:ext uri="{FF2B5EF4-FFF2-40B4-BE49-F238E27FC236}">
              <a16:creationId xmlns:a16="http://schemas.microsoft.com/office/drawing/2014/main" id="{025F01BA-8798-194A-8ED6-D543FCFB1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63284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12</xdr:col>
      <xdr:colOff>0</xdr:colOff>
      <xdr:row>9</xdr:row>
      <xdr:rowOff>0</xdr:rowOff>
    </xdr:from>
    <xdr:to>
      <xdr:col>12</xdr:col>
      <xdr:colOff>304800</xdr:colOff>
      <xdr:row>10</xdr:row>
      <xdr:rowOff>66675</xdr:rowOff>
    </xdr:to>
    <xdr:sp macro="" textlink="">
      <xdr:nvSpPr>
        <xdr:cNvPr id="2049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585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304800</xdr:colOff>
      <xdr:row>11</xdr:row>
      <xdr:rowOff>66675</xdr:rowOff>
    </xdr:to>
    <xdr:sp macro="" textlink="">
      <xdr:nvSpPr>
        <xdr:cNvPr id="2050" name="AutoShape 2" descr="C:\Users\EHOT\AppData\Local\Temp\Status_Success.svg"/>
        <xdr:cNvSpPr>
          <a:spLocks noChangeAspect="1" noChangeArrowheads="1"/>
        </xdr:cNvSpPr>
      </xdr:nvSpPr>
      <xdr:spPr bwMode="auto">
        <a:xfrm>
          <a:off x="8705850" y="19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304800</xdr:colOff>
      <xdr:row>12</xdr:row>
      <xdr:rowOff>66675</xdr:rowOff>
    </xdr:to>
    <xdr:sp macro="" textlink="">
      <xdr:nvSpPr>
        <xdr:cNvPr id="2051" name="AutoShape 3" descr="C:\Users\EHOT\AppData\Local\Temp\Status_Success.svg"/>
        <xdr:cNvSpPr>
          <a:spLocks noChangeAspect="1" noChangeArrowheads="1"/>
        </xdr:cNvSpPr>
      </xdr:nvSpPr>
      <xdr:spPr bwMode="auto">
        <a:xfrm>
          <a:off x="8705850" y="221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304800</xdr:colOff>
      <xdr:row>13</xdr:row>
      <xdr:rowOff>66675</xdr:rowOff>
    </xdr:to>
    <xdr:sp macro="" textlink="">
      <xdr:nvSpPr>
        <xdr:cNvPr id="2052" name="AutoShape 4" descr="C:\Users\EHOT\AppData\Local\Temp\Status_Success.svg"/>
        <xdr:cNvSpPr>
          <a:spLocks noChangeAspect="1" noChangeArrowheads="1"/>
        </xdr:cNvSpPr>
      </xdr:nvSpPr>
      <xdr:spPr bwMode="auto">
        <a:xfrm>
          <a:off x="8705850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66675</xdr:rowOff>
    </xdr:to>
    <xdr:sp macro="" textlink="">
      <xdr:nvSpPr>
        <xdr:cNvPr id="2053" name="AutoShape 5" descr="C:\Users\EHOT\AppData\Local\Temp\Status_NoData.svg"/>
        <xdr:cNvSpPr>
          <a:spLocks noChangeAspect="1" noChangeArrowheads="1"/>
        </xdr:cNvSpPr>
      </xdr:nvSpPr>
      <xdr:spPr bwMode="auto">
        <a:xfrm>
          <a:off x="87058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304800</xdr:colOff>
      <xdr:row>15</xdr:row>
      <xdr:rowOff>66675</xdr:rowOff>
    </xdr:to>
    <xdr:sp macro="" textlink="">
      <xdr:nvSpPr>
        <xdr:cNvPr id="2054" name="AutoShape 6" descr="C:\Users\EHOT\AppData\Local\Temp\Status_Success.svg"/>
        <xdr:cNvSpPr>
          <a:spLocks noChangeAspect="1" noChangeArrowheads="1"/>
        </xdr:cNvSpPr>
      </xdr:nvSpPr>
      <xdr:spPr bwMode="auto">
        <a:xfrm>
          <a:off x="870585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66675</xdr:rowOff>
    </xdr:to>
    <xdr:sp macro="" textlink="">
      <xdr:nvSpPr>
        <xdr:cNvPr id="2055" name="AutoShape 7" descr="C:\Users\EHOT\AppData\Local\Temp\Status_Success.svg"/>
        <xdr:cNvSpPr>
          <a:spLocks noChangeAspect="1" noChangeArrowheads="1"/>
        </xdr:cNvSpPr>
      </xdr:nvSpPr>
      <xdr:spPr bwMode="auto">
        <a:xfrm>
          <a:off x="8705850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304800</xdr:colOff>
      <xdr:row>17</xdr:row>
      <xdr:rowOff>66675</xdr:rowOff>
    </xdr:to>
    <xdr:sp macro="" textlink="">
      <xdr:nvSpPr>
        <xdr:cNvPr id="2056" name="AutoShape 8" descr="C:\Users\EHOT\AppData\Local\Temp\Status_Success.svg"/>
        <xdr:cNvSpPr>
          <a:spLocks noChangeAspect="1" noChangeArrowheads="1"/>
        </xdr:cNvSpPr>
      </xdr:nvSpPr>
      <xdr:spPr bwMode="auto">
        <a:xfrm>
          <a:off x="8705850" y="34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304800</xdr:colOff>
      <xdr:row>18</xdr:row>
      <xdr:rowOff>66675</xdr:rowOff>
    </xdr:to>
    <xdr:sp macro="" textlink="">
      <xdr:nvSpPr>
        <xdr:cNvPr id="2057" name="AutoShape 9" descr="C:\Users\EHOT\AppData\Local\Temp\Status_Success.svg"/>
        <xdr:cNvSpPr>
          <a:spLocks noChangeAspect="1" noChangeArrowheads="1"/>
        </xdr:cNvSpPr>
      </xdr:nvSpPr>
      <xdr:spPr bwMode="auto">
        <a:xfrm>
          <a:off x="8705850" y="364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304800</xdr:colOff>
      <xdr:row>19</xdr:row>
      <xdr:rowOff>66675</xdr:rowOff>
    </xdr:to>
    <xdr:sp macro="" textlink="">
      <xdr:nvSpPr>
        <xdr:cNvPr id="2058" name="AutoShape 10" descr="C:\Users\EHOT\AppData\Local\Temp\Status_NoData.svg"/>
        <xdr:cNvSpPr>
          <a:spLocks noChangeAspect="1" noChangeArrowheads="1"/>
        </xdr:cNvSpPr>
      </xdr:nvSpPr>
      <xdr:spPr bwMode="auto">
        <a:xfrm>
          <a:off x="8705850" y="38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66675</xdr:rowOff>
    </xdr:to>
    <xdr:sp macro="" textlink="">
      <xdr:nvSpPr>
        <xdr:cNvPr id="2059" name="AutoShape 11" descr="C:\Users\EHOT\AppData\Local\Temp\Status_Success.svg"/>
        <xdr:cNvSpPr>
          <a:spLocks noChangeAspect="1" noChangeArrowheads="1"/>
        </xdr:cNvSpPr>
      </xdr:nvSpPr>
      <xdr:spPr bwMode="auto">
        <a:xfrm>
          <a:off x="8705850" y="412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304800</xdr:colOff>
      <xdr:row>21</xdr:row>
      <xdr:rowOff>76200</xdr:rowOff>
    </xdr:to>
    <xdr:sp macro="" textlink="">
      <xdr:nvSpPr>
        <xdr:cNvPr id="2060" name="AutoShape 12" descr="C:\Users\EHOT\AppData\Local\Temp\Status_Success.svg"/>
        <xdr:cNvSpPr>
          <a:spLocks noChangeAspect="1" noChangeArrowheads="1"/>
        </xdr:cNvSpPr>
      </xdr:nvSpPr>
      <xdr:spPr bwMode="auto">
        <a:xfrm>
          <a:off x="8705850" y="43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10</xdr:row>
      <xdr:rowOff>0</xdr:rowOff>
    </xdr:from>
    <xdr:ext cx="12700" cy="12700"/>
    <xdr:pic>
      <xdr:nvPicPr>
        <xdr:cNvPr id="126" name="Рисунок 125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10</xdr:row>
      <xdr:rowOff>0</xdr:rowOff>
    </xdr:from>
    <xdr:ext cx="12700" cy="12700"/>
    <xdr:pic>
      <xdr:nvPicPr>
        <xdr:cNvPr id="127" name="Рисунок 126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10</xdr:row>
      <xdr:rowOff>0</xdr:rowOff>
    </xdr:from>
    <xdr:ext cx="12700" cy="12700"/>
    <xdr:pic>
      <xdr:nvPicPr>
        <xdr:cNvPr id="128" name="Рисунок 127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10</xdr:row>
      <xdr:rowOff>0</xdr:rowOff>
    </xdr:from>
    <xdr:ext cx="12700" cy="12700"/>
    <xdr:pic>
      <xdr:nvPicPr>
        <xdr:cNvPr id="129" name="Рисунок 128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10</xdr:row>
      <xdr:rowOff>0</xdr:rowOff>
    </xdr:from>
    <xdr:ext cx="304800" cy="308836"/>
    <xdr:sp macro="" textlink="">
      <xdr:nvSpPr>
        <xdr:cNvPr id="130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</xdr:row>
      <xdr:rowOff>0</xdr:rowOff>
    </xdr:from>
    <xdr:ext cx="12700" cy="12700"/>
    <xdr:pic>
      <xdr:nvPicPr>
        <xdr:cNvPr id="131" name="Рисунок 130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11</xdr:row>
      <xdr:rowOff>0</xdr:rowOff>
    </xdr:from>
    <xdr:ext cx="12700" cy="12700"/>
    <xdr:pic>
      <xdr:nvPicPr>
        <xdr:cNvPr id="132" name="Рисунок 131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11</xdr:row>
      <xdr:rowOff>0</xdr:rowOff>
    </xdr:from>
    <xdr:ext cx="12700" cy="12700"/>
    <xdr:pic>
      <xdr:nvPicPr>
        <xdr:cNvPr id="133" name="Рисунок 132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11</xdr:row>
      <xdr:rowOff>0</xdr:rowOff>
    </xdr:from>
    <xdr:ext cx="12700" cy="12700"/>
    <xdr:pic>
      <xdr:nvPicPr>
        <xdr:cNvPr id="134" name="Рисунок 133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11</xdr:row>
      <xdr:rowOff>0</xdr:rowOff>
    </xdr:from>
    <xdr:ext cx="304800" cy="308836"/>
    <xdr:sp macro="" textlink="">
      <xdr:nvSpPr>
        <xdr:cNvPr id="135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12700" cy="12700"/>
    <xdr:pic>
      <xdr:nvPicPr>
        <xdr:cNvPr id="136" name="Рисунок 135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</xdr:row>
      <xdr:rowOff>0</xdr:rowOff>
    </xdr:from>
    <xdr:ext cx="12700" cy="12700"/>
    <xdr:pic>
      <xdr:nvPicPr>
        <xdr:cNvPr id="137" name="Рисунок 136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</xdr:row>
      <xdr:rowOff>0</xdr:rowOff>
    </xdr:from>
    <xdr:ext cx="12700" cy="12700"/>
    <xdr:pic>
      <xdr:nvPicPr>
        <xdr:cNvPr id="138" name="Рисунок 137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</xdr:row>
      <xdr:rowOff>0</xdr:rowOff>
    </xdr:from>
    <xdr:ext cx="12700" cy="12700"/>
    <xdr:pic>
      <xdr:nvPicPr>
        <xdr:cNvPr id="139" name="Рисунок 138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</xdr:row>
      <xdr:rowOff>0</xdr:rowOff>
    </xdr:from>
    <xdr:ext cx="304800" cy="308836"/>
    <xdr:sp macro="" textlink="">
      <xdr:nvSpPr>
        <xdr:cNvPr id="140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</xdr:row>
      <xdr:rowOff>0</xdr:rowOff>
    </xdr:from>
    <xdr:ext cx="12700" cy="12700"/>
    <xdr:pic>
      <xdr:nvPicPr>
        <xdr:cNvPr id="141" name="Рисунок 140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</xdr:row>
      <xdr:rowOff>0</xdr:rowOff>
    </xdr:from>
    <xdr:ext cx="12700" cy="12700"/>
    <xdr:pic>
      <xdr:nvPicPr>
        <xdr:cNvPr id="142" name="Рисунок 141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</xdr:row>
      <xdr:rowOff>0</xdr:rowOff>
    </xdr:from>
    <xdr:ext cx="12700" cy="12700"/>
    <xdr:pic>
      <xdr:nvPicPr>
        <xdr:cNvPr id="143" name="Рисунок 142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</xdr:row>
      <xdr:rowOff>0</xdr:rowOff>
    </xdr:from>
    <xdr:ext cx="12700" cy="12700"/>
    <xdr:pic>
      <xdr:nvPicPr>
        <xdr:cNvPr id="144" name="Рисунок 143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</xdr:row>
      <xdr:rowOff>0</xdr:rowOff>
    </xdr:from>
    <xdr:ext cx="304800" cy="308836"/>
    <xdr:sp macro="" textlink="">
      <xdr:nvSpPr>
        <xdr:cNvPr id="145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12700" cy="12700"/>
    <xdr:pic>
      <xdr:nvPicPr>
        <xdr:cNvPr id="146" name="Рисунок 145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14</xdr:row>
      <xdr:rowOff>0</xdr:rowOff>
    </xdr:from>
    <xdr:ext cx="12700" cy="12700"/>
    <xdr:pic>
      <xdr:nvPicPr>
        <xdr:cNvPr id="147" name="Рисунок 146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14</xdr:row>
      <xdr:rowOff>0</xdr:rowOff>
    </xdr:from>
    <xdr:ext cx="12700" cy="12700"/>
    <xdr:pic>
      <xdr:nvPicPr>
        <xdr:cNvPr id="148" name="Рисунок 147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14</xdr:row>
      <xdr:rowOff>0</xdr:rowOff>
    </xdr:from>
    <xdr:ext cx="12700" cy="12700"/>
    <xdr:pic>
      <xdr:nvPicPr>
        <xdr:cNvPr id="149" name="Рисунок 148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14</xdr:row>
      <xdr:rowOff>0</xdr:rowOff>
    </xdr:from>
    <xdr:ext cx="304800" cy="308836"/>
    <xdr:sp macro="" textlink="">
      <xdr:nvSpPr>
        <xdr:cNvPr id="150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12700" cy="12700"/>
    <xdr:pic>
      <xdr:nvPicPr>
        <xdr:cNvPr id="151" name="Рисунок 150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15</xdr:row>
      <xdr:rowOff>0</xdr:rowOff>
    </xdr:from>
    <xdr:ext cx="12700" cy="12700"/>
    <xdr:pic>
      <xdr:nvPicPr>
        <xdr:cNvPr id="152" name="Рисунок 151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15</xdr:row>
      <xdr:rowOff>0</xdr:rowOff>
    </xdr:from>
    <xdr:ext cx="12700" cy="12700"/>
    <xdr:pic>
      <xdr:nvPicPr>
        <xdr:cNvPr id="153" name="Рисунок 152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15</xdr:row>
      <xdr:rowOff>0</xdr:rowOff>
    </xdr:from>
    <xdr:ext cx="12700" cy="12700"/>
    <xdr:pic>
      <xdr:nvPicPr>
        <xdr:cNvPr id="154" name="Рисунок 153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15</xdr:row>
      <xdr:rowOff>0</xdr:rowOff>
    </xdr:from>
    <xdr:ext cx="304800" cy="308836"/>
    <xdr:sp macro="" textlink="">
      <xdr:nvSpPr>
        <xdr:cNvPr id="155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12700" cy="12700"/>
    <xdr:pic>
      <xdr:nvPicPr>
        <xdr:cNvPr id="156" name="Рисунок 155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</xdr:row>
      <xdr:rowOff>0</xdr:rowOff>
    </xdr:from>
    <xdr:ext cx="12700" cy="12700"/>
    <xdr:pic>
      <xdr:nvPicPr>
        <xdr:cNvPr id="157" name="Рисунок 156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</xdr:row>
      <xdr:rowOff>0</xdr:rowOff>
    </xdr:from>
    <xdr:ext cx="12700" cy="12700"/>
    <xdr:pic>
      <xdr:nvPicPr>
        <xdr:cNvPr id="158" name="Рисунок 157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</xdr:row>
      <xdr:rowOff>0</xdr:rowOff>
    </xdr:from>
    <xdr:ext cx="12700" cy="12700"/>
    <xdr:pic>
      <xdr:nvPicPr>
        <xdr:cNvPr id="159" name="Рисунок 158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</xdr:row>
      <xdr:rowOff>0</xdr:rowOff>
    </xdr:from>
    <xdr:ext cx="304800" cy="308836"/>
    <xdr:sp macro="" textlink="">
      <xdr:nvSpPr>
        <xdr:cNvPr id="160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</xdr:row>
      <xdr:rowOff>0</xdr:rowOff>
    </xdr:from>
    <xdr:ext cx="12700" cy="12700"/>
    <xdr:pic>
      <xdr:nvPicPr>
        <xdr:cNvPr id="161" name="Рисунок 160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17</xdr:row>
      <xdr:rowOff>0</xdr:rowOff>
    </xdr:from>
    <xdr:ext cx="12700" cy="12700"/>
    <xdr:pic>
      <xdr:nvPicPr>
        <xdr:cNvPr id="162" name="Рисунок 161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17</xdr:row>
      <xdr:rowOff>0</xdr:rowOff>
    </xdr:from>
    <xdr:ext cx="12700" cy="12700"/>
    <xdr:pic>
      <xdr:nvPicPr>
        <xdr:cNvPr id="163" name="Рисунок 162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17</xdr:row>
      <xdr:rowOff>0</xdr:rowOff>
    </xdr:from>
    <xdr:ext cx="12700" cy="12700"/>
    <xdr:pic>
      <xdr:nvPicPr>
        <xdr:cNvPr id="164" name="Рисунок 163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17</xdr:row>
      <xdr:rowOff>0</xdr:rowOff>
    </xdr:from>
    <xdr:ext cx="304800" cy="308836"/>
    <xdr:sp macro="" textlink="">
      <xdr:nvSpPr>
        <xdr:cNvPr id="165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12700" cy="12700"/>
    <xdr:pic>
      <xdr:nvPicPr>
        <xdr:cNvPr id="166" name="Рисунок 165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18</xdr:row>
      <xdr:rowOff>0</xdr:rowOff>
    </xdr:from>
    <xdr:ext cx="12700" cy="12700"/>
    <xdr:pic>
      <xdr:nvPicPr>
        <xdr:cNvPr id="167" name="Рисунок 166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18</xdr:row>
      <xdr:rowOff>0</xdr:rowOff>
    </xdr:from>
    <xdr:ext cx="12700" cy="12700"/>
    <xdr:pic>
      <xdr:nvPicPr>
        <xdr:cNvPr id="168" name="Рисунок 167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18</xdr:row>
      <xdr:rowOff>0</xdr:rowOff>
    </xdr:from>
    <xdr:ext cx="12700" cy="12700"/>
    <xdr:pic>
      <xdr:nvPicPr>
        <xdr:cNvPr id="169" name="Рисунок 168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18</xdr:row>
      <xdr:rowOff>0</xdr:rowOff>
    </xdr:from>
    <xdr:ext cx="304800" cy="308836"/>
    <xdr:sp macro="" textlink="">
      <xdr:nvSpPr>
        <xdr:cNvPr id="170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12700" cy="12700"/>
    <xdr:pic>
      <xdr:nvPicPr>
        <xdr:cNvPr id="171" name="Рисунок 170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19</xdr:row>
      <xdr:rowOff>0</xdr:rowOff>
    </xdr:from>
    <xdr:ext cx="12700" cy="12700"/>
    <xdr:pic>
      <xdr:nvPicPr>
        <xdr:cNvPr id="172" name="Рисунок 171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19</xdr:row>
      <xdr:rowOff>0</xdr:rowOff>
    </xdr:from>
    <xdr:ext cx="12700" cy="12700"/>
    <xdr:pic>
      <xdr:nvPicPr>
        <xdr:cNvPr id="173" name="Рисунок 172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19</xdr:row>
      <xdr:rowOff>0</xdr:rowOff>
    </xdr:from>
    <xdr:ext cx="12700" cy="12700"/>
    <xdr:pic>
      <xdr:nvPicPr>
        <xdr:cNvPr id="174" name="Рисунок 173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19</xdr:row>
      <xdr:rowOff>0</xdr:rowOff>
    </xdr:from>
    <xdr:ext cx="304800" cy="308836"/>
    <xdr:sp macro="" textlink="">
      <xdr:nvSpPr>
        <xdr:cNvPr id="175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12700" cy="12700"/>
    <xdr:pic>
      <xdr:nvPicPr>
        <xdr:cNvPr id="176" name="Рисунок 175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20</xdr:row>
      <xdr:rowOff>0</xdr:rowOff>
    </xdr:from>
    <xdr:ext cx="12700" cy="12700"/>
    <xdr:pic>
      <xdr:nvPicPr>
        <xdr:cNvPr id="177" name="Рисунок 176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20</xdr:row>
      <xdr:rowOff>0</xdr:rowOff>
    </xdr:from>
    <xdr:ext cx="12700" cy="12700"/>
    <xdr:pic>
      <xdr:nvPicPr>
        <xdr:cNvPr id="178" name="Рисунок 177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20</xdr:row>
      <xdr:rowOff>0</xdr:rowOff>
    </xdr:from>
    <xdr:ext cx="12700" cy="12700"/>
    <xdr:pic>
      <xdr:nvPicPr>
        <xdr:cNvPr id="179" name="Рисунок 178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20</xdr:row>
      <xdr:rowOff>0</xdr:rowOff>
    </xdr:from>
    <xdr:ext cx="304800" cy="308836"/>
    <xdr:sp macro="" textlink="">
      <xdr:nvSpPr>
        <xdr:cNvPr id="180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9</xdr:row>
      <xdr:rowOff>0</xdr:rowOff>
    </xdr:from>
    <xdr:to>
      <xdr:col>12</xdr:col>
      <xdr:colOff>304800</xdr:colOff>
      <xdr:row>10</xdr:row>
      <xdr:rowOff>66675</xdr:rowOff>
    </xdr:to>
    <xdr:sp macro="" textlink="">
      <xdr:nvSpPr>
        <xdr:cNvPr id="2061" name="AutoShape 13" descr="C:\Users\EHOT\AppData\Local\Temp\Status_Success.svg"/>
        <xdr:cNvSpPr>
          <a:spLocks noChangeAspect="1" noChangeArrowheads="1"/>
        </xdr:cNvSpPr>
      </xdr:nvSpPr>
      <xdr:spPr bwMode="auto">
        <a:xfrm>
          <a:off x="870585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304800</xdr:colOff>
      <xdr:row>11</xdr:row>
      <xdr:rowOff>66675</xdr:rowOff>
    </xdr:to>
    <xdr:sp macro="" textlink="">
      <xdr:nvSpPr>
        <xdr:cNvPr id="2062" name="AutoShape 14" descr="C:\Users\EHOT\AppData\Local\Temp\Status_Success.svg"/>
        <xdr:cNvSpPr>
          <a:spLocks noChangeAspect="1" noChangeArrowheads="1"/>
        </xdr:cNvSpPr>
      </xdr:nvSpPr>
      <xdr:spPr bwMode="auto">
        <a:xfrm>
          <a:off x="8705850" y="19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304800</xdr:colOff>
      <xdr:row>12</xdr:row>
      <xdr:rowOff>66675</xdr:rowOff>
    </xdr:to>
    <xdr:sp macro="" textlink="">
      <xdr:nvSpPr>
        <xdr:cNvPr id="2063" name="AutoShape 15" descr="C:\Users\EHOT\AppData\Local\Temp\Status_Success.svg"/>
        <xdr:cNvSpPr>
          <a:spLocks noChangeAspect="1" noChangeArrowheads="1"/>
        </xdr:cNvSpPr>
      </xdr:nvSpPr>
      <xdr:spPr bwMode="auto">
        <a:xfrm>
          <a:off x="8705850" y="221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304800</xdr:colOff>
      <xdr:row>13</xdr:row>
      <xdr:rowOff>66675</xdr:rowOff>
    </xdr:to>
    <xdr:sp macro="" textlink="">
      <xdr:nvSpPr>
        <xdr:cNvPr id="2064" name="AutoShape 16" descr="C:\Users\EHOT\AppData\Local\Temp\Status_Success.svg"/>
        <xdr:cNvSpPr>
          <a:spLocks noChangeAspect="1" noChangeArrowheads="1"/>
        </xdr:cNvSpPr>
      </xdr:nvSpPr>
      <xdr:spPr bwMode="auto">
        <a:xfrm>
          <a:off x="8705850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66675</xdr:rowOff>
    </xdr:to>
    <xdr:sp macro="" textlink="">
      <xdr:nvSpPr>
        <xdr:cNvPr id="2065" name="AutoShape 17" descr="C:\Users\EHOT\AppData\Local\Temp\Status_NoData.svg"/>
        <xdr:cNvSpPr>
          <a:spLocks noChangeAspect="1" noChangeArrowheads="1"/>
        </xdr:cNvSpPr>
      </xdr:nvSpPr>
      <xdr:spPr bwMode="auto">
        <a:xfrm>
          <a:off x="87058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304800</xdr:colOff>
      <xdr:row>15</xdr:row>
      <xdr:rowOff>66675</xdr:rowOff>
    </xdr:to>
    <xdr:sp macro="" textlink="">
      <xdr:nvSpPr>
        <xdr:cNvPr id="2066" name="AutoShape 18" descr="C:\Users\EHOT\AppData\Local\Temp\Status_Success.svg"/>
        <xdr:cNvSpPr>
          <a:spLocks noChangeAspect="1" noChangeArrowheads="1"/>
        </xdr:cNvSpPr>
      </xdr:nvSpPr>
      <xdr:spPr bwMode="auto">
        <a:xfrm>
          <a:off x="870585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66675</xdr:rowOff>
    </xdr:to>
    <xdr:sp macro="" textlink="">
      <xdr:nvSpPr>
        <xdr:cNvPr id="2067" name="AutoShape 19" descr="C:\Users\EHOT\AppData\Local\Temp\Status_Success.svg"/>
        <xdr:cNvSpPr>
          <a:spLocks noChangeAspect="1" noChangeArrowheads="1"/>
        </xdr:cNvSpPr>
      </xdr:nvSpPr>
      <xdr:spPr bwMode="auto">
        <a:xfrm>
          <a:off x="8705850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304800</xdr:colOff>
      <xdr:row>17</xdr:row>
      <xdr:rowOff>66675</xdr:rowOff>
    </xdr:to>
    <xdr:sp macro="" textlink="">
      <xdr:nvSpPr>
        <xdr:cNvPr id="2068" name="AutoShape 20" descr="C:\Users\EHOT\AppData\Local\Temp\Status_Success.svg"/>
        <xdr:cNvSpPr>
          <a:spLocks noChangeAspect="1" noChangeArrowheads="1"/>
        </xdr:cNvSpPr>
      </xdr:nvSpPr>
      <xdr:spPr bwMode="auto">
        <a:xfrm>
          <a:off x="8705850" y="34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304800</xdr:colOff>
      <xdr:row>18</xdr:row>
      <xdr:rowOff>66675</xdr:rowOff>
    </xdr:to>
    <xdr:sp macro="" textlink="">
      <xdr:nvSpPr>
        <xdr:cNvPr id="2069" name="AutoShape 21" descr="C:\Users\EHOT\AppData\Local\Temp\Status_Success.svg"/>
        <xdr:cNvSpPr>
          <a:spLocks noChangeAspect="1" noChangeArrowheads="1"/>
        </xdr:cNvSpPr>
      </xdr:nvSpPr>
      <xdr:spPr bwMode="auto">
        <a:xfrm>
          <a:off x="8705850" y="364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304800</xdr:colOff>
      <xdr:row>19</xdr:row>
      <xdr:rowOff>66675</xdr:rowOff>
    </xdr:to>
    <xdr:sp macro="" textlink="">
      <xdr:nvSpPr>
        <xdr:cNvPr id="2070" name="AutoShape 22" descr="C:\Users\EHOT\AppData\Local\Temp\Status_NoData.svg"/>
        <xdr:cNvSpPr>
          <a:spLocks noChangeAspect="1" noChangeArrowheads="1"/>
        </xdr:cNvSpPr>
      </xdr:nvSpPr>
      <xdr:spPr bwMode="auto">
        <a:xfrm>
          <a:off x="8705850" y="38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66675</xdr:rowOff>
    </xdr:to>
    <xdr:sp macro="" textlink="">
      <xdr:nvSpPr>
        <xdr:cNvPr id="2071" name="AutoShape 23" descr="C:\Users\EHOT\AppData\Local\Temp\Status_Success.svg"/>
        <xdr:cNvSpPr>
          <a:spLocks noChangeAspect="1" noChangeArrowheads="1"/>
        </xdr:cNvSpPr>
      </xdr:nvSpPr>
      <xdr:spPr bwMode="auto">
        <a:xfrm>
          <a:off x="8705850" y="412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304800</xdr:colOff>
      <xdr:row>21</xdr:row>
      <xdr:rowOff>76200</xdr:rowOff>
    </xdr:to>
    <xdr:sp macro="" textlink="">
      <xdr:nvSpPr>
        <xdr:cNvPr id="2072" name="AutoShape 24" descr="C:\Users\EHOT\AppData\Local\Temp\Status_Success.svg"/>
        <xdr:cNvSpPr>
          <a:spLocks noChangeAspect="1" noChangeArrowheads="1"/>
        </xdr:cNvSpPr>
      </xdr:nvSpPr>
      <xdr:spPr bwMode="auto">
        <a:xfrm>
          <a:off x="8705850" y="43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10</xdr:row>
      <xdr:rowOff>0</xdr:rowOff>
    </xdr:from>
    <xdr:ext cx="12700" cy="12700"/>
    <xdr:pic>
      <xdr:nvPicPr>
        <xdr:cNvPr id="193" name="Рисунок 192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10</xdr:row>
      <xdr:rowOff>0</xdr:rowOff>
    </xdr:from>
    <xdr:ext cx="12700" cy="12700"/>
    <xdr:pic>
      <xdr:nvPicPr>
        <xdr:cNvPr id="194" name="Рисунок 193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10</xdr:row>
      <xdr:rowOff>0</xdr:rowOff>
    </xdr:from>
    <xdr:ext cx="12700" cy="12700"/>
    <xdr:pic>
      <xdr:nvPicPr>
        <xdr:cNvPr id="195" name="Рисунок 194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10</xdr:row>
      <xdr:rowOff>0</xdr:rowOff>
    </xdr:from>
    <xdr:ext cx="12700" cy="12700"/>
    <xdr:pic>
      <xdr:nvPicPr>
        <xdr:cNvPr id="196" name="Рисунок 195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10</xdr:row>
      <xdr:rowOff>0</xdr:rowOff>
    </xdr:from>
    <xdr:ext cx="304800" cy="308836"/>
    <xdr:sp macro="" textlink="">
      <xdr:nvSpPr>
        <xdr:cNvPr id="197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8836"/>
    <xdr:sp macro="" textlink="">
      <xdr:nvSpPr>
        <xdr:cNvPr id="198" name="AutoShape 13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</xdr:row>
      <xdr:rowOff>0</xdr:rowOff>
    </xdr:from>
    <xdr:ext cx="12700" cy="12700"/>
    <xdr:pic>
      <xdr:nvPicPr>
        <xdr:cNvPr id="199" name="Рисунок 198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11</xdr:row>
      <xdr:rowOff>0</xdr:rowOff>
    </xdr:from>
    <xdr:ext cx="12700" cy="12700"/>
    <xdr:pic>
      <xdr:nvPicPr>
        <xdr:cNvPr id="200" name="Рисунок 199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11</xdr:row>
      <xdr:rowOff>0</xdr:rowOff>
    </xdr:from>
    <xdr:ext cx="12700" cy="12700"/>
    <xdr:pic>
      <xdr:nvPicPr>
        <xdr:cNvPr id="201" name="Рисунок 200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11</xdr:row>
      <xdr:rowOff>0</xdr:rowOff>
    </xdr:from>
    <xdr:ext cx="12700" cy="12700"/>
    <xdr:pic>
      <xdr:nvPicPr>
        <xdr:cNvPr id="202" name="Рисунок 201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11</xdr:row>
      <xdr:rowOff>0</xdr:rowOff>
    </xdr:from>
    <xdr:ext cx="304800" cy="308836"/>
    <xdr:sp macro="" textlink="">
      <xdr:nvSpPr>
        <xdr:cNvPr id="203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</xdr:row>
      <xdr:rowOff>0</xdr:rowOff>
    </xdr:from>
    <xdr:ext cx="304800" cy="308836"/>
    <xdr:sp macro="" textlink="">
      <xdr:nvSpPr>
        <xdr:cNvPr id="204" name="AutoShape 13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12700" cy="12700"/>
    <xdr:pic>
      <xdr:nvPicPr>
        <xdr:cNvPr id="205" name="Рисунок 204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</xdr:row>
      <xdr:rowOff>0</xdr:rowOff>
    </xdr:from>
    <xdr:ext cx="12700" cy="12700"/>
    <xdr:pic>
      <xdr:nvPicPr>
        <xdr:cNvPr id="206" name="Рисунок 205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</xdr:row>
      <xdr:rowOff>0</xdr:rowOff>
    </xdr:from>
    <xdr:ext cx="12700" cy="12700"/>
    <xdr:pic>
      <xdr:nvPicPr>
        <xdr:cNvPr id="207" name="Рисунок 206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</xdr:row>
      <xdr:rowOff>0</xdr:rowOff>
    </xdr:from>
    <xdr:ext cx="12700" cy="12700"/>
    <xdr:pic>
      <xdr:nvPicPr>
        <xdr:cNvPr id="208" name="Рисунок 207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</xdr:row>
      <xdr:rowOff>0</xdr:rowOff>
    </xdr:from>
    <xdr:ext cx="304800" cy="308836"/>
    <xdr:sp macro="" textlink="">
      <xdr:nvSpPr>
        <xdr:cNvPr id="209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8836"/>
    <xdr:sp macro="" textlink="">
      <xdr:nvSpPr>
        <xdr:cNvPr id="210" name="AutoShape 13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</xdr:row>
      <xdr:rowOff>0</xdr:rowOff>
    </xdr:from>
    <xdr:ext cx="12700" cy="12700"/>
    <xdr:pic>
      <xdr:nvPicPr>
        <xdr:cNvPr id="211" name="Рисунок 210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</xdr:row>
      <xdr:rowOff>0</xdr:rowOff>
    </xdr:from>
    <xdr:ext cx="12700" cy="12700"/>
    <xdr:pic>
      <xdr:nvPicPr>
        <xdr:cNvPr id="212" name="Рисунок 211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</xdr:row>
      <xdr:rowOff>0</xdr:rowOff>
    </xdr:from>
    <xdr:ext cx="12700" cy="12700"/>
    <xdr:pic>
      <xdr:nvPicPr>
        <xdr:cNvPr id="213" name="Рисунок 212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</xdr:row>
      <xdr:rowOff>0</xdr:rowOff>
    </xdr:from>
    <xdr:ext cx="12700" cy="12700"/>
    <xdr:pic>
      <xdr:nvPicPr>
        <xdr:cNvPr id="214" name="Рисунок 213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</xdr:row>
      <xdr:rowOff>0</xdr:rowOff>
    </xdr:from>
    <xdr:ext cx="304800" cy="308836"/>
    <xdr:sp macro="" textlink="">
      <xdr:nvSpPr>
        <xdr:cNvPr id="215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</xdr:row>
      <xdr:rowOff>0</xdr:rowOff>
    </xdr:from>
    <xdr:ext cx="304800" cy="308836"/>
    <xdr:sp macro="" textlink="">
      <xdr:nvSpPr>
        <xdr:cNvPr id="216" name="AutoShape 13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12700" cy="12700"/>
    <xdr:pic>
      <xdr:nvPicPr>
        <xdr:cNvPr id="217" name="Рисунок 216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14</xdr:row>
      <xdr:rowOff>0</xdr:rowOff>
    </xdr:from>
    <xdr:ext cx="12700" cy="12700"/>
    <xdr:pic>
      <xdr:nvPicPr>
        <xdr:cNvPr id="218" name="Рисунок 217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14</xdr:row>
      <xdr:rowOff>0</xdr:rowOff>
    </xdr:from>
    <xdr:ext cx="12700" cy="12700"/>
    <xdr:pic>
      <xdr:nvPicPr>
        <xdr:cNvPr id="219" name="Рисунок 218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14</xdr:row>
      <xdr:rowOff>0</xdr:rowOff>
    </xdr:from>
    <xdr:ext cx="12700" cy="12700"/>
    <xdr:pic>
      <xdr:nvPicPr>
        <xdr:cNvPr id="220" name="Рисунок 219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14</xdr:row>
      <xdr:rowOff>0</xdr:rowOff>
    </xdr:from>
    <xdr:ext cx="304800" cy="308836"/>
    <xdr:sp macro="" textlink="">
      <xdr:nvSpPr>
        <xdr:cNvPr id="221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8836"/>
    <xdr:sp macro="" textlink="">
      <xdr:nvSpPr>
        <xdr:cNvPr id="222" name="AutoShape 13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12700" cy="12700"/>
    <xdr:pic>
      <xdr:nvPicPr>
        <xdr:cNvPr id="223" name="Рисунок 222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15</xdr:row>
      <xdr:rowOff>0</xdr:rowOff>
    </xdr:from>
    <xdr:ext cx="12700" cy="12700"/>
    <xdr:pic>
      <xdr:nvPicPr>
        <xdr:cNvPr id="224" name="Рисунок 223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15</xdr:row>
      <xdr:rowOff>0</xdr:rowOff>
    </xdr:from>
    <xdr:ext cx="12700" cy="12700"/>
    <xdr:pic>
      <xdr:nvPicPr>
        <xdr:cNvPr id="225" name="Рисунок 224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15</xdr:row>
      <xdr:rowOff>0</xdr:rowOff>
    </xdr:from>
    <xdr:ext cx="12700" cy="12700"/>
    <xdr:pic>
      <xdr:nvPicPr>
        <xdr:cNvPr id="226" name="Рисунок 225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15</xdr:row>
      <xdr:rowOff>0</xdr:rowOff>
    </xdr:from>
    <xdr:ext cx="304800" cy="308836"/>
    <xdr:sp macro="" textlink="">
      <xdr:nvSpPr>
        <xdr:cNvPr id="227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8836"/>
    <xdr:sp macro="" textlink="">
      <xdr:nvSpPr>
        <xdr:cNvPr id="228" name="AutoShape 13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12700" cy="12700"/>
    <xdr:pic>
      <xdr:nvPicPr>
        <xdr:cNvPr id="229" name="Рисунок 228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</xdr:row>
      <xdr:rowOff>0</xdr:rowOff>
    </xdr:from>
    <xdr:ext cx="12700" cy="12700"/>
    <xdr:pic>
      <xdr:nvPicPr>
        <xdr:cNvPr id="230" name="Рисунок 229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</xdr:row>
      <xdr:rowOff>0</xdr:rowOff>
    </xdr:from>
    <xdr:ext cx="12700" cy="12700"/>
    <xdr:pic>
      <xdr:nvPicPr>
        <xdr:cNvPr id="231" name="Рисунок 230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</xdr:row>
      <xdr:rowOff>0</xdr:rowOff>
    </xdr:from>
    <xdr:ext cx="12700" cy="12700"/>
    <xdr:pic>
      <xdr:nvPicPr>
        <xdr:cNvPr id="232" name="Рисунок 231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</xdr:row>
      <xdr:rowOff>0</xdr:rowOff>
    </xdr:from>
    <xdr:ext cx="304800" cy="308836"/>
    <xdr:sp macro="" textlink="">
      <xdr:nvSpPr>
        <xdr:cNvPr id="233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8836"/>
    <xdr:sp macro="" textlink="">
      <xdr:nvSpPr>
        <xdr:cNvPr id="234" name="AutoShape 13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</xdr:row>
      <xdr:rowOff>0</xdr:rowOff>
    </xdr:from>
    <xdr:ext cx="12700" cy="12700"/>
    <xdr:pic>
      <xdr:nvPicPr>
        <xdr:cNvPr id="235" name="Рисунок 234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17</xdr:row>
      <xdr:rowOff>0</xdr:rowOff>
    </xdr:from>
    <xdr:ext cx="12700" cy="12700"/>
    <xdr:pic>
      <xdr:nvPicPr>
        <xdr:cNvPr id="236" name="Рисунок 235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17</xdr:row>
      <xdr:rowOff>0</xdr:rowOff>
    </xdr:from>
    <xdr:ext cx="12700" cy="12700"/>
    <xdr:pic>
      <xdr:nvPicPr>
        <xdr:cNvPr id="237" name="Рисунок 236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17</xdr:row>
      <xdr:rowOff>0</xdr:rowOff>
    </xdr:from>
    <xdr:ext cx="12700" cy="12700"/>
    <xdr:pic>
      <xdr:nvPicPr>
        <xdr:cNvPr id="238" name="Рисунок 237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17</xdr:row>
      <xdr:rowOff>0</xdr:rowOff>
    </xdr:from>
    <xdr:ext cx="304800" cy="308836"/>
    <xdr:sp macro="" textlink="">
      <xdr:nvSpPr>
        <xdr:cNvPr id="239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</xdr:row>
      <xdr:rowOff>0</xdr:rowOff>
    </xdr:from>
    <xdr:ext cx="304800" cy="308836"/>
    <xdr:sp macro="" textlink="">
      <xdr:nvSpPr>
        <xdr:cNvPr id="240" name="AutoShape 13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12700" cy="12700"/>
    <xdr:pic>
      <xdr:nvPicPr>
        <xdr:cNvPr id="241" name="Рисунок 240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18</xdr:row>
      <xdr:rowOff>0</xdr:rowOff>
    </xdr:from>
    <xdr:ext cx="12700" cy="12700"/>
    <xdr:pic>
      <xdr:nvPicPr>
        <xdr:cNvPr id="242" name="Рисунок 241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18</xdr:row>
      <xdr:rowOff>0</xdr:rowOff>
    </xdr:from>
    <xdr:ext cx="12700" cy="12700"/>
    <xdr:pic>
      <xdr:nvPicPr>
        <xdr:cNvPr id="243" name="Рисунок 242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18</xdr:row>
      <xdr:rowOff>0</xdr:rowOff>
    </xdr:from>
    <xdr:ext cx="12700" cy="12700"/>
    <xdr:pic>
      <xdr:nvPicPr>
        <xdr:cNvPr id="244" name="Рисунок 243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18</xdr:row>
      <xdr:rowOff>0</xdr:rowOff>
    </xdr:from>
    <xdr:ext cx="304800" cy="308836"/>
    <xdr:sp macro="" textlink="">
      <xdr:nvSpPr>
        <xdr:cNvPr id="245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8836"/>
    <xdr:sp macro="" textlink="">
      <xdr:nvSpPr>
        <xdr:cNvPr id="246" name="AutoShape 13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12700" cy="12700"/>
    <xdr:pic>
      <xdr:nvPicPr>
        <xdr:cNvPr id="247" name="Рисунок 246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19</xdr:row>
      <xdr:rowOff>0</xdr:rowOff>
    </xdr:from>
    <xdr:ext cx="12700" cy="12700"/>
    <xdr:pic>
      <xdr:nvPicPr>
        <xdr:cNvPr id="248" name="Рисунок 247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19</xdr:row>
      <xdr:rowOff>0</xdr:rowOff>
    </xdr:from>
    <xdr:ext cx="12700" cy="12700"/>
    <xdr:pic>
      <xdr:nvPicPr>
        <xdr:cNvPr id="249" name="Рисунок 248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19</xdr:row>
      <xdr:rowOff>0</xdr:rowOff>
    </xdr:from>
    <xdr:ext cx="12700" cy="12700"/>
    <xdr:pic>
      <xdr:nvPicPr>
        <xdr:cNvPr id="250" name="Рисунок 249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19</xdr:row>
      <xdr:rowOff>0</xdr:rowOff>
    </xdr:from>
    <xdr:ext cx="304800" cy="308836"/>
    <xdr:sp macro="" textlink="">
      <xdr:nvSpPr>
        <xdr:cNvPr id="251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8836"/>
    <xdr:sp macro="" textlink="">
      <xdr:nvSpPr>
        <xdr:cNvPr id="252" name="AutoShape 13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12700" cy="12700"/>
    <xdr:pic>
      <xdr:nvPicPr>
        <xdr:cNvPr id="253" name="Рисунок 252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20</xdr:row>
      <xdr:rowOff>0</xdr:rowOff>
    </xdr:from>
    <xdr:ext cx="12700" cy="12700"/>
    <xdr:pic>
      <xdr:nvPicPr>
        <xdr:cNvPr id="254" name="Рисунок 253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20</xdr:row>
      <xdr:rowOff>0</xdr:rowOff>
    </xdr:from>
    <xdr:ext cx="12700" cy="12700"/>
    <xdr:pic>
      <xdr:nvPicPr>
        <xdr:cNvPr id="255" name="Рисунок 254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20</xdr:row>
      <xdr:rowOff>0</xdr:rowOff>
    </xdr:from>
    <xdr:ext cx="12700" cy="12700"/>
    <xdr:pic>
      <xdr:nvPicPr>
        <xdr:cNvPr id="256" name="Рисунок 255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725" y="17677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20</xdr:row>
      <xdr:rowOff>0</xdr:rowOff>
    </xdr:from>
    <xdr:ext cx="304800" cy="308836"/>
    <xdr:sp macro="" textlink="">
      <xdr:nvSpPr>
        <xdr:cNvPr id="257" name="AutoShape 1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8836"/>
    <xdr:sp macro="" textlink="">
      <xdr:nvSpPr>
        <xdr:cNvPr id="258" name="AutoShape 13" descr="C:\Users\EHOT\AppData\Local\Temp\Status_Success.svg"/>
        <xdr:cNvSpPr>
          <a:spLocks noChangeAspect="1" noChangeArrowheads="1"/>
        </xdr:cNvSpPr>
      </xdr:nvSpPr>
      <xdr:spPr bwMode="auto">
        <a:xfrm>
          <a:off x="8709725" y="1767775"/>
          <a:ext cx="304800" cy="308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24</xdr:row>
      <xdr:rowOff>0</xdr:rowOff>
    </xdr:from>
    <xdr:to>
      <xdr:col>12</xdr:col>
      <xdr:colOff>304800</xdr:colOff>
      <xdr:row>25</xdr:row>
      <xdr:rowOff>66675</xdr:rowOff>
    </xdr:to>
    <xdr:sp macro="" textlink="">
      <xdr:nvSpPr>
        <xdr:cNvPr id="2073" name="AutoShape 25" descr="C:\Users\EHOT\AppData\Local\Temp\Status_Success.svg"/>
        <xdr:cNvSpPr>
          <a:spLocks noChangeAspect="1" noChangeArrowheads="1"/>
        </xdr:cNvSpPr>
      </xdr:nvSpPr>
      <xdr:spPr bwMode="auto">
        <a:xfrm>
          <a:off x="8705850" y="524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304800</xdr:colOff>
      <xdr:row>26</xdr:row>
      <xdr:rowOff>66675</xdr:rowOff>
    </xdr:to>
    <xdr:sp macro="" textlink="">
      <xdr:nvSpPr>
        <xdr:cNvPr id="2074" name="AutoShape 26" descr="C:\Users\EHOT\AppData\Local\Temp\Status_Success.svg"/>
        <xdr:cNvSpPr>
          <a:spLocks noChangeAspect="1" noChangeArrowheads="1"/>
        </xdr:cNvSpPr>
      </xdr:nvSpPr>
      <xdr:spPr bwMode="auto">
        <a:xfrm>
          <a:off x="870585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304800</xdr:colOff>
      <xdr:row>27</xdr:row>
      <xdr:rowOff>66675</xdr:rowOff>
    </xdr:to>
    <xdr:sp macro="" textlink="">
      <xdr:nvSpPr>
        <xdr:cNvPr id="2075" name="AutoShape 27" descr="C:\Users\EHOT\AppData\Local\Temp\Status_Success.svg"/>
        <xdr:cNvSpPr>
          <a:spLocks noChangeAspect="1" noChangeArrowheads="1"/>
        </xdr:cNvSpPr>
      </xdr:nvSpPr>
      <xdr:spPr bwMode="auto">
        <a:xfrm>
          <a:off x="8705850" y="572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304800</xdr:colOff>
      <xdr:row>28</xdr:row>
      <xdr:rowOff>66675</xdr:rowOff>
    </xdr:to>
    <xdr:sp macro="" textlink="">
      <xdr:nvSpPr>
        <xdr:cNvPr id="2076" name="AutoShape 28" descr="C:\Users\EHOT\AppData\Local\Temp\Status_Success.svg"/>
        <xdr:cNvSpPr>
          <a:spLocks noChangeAspect="1" noChangeArrowheads="1"/>
        </xdr:cNvSpPr>
      </xdr:nvSpPr>
      <xdr:spPr bwMode="auto">
        <a:xfrm>
          <a:off x="8705850" y="596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304800</xdr:colOff>
      <xdr:row>29</xdr:row>
      <xdr:rowOff>66675</xdr:rowOff>
    </xdr:to>
    <xdr:sp macro="" textlink="">
      <xdr:nvSpPr>
        <xdr:cNvPr id="2077" name="AutoShape 29" descr="C:\Users\EHOT\AppData\Local\Temp\Status_NoData.svg"/>
        <xdr:cNvSpPr>
          <a:spLocks noChangeAspect="1" noChangeArrowheads="1"/>
        </xdr:cNvSpPr>
      </xdr:nvSpPr>
      <xdr:spPr bwMode="auto">
        <a:xfrm>
          <a:off x="8705850" y="620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304800</xdr:colOff>
      <xdr:row>30</xdr:row>
      <xdr:rowOff>66675</xdr:rowOff>
    </xdr:to>
    <xdr:sp macro="" textlink="">
      <xdr:nvSpPr>
        <xdr:cNvPr id="2078" name="AutoShape 30" descr="C:\Users\EHOT\AppData\Local\Temp\Status_Success.svg"/>
        <xdr:cNvSpPr>
          <a:spLocks noChangeAspect="1" noChangeArrowheads="1"/>
        </xdr:cNvSpPr>
      </xdr:nvSpPr>
      <xdr:spPr bwMode="auto">
        <a:xfrm>
          <a:off x="8705850" y="643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304800</xdr:colOff>
      <xdr:row>31</xdr:row>
      <xdr:rowOff>66675</xdr:rowOff>
    </xdr:to>
    <xdr:sp macro="" textlink="">
      <xdr:nvSpPr>
        <xdr:cNvPr id="2079" name="AutoShape 31" descr="C:\Users\EHOT\AppData\Local\Temp\Status_Success.svg"/>
        <xdr:cNvSpPr>
          <a:spLocks noChangeAspect="1" noChangeArrowheads="1"/>
        </xdr:cNvSpPr>
      </xdr:nvSpPr>
      <xdr:spPr bwMode="auto">
        <a:xfrm>
          <a:off x="8705850" y="667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304800</xdr:colOff>
      <xdr:row>32</xdr:row>
      <xdr:rowOff>66675</xdr:rowOff>
    </xdr:to>
    <xdr:sp macro="" textlink="">
      <xdr:nvSpPr>
        <xdr:cNvPr id="2080" name="AutoShape 32" descr="C:\Users\EHOT\AppData\Local\Temp\Status_Success.svg"/>
        <xdr:cNvSpPr>
          <a:spLocks noChangeAspect="1" noChangeArrowheads="1"/>
        </xdr:cNvSpPr>
      </xdr:nvSpPr>
      <xdr:spPr bwMode="auto">
        <a:xfrm>
          <a:off x="8705850" y="69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304800</xdr:colOff>
      <xdr:row>33</xdr:row>
      <xdr:rowOff>66675</xdr:rowOff>
    </xdr:to>
    <xdr:sp macro="" textlink="">
      <xdr:nvSpPr>
        <xdr:cNvPr id="2081" name="AutoShape 33" descr="C:\Users\EHOT\AppData\Local\Temp\Status_Success.svg"/>
        <xdr:cNvSpPr>
          <a:spLocks noChangeAspect="1" noChangeArrowheads="1"/>
        </xdr:cNvSpPr>
      </xdr:nvSpPr>
      <xdr:spPr bwMode="auto">
        <a:xfrm>
          <a:off x="8705850" y="71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304800</xdr:colOff>
      <xdr:row>34</xdr:row>
      <xdr:rowOff>66675</xdr:rowOff>
    </xdr:to>
    <xdr:sp macro="" textlink="">
      <xdr:nvSpPr>
        <xdr:cNvPr id="2082" name="AutoShape 34" descr="C:\Users\EHOT\AppData\Local\Temp\Status_NoData.svg"/>
        <xdr:cNvSpPr>
          <a:spLocks noChangeAspect="1" noChangeArrowheads="1"/>
        </xdr:cNvSpPr>
      </xdr:nvSpPr>
      <xdr:spPr bwMode="auto">
        <a:xfrm>
          <a:off x="870585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304800</xdr:colOff>
      <xdr:row>35</xdr:row>
      <xdr:rowOff>66675</xdr:rowOff>
    </xdr:to>
    <xdr:sp macro="" textlink="">
      <xdr:nvSpPr>
        <xdr:cNvPr id="2083" name="AutoShape 35" descr="C:\Users\EHOT\AppData\Local\Temp\Status_Success.svg"/>
        <xdr:cNvSpPr>
          <a:spLocks noChangeAspect="1" noChangeArrowheads="1"/>
        </xdr:cNvSpPr>
      </xdr:nvSpPr>
      <xdr:spPr bwMode="auto">
        <a:xfrm>
          <a:off x="8705850" y="762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304800</xdr:colOff>
      <xdr:row>36</xdr:row>
      <xdr:rowOff>76200</xdr:rowOff>
    </xdr:to>
    <xdr:sp macro="" textlink="">
      <xdr:nvSpPr>
        <xdr:cNvPr id="2084" name="AutoShape 36" descr="C:\Users\EHOT\AppData\Local\Temp\Status_Success.svg"/>
        <xdr:cNvSpPr>
          <a:spLocks noChangeAspect="1" noChangeArrowheads="1"/>
        </xdr:cNvSpPr>
      </xdr:nvSpPr>
      <xdr:spPr bwMode="auto">
        <a:xfrm>
          <a:off x="8705850" y="786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304800</xdr:colOff>
      <xdr:row>10</xdr:row>
      <xdr:rowOff>66675</xdr:rowOff>
    </xdr:to>
    <xdr:sp macro="" textlink="">
      <xdr:nvSpPr>
        <xdr:cNvPr id="2085" name="AutoShape 37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304800</xdr:colOff>
      <xdr:row>11</xdr:row>
      <xdr:rowOff>66675</xdr:rowOff>
    </xdr:to>
    <xdr:sp macro="" textlink="">
      <xdr:nvSpPr>
        <xdr:cNvPr id="2086" name="AutoShape 38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19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304800</xdr:colOff>
      <xdr:row>12</xdr:row>
      <xdr:rowOff>66675</xdr:rowOff>
    </xdr:to>
    <xdr:sp macro="" textlink="">
      <xdr:nvSpPr>
        <xdr:cNvPr id="2087" name="AutoShape 39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221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304800</xdr:colOff>
      <xdr:row>13</xdr:row>
      <xdr:rowOff>66675</xdr:rowOff>
    </xdr:to>
    <xdr:sp macro="" textlink="">
      <xdr:nvSpPr>
        <xdr:cNvPr id="2088" name="AutoShape 40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66675</xdr:rowOff>
    </xdr:to>
    <xdr:sp macro="" textlink="">
      <xdr:nvSpPr>
        <xdr:cNvPr id="2089" name="AutoShape 41" descr="C:\Users\EHOT\Desktop\RepoVuGen\Analysis\1PoiskMaximum\Status_NoData.svg"/>
        <xdr:cNvSpPr>
          <a:spLocks noChangeAspect="1" noChangeArrowheads="1"/>
        </xdr:cNvSpPr>
      </xdr:nvSpPr>
      <xdr:spPr bwMode="auto">
        <a:xfrm>
          <a:off x="87058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304800</xdr:colOff>
      <xdr:row>15</xdr:row>
      <xdr:rowOff>66675</xdr:rowOff>
    </xdr:to>
    <xdr:sp macro="" textlink="">
      <xdr:nvSpPr>
        <xdr:cNvPr id="2090" name="AutoShape 42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66675</xdr:rowOff>
    </xdr:to>
    <xdr:sp macro="" textlink="">
      <xdr:nvSpPr>
        <xdr:cNvPr id="2091" name="AutoShape 43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304800</xdr:colOff>
      <xdr:row>17</xdr:row>
      <xdr:rowOff>66675</xdr:rowOff>
    </xdr:to>
    <xdr:sp macro="" textlink="">
      <xdr:nvSpPr>
        <xdr:cNvPr id="2092" name="AutoShape 44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34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304800</xdr:colOff>
      <xdr:row>18</xdr:row>
      <xdr:rowOff>66675</xdr:rowOff>
    </xdr:to>
    <xdr:sp macro="" textlink="">
      <xdr:nvSpPr>
        <xdr:cNvPr id="2093" name="AutoShape 45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364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304800</xdr:colOff>
      <xdr:row>19</xdr:row>
      <xdr:rowOff>66675</xdr:rowOff>
    </xdr:to>
    <xdr:sp macro="" textlink="">
      <xdr:nvSpPr>
        <xdr:cNvPr id="2094" name="AutoShape 46" descr="C:\Users\EHOT\Desktop\RepoVuGen\Analysis\1PoiskMaximum\Status_NoData.svg"/>
        <xdr:cNvSpPr>
          <a:spLocks noChangeAspect="1" noChangeArrowheads="1"/>
        </xdr:cNvSpPr>
      </xdr:nvSpPr>
      <xdr:spPr bwMode="auto">
        <a:xfrm>
          <a:off x="8705850" y="38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66675</xdr:rowOff>
    </xdr:to>
    <xdr:sp macro="" textlink="">
      <xdr:nvSpPr>
        <xdr:cNvPr id="2095" name="AutoShape 47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412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304800</xdr:colOff>
      <xdr:row>21</xdr:row>
      <xdr:rowOff>76200</xdr:rowOff>
    </xdr:to>
    <xdr:sp macro="" textlink="">
      <xdr:nvSpPr>
        <xdr:cNvPr id="2096" name="AutoShape 48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43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304800</xdr:colOff>
      <xdr:row>10</xdr:row>
      <xdr:rowOff>66675</xdr:rowOff>
    </xdr:to>
    <xdr:sp macro="" textlink="">
      <xdr:nvSpPr>
        <xdr:cNvPr id="2097" name="AutoShape 49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9</xdr:row>
      <xdr:rowOff>242161</xdr:rowOff>
    </xdr:from>
    <xdr:to>
      <xdr:col>12</xdr:col>
      <xdr:colOff>304800</xdr:colOff>
      <xdr:row>11</xdr:row>
      <xdr:rowOff>66675</xdr:rowOff>
    </xdr:to>
    <xdr:sp macro="" textlink="">
      <xdr:nvSpPr>
        <xdr:cNvPr id="2098" name="AutoShape 50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19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10</xdr:row>
      <xdr:rowOff>242161</xdr:rowOff>
    </xdr:from>
    <xdr:to>
      <xdr:col>12</xdr:col>
      <xdr:colOff>304800</xdr:colOff>
      <xdr:row>12</xdr:row>
      <xdr:rowOff>66675</xdr:rowOff>
    </xdr:to>
    <xdr:sp macro="" textlink="">
      <xdr:nvSpPr>
        <xdr:cNvPr id="2099" name="AutoShape 51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221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11</xdr:row>
      <xdr:rowOff>242161</xdr:rowOff>
    </xdr:from>
    <xdr:to>
      <xdr:col>12</xdr:col>
      <xdr:colOff>304800</xdr:colOff>
      <xdr:row>13</xdr:row>
      <xdr:rowOff>66675</xdr:rowOff>
    </xdr:to>
    <xdr:sp macro="" textlink="">
      <xdr:nvSpPr>
        <xdr:cNvPr id="2100" name="AutoShape 52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12</xdr:row>
      <xdr:rowOff>242161</xdr:rowOff>
    </xdr:from>
    <xdr:to>
      <xdr:col>12</xdr:col>
      <xdr:colOff>304800</xdr:colOff>
      <xdr:row>14</xdr:row>
      <xdr:rowOff>66675</xdr:rowOff>
    </xdr:to>
    <xdr:sp macro="" textlink="">
      <xdr:nvSpPr>
        <xdr:cNvPr id="2101" name="AutoShape 53" descr="C:\Users\EHOT\Desktop\RepoVuGen\Analysis\1PoiskMaximum\Status_NoData.svg"/>
        <xdr:cNvSpPr>
          <a:spLocks noChangeAspect="1" noChangeArrowheads="1"/>
        </xdr:cNvSpPr>
      </xdr:nvSpPr>
      <xdr:spPr bwMode="auto">
        <a:xfrm>
          <a:off x="87058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304800</xdr:colOff>
      <xdr:row>15</xdr:row>
      <xdr:rowOff>66675</xdr:rowOff>
    </xdr:to>
    <xdr:sp macro="" textlink="">
      <xdr:nvSpPr>
        <xdr:cNvPr id="2102" name="AutoShape 54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66675</xdr:rowOff>
    </xdr:to>
    <xdr:sp macro="" textlink="">
      <xdr:nvSpPr>
        <xdr:cNvPr id="2103" name="AutoShape 55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304800</xdr:colOff>
      <xdr:row>17</xdr:row>
      <xdr:rowOff>66675</xdr:rowOff>
    </xdr:to>
    <xdr:sp macro="" textlink="">
      <xdr:nvSpPr>
        <xdr:cNvPr id="2104" name="AutoShape 56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34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304800</xdr:colOff>
      <xdr:row>18</xdr:row>
      <xdr:rowOff>66675</xdr:rowOff>
    </xdr:to>
    <xdr:sp macro="" textlink="">
      <xdr:nvSpPr>
        <xdr:cNvPr id="2105" name="AutoShape 57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364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304800</xdr:colOff>
      <xdr:row>19</xdr:row>
      <xdr:rowOff>66675</xdr:rowOff>
    </xdr:to>
    <xdr:sp macro="" textlink="">
      <xdr:nvSpPr>
        <xdr:cNvPr id="2106" name="AutoShape 58" descr="C:\Users\EHOT\Desktop\RepoVuGen\Analysis\1PoiskMaximum\Status_NoData.svg"/>
        <xdr:cNvSpPr>
          <a:spLocks noChangeAspect="1" noChangeArrowheads="1"/>
        </xdr:cNvSpPr>
      </xdr:nvSpPr>
      <xdr:spPr bwMode="auto">
        <a:xfrm>
          <a:off x="8705850" y="38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66675</xdr:rowOff>
    </xdr:to>
    <xdr:sp macro="" textlink="">
      <xdr:nvSpPr>
        <xdr:cNvPr id="2107" name="AutoShape 59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412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304800</xdr:colOff>
      <xdr:row>21</xdr:row>
      <xdr:rowOff>76200</xdr:rowOff>
    </xdr:to>
    <xdr:sp macro="" textlink="">
      <xdr:nvSpPr>
        <xdr:cNvPr id="2108" name="AutoShape 60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43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304800</xdr:colOff>
      <xdr:row>10</xdr:row>
      <xdr:rowOff>66675</xdr:rowOff>
    </xdr:to>
    <xdr:sp macro="" textlink="">
      <xdr:nvSpPr>
        <xdr:cNvPr id="2109" name="AutoShape 61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304800</xdr:colOff>
      <xdr:row>11</xdr:row>
      <xdr:rowOff>66675</xdr:rowOff>
    </xdr:to>
    <xdr:sp macro="" textlink="">
      <xdr:nvSpPr>
        <xdr:cNvPr id="2110" name="AutoShape 62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19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304800</xdr:colOff>
      <xdr:row>12</xdr:row>
      <xdr:rowOff>66675</xdr:rowOff>
    </xdr:to>
    <xdr:sp macro="" textlink="">
      <xdr:nvSpPr>
        <xdr:cNvPr id="2111" name="AutoShape 63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221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304800</xdr:colOff>
      <xdr:row>13</xdr:row>
      <xdr:rowOff>66675</xdr:rowOff>
    </xdr:to>
    <xdr:sp macro="" textlink="">
      <xdr:nvSpPr>
        <xdr:cNvPr id="2112" name="AutoShape 64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66675</xdr:rowOff>
    </xdr:to>
    <xdr:sp macro="" textlink="">
      <xdr:nvSpPr>
        <xdr:cNvPr id="2113" name="AutoShape 65" descr="C:\Users\EHOT\Desktop\RepoVuGen\Analysis\1PoiskMaximum\Status_NoData.svg"/>
        <xdr:cNvSpPr>
          <a:spLocks noChangeAspect="1" noChangeArrowheads="1"/>
        </xdr:cNvSpPr>
      </xdr:nvSpPr>
      <xdr:spPr bwMode="auto">
        <a:xfrm>
          <a:off x="87058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304800</xdr:colOff>
      <xdr:row>15</xdr:row>
      <xdr:rowOff>66675</xdr:rowOff>
    </xdr:to>
    <xdr:sp macro="" textlink="">
      <xdr:nvSpPr>
        <xdr:cNvPr id="2114" name="AutoShape 66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66675</xdr:rowOff>
    </xdr:to>
    <xdr:sp macro="" textlink="">
      <xdr:nvSpPr>
        <xdr:cNvPr id="2115" name="AutoShape 67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304800</xdr:colOff>
      <xdr:row>17</xdr:row>
      <xdr:rowOff>66675</xdr:rowOff>
    </xdr:to>
    <xdr:sp macro="" textlink="">
      <xdr:nvSpPr>
        <xdr:cNvPr id="2116" name="AutoShape 68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34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304800</xdr:colOff>
      <xdr:row>18</xdr:row>
      <xdr:rowOff>66675</xdr:rowOff>
    </xdr:to>
    <xdr:sp macro="" textlink="">
      <xdr:nvSpPr>
        <xdr:cNvPr id="2117" name="AutoShape 69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364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304800</xdr:colOff>
      <xdr:row>19</xdr:row>
      <xdr:rowOff>66675</xdr:rowOff>
    </xdr:to>
    <xdr:sp macro="" textlink="">
      <xdr:nvSpPr>
        <xdr:cNvPr id="2118" name="AutoShape 70" descr="C:\Users\EHOT\Desktop\RepoVuGen\Analysis\1PoiskMaximum\Status_NoData.svg"/>
        <xdr:cNvSpPr>
          <a:spLocks noChangeAspect="1" noChangeArrowheads="1"/>
        </xdr:cNvSpPr>
      </xdr:nvSpPr>
      <xdr:spPr bwMode="auto">
        <a:xfrm>
          <a:off x="8705850" y="38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66675</xdr:rowOff>
    </xdr:to>
    <xdr:sp macro="" textlink="">
      <xdr:nvSpPr>
        <xdr:cNvPr id="2119" name="AutoShape 71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412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304800</xdr:colOff>
      <xdr:row>21</xdr:row>
      <xdr:rowOff>76200</xdr:rowOff>
    </xdr:to>
    <xdr:sp macro="" textlink="">
      <xdr:nvSpPr>
        <xdr:cNvPr id="2120" name="AutoShape 72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43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304800</xdr:colOff>
      <xdr:row>10</xdr:row>
      <xdr:rowOff>66675</xdr:rowOff>
    </xdr:to>
    <xdr:sp macro="" textlink="">
      <xdr:nvSpPr>
        <xdr:cNvPr id="2121" name="AutoShape 73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304800</xdr:colOff>
      <xdr:row>11</xdr:row>
      <xdr:rowOff>66675</xdr:rowOff>
    </xdr:to>
    <xdr:sp macro="" textlink="">
      <xdr:nvSpPr>
        <xdr:cNvPr id="2122" name="AutoShape 74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19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304800</xdr:colOff>
      <xdr:row>12</xdr:row>
      <xdr:rowOff>66675</xdr:rowOff>
    </xdr:to>
    <xdr:sp macro="" textlink="">
      <xdr:nvSpPr>
        <xdr:cNvPr id="2123" name="AutoShape 75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221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304800</xdr:colOff>
      <xdr:row>13</xdr:row>
      <xdr:rowOff>66675</xdr:rowOff>
    </xdr:to>
    <xdr:sp macro="" textlink="">
      <xdr:nvSpPr>
        <xdr:cNvPr id="2124" name="AutoShape 76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66675</xdr:rowOff>
    </xdr:to>
    <xdr:sp macro="" textlink="">
      <xdr:nvSpPr>
        <xdr:cNvPr id="2125" name="AutoShape 77" descr="C:\Users\EHOT\Desktop\RepoVuGen\Analysis\1PoiskMaximum\Status_NoData.svg"/>
        <xdr:cNvSpPr>
          <a:spLocks noChangeAspect="1" noChangeArrowheads="1"/>
        </xdr:cNvSpPr>
      </xdr:nvSpPr>
      <xdr:spPr bwMode="auto">
        <a:xfrm>
          <a:off x="87058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304800</xdr:colOff>
      <xdr:row>15</xdr:row>
      <xdr:rowOff>66675</xdr:rowOff>
    </xdr:to>
    <xdr:sp macro="" textlink="">
      <xdr:nvSpPr>
        <xdr:cNvPr id="2126" name="AutoShape 78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66675</xdr:rowOff>
    </xdr:to>
    <xdr:sp macro="" textlink="">
      <xdr:nvSpPr>
        <xdr:cNvPr id="2127" name="AutoShape 79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304800</xdr:colOff>
      <xdr:row>17</xdr:row>
      <xdr:rowOff>66675</xdr:rowOff>
    </xdr:to>
    <xdr:sp macro="" textlink="">
      <xdr:nvSpPr>
        <xdr:cNvPr id="2128" name="AutoShape 80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34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304800</xdr:colOff>
      <xdr:row>18</xdr:row>
      <xdr:rowOff>66675</xdr:rowOff>
    </xdr:to>
    <xdr:sp macro="" textlink="">
      <xdr:nvSpPr>
        <xdr:cNvPr id="2129" name="AutoShape 81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364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304800</xdr:colOff>
      <xdr:row>19</xdr:row>
      <xdr:rowOff>66675</xdr:rowOff>
    </xdr:to>
    <xdr:sp macro="" textlink="">
      <xdr:nvSpPr>
        <xdr:cNvPr id="2130" name="AutoShape 82" descr="C:\Users\EHOT\Desktop\RepoVuGen\Analysis\1PoiskMaximum\Status_NoData.svg"/>
        <xdr:cNvSpPr>
          <a:spLocks noChangeAspect="1" noChangeArrowheads="1"/>
        </xdr:cNvSpPr>
      </xdr:nvSpPr>
      <xdr:spPr bwMode="auto">
        <a:xfrm>
          <a:off x="8705850" y="38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66675</xdr:rowOff>
    </xdr:to>
    <xdr:sp macro="" textlink="">
      <xdr:nvSpPr>
        <xdr:cNvPr id="2131" name="AutoShape 83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412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304800</xdr:colOff>
      <xdr:row>21</xdr:row>
      <xdr:rowOff>76200</xdr:rowOff>
    </xdr:to>
    <xdr:sp macro="" textlink="">
      <xdr:nvSpPr>
        <xdr:cNvPr id="2132" name="AutoShape 84" descr="C:\Users\EHOT\Desktop\RepoVuGen\Analysis\1PoiskMaximum\Status_Success.svg"/>
        <xdr:cNvSpPr>
          <a:spLocks noChangeAspect="1" noChangeArrowheads="1"/>
        </xdr:cNvSpPr>
      </xdr:nvSpPr>
      <xdr:spPr bwMode="auto">
        <a:xfrm>
          <a:off x="8705850" y="43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4849.473945949074" createdVersion="6" refreshedVersion="6" minRefreshableVersion="3" recordCount="26">
  <cacheSource type="worksheet">
    <worksheetSource ref="A63:G89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ocaladmin" refreshedDate="45074.088293287037" createdVersion="8" refreshedVersion="8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7" maxValue="180"/>
    </cacheField>
    <cacheField name="одним пользователем в минуту" numFmtId="2">
      <sharedItems containsSemiMixedTypes="0" containsString="0" containsNumber="1" minValue="0.33333333333333331" maxValue="1.621621621621621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2" maxValue="61.538461538461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Покупка билета"/>
    <x v="0"/>
    <n v="1"/>
    <n v="2"/>
    <n v="39"/>
    <n v="1.5384615384615385"/>
    <n v="20"/>
    <n v="61.53846153846154"/>
  </r>
  <r>
    <s v="Покупка билета"/>
    <x v="1"/>
    <n v="1"/>
    <n v="2"/>
    <n v="39"/>
    <n v="1.5384615384615385"/>
    <n v="20"/>
    <n v="61.53846153846154"/>
  </r>
  <r>
    <s v="Покупка билета"/>
    <x v="2"/>
    <n v="1"/>
    <n v="2"/>
    <n v="39"/>
    <n v="1.5384615384615385"/>
    <n v="20"/>
    <n v="61.53846153846154"/>
  </r>
  <r>
    <s v="Покупка билета"/>
    <x v="3"/>
    <n v="1"/>
    <n v="2"/>
    <n v="39"/>
    <n v="1.5384615384615385"/>
    <n v="20"/>
    <n v="61.53846153846154"/>
  </r>
  <r>
    <s v="Покупка билета"/>
    <x v="4"/>
    <n v="1"/>
    <n v="2"/>
    <n v="39"/>
    <n v="1.5384615384615385"/>
    <n v="20"/>
    <n v="61.53846153846154"/>
  </r>
  <r>
    <s v="Покупка билета"/>
    <x v="5"/>
    <n v="1"/>
    <n v="2"/>
    <n v="39"/>
    <n v="1.5384615384615385"/>
    <n v="20"/>
    <n v="61.53846153846154"/>
  </r>
  <r>
    <s v="Покупка билета"/>
    <x v="6"/>
    <n v="1"/>
    <n v="2"/>
    <n v="39"/>
    <n v="1.5384615384615385"/>
    <n v="20"/>
    <n v="61.53846153846154"/>
  </r>
  <r>
    <s v="Покупка билета"/>
    <x v="7"/>
    <n v="1"/>
    <n v="2"/>
    <n v="39"/>
    <n v="1.5384615384615385"/>
    <n v="20"/>
    <n v="61.53846153846154"/>
  </r>
  <r>
    <s v="Удаление бронирования "/>
    <x v="0"/>
    <n v="1"/>
    <n v="1"/>
    <n v="52"/>
    <n v="1.1538461538461537"/>
    <n v="20"/>
    <n v="23.076923076923073"/>
  </r>
  <r>
    <s v="Удаление бронирования "/>
    <x v="1"/>
    <n v="1"/>
    <n v="1"/>
    <n v="52"/>
    <n v="1.1538461538461537"/>
    <n v="20"/>
    <n v="23.076923076923073"/>
  </r>
  <r>
    <s v="Удаление бронирования "/>
    <x v="6"/>
    <n v="1"/>
    <n v="1"/>
    <n v="52"/>
    <n v="1.1538461538461537"/>
    <n v="20"/>
    <n v="23.076923076923073"/>
  </r>
  <r>
    <s v="Удаление бронирования "/>
    <x v="8"/>
    <n v="1"/>
    <n v="1"/>
    <n v="52"/>
    <n v="1.1538461538461537"/>
    <n v="20"/>
    <n v="23.076923076923073"/>
  </r>
  <r>
    <s v="Удаление бронирования "/>
    <x v="7"/>
    <n v="1"/>
    <n v="1"/>
    <n v="52"/>
    <n v="1.1538461538461537"/>
    <n v="20"/>
    <n v="23.076923076923073"/>
  </r>
  <r>
    <s v="Регистрация новых пользователей"/>
    <x v="0"/>
    <n v="1"/>
    <n v="1"/>
    <n v="37"/>
    <n v="1.6216216216216217"/>
    <n v="20"/>
    <n v="32.432432432432435"/>
  </r>
  <r>
    <s v="Регистрация новых пользователей"/>
    <x v="9"/>
    <n v="1"/>
    <n v="1"/>
    <n v="37"/>
    <n v="1.6216216216216217"/>
    <n v="20"/>
    <n v="32.432432432432435"/>
  </r>
  <r>
    <s v="Регистрация новых пользователей"/>
    <x v="10"/>
    <n v="1"/>
    <n v="1"/>
    <n v="37"/>
    <n v="1.6216216216216217"/>
    <n v="20"/>
    <n v="32.432432432432435"/>
  </r>
  <r>
    <s v="Регистрация новых пользователей"/>
    <x v="11"/>
    <n v="1"/>
    <n v="1"/>
    <n v="37"/>
    <n v="1.6216216216216217"/>
    <n v="20"/>
    <n v="32.432432432432435"/>
  </r>
  <r>
    <s v="Поиск билета без покупки"/>
    <x v="0"/>
    <n v="1"/>
    <n v="3"/>
    <n v="130"/>
    <n v="0.46153846153846156"/>
    <n v="20"/>
    <n v="27.692307692307693"/>
  </r>
  <r>
    <s v="Поиск билета без покупки"/>
    <x v="1"/>
    <n v="1"/>
    <n v="3"/>
    <n v="130"/>
    <n v="0.46153846153846156"/>
    <n v="20"/>
    <n v="27.692307692307693"/>
  </r>
  <r>
    <s v="Поиск билета без покупки"/>
    <x v="2"/>
    <n v="1"/>
    <n v="3"/>
    <n v="130"/>
    <n v="0.46153846153846156"/>
    <n v="20"/>
    <n v="27.692307692307693"/>
  </r>
  <r>
    <s v="Поиск билета без покупки"/>
    <x v="3"/>
    <n v="1"/>
    <n v="3"/>
    <n v="130"/>
    <n v="0.46153846153846156"/>
    <n v="20"/>
    <n v="27.692307692307693"/>
  </r>
  <r>
    <s v="Поиск билета без покупки"/>
    <x v="4"/>
    <n v="1"/>
    <n v="3"/>
    <n v="130"/>
    <n v="0.46153846153846156"/>
    <n v="20"/>
    <n v="27.692307692307693"/>
  </r>
  <r>
    <s v="Поиск билета без покупки"/>
    <x v="7"/>
    <n v="1"/>
    <n v="3"/>
    <n v="130"/>
    <n v="0.46153846153846156"/>
    <n v="20"/>
    <n v="27.692307692307693"/>
  </r>
  <r>
    <s v="логин"/>
    <x v="0"/>
    <n v="1"/>
    <n v="2"/>
    <n v="180"/>
    <n v="0.33333333333333331"/>
    <n v="20"/>
    <n v="13.333333333333332"/>
  </r>
  <r>
    <s v="логин"/>
    <x v="1"/>
    <n v="1"/>
    <n v="2"/>
    <n v="180"/>
    <n v="0.33333333333333331"/>
    <n v="20"/>
    <n v="13.333333333333332"/>
  </r>
  <r>
    <s v="логин"/>
    <x v="6"/>
    <n v="1"/>
    <n v="2"/>
    <n v="180"/>
    <n v="0.33333333333333331"/>
    <n v="20"/>
    <n v="13.333333333333332"/>
  </r>
  <r>
    <s v="логин"/>
    <x v="2"/>
    <n v="1"/>
    <n v="2"/>
    <n v="180"/>
    <n v="0.33333333333333331"/>
    <n v="20"/>
    <n v="13.333333333333332"/>
  </r>
  <r>
    <s v="логин/логаут"/>
    <x v="0"/>
    <n v="1"/>
    <n v="1"/>
    <n v="100"/>
    <n v="0.6"/>
    <n v="20"/>
    <n v="12"/>
  </r>
  <r>
    <s v="логин/логаут"/>
    <x v="1"/>
    <n v="1"/>
    <n v="1"/>
    <n v="100"/>
    <n v="0.6"/>
    <n v="20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63:J73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12">
      <pivotArea collapsedLevelsAreSubtotals="1" fieldPosition="0">
        <references count="1">
          <reference field="1" count="0"/>
        </references>
      </pivotArea>
    </format>
    <format dxfId="11">
      <pivotArea collapsedLevelsAreSubtotals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1">
            <x v="4"/>
          </reference>
        </references>
      </pivotArea>
    </format>
    <format dxfId="9">
      <pivotArea dataOnly="0" labelOnly="1" fieldPosition="0">
        <references count="1">
          <reference field="1" count="1">
            <x v="3"/>
          </reference>
        </references>
      </pivotArea>
    </format>
    <format dxfId="8">
      <pivotArea dataOnly="0" labelOnly="1" fieldPosition="0">
        <references count="1">
          <reference field="1" count="1">
            <x v="6"/>
          </reference>
        </references>
      </pivotArea>
    </format>
    <format dxfId="7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.mail.ru/inbox/0:16850461920374851948:0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.mail.ru/inbox/0:16850640371008579354:0/" TargetMode="External"/><Relationship Id="rId13" Type="http://schemas.openxmlformats.org/officeDocument/2006/relationships/hyperlink" Target="https://e.mail.ru/inbox/0:16850640371008579354:0/" TargetMode="External"/><Relationship Id="rId18" Type="http://schemas.openxmlformats.org/officeDocument/2006/relationships/hyperlink" Target="https://e.mail.ru/inbox/0:16850640371008579354:0/" TargetMode="External"/><Relationship Id="rId3" Type="http://schemas.openxmlformats.org/officeDocument/2006/relationships/hyperlink" Target="https://e.mail.ru/inbox/0:16850640371008579354:0/" TargetMode="External"/><Relationship Id="rId21" Type="http://schemas.openxmlformats.org/officeDocument/2006/relationships/hyperlink" Target="https://e.mail.ru/inbox/0:16850640371008579354:0/" TargetMode="External"/><Relationship Id="rId7" Type="http://schemas.openxmlformats.org/officeDocument/2006/relationships/hyperlink" Target="https://e.mail.ru/inbox/0:16850640371008579354:0/" TargetMode="External"/><Relationship Id="rId12" Type="http://schemas.openxmlformats.org/officeDocument/2006/relationships/hyperlink" Target="https://e.mail.ru/inbox/0:16850640371008579354:0/" TargetMode="External"/><Relationship Id="rId17" Type="http://schemas.openxmlformats.org/officeDocument/2006/relationships/hyperlink" Target="https://e.mail.ru/inbox/0:16850640371008579354:0/" TargetMode="External"/><Relationship Id="rId2" Type="http://schemas.openxmlformats.org/officeDocument/2006/relationships/hyperlink" Target="https://e.mail.ru/inbox/0:16850640371008579354:0/" TargetMode="External"/><Relationship Id="rId16" Type="http://schemas.openxmlformats.org/officeDocument/2006/relationships/hyperlink" Target="https://e.mail.ru/inbox/0:16850640371008579354:0/" TargetMode="External"/><Relationship Id="rId20" Type="http://schemas.openxmlformats.org/officeDocument/2006/relationships/hyperlink" Target="https://e.mail.ru/inbox/0:16850640371008579354:0/" TargetMode="External"/><Relationship Id="rId1" Type="http://schemas.openxmlformats.org/officeDocument/2006/relationships/hyperlink" Target="https://e.mail.ru/inbox/0:16850640371008579354:0/" TargetMode="External"/><Relationship Id="rId6" Type="http://schemas.openxmlformats.org/officeDocument/2006/relationships/hyperlink" Target="https://e.mail.ru/inbox/0:16850640371008579354:0/" TargetMode="External"/><Relationship Id="rId11" Type="http://schemas.openxmlformats.org/officeDocument/2006/relationships/hyperlink" Target="https://e.mail.ru/inbox/0:16850640371008579354:0/" TargetMode="External"/><Relationship Id="rId5" Type="http://schemas.openxmlformats.org/officeDocument/2006/relationships/hyperlink" Target="https://e.mail.ru/inbox/0:16850640371008579354:0/" TargetMode="External"/><Relationship Id="rId15" Type="http://schemas.openxmlformats.org/officeDocument/2006/relationships/hyperlink" Target="https://e.mail.ru/inbox/0:16850640371008579354:0/" TargetMode="External"/><Relationship Id="rId10" Type="http://schemas.openxmlformats.org/officeDocument/2006/relationships/hyperlink" Target="https://e.mail.ru/inbox/0:16850640371008579354:0/" TargetMode="External"/><Relationship Id="rId19" Type="http://schemas.openxmlformats.org/officeDocument/2006/relationships/hyperlink" Target="https://e.mail.ru/inbox/0:16850640371008579354:0/" TargetMode="External"/><Relationship Id="rId4" Type="http://schemas.openxmlformats.org/officeDocument/2006/relationships/hyperlink" Target="https://e.mail.ru/inbox/0:16850640371008579354:0/" TargetMode="External"/><Relationship Id="rId9" Type="http://schemas.openxmlformats.org/officeDocument/2006/relationships/hyperlink" Target="https://e.mail.ru/inbox/0:16850640371008579354:0/" TargetMode="External"/><Relationship Id="rId14" Type="http://schemas.openxmlformats.org/officeDocument/2006/relationships/hyperlink" Target="https://e.mail.ru/inbox/0:16850640371008579354:0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9"/>
  <sheetViews>
    <sheetView topLeftCell="A41" zoomScaleNormal="80" workbookViewId="0">
      <selection activeCell="M11" sqref="M11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21" customWidth="1"/>
    <col min="7" max="7" width="18.7109375" bestFit="1" customWidth="1"/>
    <col min="8" max="8" width="17" customWidth="1"/>
    <col min="9" max="9" width="40.7109375" bestFit="1" customWidth="1"/>
    <col min="10" max="10" width="18.7109375" bestFit="1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12.28515625" customWidth="1"/>
  </cols>
  <sheetData>
    <row r="1" spans="1:23" ht="15.75" thickBot="1" x14ac:dyDescent="0.3">
      <c r="A1" t="s">
        <v>14</v>
      </c>
      <c r="B1" t="s">
        <v>15</v>
      </c>
      <c r="C1" t="s">
        <v>16</v>
      </c>
      <c r="D1" t="s">
        <v>20</v>
      </c>
      <c r="E1" t="s">
        <v>30</v>
      </c>
      <c r="F1" t="s">
        <v>31</v>
      </c>
      <c r="G1" t="s">
        <v>32</v>
      </c>
      <c r="H1" t="s">
        <v>4</v>
      </c>
      <c r="I1" s="2" t="s">
        <v>17</v>
      </c>
      <c r="J1" t="s">
        <v>29</v>
      </c>
      <c r="M1" s="36" t="s">
        <v>19</v>
      </c>
      <c r="N1" s="37" t="s">
        <v>21</v>
      </c>
      <c r="O1" s="37" t="s">
        <v>22</v>
      </c>
      <c r="P1" s="37" t="s">
        <v>77</v>
      </c>
      <c r="Q1" s="37" t="s">
        <v>23</v>
      </c>
      <c r="R1" s="37" t="s">
        <v>20</v>
      </c>
      <c r="S1" s="48" t="s">
        <v>27</v>
      </c>
      <c r="T1" s="49" t="s">
        <v>24</v>
      </c>
      <c r="U1" s="49" t="s">
        <v>25</v>
      </c>
      <c r="V1" s="49" t="s">
        <v>26</v>
      </c>
      <c r="W1" s="21" t="s">
        <v>28</v>
      </c>
    </row>
    <row r="2" spans="1:23" x14ac:dyDescent="0.25">
      <c r="A2" s="10" t="s">
        <v>5</v>
      </c>
      <c r="B2" s="10" t="s">
        <v>40</v>
      </c>
      <c r="C2" s="32">
        <v>1</v>
      </c>
      <c r="D2" s="34">
        <f t="shared" ref="D2:D8" si="0">VLOOKUP(A2,$M$1:$X$8,6,FALSE)</f>
        <v>2</v>
      </c>
      <c r="E2">
        <f>VLOOKUP(A2,$M$1:$X$8,5,FALSE)</f>
        <v>39</v>
      </c>
      <c r="F2" s="5">
        <f>60/E2*C2</f>
        <v>1.5384615384615385</v>
      </c>
      <c r="G2">
        <f>VLOOKUP(A2,$M$1:$X$8,9,FALSE)</f>
        <v>20</v>
      </c>
      <c r="H2" s="4">
        <f>D2*F2*G2</f>
        <v>61.53846153846154</v>
      </c>
      <c r="I2" s="3" t="s">
        <v>0</v>
      </c>
      <c r="J2" s="4">
        <v>137.64102564102564</v>
      </c>
      <c r="M2" s="39" t="s">
        <v>5</v>
      </c>
      <c r="N2" s="6">
        <v>10.007999999999999</v>
      </c>
      <c r="O2" s="29">
        <v>20</v>
      </c>
      <c r="P2" s="30">
        <f>N2+O2</f>
        <v>30.007999999999999</v>
      </c>
      <c r="Q2" s="13">
        <v>39</v>
      </c>
      <c r="R2" s="46">
        <v>2</v>
      </c>
      <c r="S2" s="47">
        <f t="shared" ref="S2:S7" si="1">R2/W$2</f>
        <v>0.2</v>
      </c>
      <c r="T2" s="50">
        <f t="shared" ref="T2:T7" si="2">60/(Q2)</f>
        <v>1.5384615384615385</v>
      </c>
      <c r="U2" s="51">
        <v>20</v>
      </c>
      <c r="V2" s="52">
        <f>ROUND(R2*T2*U2,0)</f>
        <v>62</v>
      </c>
      <c r="W2" s="19">
        <f>SUM(R2:R7)</f>
        <v>10</v>
      </c>
    </row>
    <row r="3" spans="1:23" x14ac:dyDescent="0.25">
      <c r="A3" s="10" t="s">
        <v>5</v>
      </c>
      <c r="B3" s="10" t="s">
        <v>0</v>
      </c>
      <c r="C3" s="32">
        <v>1</v>
      </c>
      <c r="D3" s="35">
        <f t="shared" si="0"/>
        <v>2</v>
      </c>
      <c r="E3">
        <f t="shared" ref="E3:E30" si="3">VLOOKUP(A3,$M$1:$X$8,5,FALSE)</f>
        <v>39</v>
      </c>
      <c r="F3" s="5">
        <f t="shared" ref="F3:F30" si="4">60/E3*C3</f>
        <v>1.5384615384615385</v>
      </c>
      <c r="G3">
        <f t="shared" ref="G3:G30" si="5">VLOOKUP(A3,$M$1:$X$8,9,FALSE)</f>
        <v>20</v>
      </c>
      <c r="H3" s="4">
        <f t="shared" ref="H3:H30" si="6">D3*F3*G3</f>
        <v>61.53846153846154</v>
      </c>
      <c r="I3" s="3" t="s">
        <v>8</v>
      </c>
      <c r="J3" s="4">
        <v>89.230769230769226</v>
      </c>
      <c r="M3" s="39" t="s">
        <v>6</v>
      </c>
      <c r="N3" s="6">
        <v>9.2189999999999994</v>
      </c>
      <c r="O3" s="29">
        <v>20.0014</v>
      </c>
      <c r="P3" s="30">
        <f t="shared" ref="P3:P7" si="7">N3+O3</f>
        <v>29.220399999999998</v>
      </c>
      <c r="Q3" s="13">
        <v>52</v>
      </c>
      <c r="R3" s="46">
        <v>1</v>
      </c>
      <c r="S3" s="47">
        <f t="shared" si="1"/>
        <v>0.1</v>
      </c>
      <c r="T3" s="50">
        <f t="shared" si="2"/>
        <v>1.1538461538461537</v>
      </c>
      <c r="U3" s="51">
        <v>20</v>
      </c>
      <c r="V3" s="52">
        <f t="shared" ref="V3:V7" si="8">ROUND(R3*T3*U3,0)</f>
        <v>23</v>
      </c>
      <c r="W3" s="19"/>
    </row>
    <row r="4" spans="1:23" x14ac:dyDescent="0.25">
      <c r="A4" s="10" t="s">
        <v>5</v>
      </c>
      <c r="B4" s="10" t="s">
        <v>54</v>
      </c>
      <c r="C4" s="32">
        <v>1</v>
      </c>
      <c r="D4" s="35">
        <f t="shared" si="0"/>
        <v>2</v>
      </c>
      <c r="E4">
        <f t="shared" si="3"/>
        <v>39</v>
      </c>
      <c r="F4" s="5">
        <f t="shared" si="4"/>
        <v>1.5384615384615385</v>
      </c>
      <c r="G4">
        <f t="shared" si="5"/>
        <v>20</v>
      </c>
      <c r="H4" s="4">
        <f t="shared" si="6"/>
        <v>61.53846153846154</v>
      </c>
      <c r="I4" s="3" t="s">
        <v>3</v>
      </c>
      <c r="J4" s="4">
        <v>112.30769230769231</v>
      </c>
      <c r="M4" s="39" t="s">
        <v>39</v>
      </c>
      <c r="N4" s="105">
        <v>14.712</v>
      </c>
      <c r="O4" s="29">
        <v>15</v>
      </c>
      <c r="P4" s="30">
        <f t="shared" si="7"/>
        <v>29.712</v>
      </c>
      <c r="Q4" s="13">
        <v>37</v>
      </c>
      <c r="R4" s="46">
        <v>1</v>
      </c>
      <c r="S4" s="47">
        <f t="shared" si="1"/>
        <v>0.1</v>
      </c>
      <c r="T4" s="50">
        <f t="shared" si="2"/>
        <v>1.6216216216216217</v>
      </c>
      <c r="U4" s="51">
        <v>20</v>
      </c>
      <c r="V4" s="52">
        <f t="shared" si="8"/>
        <v>32</v>
      </c>
      <c r="W4" s="19"/>
    </row>
    <row r="5" spans="1:23" x14ac:dyDescent="0.25">
      <c r="A5" s="10" t="s">
        <v>5</v>
      </c>
      <c r="B5" s="10" t="s">
        <v>7</v>
      </c>
      <c r="C5" s="32">
        <v>1</v>
      </c>
      <c r="D5" s="35">
        <f t="shared" si="0"/>
        <v>2</v>
      </c>
      <c r="E5">
        <f t="shared" si="3"/>
        <v>39</v>
      </c>
      <c r="F5" s="5">
        <f t="shared" si="4"/>
        <v>1.5384615384615385</v>
      </c>
      <c r="G5">
        <f t="shared" si="5"/>
        <v>20</v>
      </c>
      <c r="H5" s="4">
        <f t="shared" si="6"/>
        <v>61.53846153846154</v>
      </c>
      <c r="I5" s="3" t="s">
        <v>7</v>
      </c>
      <c r="J5" s="4">
        <v>89.230769230769226</v>
      </c>
      <c r="M5" s="39" t="s">
        <v>44</v>
      </c>
      <c r="N5" s="6">
        <v>20.135000000000002</v>
      </c>
      <c r="O5" s="104">
        <v>15</v>
      </c>
      <c r="P5" s="30">
        <f t="shared" si="7"/>
        <v>35.135000000000005</v>
      </c>
      <c r="Q5" s="13">
        <v>130</v>
      </c>
      <c r="R5" s="46">
        <v>3</v>
      </c>
      <c r="S5" s="47">
        <f t="shared" si="1"/>
        <v>0.3</v>
      </c>
      <c r="T5" s="50">
        <f t="shared" si="2"/>
        <v>0.46153846153846156</v>
      </c>
      <c r="U5" s="51">
        <v>20</v>
      </c>
      <c r="V5" s="52">
        <f t="shared" si="8"/>
        <v>28</v>
      </c>
      <c r="W5" s="19"/>
    </row>
    <row r="6" spans="1:23" x14ac:dyDescent="0.25">
      <c r="A6" s="10" t="s">
        <v>5</v>
      </c>
      <c r="B6" s="10" t="s">
        <v>8</v>
      </c>
      <c r="C6" s="32">
        <v>1</v>
      </c>
      <c r="D6" s="35">
        <f t="shared" si="0"/>
        <v>2</v>
      </c>
      <c r="E6">
        <f t="shared" si="3"/>
        <v>39</v>
      </c>
      <c r="F6" s="5">
        <f t="shared" si="4"/>
        <v>1.5384615384615385</v>
      </c>
      <c r="G6">
        <f t="shared" si="5"/>
        <v>20</v>
      </c>
      <c r="H6" s="4">
        <f t="shared" si="6"/>
        <v>61.53846153846154</v>
      </c>
      <c r="I6" s="3" t="s">
        <v>1</v>
      </c>
      <c r="J6" s="4">
        <v>61.53846153846154</v>
      </c>
      <c r="M6" s="39" t="s">
        <v>80</v>
      </c>
      <c r="N6" s="106">
        <v>9.2379999999999995</v>
      </c>
      <c r="O6" s="29">
        <v>4</v>
      </c>
      <c r="P6" s="30">
        <f t="shared" si="7"/>
        <v>13.238</v>
      </c>
      <c r="Q6" s="13">
        <v>180</v>
      </c>
      <c r="R6" s="46">
        <v>2</v>
      </c>
      <c r="S6" s="47">
        <f t="shared" si="1"/>
        <v>0.2</v>
      </c>
      <c r="T6" s="50">
        <f t="shared" si="2"/>
        <v>0.33333333333333331</v>
      </c>
      <c r="U6" s="51">
        <v>20</v>
      </c>
      <c r="V6" s="52">
        <f t="shared" si="8"/>
        <v>13</v>
      </c>
      <c r="W6" s="19"/>
    </row>
    <row r="7" spans="1:23" x14ac:dyDescent="0.25">
      <c r="A7" s="10" t="s">
        <v>5</v>
      </c>
      <c r="B7" s="10" t="s">
        <v>1</v>
      </c>
      <c r="C7" s="32">
        <v>1</v>
      </c>
      <c r="D7" s="35">
        <f t="shared" si="0"/>
        <v>2</v>
      </c>
      <c r="E7">
        <f t="shared" si="3"/>
        <v>39</v>
      </c>
      <c r="F7" s="5">
        <f t="shared" si="4"/>
        <v>1.5384615384615385</v>
      </c>
      <c r="G7">
        <f t="shared" si="5"/>
        <v>20</v>
      </c>
      <c r="H7" s="4">
        <f t="shared" si="6"/>
        <v>61.53846153846154</v>
      </c>
      <c r="I7" s="3" t="s">
        <v>9</v>
      </c>
      <c r="J7" s="4">
        <v>23.076923076923073</v>
      </c>
      <c r="M7" s="60" t="s">
        <v>81</v>
      </c>
      <c r="N7" s="6">
        <v>10</v>
      </c>
      <c r="O7" s="29">
        <v>20</v>
      </c>
      <c r="P7" s="30">
        <f t="shared" si="7"/>
        <v>30</v>
      </c>
      <c r="Q7" s="13">
        <v>100</v>
      </c>
      <c r="R7" s="46">
        <v>1</v>
      </c>
      <c r="S7" s="47">
        <f t="shared" si="1"/>
        <v>0.1</v>
      </c>
      <c r="T7" s="50">
        <f t="shared" si="2"/>
        <v>0.6</v>
      </c>
      <c r="U7" s="51">
        <v>20</v>
      </c>
      <c r="V7" s="52">
        <f t="shared" si="8"/>
        <v>12</v>
      </c>
      <c r="W7" s="19"/>
    </row>
    <row r="8" spans="1:23" ht="15.75" thickBot="1" x14ac:dyDescent="0.3">
      <c r="A8" s="10" t="s">
        <v>5</v>
      </c>
      <c r="B8" s="10" t="s">
        <v>2</v>
      </c>
      <c r="C8" s="32">
        <v>1</v>
      </c>
      <c r="D8" s="61">
        <f t="shared" si="0"/>
        <v>2</v>
      </c>
      <c r="E8">
        <f t="shared" si="3"/>
        <v>39</v>
      </c>
      <c r="F8" s="5">
        <f t="shared" si="4"/>
        <v>1.5384615384615385</v>
      </c>
      <c r="G8">
        <f t="shared" si="5"/>
        <v>20</v>
      </c>
      <c r="H8" s="4">
        <f t="shared" si="6"/>
        <v>61.53846153846154</v>
      </c>
      <c r="I8" s="3" t="s">
        <v>2</v>
      </c>
      <c r="J8" s="4">
        <v>97.948717948717942</v>
      </c>
      <c r="M8" s="43"/>
      <c r="N8" s="44"/>
      <c r="O8" s="44"/>
      <c r="P8" s="44"/>
      <c r="Q8" s="44"/>
      <c r="R8" s="44">
        <f>SUM(R2:R7)</f>
        <v>10</v>
      </c>
      <c r="S8" s="53">
        <f>SUM(S2:S7)</f>
        <v>0.99999999999999989</v>
      </c>
      <c r="T8" s="44"/>
      <c r="U8" s="44"/>
      <c r="V8" s="44"/>
      <c r="W8" s="20"/>
    </row>
    <row r="9" spans="1:23" ht="15.75" thickBot="1" x14ac:dyDescent="0.3">
      <c r="A9" s="10" t="s">
        <v>5</v>
      </c>
      <c r="B9" s="10" t="s">
        <v>3</v>
      </c>
      <c r="C9" s="32">
        <v>1</v>
      </c>
      <c r="D9" s="33">
        <f t="shared" ref="D9:D30" si="9">VLOOKUP(A9,$M$1:$X$8,6,FALSE)</f>
        <v>2</v>
      </c>
      <c r="E9">
        <f t="shared" si="3"/>
        <v>39</v>
      </c>
      <c r="F9" s="5">
        <f t="shared" si="4"/>
        <v>1.5384615384615385</v>
      </c>
      <c r="G9">
        <f t="shared" si="5"/>
        <v>20</v>
      </c>
      <c r="H9" s="4">
        <f t="shared" si="6"/>
        <v>61.53846153846154</v>
      </c>
      <c r="I9" s="3" t="s">
        <v>40</v>
      </c>
      <c r="J9" s="4">
        <v>170.07345807345808</v>
      </c>
    </row>
    <row r="10" spans="1:23" x14ac:dyDescent="0.25">
      <c r="A10" s="10" t="s">
        <v>6</v>
      </c>
      <c r="B10" s="10" t="s">
        <v>40</v>
      </c>
      <c r="C10" s="32">
        <v>1</v>
      </c>
      <c r="D10" s="35">
        <f t="shared" si="9"/>
        <v>1</v>
      </c>
      <c r="E10">
        <f t="shared" si="3"/>
        <v>52</v>
      </c>
      <c r="F10" s="5">
        <f t="shared" si="4"/>
        <v>1.1538461538461537</v>
      </c>
      <c r="G10">
        <f t="shared" si="5"/>
        <v>20</v>
      </c>
      <c r="H10" s="4">
        <f t="shared" si="6"/>
        <v>23.076923076923073</v>
      </c>
      <c r="I10" s="3" t="s">
        <v>42</v>
      </c>
      <c r="J10" s="4">
        <v>32.432432432432435</v>
      </c>
    </row>
    <row r="11" spans="1:23" ht="18.75" x14ac:dyDescent="0.25">
      <c r="A11" s="10" t="s">
        <v>6</v>
      </c>
      <c r="B11" s="10" t="s">
        <v>0</v>
      </c>
      <c r="C11" s="32">
        <v>1</v>
      </c>
      <c r="D11" s="35">
        <f t="shared" si="9"/>
        <v>1</v>
      </c>
      <c r="E11">
        <f t="shared" si="3"/>
        <v>52</v>
      </c>
      <c r="F11" s="5">
        <f t="shared" si="4"/>
        <v>1.1538461538461537</v>
      </c>
      <c r="G11">
        <f t="shared" si="5"/>
        <v>20</v>
      </c>
      <c r="H11" s="4">
        <f t="shared" si="6"/>
        <v>23.076923076923073</v>
      </c>
      <c r="I11" s="3" t="s">
        <v>41</v>
      </c>
      <c r="J11" s="4">
        <v>32.432432432432435</v>
      </c>
      <c r="L11" s="72"/>
      <c r="M11" s="73"/>
      <c r="N11" s="74"/>
      <c r="O11" s="75"/>
      <c r="P11" s="65"/>
    </row>
    <row r="12" spans="1:23" ht="18.75" x14ac:dyDescent="0.25">
      <c r="A12" s="10" t="s">
        <v>6</v>
      </c>
      <c r="B12" s="10" t="s">
        <v>2</v>
      </c>
      <c r="C12" s="32">
        <v>1</v>
      </c>
      <c r="D12" s="35">
        <f t="shared" si="9"/>
        <v>1</v>
      </c>
      <c r="E12">
        <f t="shared" si="3"/>
        <v>52</v>
      </c>
      <c r="F12" s="5">
        <f t="shared" si="4"/>
        <v>1.1538461538461537</v>
      </c>
      <c r="G12">
        <f t="shared" si="5"/>
        <v>20</v>
      </c>
      <c r="H12" s="4">
        <f t="shared" si="6"/>
        <v>23.076923076923073</v>
      </c>
      <c r="I12" s="3" t="s">
        <v>43</v>
      </c>
      <c r="J12" s="4">
        <v>32.432432432432435</v>
      </c>
      <c r="L12" s="76"/>
      <c r="M12" s="73"/>
      <c r="N12" s="74"/>
      <c r="O12" s="75"/>
      <c r="P12" s="65"/>
    </row>
    <row r="13" spans="1:23" ht="18.75" x14ac:dyDescent="0.25">
      <c r="A13" s="10" t="s">
        <v>6</v>
      </c>
      <c r="B13" s="10" t="s">
        <v>9</v>
      </c>
      <c r="C13" s="32">
        <v>1</v>
      </c>
      <c r="D13" s="35">
        <f t="shared" si="9"/>
        <v>1</v>
      </c>
      <c r="E13">
        <f t="shared" si="3"/>
        <v>52</v>
      </c>
      <c r="F13" s="5">
        <f t="shared" si="4"/>
        <v>1.1538461538461537</v>
      </c>
      <c r="G13">
        <f t="shared" si="5"/>
        <v>20</v>
      </c>
      <c r="H13" s="4">
        <f t="shared" si="6"/>
        <v>23.076923076923073</v>
      </c>
      <c r="I13" s="3" t="s">
        <v>54</v>
      </c>
      <c r="J13" s="4">
        <v>102.56410256410255</v>
      </c>
      <c r="L13" s="76"/>
      <c r="M13" s="73"/>
      <c r="N13" s="74"/>
      <c r="O13" s="75"/>
      <c r="P13" s="65"/>
    </row>
    <row r="14" spans="1:23" ht="19.5" thickBot="1" x14ac:dyDescent="0.3">
      <c r="A14" s="10" t="s">
        <v>6</v>
      </c>
      <c r="B14" s="10" t="s">
        <v>3</v>
      </c>
      <c r="C14" s="32">
        <v>1</v>
      </c>
      <c r="D14" s="33">
        <f t="shared" si="9"/>
        <v>1</v>
      </c>
      <c r="E14">
        <f t="shared" si="3"/>
        <v>52</v>
      </c>
      <c r="F14" s="5">
        <f t="shared" si="4"/>
        <v>1.1538461538461537</v>
      </c>
      <c r="G14">
        <f t="shared" si="5"/>
        <v>20</v>
      </c>
      <c r="H14" s="4">
        <f t="shared" si="6"/>
        <v>23.076923076923073</v>
      </c>
      <c r="I14" s="3" t="s">
        <v>18</v>
      </c>
      <c r="J14" s="4">
        <v>980.90921690921675</v>
      </c>
      <c r="L14" s="76"/>
      <c r="M14" s="73"/>
      <c r="N14" s="74"/>
      <c r="O14" s="75"/>
      <c r="P14" s="65"/>
    </row>
    <row r="15" spans="1:23" ht="18.75" x14ac:dyDescent="0.25">
      <c r="A15" s="10" t="s">
        <v>39</v>
      </c>
      <c r="B15" s="10" t="s">
        <v>40</v>
      </c>
      <c r="C15" s="32">
        <v>1</v>
      </c>
      <c r="D15" s="35">
        <f t="shared" si="9"/>
        <v>1</v>
      </c>
      <c r="E15">
        <f t="shared" si="3"/>
        <v>37</v>
      </c>
      <c r="F15" s="5">
        <f t="shared" si="4"/>
        <v>1.6216216216216217</v>
      </c>
      <c r="G15">
        <f t="shared" si="5"/>
        <v>20</v>
      </c>
      <c r="H15" s="4">
        <f t="shared" si="6"/>
        <v>32.432432432432435</v>
      </c>
      <c r="L15" s="76"/>
      <c r="M15" s="73"/>
      <c r="N15" s="74"/>
      <c r="O15" s="75"/>
      <c r="P15" s="65"/>
    </row>
    <row r="16" spans="1:23" ht="18.75" x14ac:dyDescent="0.25">
      <c r="A16" s="10" t="s">
        <v>39</v>
      </c>
      <c r="B16" s="10" t="s">
        <v>42</v>
      </c>
      <c r="C16" s="32">
        <v>1</v>
      </c>
      <c r="D16" s="35">
        <f t="shared" si="9"/>
        <v>1</v>
      </c>
      <c r="E16">
        <f t="shared" si="3"/>
        <v>37</v>
      </c>
      <c r="F16" s="5">
        <f t="shared" si="4"/>
        <v>1.6216216216216217</v>
      </c>
      <c r="G16">
        <f t="shared" si="5"/>
        <v>20</v>
      </c>
      <c r="H16" s="4">
        <f t="shared" si="6"/>
        <v>32.432432432432435</v>
      </c>
      <c r="L16" s="76"/>
      <c r="M16" s="73"/>
      <c r="N16" s="74"/>
      <c r="O16" s="75"/>
      <c r="P16" s="65"/>
    </row>
    <row r="17" spans="1:16" ht="18.75" x14ac:dyDescent="0.25">
      <c r="A17" s="10" t="s">
        <v>39</v>
      </c>
      <c r="B17" s="10" t="s">
        <v>41</v>
      </c>
      <c r="C17" s="32">
        <v>1</v>
      </c>
      <c r="D17" s="35">
        <f t="shared" si="9"/>
        <v>1</v>
      </c>
      <c r="E17">
        <f t="shared" si="3"/>
        <v>37</v>
      </c>
      <c r="F17" s="5">
        <f t="shared" si="4"/>
        <v>1.6216216216216217</v>
      </c>
      <c r="G17">
        <f t="shared" si="5"/>
        <v>20</v>
      </c>
      <c r="H17" s="4">
        <f t="shared" si="6"/>
        <v>32.432432432432435</v>
      </c>
      <c r="L17" s="76"/>
      <c r="M17" s="73"/>
      <c r="N17" s="74"/>
      <c r="O17" s="75"/>
      <c r="P17" s="65"/>
    </row>
    <row r="18" spans="1:16" ht="19.5" thickBot="1" x14ac:dyDescent="0.3">
      <c r="A18" s="10" t="s">
        <v>39</v>
      </c>
      <c r="B18" s="10" t="s">
        <v>43</v>
      </c>
      <c r="C18" s="32">
        <v>1</v>
      </c>
      <c r="D18" s="35">
        <f t="shared" si="9"/>
        <v>1</v>
      </c>
      <c r="E18">
        <f t="shared" si="3"/>
        <v>37</v>
      </c>
      <c r="F18" s="5">
        <f t="shared" si="4"/>
        <v>1.6216216216216217</v>
      </c>
      <c r="G18">
        <f t="shared" si="5"/>
        <v>20</v>
      </c>
      <c r="H18" s="4">
        <f t="shared" si="6"/>
        <v>32.432432432432435</v>
      </c>
      <c r="L18" s="76"/>
      <c r="M18" s="73"/>
      <c r="N18" s="74"/>
      <c r="O18" s="75"/>
      <c r="P18" s="65"/>
    </row>
    <row r="19" spans="1:16" ht="18.75" x14ac:dyDescent="0.25">
      <c r="A19" s="10" t="s">
        <v>44</v>
      </c>
      <c r="B19" s="10" t="s">
        <v>40</v>
      </c>
      <c r="C19" s="32">
        <v>1</v>
      </c>
      <c r="D19" s="34">
        <f t="shared" si="9"/>
        <v>3</v>
      </c>
      <c r="E19">
        <f t="shared" si="3"/>
        <v>130</v>
      </c>
      <c r="F19" s="5">
        <f t="shared" si="4"/>
        <v>0.46153846153846156</v>
      </c>
      <c r="G19">
        <f t="shared" si="5"/>
        <v>20</v>
      </c>
      <c r="H19" s="4">
        <f t="shared" si="6"/>
        <v>27.692307692307693</v>
      </c>
      <c r="L19" s="76"/>
      <c r="M19" s="73"/>
      <c r="N19" s="74"/>
      <c r="O19" s="75"/>
      <c r="P19" s="65"/>
    </row>
    <row r="20" spans="1:16" ht="18.75" x14ac:dyDescent="0.25">
      <c r="A20" s="10" t="s">
        <v>44</v>
      </c>
      <c r="B20" s="10" t="s">
        <v>0</v>
      </c>
      <c r="C20" s="32">
        <v>1</v>
      </c>
      <c r="D20" s="35">
        <f t="shared" si="9"/>
        <v>3</v>
      </c>
      <c r="E20">
        <f t="shared" si="3"/>
        <v>130</v>
      </c>
      <c r="F20" s="5">
        <f t="shared" si="4"/>
        <v>0.46153846153846156</v>
      </c>
      <c r="G20">
        <f t="shared" si="5"/>
        <v>20</v>
      </c>
      <c r="H20" s="4">
        <f t="shared" si="6"/>
        <v>27.692307692307693</v>
      </c>
      <c r="L20" s="76"/>
      <c r="M20" s="73"/>
      <c r="N20" s="74"/>
      <c r="O20" s="75"/>
      <c r="P20" s="65"/>
    </row>
    <row r="21" spans="1:16" ht="18.75" x14ac:dyDescent="0.25">
      <c r="A21" s="62" t="s">
        <v>44</v>
      </c>
      <c r="B21" s="62" t="s">
        <v>54</v>
      </c>
      <c r="C21" s="63">
        <v>1</v>
      </c>
      <c r="D21" s="35">
        <f t="shared" si="9"/>
        <v>3</v>
      </c>
      <c r="E21">
        <f t="shared" si="3"/>
        <v>130</v>
      </c>
      <c r="F21" s="5">
        <f t="shared" si="4"/>
        <v>0.46153846153846156</v>
      </c>
      <c r="G21">
        <f t="shared" si="5"/>
        <v>20</v>
      </c>
      <c r="H21" s="4">
        <f t="shared" si="6"/>
        <v>27.692307692307693</v>
      </c>
      <c r="L21" s="76"/>
      <c r="M21" s="73"/>
      <c r="N21" s="74"/>
      <c r="O21" s="75"/>
      <c r="P21" s="65"/>
    </row>
    <row r="22" spans="1:16" ht="18.75" x14ac:dyDescent="0.25">
      <c r="A22" s="10" t="s">
        <v>44</v>
      </c>
      <c r="B22" s="10" t="s">
        <v>7</v>
      </c>
      <c r="C22" s="32">
        <v>1</v>
      </c>
      <c r="D22" s="35">
        <f t="shared" si="9"/>
        <v>3</v>
      </c>
      <c r="E22">
        <f t="shared" si="3"/>
        <v>130</v>
      </c>
      <c r="F22" s="5">
        <f t="shared" si="4"/>
        <v>0.46153846153846156</v>
      </c>
      <c r="G22">
        <f t="shared" si="5"/>
        <v>20</v>
      </c>
      <c r="H22" s="4">
        <f t="shared" si="6"/>
        <v>27.692307692307693</v>
      </c>
      <c r="L22" s="76"/>
      <c r="M22" s="73"/>
      <c r="N22" s="74"/>
      <c r="O22" s="75"/>
      <c r="P22" s="65"/>
    </row>
    <row r="23" spans="1:16" x14ac:dyDescent="0.25">
      <c r="A23" s="10" t="s">
        <v>44</v>
      </c>
      <c r="B23" s="10" t="s">
        <v>8</v>
      </c>
      <c r="C23" s="32">
        <v>1</v>
      </c>
      <c r="D23" s="35">
        <f t="shared" si="9"/>
        <v>3</v>
      </c>
      <c r="E23">
        <f t="shared" si="3"/>
        <v>130</v>
      </c>
      <c r="F23" s="5">
        <f t="shared" si="4"/>
        <v>0.46153846153846156</v>
      </c>
      <c r="G23">
        <f t="shared" si="5"/>
        <v>20</v>
      </c>
      <c r="H23" s="4">
        <f t="shared" si="6"/>
        <v>27.692307692307693</v>
      </c>
      <c r="L23" s="65"/>
      <c r="M23" s="65"/>
      <c r="N23" s="65"/>
      <c r="O23" s="65"/>
      <c r="P23" s="65"/>
    </row>
    <row r="24" spans="1:16" ht="15.75" thickBot="1" x14ac:dyDescent="0.3">
      <c r="A24" s="10" t="s">
        <v>44</v>
      </c>
      <c r="B24" s="10" t="s">
        <v>3</v>
      </c>
      <c r="C24" s="32">
        <v>1</v>
      </c>
      <c r="D24" s="35">
        <f t="shared" si="9"/>
        <v>3</v>
      </c>
      <c r="E24">
        <f t="shared" si="3"/>
        <v>130</v>
      </c>
      <c r="F24" s="5">
        <f t="shared" si="4"/>
        <v>0.46153846153846156</v>
      </c>
      <c r="G24">
        <f t="shared" si="5"/>
        <v>20</v>
      </c>
      <c r="H24" s="4">
        <f t="shared" si="6"/>
        <v>27.692307692307693</v>
      </c>
      <c r="L24" s="74"/>
      <c r="M24" s="65"/>
    </row>
    <row r="25" spans="1:16" x14ac:dyDescent="0.25">
      <c r="A25" s="10" t="s">
        <v>80</v>
      </c>
      <c r="B25" s="10" t="s">
        <v>40</v>
      </c>
      <c r="C25" s="32">
        <v>1</v>
      </c>
      <c r="D25" s="34">
        <f t="shared" si="9"/>
        <v>2</v>
      </c>
      <c r="E25">
        <f t="shared" si="3"/>
        <v>180</v>
      </c>
      <c r="F25" s="5">
        <f t="shared" si="4"/>
        <v>0.33333333333333331</v>
      </c>
      <c r="G25">
        <f t="shared" si="5"/>
        <v>20</v>
      </c>
      <c r="H25" s="4">
        <f t="shared" si="6"/>
        <v>13.333333333333332</v>
      </c>
      <c r="L25" s="74"/>
      <c r="M25" s="65"/>
    </row>
    <row r="26" spans="1:16" x14ac:dyDescent="0.25">
      <c r="A26" s="10" t="s">
        <v>80</v>
      </c>
      <c r="B26" s="10" t="s">
        <v>0</v>
      </c>
      <c r="C26" s="32">
        <v>1</v>
      </c>
      <c r="D26" s="35">
        <f t="shared" si="9"/>
        <v>2</v>
      </c>
      <c r="E26">
        <f t="shared" si="3"/>
        <v>180</v>
      </c>
      <c r="F26" s="5">
        <f t="shared" si="4"/>
        <v>0.33333333333333331</v>
      </c>
      <c r="G26">
        <f t="shared" si="5"/>
        <v>20</v>
      </c>
      <c r="H26" s="4">
        <f t="shared" si="6"/>
        <v>13.333333333333332</v>
      </c>
      <c r="L26" s="74"/>
      <c r="M26" s="65"/>
    </row>
    <row r="27" spans="1:16" x14ac:dyDescent="0.25">
      <c r="A27" s="62" t="s">
        <v>80</v>
      </c>
      <c r="B27" s="62" t="s">
        <v>2</v>
      </c>
      <c r="C27" s="63">
        <v>1</v>
      </c>
      <c r="D27" s="35">
        <f t="shared" si="9"/>
        <v>2</v>
      </c>
      <c r="E27">
        <f t="shared" si="3"/>
        <v>180</v>
      </c>
      <c r="F27" s="5">
        <f t="shared" si="4"/>
        <v>0.33333333333333331</v>
      </c>
      <c r="G27">
        <f t="shared" si="5"/>
        <v>20</v>
      </c>
      <c r="H27" s="4">
        <f t="shared" si="6"/>
        <v>13.333333333333332</v>
      </c>
      <c r="L27" s="74"/>
      <c r="M27" s="65"/>
    </row>
    <row r="28" spans="1:16" ht="15.75" thickBot="1" x14ac:dyDescent="0.3">
      <c r="A28" s="10" t="s">
        <v>80</v>
      </c>
      <c r="B28" s="10" t="s">
        <v>54</v>
      </c>
      <c r="C28" s="32">
        <v>1</v>
      </c>
      <c r="D28" s="35">
        <f t="shared" si="9"/>
        <v>2</v>
      </c>
      <c r="E28">
        <f t="shared" si="3"/>
        <v>180</v>
      </c>
      <c r="F28" s="5">
        <f t="shared" si="4"/>
        <v>0.33333333333333331</v>
      </c>
      <c r="G28">
        <f t="shared" si="5"/>
        <v>20</v>
      </c>
      <c r="H28" s="4">
        <f t="shared" si="6"/>
        <v>13.333333333333332</v>
      </c>
      <c r="L28" s="74"/>
      <c r="M28" s="65"/>
    </row>
    <row r="29" spans="1:16" x14ac:dyDescent="0.25">
      <c r="A29" s="10" t="s">
        <v>81</v>
      </c>
      <c r="B29" s="10" t="s">
        <v>40</v>
      </c>
      <c r="C29" s="32">
        <v>1</v>
      </c>
      <c r="D29" s="34">
        <f t="shared" si="9"/>
        <v>1</v>
      </c>
      <c r="E29">
        <f t="shared" si="3"/>
        <v>100</v>
      </c>
      <c r="F29" s="5">
        <f t="shared" si="4"/>
        <v>0.6</v>
      </c>
      <c r="G29">
        <f t="shared" si="5"/>
        <v>20</v>
      </c>
      <c r="H29" s="4">
        <f t="shared" si="6"/>
        <v>12</v>
      </c>
      <c r="L29" s="74"/>
      <c r="M29" s="65"/>
    </row>
    <row r="30" spans="1:16" ht="15.75" thickBot="1" x14ac:dyDescent="0.3">
      <c r="A30" s="10" t="s">
        <v>81</v>
      </c>
      <c r="B30" s="10" t="s">
        <v>0</v>
      </c>
      <c r="C30" s="32">
        <v>1</v>
      </c>
      <c r="D30" s="33">
        <f t="shared" si="9"/>
        <v>1</v>
      </c>
      <c r="E30">
        <f t="shared" si="3"/>
        <v>100</v>
      </c>
      <c r="F30" s="5">
        <f t="shared" si="4"/>
        <v>0.6</v>
      </c>
      <c r="G30">
        <f t="shared" si="5"/>
        <v>20</v>
      </c>
      <c r="H30" s="4">
        <f t="shared" si="6"/>
        <v>12</v>
      </c>
      <c r="L30" s="74"/>
      <c r="M30" s="65"/>
    </row>
    <row r="31" spans="1:16" x14ac:dyDescent="0.25">
      <c r="L31" s="74"/>
      <c r="M31" s="65"/>
    </row>
    <row r="32" spans="1:16" x14ac:dyDescent="0.25">
      <c r="A32" s="65"/>
      <c r="B32" s="65"/>
      <c r="C32" s="65"/>
      <c r="D32" s="65"/>
      <c r="L32" s="74"/>
      <c r="M32" s="65"/>
    </row>
    <row r="33" spans="1:13" x14ac:dyDescent="0.25">
      <c r="A33" s="65"/>
      <c r="B33" s="65"/>
      <c r="C33" s="65"/>
      <c r="D33" s="65"/>
      <c r="F33" s="5"/>
      <c r="H33" s="4"/>
      <c r="L33" s="74"/>
      <c r="M33" s="65"/>
    </row>
    <row r="34" spans="1:13" x14ac:dyDescent="0.25">
      <c r="L34" s="74"/>
      <c r="M34" s="65"/>
    </row>
    <row r="35" spans="1:13" x14ac:dyDescent="0.25">
      <c r="L35" s="74"/>
      <c r="M35" s="65"/>
    </row>
    <row r="36" spans="1:13" ht="15.75" thickBot="1" x14ac:dyDescent="0.3"/>
    <row r="37" spans="1:13" x14ac:dyDescent="0.25">
      <c r="A37" s="95" t="s">
        <v>56</v>
      </c>
      <c r="B37" s="96"/>
      <c r="C37" s="97" t="s">
        <v>79</v>
      </c>
      <c r="D37" s="98"/>
    </row>
    <row r="38" spans="1:13" ht="93.75" x14ac:dyDescent="0.3">
      <c r="A38" s="14" t="s">
        <v>55</v>
      </c>
      <c r="B38" s="54" t="s">
        <v>36</v>
      </c>
      <c r="C38" s="9" t="s">
        <v>34</v>
      </c>
      <c r="D38" s="9" t="s">
        <v>35</v>
      </c>
      <c r="E38" s="23"/>
      <c r="F38" s="58" t="s">
        <v>60</v>
      </c>
      <c r="G38" s="9" t="s">
        <v>33</v>
      </c>
      <c r="H38" s="9" t="s">
        <v>37</v>
      </c>
      <c r="I38" s="9" t="s">
        <v>38</v>
      </c>
    </row>
    <row r="39" spans="1:13" ht="37.5" x14ac:dyDescent="0.25">
      <c r="A39" s="14" t="s">
        <v>40</v>
      </c>
      <c r="B39" s="55">
        <v>520</v>
      </c>
      <c r="C39" s="30">
        <f>GETPIVOTDATA("Итого",$I$1,"transaction rq",A39)*3</f>
        <v>510.22037422037425</v>
      </c>
      <c r="D39" s="7">
        <f>1-B39/C39</f>
        <v>-1.9167454444697807E-2</v>
      </c>
      <c r="E39" s="22"/>
      <c r="F39" s="59" t="str">
        <f>VLOOKUP(A39,Соответствие!A:B,2,FALSE)</f>
        <v>loginPage</v>
      </c>
      <c r="G39" s="24">
        <f>C39/3</f>
        <v>170.07345807345808</v>
      </c>
      <c r="H39" s="10">
        <f>VLOOKUP(F39,SummaryReport!A:J,7,FALSE)</f>
        <v>175</v>
      </c>
      <c r="I39" s="8">
        <f t="shared" ref="I39:I50" si="10">1-G39/H39</f>
        <v>2.8151668151668141E-2</v>
      </c>
    </row>
    <row r="40" spans="1:13" ht="18.75" x14ac:dyDescent="0.25">
      <c r="A40" s="15" t="s">
        <v>0</v>
      </c>
      <c r="B40" s="55">
        <v>422</v>
      </c>
      <c r="C40" s="30">
        <f t="shared" ref="C40:C50" si="11">GETPIVOTDATA("Итого",$I$1,"transaction rq",A40)*3</f>
        <v>412.92307692307691</v>
      </c>
      <c r="D40" s="7">
        <f>1-B40/C40</f>
        <v>-2.1982116244411376E-2</v>
      </c>
      <c r="E40" s="22"/>
      <c r="F40" s="59" t="str">
        <f>VLOOKUP(A40,Соответствие!A:B,2,FALSE)</f>
        <v>login</v>
      </c>
      <c r="G40" s="24">
        <f t="shared" ref="G40:G50" si="12">C40/3</f>
        <v>137.64102564102564</v>
      </c>
      <c r="H40" s="10">
        <f>VLOOKUP(F40,SummaryReport!A:J,7,FALSE)</f>
        <v>142</v>
      </c>
      <c r="I40" s="8">
        <f t="shared" si="10"/>
        <v>3.069700252798846E-2</v>
      </c>
    </row>
    <row r="41" spans="1:13" ht="37.5" x14ac:dyDescent="0.25">
      <c r="A41" s="64" t="s">
        <v>54</v>
      </c>
      <c r="B41" s="55">
        <v>305</v>
      </c>
      <c r="C41" s="30">
        <f t="shared" si="11"/>
        <v>307.69230769230768</v>
      </c>
      <c r="D41" s="7">
        <f>1-B41/C41</f>
        <v>8.7499999999999245E-3</v>
      </c>
      <c r="E41" s="22"/>
      <c r="F41" s="59" t="str">
        <f>VLOOKUP(A41,Соответствие!A:B,2,FALSE)</f>
        <v>flights</v>
      </c>
      <c r="G41" s="24">
        <f t="shared" si="12"/>
        <v>102.56410256410255</v>
      </c>
      <c r="H41" s="10">
        <f>VLOOKUP(F41,SummaryReport!A:J,7,FALSE)</f>
        <v>106</v>
      </c>
      <c r="I41" s="8">
        <f t="shared" si="10"/>
        <v>3.2414126753749439E-2</v>
      </c>
    </row>
    <row r="42" spans="1:13" ht="37.5" x14ac:dyDescent="0.25">
      <c r="A42" s="15" t="s">
        <v>7</v>
      </c>
      <c r="B42" s="55">
        <v>282</v>
      </c>
      <c r="C42" s="30">
        <f t="shared" si="11"/>
        <v>267.69230769230768</v>
      </c>
      <c r="D42" s="7">
        <f t="shared" ref="D42:D51" si="13">1-B42/C42</f>
        <v>-5.3448275862069128E-2</v>
      </c>
      <c r="E42" s="22"/>
      <c r="F42" s="59" t="str">
        <f>VLOOKUP(A42,Соответствие!A:B,2,FALSE)</f>
        <v>typeData</v>
      </c>
      <c r="G42" s="24">
        <f t="shared" si="12"/>
        <v>89.230769230769226</v>
      </c>
      <c r="H42" s="10">
        <f>VLOOKUP(F42,SummaryReport!A:J,7,FALSE)</f>
        <v>92</v>
      </c>
      <c r="I42" s="8">
        <f t="shared" si="10"/>
        <v>3.0100334448160626E-2</v>
      </c>
    </row>
    <row r="43" spans="1:13" ht="37.5" x14ac:dyDescent="0.25">
      <c r="A43" s="15" t="s">
        <v>8</v>
      </c>
      <c r="B43" s="55">
        <v>270</v>
      </c>
      <c r="C43" s="30">
        <f t="shared" si="11"/>
        <v>267.69230769230768</v>
      </c>
      <c r="D43" s="7">
        <f t="shared" si="13"/>
        <v>-8.6206896551723755E-3</v>
      </c>
      <c r="E43" s="22"/>
      <c r="F43" s="59" t="str">
        <f>VLOOKUP(A43,Соответствие!A:B,2,FALSE)</f>
        <v>chooseFlight</v>
      </c>
      <c r="G43" s="24">
        <f t="shared" si="12"/>
        <v>89.230769230769226</v>
      </c>
      <c r="H43" s="10">
        <f>VLOOKUP(F43,SummaryReport!A:J,7,FALSE)</f>
        <v>92</v>
      </c>
      <c r="I43" s="8">
        <f t="shared" si="10"/>
        <v>3.0100334448160626E-2</v>
      </c>
    </row>
    <row r="44" spans="1:13" ht="18.75" x14ac:dyDescent="0.25">
      <c r="A44" s="15" t="s">
        <v>1</v>
      </c>
      <c r="B44" s="55">
        <v>175</v>
      </c>
      <c r="C44" s="30">
        <f t="shared" si="11"/>
        <v>184.61538461538461</v>
      </c>
      <c r="D44" s="7">
        <f t="shared" si="13"/>
        <v>5.208333333333337E-2</v>
      </c>
      <c r="E44" s="22"/>
      <c r="F44" s="59" t="str">
        <f>VLOOKUP(A44,Соответствие!A:B,2,FALSE)</f>
        <v>personalData</v>
      </c>
      <c r="G44" s="24">
        <f t="shared" si="12"/>
        <v>61.53846153846154</v>
      </c>
      <c r="H44" s="10">
        <f>VLOOKUP(F44,SummaryReport!A:J,7,FALSE)</f>
        <v>62</v>
      </c>
      <c r="I44" s="8">
        <f t="shared" si="10"/>
        <v>7.4441687344912744E-3</v>
      </c>
    </row>
    <row r="45" spans="1:13" ht="18.75" x14ac:dyDescent="0.25">
      <c r="A45" s="15" t="s">
        <v>2</v>
      </c>
      <c r="B45" s="55">
        <v>280</v>
      </c>
      <c r="C45" s="30">
        <f t="shared" si="11"/>
        <v>293.84615384615381</v>
      </c>
      <c r="D45" s="7">
        <f t="shared" si="13"/>
        <v>4.7120418848167422E-2</v>
      </c>
      <c r="E45" s="31"/>
      <c r="F45" s="59" t="str">
        <f>VLOOKUP(A45,Соответствие!A:B,2,FALSE)</f>
        <v>checkItinerary</v>
      </c>
      <c r="G45" s="24">
        <f t="shared" si="12"/>
        <v>97.948717948717942</v>
      </c>
      <c r="H45" s="10">
        <f>VLOOKUP(F45,SummaryReport!A:J,7,FALSE)</f>
        <v>100</v>
      </c>
      <c r="I45" s="8">
        <f t="shared" si="10"/>
        <v>2.0512820512820551E-2</v>
      </c>
    </row>
    <row r="46" spans="1:13" ht="18.75" x14ac:dyDescent="0.25">
      <c r="A46" s="15" t="s">
        <v>9</v>
      </c>
      <c r="B46" s="55">
        <v>73</v>
      </c>
      <c r="C46" s="30">
        <f t="shared" si="11"/>
        <v>69.230769230769226</v>
      </c>
      <c r="D46" s="7">
        <f t="shared" si="13"/>
        <v>-5.4444444444444517E-2</v>
      </c>
      <c r="E46" s="22"/>
      <c r="F46" s="59" t="str">
        <f>VLOOKUP(A46,Соответствие!A:B,2,FALSE)</f>
        <v>deleteTicket</v>
      </c>
      <c r="G46" s="24">
        <f t="shared" si="12"/>
        <v>23.076923076923077</v>
      </c>
      <c r="H46" s="10">
        <f>VLOOKUP(F46,SummaryReport!A:J,7,FALSE)</f>
        <v>24</v>
      </c>
      <c r="I46" s="8">
        <f t="shared" si="10"/>
        <v>3.8461538461538436E-2</v>
      </c>
    </row>
    <row r="47" spans="1:13" ht="18.75" x14ac:dyDescent="0.25">
      <c r="A47" s="15" t="s">
        <v>3</v>
      </c>
      <c r="B47" s="55">
        <v>326</v>
      </c>
      <c r="C47" s="30">
        <f t="shared" si="11"/>
        <v>336.92307692307691</v>
      </c>
      <c r="D47" s="7">
        <f t="shared" si="13"/>
        <v>3.2420091324200873E-2</v>
      </c>
      <c r="E47" s="22"/>
      <c r="F47" s="59" t="str">
        <f>VLOOKUP(A47,Соответствие!A:B,2,FALSE)</f>
        <v>signOut</v>
      </c>
      <c r="G47" s="24">
        <f t="shared" si="12"/>
        <v>112.30769230769231</v>
      </c>
      <c r="H47" s="10">
        <f>VLOOKUP(F47,SummaryReport!A:J,7,FALSE)</f>
        <v>116</v>
      </c>
      <c r="I47" s="8">
        <f t="shared" si="10"/>
        <v>3.1830238726790472E-2</v>
      </c>
    </row>
    <row r="48" spans="1:13" ht="37.5" x14ac:dyDescent="0.25">
      <c r="A48" s="15" t="s">
        <v>42</v>
      </c>
      <c r="B48" s="55">
        <v>97</v>
      </c>
      <c r="C48" s="30">
        <f t="shared" si="11"/>
        <v>97.297297297297305</v>
      </c>
      <c r="D48" s="7">
        <f t="shared" si="13"/>
        <v>3.0555555555555891E-3</v>
      </c>
      <c r="E48" s="22"/>
      <c r="F48" s="59" t="str">
        <f>VLOOKUP(A48,Соответствие!A:B,2,FALSE)</f>
        <v>signUpPage</v>
      </c>
      <c r="G48" s="24">
        <f t="shared" si="12"/>
        <v>32.432432432432435</v>
      </c>
      <c r="H48" s="10">
        <f>VLOOKUP(F48,SummaryReport!A:J,7,FALSE)</f>
        <v>33</v>
      </c>
      <c r="I48" s="8">
        <f t="shared" si="10"/>
        <v>1.7199017199017064E-2</v>
      </c>
    </row>
    <row r="49" spans="1:10" ht="37.5" x14ac:dyDescent="0.25">
      <c r="A49" s="15" t="s">
        <v>41</v>
      </c>
      <c r="B49" s="55">
        <v>97</v>
      </c>
      <c r="C49" s="30">
        <f t="shared" si="11"/>
        <v>97.297297297297305</v>
      </c>
      <c r="D49" s="7">
        <f t="shared" si="13"/>
        <v>3.0555555555555891E-3</v>
      </c>
      <c r="E49" s="22"/>
      <c r="F49" s="59" t="str">
        <f>VLOOKUP(A49,Соответствие!A:B,2,FALSE)</f>
        <v>registrationData</v>
      </c>
      <c r="G49" s="24">
        <f t="shared" si="12"/>
        <v>32.432432432432435</v>
      </c>
      <c r="H49" s="10">
        <f>VLOOKUP(F49,SummaryReport!A:J,7,FALSE)</f>
        <v>33</v>
      </c>
      <c r="I49" s="8">
        <f t="shared" si="10"/>
        <v>1.7199017199017064E-2</v>
      </c>
    </row>
    <row r="50" spans="1:10" ht="37.5" x14ac:dyDescent="0.25">
      <c r="A50" s="15" t="s">
        <v>43</v>
      </c>
      <c r="B50" s="55">
        <v>97</v>
      </c>
      <c r="C50" s="30">
        <f t="shared" si="11"/>
        <v>97.297297297297305</v>
      </c>
      <c r="D50" s="7">
        <f t="shared" si="13"/>
        <v>3.0555555555555891E-3</v>
      </c>
      <c r="E50" s="22"/>
      <c r="F50" s="59" t="str">
        <f>VLOOKUP(A50,Соответствие!A:B,2,FALSE)</f>
        <v>pageAfterRegistaration</v>
      </c>
      <c r="G50" s="24">
        <f t="shared" si="12"/>
        <v>32.432432432432435</v>
      </c>
      <c r="H50" s="10">
        <f>VLOOKUP(F50,SummaryReport!A:J,7,FALSE)</f>
        <v>33</v>
      </c>
      <c r="I50" s="8">
        <f t="shared" si="10"/>
        <v>1.7199017199017064E-2</v>
      </c>
    </row>
    <row r="51" spans="1:10" ht="19.5" thickBot="1" x14ac:dyDescent="0.3">
      <c r="A51" s="16" t="s">
        <v>4</v>
      </c>
      <c r="B51" s="56">
        <f>SUM(B39:B50)</f>
        <v>2944</v>
      </c>
      <c r="C51" s="57">
        <f>SUM(C39:C50)</f>
        <v>2942.7276507276511</v>
      </c>
      <c r="D51" s="7">
        <f t="shared" si="13"/>
        <v>-4.3237071974178143E-4</v>
      </c>
      <c r="G51" s="69">
        <f>SUM(G39:G50)</f>
        <v>980.90921690921664</v>
      </c>
      <c r="H51">
        <f>SUM(H39:H50)</f>
        <v>1008</v>
      </c>
    </row>
    <row r="52" spans="1:10" ht="15.75" thickBot="1" x14ac:dyDescent="0.3">
      <c r="I52" s="11"/>
    </row>
    <row r="53" spans="1:10" x14ac:dyDescent="0.25">
      <c r="A53" s="36"/>
      <c r="B53" s="37"/>
      <c r="C53" s="38" t="s">
        <v>53</v>
      </c>
      <c r="D53" s="38"/>
      <c r="E53" s="38"/>
      <c r="F53" s="38"/>
      <c r="G53" s="38"/>
      <c r="H53" s="38"/>
      <c r="I53" s="21"/>
    </row>
    <row r="54" spans="1:10" x14ac:dyDescent="0.25">
      <c r="A54" s="39"/>
      <c r="B54" t="s">
        <v>62</v>
      </c>
      <c r="C54" t="s">
        <v>52</v>
      </c>
      <c r="D54" t="s">
        <v>48</v>
      </c>
      <c r="E54" t="s">
        <v>50</v>
      </c>
      <c r="F54" t="s">
        <v>49</v>
      </c>
      <c r="G54" t="s">
        <v>51</v>
      </c>
      <c r="H54" t="s">
        <v>61</v>
      </c>
      <c r="I54" s="19"/>
    </row>
    <row r="55" spans="1:10" x14ac:dyDescent="0.25">
      <c r="A55" s="40" t="s">
        <v>5</v>
      </c>
      <c r="B55" s="26">
        <f>510/3</f>
        <v>170</v>
      </c>
      <c r="C55" s="13">
        <v>57</v>
      </c>
      <c r="D55" s="12">
        <f>60/C55</f>
        <v>1.0526315789473684</v>
      </c>
      <c r="E55" s="18">
        <v>20</v>
      </c>
      <c r="F55" s="41">
        <f>B55/(D55*E55)</f>
        <v>8.0750000000000011</v>
      </c>
      <c r="G55" s="4">
        <f>ROUND(F55,0)</f>
        <v>8</v>
      </c>
      <c r="H55" s="4">
        <f>G55*D55*E55</f>
        <v>168.42105263157893</v>
      </c>
      <c r="I55" s="42">
        <f>1-B55/H55</f>
        <v>-9.3750000000001332E-3</v>
      </c>
    </row>
    <row r="56" spans="1:10" x14ac:dyDescent="0.25">
      <c r="A56" s="40" t="s">
        <v>70</v>
      </c>
      <c r="B56" s="26">
        <f>150/3</f>
        <v>50</v>
      </c>
      <c r="C56" s="13">
        <v>25</v>
      </c>
      <c r="D56" s="12">
        <f>60/C56</f>
        <v>2.4</v>
      </c>
      <c r="E56" s="18">
        <v>20</v>
      </c>
      <c r="F56" s="41">
        <f>B56/(D56*E56)</f>
        <v>1.0416666666666667</v>
      </c>
      <c r="G56" s="4">
        <f>ROUND(F56,0)</f>
        <v>1</v>
      </c>
      <c r="H56" s="4">
        <f>G56*D56*E56</f>
        <v>48</v>
      </c>
      <c r="I56" s="42">
        <f>1-B56/H56</f>
        <v>-4.1666666666666741E-2</v>
      </c>
    </row>
    <row r="57" spans="1:10" x14ac:dyDescent="0.25">
      <c r="A57" s="40" t="s">
        <v>63</v>
      </c>
      <c r="B57" s="27">
        <f>30/3</f>
        <v>10</v>
      </c>
      <c r="C57" s="17">
        <v>115</v>
      </c>
      <c r="D57" s="12">
        <f>60/C57</f>
        <v>0.52173913043478259</v>
      </c>
      <c r="E57" s="18">
        <v>20</v>
      </c>
      <c r="F57" s="41">
        <f>B57/(D57*E57)</f>
        <v>0.95833333333333337</v>
      </c>
      <c r="G57" s="4">
        <v>1</v>
      </c>
      <c r="H57" s="4">
        <f>G57*D57*E57</f>
        <v>10.434782608695652</v>
      </c>
      <c r="I57" s="42">
        <f>1-B57/H57</f>
        <v>4.166666666666663E-2</v>
      </c>
    </row>
    <row r="58" spans="1:10" x14ac:dyDescent="0.25">
      <c r="A58" s="40" t="s">
        <v>46</v>
      </c>
      <c r="B58" s="26">
        <f>20/3</f>
        <v>6.666666666666667</v>
      </c>
      <c r="C58" s="13">
        <v>180</v>
      </c>
      <c r="D58" s="12">
        <f>60/C58</f>
        <v>0.33333333333333331</v>
      </c>
      <c r="E58" s="18">
        <v>20</v>
      </c>
      <c r="F58" s="41">
        <f>B58/(D58*E58)</f>
        <v>1.0000000000000002</v>
      </c>
      <c r="G58" s="4">
        <v>1</v>
      </c>
      <c r="H58" s="4">
        <f>G58*D58*E58</f>
        <v>6.6666666666666661</v>
      </c>
      <c r="I58" s="42">
        <f>1-B58/H58</f>
        <v>0</v>
      </c>
    </row>
    <row r="59" spans="1:10" x14ac:dyDescent="0.25">
      <c r="A59" s="40" t="s">
        <v>47</v>
      </c>
      <c r="B59" s="26">
        <f>120/3</f>
        <v>40</v>
      </c>
      <c r="C59" s="13">
        <v>30</v>
      </c>
      <c r="D59" s="12">
        <f>60/C59</f>
        <v>2</v>
      </c>
      <c r="E59" s="18">
        <v>20</v>
      </c>
      <c r="F59" s="41">
        <f>B59/(D59*E59)</f>
        <v>1</v>
      </c>
      <c r="G59" s="4">
        <f>ROUND(F59,0)</f>
        <v>1</v>
      </c>
      <c r="H59" s="4">
        <f>G59*D59*E59</f>
        <v>40</v>
      </c>
      <c r="I59" s="42">
        <f>1-B59/H59</f>
        <v>0</v>
      </c>
    </row>
    <row r="60" spans="1:10" ht="15.75" thickBot="1" x14ac:dyDescent="0.3">
      <c r="A60" s="43"/>
      <c r="B60" s="44"/>
      <c r="C60" s="44"/>
      <c r="D60" s="44"/>
      <c r="E60" s="44"/>
      <c r="F60" s="44"/>
      <c r="G60" s="45">
        <f>SUM(G55:G59)</f>
        <v>12</v>
      </c>
      <c r="H60" s="44"/>
      <c r="I60" s="20"/>
    </row>
    <row r="62" spans="1:10" ht="15.75" thickBot="1" x14ac:dyDescent="0.3"/>
    <row r="63" spans="1:10" x14ac:dyDescent="0.25">
      <c r="A63" s="36" t="s">
        <v>73</v>
      </c>
      <c r="B63" s="37" t="s">
        <v>74</v>
      </c>
      <c r="C63" s="37" t="s">
        <v>75</v>
      </c>
      <c r="D63" s="37" t="s">
        <v>23</v>
      </c>
      <c r="E63" s="37" t="s">
        <v>76</v>
      </c>
      <c r="F63" s="37" t="s">
        <v>32</v>
      </c>
      <c r="G63" s="37" t="s">
        <v>4</v>
      </c>
      <c r="H63" s="21"/>
      <c r="I63" s="2" t="s">
        <v>17</v>
      </c>
      <c r="J63" t="s">
        <v>29</v>
      </c>
    </row>
    <row r="64" spans="1:10" x14ac:dyDescent="0.25">
      <c r="A64" s="39" t="s">
        <v>5</v>
      </c>
      <c r="B64" t="s">
        <v>64</v>
      </c>
      <c r="C64" s="4">
        <f t="shared" ref="C64:C89" si="14">VLOOKUP(A64,$A$55:$H$59,6,FALSE)</f>
        <v>8.0750000000000011</v>
      </c>
      <c r="D64">
        <f t="shared" ref="D64:D89" si="15">VLOOKUP(A64,$A$55:$H$59,3,FALSE)</f>
        <v>57</v>
      </c>
      <c r="E64" s="4">
        <f>60/D64</f>
        <v>1.0526315789473684</v>
      </c>
      <c r="F64">
        <v>20</v>
      </c>
      <c r="G64" s="4">
        <f>C64*E64*F64</f>
        <v>170</v>
      </c>
      <c r="H64" s="19"/>
      <c r="I64" s="3" t="s">
        <v>67</v>
      </c>
      <c r="J64" s="4">
        <v>48</v>
      </c>
    </row>
    <row r="65" spans="1:10" x14ac:dyDescent="0.25">
      <c r="A65" s="39" t="s">
        <v>5</v>
      </c>
      <c r="B65" t="s">
        <v>45</v>
      </c>
      <c r="C65" s="4">
        <f t="shared" si="14"/>
        <v>8.0750000000000011</v>
      </c>
      <c r="D65">
        <f t="shared" si="15"/>
        <v>57</v>
      </c>
      <c r="E65" s="4">
        <f t="shared" ref="E65:E89" si="16">60/D65</f>
        <v>1.0526315789473684</v>
      </c>
      <c r="F65">
        <v>20</v>
      </c>
      <c r="G65" s="4">
        <f t="shared" ref="G65:G89" si="17">C65*E65*F65</f>
        <v>170</v>
      </c>
      <c r="H65" s="19"/>
      <c r="I65" s="3" t="s">
        <v>64</v>
      </c>
      <c r="J65" s="4">
        <v>154.66666666666669</v>
      </c>
    </row>
    <row r="66" spans="1:10" x14ac:dyDescent="0.25">
      <c r="A66" s="39" t="s">
        <v>5</v>
      </c>
      <c r="B66" t="s">
        <v>65</v>
      </c>
      <c r="C66" s="4">
        <f t="shared" si="14"/>
        <v>8.0750000000000011</v>
      </c>
      <c r="D66">
        <f t="shared" si="15"/>
        <v>57</v>
      </c>
      <c r="E66" s="4">
        <f t="shared" si="16"/>
        <v>1.0526315789473684</v>
      </c>
      <c r="F66">
        <v>20</v>
      </c>
      <c r="G66" s="4">
        <f t="shared" si="17"/>
        <v>170</v>
      </c>
      <c r="H66" s="19"/>
      <c r="I66" s="3" t="s">
        <v>66</v>
      </c>
      <c r="J66" s="4">
        <v>48</v>
      </c>
    </row>
    <row r="67" spans="1:10" x14ac:dyDescent="0.25">
      <c r="A67" s="39" t="s">
        <v>5</v>
      </c>
      <c r="B67" t="s">
        <v>66</v>
      </c>
      <c r="C67" s="4">
        <f t="shared" si="14"/>
        <v>8.0750000000000011</v>
      </c>
      <c r="D67">
        <f t="shared" si="15"/>
        <v>57</v>
      </c>
      <c r="E67" s="4">
        <f t="shared" si="16"/>
        <v>1.0526315789473684</v>
      </c>
      <c r="F67">
        <v>20</v>
      </c>
      <c r="G67" s="4">
        <f t="shared" si="17"/>
        <v>170</v>
      </c>
      <c r="H67" s="19"/>
      <c r="I67" s="28" t="s">
        <v>69</v>
      </c>
      <c r="J67" s="4">
        <v>148</v>
      </c>
    </row>
    <row r="68" spans="1:10" x14ac:dyDescent="0.25">
      <c r="A68" s="39" t="s">
        <v>5</v>
      </c>
      <c r="B68" t="s">
        <v>67</v>
      </c>
      <c r="C68" s="4">
        <f t="shared" si="14"/>
        <v>8.0750000000000011</v>
      </c>
      <c r="D68">
        <f t="shared" si="15"/>
        <v>57</v>
      </c>
      <c r="E68" s="4">
        <f t="shared" si="16"/>
        <v>1.0526315789473684</v>
      </c>
      <c r="F68">
        <v>20</v>
      </c>
      <c r="G68" s="4">
        <f t="shared" si="17"/>
        <v>170</v>
      </c>
      <c r="H68" s="19"/>
      <c r="I68" s="28" t="s">
        <v>45</v>
      </c>
      <c r="J68" s="4">
        <v>148</v>
      </c>
    </row>
    <row r="69" spans="1:10" x14ac:dyDescent="0.25">
      <c r="A69" s="39" t="s">
        <v>5</v>
      </c>
      <c r="B69" t="s">
        <v>68</v>
      </c>
      <c r="C69" s="4">
        <f t="shared" si="14"/>
        <v>8.0750000000000011</v>
      </c>
      <c r="D69">
        <f t="shared" si="15"/>
        <v>57</v>
      </c>
      <c r="E69" s="4">
        <f t="shared" si="16"/>
        <v>1.0526315789473684</v>
      </c>
      <c r="F69">
        <v>20</v>
      </c>
      <c r="G69" s="4">
        <f t="shared" si="17"/>
        <v>170</v>
      </c>
      <c r="H69" s="19"/>
      <c r="I69" s="3" t="s">
        <v>65</v>
      </c>
      <c r="J69" s="4">
        <v>48</v>
      </c>
    </row>
    <row r="70" spans="1:10" x14ac:dyDescent="0.25">
      <c r="A70" s="39" t="s">
        <v>5</v>
      </c>
      <c r="B70" t="s">
        <v>69</v>
      </c>
      <c r="C70" s="4">
        <f t="shared" si="14"/>
        <v>8.0750000000000011</v>
      </c>
      <c r="D70">
        <f t="shared" si="15"/>
        <v>57</v>
      </c>
      <c r="E70" s="4">
        <f t="shared" si="16"/>
        <v>1.0526315789473684</v>
      </c>
      <c r="F70">
        <v>20</v>
      </c>
      <c r="G70" s="4">
        <f t="shared" si="17"/>
        <v>170</v>
      </c>
      <c r="H70" s="19"/>
      <c r="I70" s="28" t="s">
        <v>68</v>
      </c>
      <c r="J70" s="4">
        <v>41.333333333333336</v>
      </c>
    </row>
    <row r="71" spans="1:10" x14ac:dyDescent="0.25">
      <c r="A71" s="39" t="s">
        <v>70</v>
      </c>
      <c r="B71" t="s">
        <v>64</v>
      </c>
      <c r="C71" s="4">
        <f t="shared" si="14"/>
        <v>1.0416666666666667</v>
      </c>
      <c r="D71">
        <f t="shared" si="15"/>
        <v>25</v>
      </c>
      <c r="E71" s="4">
        <f t="shared" si="16"/>
        <v>2.4</v>
      </c>
      <c r="F71">
        <v>20</v>
      </c>
      <c r="G71" s="4">
        <f t="shared" si="17"/>
        <v>50</v>
      </c>
      <c r="H71" s="19"/>
      <c r="I71" s="3" t="s">
        <v>71</v>
      </c>
      <c r="J71" s="4">
        <v>50</v>
      </c>
    </row>
    <row r="72" spans="1:10" x14ac:dyDescent="0.25">
      <c r="A72" s="39" t="s">
        <v>70</v>
      </c>
      <c r="B72" t="s">
        <v>45</v>
      </c>
      <c r="C72" s="4">
        <f t="shared" si="14"/>
        <v>1.0416666666666667</v>
      </c>
      <c r="D72">
        <f t="shared" si="15"/>
        <v>25</v>
      </c>
      <c r="E72" s="4">
        <f t="shared" si="16"/>
        <v>2.4</v>
      </c>
      <c r="F72">
        <v>20</v>
      </c>
      <c r="G72" s="4">
        <f t="shared" si="17"/>
        <v>50</v>
      </c>
      <c r="H72" s="19"/>
      <c r="I72" s="28" t="s">
        <v>72</v>
      </c>
      <c r="J72" s="4">
        <v>10</v>
      </c>
    </row>
    <row r="73" spans="1:10" x14ac:dyDescent="0.25">
      <c r="A73" s="39" t="s">
        <v>70</v>
      </c>
      <c r="B73" t="s">
        <v>69</v>
      </c>
      <c r="C73" s="4">
        <f t="shared" si="14"/>
        <v>1.0416666666666667</v>
      </c>
      <c r="D73">
        <f t="shared" si="15"/>
        <v>25</v>
      </c>
      <c r="E73" s="4">
        <f t="shared" si="16"/>
        <v>2.4</v>
      </c>
      <c r="F73">
        <v>20</v>
      </c>
      <c r="G73" s="4">
        <f t="shared" si="17"/>
        <v>50</v>
      </c>
      <c r="H73" s="19"/>
      <c r="I73" s="3" t="s">
        <v>18</v>
      </c>
      <c r="J73">
        <v>696.00000000000011</v>
      </c>
    </row>
    <row r="74" spans="1:10" x14ac:dyDescent="0.25">
      <c r="A74" s="39" t="s">
        <v>63</v>
      </c>
      <c r="B74" t="s">
        <v>64</v>
      </c>
      <c r="C74" s="4">
        <f t="shared" si="14"/>
        <v>0.95833333333333337</v>
      </c>
      <c r="D74">
        <f t="shared" si="15"/>
        <v>115</v>
      </c>
      <c r="E74" s="4">
        <f t="shared" si="16"/>
        <v>0.52173913043478259</v>
      </c>
      <c r="F74">
        <v>20</v>
      </c>
      <c r="G74" s="4">
        <f t="shared" si="17"/>
        <v>10</v>
      </c>
      <c r="H74" s="19"/>
    </row>
    <row r="75" spans="1:10" x14ac:dyDescent="0.25">
      <c r="A75" s="39" t="s">
        <v>63</v>
      </c>
      <c r="B75" t="s">
        <v>45</v>
      </c>
      <c r="C75" s="4">
        <f t="shared" si="14"/>
        <v>0.95833333333333337</v>
      </c>
      <c r="D75">
        <f t="shared" si="15"/>
        <v>115</v>
      </c>
      <c r="E75" s="4">
        <f t="shared" si="16"/>
        <v>0.52173913043478259</v>
      </c>
      <c r="F75">
        <v>20</v>
      </c>
      <c r="G75" s="4">
        <f t="shared" si="17"/>
        <v>10</v>
      </c>
      <c r="H75" s="19"/>
    </row>
    <row r="76" spans="1:10" x14ac:dyDescent="0.25">
      <c r="A76" s="39" t="s">
        <v>63</v>
      </c>
      <c r="B76" t="s">
        <v>71</v>
      </c>
      <c r="C76" s="4">
        <f t="shared" si="14"/>
        <v>0.95833333333333337</v>
      </c>
      <c r="D76">
        <f t="shared" si="15"/>
        <v>115</v>
      </c>
      <c r="E76" s="4">
        <f t="shared" si="16"/>
        <v>0.52173913043478259</v>
      </c>
      <c r="F76">
        <v>20</v>
      </c>
      <c r="G76" s="4">
        <f t="shared" si="17"/>
        <v>10</v>
      </c>
      <c r="H76" s="19"/>
    </row>
    <row r="77" spans="1:10" x14ac:dyDescent="0.25">
      <c r="A77" s="39" t="s">
        <v>63</v>
      </c>
      <c r="B77" t="s">
        <v>72</v>
      </c>
      <c r="C77" s="4">
        <f t="shared" si="14"/>
        <v>0.95833333333333337</v>
      </c>
      <c r="D77">
        <f t="shared" si="15"/>
        <v>115</v>
      </c>
      <c r="E77" s="4">
        <f t="shared" si="16"/>
        <v>0.52173913043478259</v>
      </c>
      <c r="F77">
        <v>20</v>
      </c>
      <c r="G77" s="4">
        <f t="shared" si="17"/>
        <v>10</v>
      </c>
      <c r="H77" s="19"/>
    </row>
    <row r="78" spans="1:10" x14ac:dyDescent="0.25">
      <c r="A78" s="39" t="s">
        <v>63</v>
      </c>
      <c r="B78" t="s">
        <v>69</v>
      </c>
      <c r="C78" s="4">
        <f t="shared" si="14"/>
        <v>0.95833333333333337</v>
      </c>
      <c r="D78">
        <f t="shared" si="15"/>
        <v>115</v>
      </c>
      <c r="E78" s="4">
        <f t="shared" si="16"/>
        <v>0.52173913043478259</v>
      </c>
      <c r="F78">
        <v>20</v>
      </c>
      <c r="G78" s="4">
        <f t="shared" si="17"/>
        <v>10</v>
      </c>
      <c r="H78" s="19"/>
    </row>
    <row r="79" spans="1:10" x14ac:dyDescent="0.25">
      <c r="A79" s="39" t="s">
        <v>46</v>
      </c>
      <c r="B79" t="s">
        <v>64</v>
      </c>
      <c r="C79" s="4">
        <f t="shared" si="14"/>
        <v>1.0000000000000002</v>
      </c>
      <c r="D79">
        <f t="shared" si="15"/>
        <v>180</v>
      </c>
      <c r="E79" s="4">
        <f t="shared" si="16"/>
        <v>0.33333333333333331</v>
      </c>
      <c r="F79">
        <v>20</v>
      </c>
      <c r="G79" s="4">
        <f t="shared" si="17"/>
        <v>6.6666666666666679</v>
      </c>
      <c r="H79" s="19"/>
    </row>
    <row r="80" spans="1:10" x14ac:dyDescent="0.25">
      <c r="A80" s="39" t="s">
        <v>46</v>
      </c>
      <c r="B80" t="s">
        <v>64</v>
      </c>
      <c r="C80" s="4">
        <f t="shared" si="14"/>
        <v>1.0000000000000002</v>
      </c>
      <c r="D80">
        <f t="shared" si="15"/>
        <v>180</v>
      </c>
      <c r="E80" s="4">
        <f>60/D80</f>
        <v>0.33333333333333331</v>
      </c>
      <c r="F80">
        <v>20</v>
      </c>
      <c r="G80" s="4">
        <f t="shared" si="17"/>
        <v>6.6666666666666679</v>
      </c>
      <c r="H80" s="19"/>
    </row>
    <row r="81" spans="1:8" x14ac:dyDescent="0.25">
      <c r="A81" s="39" t="s">
        <v>46</v>
      </c>
      <c r="B81" t="s">
        <v>45</v>
      </c>
      <c r="C81" s="4">
        <f t="shared" si="14"/>
        <v>1.0000000000000002</v>
      </c>
      <c r="D81">
        <f t="shared" si="15"/>
        <v>180</v>
      </c>
      <c r="E81" s="4">
        <f t="shared" si="16"/>
        <v>0.33333333333333331</v>
      </c>
      <c r="F81">
        <v>20</v>
      </c>
      <c r="G81" s="4">
        <f t="shared" si="17"/>
        <v>6.6666666666666679</v>
      </c>
      <c r="H81" s="19"/>
    </row>
    <row r="82" spans="1:8" x14ac:dyDescent="0.25">
      <c r="A82" s="39" t="s">
        <v>46</v>
      </c>
      <c r="B82" t="s">
        <v>65</v>
      </c>
      <c r="C82" s="4">
        <f t="shared" si="14"/>
        <v>1.0000000000000002</v>
      </c>
      <c r="D82">
        <f t="shared" si="15"/>
        <v>180</v>
      </c>
      <c r="E82" s="4">
        <f t="shared" si="16"/>
        <v>0.33333333333333331</v>
      </c>
      <c r="F82">
        <v>20</v>
      </c>
      <c r="G82" s="4">
        <f t="shared" si="17"/>
        <v>6.6666666666666679</v>
      </c>
      <c r="H82" s="19"/>
    </row>
    <row r="83" spans="1:8" x14ac:dyDescent="0.25">
      <c r="A83" s="39" t="s">
        <v>46</v>
      </c>
      <c r="B83" t="s">
        <v>66</v>
      </c>
      <c r="C83" s="4">
        <f t="shared" si="14"/>
        <v>1.0000000000000002</v>
      </c>
      <c r="D83">
        <f t="shared" si="15"/>
        <v>180</v>
      </c>
      <c r="E83" s="4">
        <f t="shared" si="16"/>
        <v>0.33333333333333331</v>
      </c>
      <c r="F83">
        <v>20</v>
      </c>
      <c r="G83" s="4">
        <f t="shared" si="17"/>
        <v>6.6666666666666679</v>
      </c>
      <c r="H83" s="19"/>
    </row>
    <row r="84" spans="1:8" x14ac:dyDescent="0.25">
      <c r="A84" s="39" t="s">
        <v>46</v>
      </c>
      <c r="B84" t="s">
        <v>67</v>
      </c>
      <c r="C84" s="4">
        <f t="shared" si="14"/>
        <v>1.0000000000000002</v>
      </c>
      <c r="D84">
        <f t="shared" si="15"/>
        <v>180</v>
      </c>
      <c r="E84" s="4">
        <f t="shared" si="16"/>
        <v>0.33333333333333331</v>
      </c>
      <c r="F84">
        <v>20</v>
      </c>
      <c r="G84" s="4">
        <f t="shared" si="17"/>
        <v>6.6666666666666679</v>
      </c>
      <c r="H84" s="19"/>
    </row>
    <row r="85" spans="1:8" x14ac:dyDescent="0.25">
      <c r="A85" s="39" t="s">
        <v>46</v>
      </c>
      <c r="B85" t="s">
        <v>69</v>
      </c>
      <c r="C85" s="4">
        <f t="shared" si="14"/>
        <v>1.0000000000000002</v>
      </c>
      <c r="D85">
        <f t="shared" si="15"/>
        <v>180</v>
      </c>
      <c r="E85" s="4">
        <f t="shared" si="16"/>
        <v>0.33333333333333331</v>
      </c>
      <c r="F85">
        <v>20</v>
      </c>
      <c r="G85" s="4">
        <f t="shared" si="17"/>
        <v>6.6666666666666679</v>
      </c>
      <c r="H85" s="19"/>
    </row>
    <row r="86" spans="1:8" x14ac:dyDescent="0.25">
      <c r="A86" s="39" t="s">
        <v>47</v>
      </c>
      <c r="B86" t="s">
        <v>64</v>
      </c>
      <c r="C86" s="4">
        <f t="shared" si="14"/>
        <v>1</v>
      </c>
      <c r="D86">
        <f t="shared" si="15"/>
        <v>30</v>
      </c>
      <c r="E86" s="4">
        <f t="shared" si="16"/>
        <v>2</v>
      </c>
      <c r="F86">
        <v>20</v>
      </c>
      <c r="G86" s="4">
        <f t="shared" si="17"/>
        <v>40</v>
      </c>
      <c r="H86" s="19"/>
    </row>
    <row r="87" spans="1:8" x14ac:dyDescent="0.25">
      <c r="A87" s="39" t="s">
        <v>47</v>
      </c>
      <c r="B87" t="s">
        <v>45</v>
      </c>
      <c r="C87" s="4">
        <f t="shared" si="14"/>
        <v>1</v>
      </c>
      <c r="D87">
        <f t="shared" si="15"/>
        <v>30</v>
      </c>
      <c r="E87" s="4">
        <f t="shared" si="16"/>
        <v>2</v>
      </c>
      <c r="F87">
        <v>20</v>
      </c>
      <c r="G87" s="4">
        <f t="shared" si="17"/>
        <v>40</v>
      </c>
      <c r="H87" s="19"/>
    </row>
    <row r="88" spans="1:8" x14ac:dyDescent="0.25">
      <c r="A88" s="39" t="s">
        <v>47</v>
      </c>
      <c r="B88" t="s">
        <v>71</v>
      </c>
      <c r="C88" s="4">
        <f t="shared" si="14"/>
        <v>1</v>
      </c>
      <c r="D88">
        <f t="shared" si="15"/>
        <v>30</v>
      </c>
      <c r="E88" s="4">
        <f t="shared" si="16"/>
        <v>2</v>
      </c>
      <c r="F88">
        <v>20</v>
      </c>
      <c r="G88" s="4">
        <f t="shared" si="17"/>
        <v>40</v>
      </c>
      <c r="H88" s="19"/>
    </row>
    <row r="89" spans="1:8" ht="15.75" thickBot="1" x14ac:dyDescent="0.3">
      <c r="A89" s="43" t="s">
        <v>47</v>
      </c>
      <c r="B89" s="44" t="s">
        <v>69</v>
      </c>
      <c r="C89" s="45">
        <f t="shared" si="14"/>
        <v>1</v>
      </c>
      <c r="D89" s="44">
        <f t="shared" si="15"/>
        <v>30</v>
      </c>
      <c r="E89" s="45">
        <f t="shared" si="16"/>
        <v>2</v>
      </c>
      <c r="F89" s="44">
        <v>20</v>
      </c>
      <c r="G89" s="45">
        <f t="shared" si="17"/>
        <v>40</v>
      </c>
      <c r="H89" s="20"/>
    </row>
  </sheetData>
  <mergeCells count="2">
    <mergeCell ref="A37:B37"/>
    <mergeCell ref="C37:D37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75" workbookViewId="0">
      <selection activeCell="A4" sqref="A4"/>
    </sheetView>
  </sheetViews>
  <sheetFormatPr defaultColWidth="8.85546875" defaultRowHeight="15" x14ac:dyDescent="0.25"/>
  <cols>
    <col min="1" max="1" width="47.42578125" bestFit="1" customWidth="1"/>
    <col min="2" max="2" width="17.7109375" bestFit="1" customWidth="1"/>
  </cols>
  <sheetData>
    <row r="1" spans="1:2" x14ac:dyDescent="0.25">
      <c r="A1" s="25" t="s">
        <v>57</v>
      </c>
      <c r="B1" s="25" t="s">
        <v>58</v>
      </c>
    </row>
    <row r="2" spans="1:2" x14ac:dyDescent="0.25">
      <c r="A2" s="59" t="str">
        <f>'Автоматизированный расчет'!A39</f>
        <v>Главная Welcome страница</v>
      </c>
      <c r="B2" s="59" t="s">
        <v>82</v>
      </c>
    </row>
    <row r="3" spans="1:2" x14ac:dyDescent="0.25">
      <c r="A3" s="59" t="str">
        <f>'Автоматизированный расчет'!A40</f>
        <v>Вход в систему</v>
      </c>
      <c r="B3" s="59" t="s">
        <v>11</v>
      </c>
    </row>
    <row r="4" spans="1:2" x14ac:dyDescent="0.25">
      <c r="A4" s="59" t="str">
        <f>'Автоматизированный расчет'!A41</f>
        <v>Переход на страницу поиска билетов</v>
      </c>
      <c r="B4" s="59" t="s">
        <v>83</v>
      </c>
    </row>
    <row r="5" spans="1:2" x14ac:dyDescent="0.25">
      <c r="A5" s="59" t="str">
        <f>'Автоматизированный расчет'!A42</f>
        <v xml:space="preserve">Заполнение полей для поиска билета </v>
      </c>
      <c r="B5" s="59" t="s">
        <v>84</v>
      </c>
    </row>
    <row r="6" spans="1:2" x14ac:dyDescent="0.25">
      <c r="A6" s="59" t="str">
        <f>'Автоматизированный расчет'!A43</f>
        <v xml:space="preserve">Выбор рейса из найденных </v>
      </c>
      <c r="B6" s="59" t="s">
        <v>85</v>
      </c>
    </row>
    <row r="7" spans="1:2" x14ac:dyDescent="0.25">
      <c r="A7" s="59" t="str">
        <f>'Автоматизированный расчет'!A44</f>
        <v>Оплата билета</v>
      </c>
      <c r="B7" s="59" t="s">
        <v>86</v>
      </c>
    </row>
    <row r="8" spans="1:2" x14ac:dyDescent="0.25">
      <c r="A8" s="59" t="str">
        <f>'Автоматизированный расчет'!A45</f>
        <v>Просмотр квитанций</v>
      </c>
      <c r="B8" s="59" t="s">
        <v>87</v>
      </c>
    </row>
    <row r="9" spans="1:2" x14ac:dyDescent="0.25">
      <c r="A9" s="59" t="str">
        <f>'Автоматизированный расчет'!A46</f>
        <v xml:space="preserve">Отмена бронирования </v>
      </c>
      <c r="B9" s="59" t="s">
        <v>88</v>
      </c>
    </row>
    <row r="10" spans="1:2" x14ac:dyDescent="0.25">
      <c r="A10" s="59" t="str">
        <f>'Автоматизированный расчет'!A47</f>
        <v>Выход из системы</v>
      </c>
      <c r="B10" s="59" t="s">
        <v>89</v>
      </c>
    </row>
    <row r="11" spans="1:2" x14ac:dyDescent="0.25">
      <c r="A11" s="59" t="str">
        <f>'Автоматизированный расчет'!A48</f>
        <v>Перход на страницу регистрации</v>
      </c>
      <c r="B11" s="59" t="s">
        <v>91</v>
      </c>
    </row>
    <row r="12" spans="1:2" x14ac:dyDescent="0.25">
      <c r="A12" s="59" t="str">
        <f>'Автоматизированный расчет'!A49</f>
        <v>Заполнение полей регистарции</v>
      </c>
      <c r="B12" s="59" t="s">
        <v>90</v>
      </c>
    </row>
    <row r="13" spans="1:2" x14ac:dyDescent="0.25">
      <c r="A13" s="59" t="str">
        <f>'Автоматизированный расчет'!A50</f>
        <v>Переход на следуюущий эран после регистарции</v>
      </c>
      <c r="B13" s="67" t="s">
        <v>101</v>
      </c>
    </row>
  </sheetData>
  <hyperlinks>
    <hyperlink ref="B13" r:id="rId1" location="mailruanchor_" display="https://e.mail.ru/inbox/0:16850461920374851948:0/ - mailruanchor_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7" sqref="F7"/>
    </sheetView>
  </sheetViews>
  <sheetFormatPr defaultColWidth="8.85546875" defaultRowHeight="15" x14ac:dyDescent="0.25"/>
  <cols>
    <col min="1" max="1" width="36.42578125" bestFit="1" customWidth="1"/>
    <col min="3" max="3" width="14.28515625" customWidth="1"/>
    <col min="4" max="4" width="10.28515625" bestFit="1" customWidth="1"/>
    <col min="5" max="5" width="11.85546875" bestFit="1" customWidth="1"/>
    <col min="6" max="6" width="16.28515625" bestFit="1" customWidth="1"/>
    <col min="7" max="7" width="12.7109375" bestFit="1" customWidth="1"/>
    <col min="8" max="8" width="6.85546875" bestFit="1" customWidth="1"/>
  </cols>
  <sheetData>
    <row r="1" spans="1:10" ht="16.5" x14ac:dyDescent="0.25">
      <c r="A1" s="70" t="s">
        <v>92</v>
      </c>
      <c r="B1" s="70" t="s">
        <v>93</v>
      </c>
      <c r="C1" s="70" t="s">
        <v>94</v>
      </c>
      <c r="D1" s="70" t="s">
        <v>95</v>
      </c>
      <c r="E1" s="70" t="s">
        <v>96</v>
      </c>
      <c r="F1" s="70" t="s">
        <v>97</v>
      </c>
      <c r="G1" s="70" t="s">
        <v>98</v>
      </c>
      <c r="H1" s="70" t="s">
        <v>99</v>
      </c>
      <c r="I1" s="70" t="s">
        <v>100</v>
      </c>
      <c r="J1" s="66"/>
    </row>
    <row r="2" spans="1:10" ht="18" x14ac:dyDescent="0.25">
      <c r="A2" s="67" t="s">
        <v>78</v>
      </c>
      <c r="B2" s="71">
        <v>0.53400000000000003</v>
      </c>
      <c r="C2" s="71">
        <v>1.8839999999999999</v>
      </c>
      <c r="D2" s="71">
        <v>4.1879999999999997</v>
      </c>
      <c r="E2" s="71">
        <v>0.76200000000000001</v>
      </c>
      <c r="F2" s="71">
        <v>2.802</v>
      </c>
      <c r="G2" s="71">
        <v>175</v>
      </c>
      <c r="H2" s="71">
        <v>0</v>
      </c>
      <c r="I2" s="71">
        <v>0</v>
      </c>
      <c r="J2" s="68"/>
    </row>
    <row r="3" spans="1:10" ht="18" x14ac:dyDescent="0.25">
      <c r="A3" s="67" t="s">
        <v>87</v>
      </c>
      <c r="B3" s="71">
        <v>0.28100000000000003</v>
      </c>
      <c r="C3" s="71">
        <v>0.57199999999999995</v>
      </c>
      <c r="D3" s="71">
        <v>1.1020000000000001</v>
      </c>
      <c r="E3" s="71">
        <v>0.18</v>
      </c>
      <c r="F3" s="71">
        <v>0.73599999999999999</v>
      </c>
      <c r="G3" s="71">
        <v>100</v>
      </c>
      <c r="H3" s="71">
        <v>0</v>
      </c>
      <c r="I3" s="71">
        <v>0</v>
      </c>
      <c r="J3" s="68"/>
    </row>
    <row r="4" spans="1:10" ht="18" x14ac:dyDescent="0.25">
      <c r="A4" s="67" t="s">
        <v>85</v>
      </c>
      <c r="B4" s="71">
        <v>0.16</v>
      </c>
      <c r="C4" s="71">
        <v>0.17</v>
      </c>
      <c r="D4" s="71">
        <v>0.21199999999999999</v>
      </c>
      <c r="E4" s="71">
        <v>1.0999999999999999E-2</v>
      </c>
      <c r="F4" s="71">
        <v>0.17899999999999999</v>
      </c>
      <c r="G4" s="71">
        <v>92</v>
      </c>
      <c r="H4" s="71">
        <v>0</v>
      </c>
      <c r="I4" s="71">
        <v>0</v>
      </c>
      <c r="J4" s="68"/>
    </row>
    <row r="5" spans="1:10" ht="18" x14ac:dyDescent="0.25">
      <c r="A5" s="67" t="s">
        <v>88</v>
      </c>
      <c r="B5" s="71">
        <v>0.16800000000000001</v>
      </c>
      <c r="C5" s="71">
        <v>0.19</v>
      </c>
      <c r="D5" s="71">
        <v>0.23599999999999999</v>
      </c>
      <c r="E5" s="71">
        <v>1.7000000000000001E-2</v>
      </c>
      <c r="F5" s="71">
        <v>0.21299999999999999</v>
      </c>
      <c r="G5" s="71">
        <v>24</v>
      </c>
      <c r="H5" s="71">
        <v>0</v>
      </c>
      <c r="I5" s="71">
        <v>0</v>
      </c>
      <c r="J5" s="68"/>
    </row>
    <row r="6" spans="1:10" ht="18" x14ac:dyDescent="0.25">
      <c r="A6" s="67" t="s">
        <v>83</v>
      </c>
      <c r="B6" s="71">
        <v>0.31</v>
      </c>
      <c r="C6" s="71">
        <v>0.39300000000000002</v>
      </c>
      <c r="D6" s="71">
        <v>0.64900000000000002</v>
      </c>
      <c r="E6" s="71">
        <v>7.0999999999999994E-2</v>
      </c>
      <c r="F6" s="71">
        <v>0.44900000000000001</v>
      </c>
      <c r="G6" s="71">
        <v>106</v>
      </c>
      <c r="H6" s="71">
        <v>0</v>
      </c>
      <c r="I6" s="71">
        <v>0</v>
      </c>
      <c r="J6" s="68"/>
    </row>
    <row r="7" spans="1:10" ht="18" x14ac:dyDescent="0.25">
      <c r="A7" s="67" t="s">
        <v>11</v>
      </c>
      <c r="B7" s="71">
        <v>0.27200000000000002</v>
      </c>
      <c r="C7" s="71">
        <v>0.45600000000000002</v>
      </c>
      <c r="D7" s="71">
        <v>1.607</v>
      </c>
      <c r="E7" s="71">
        <v>0.193</v>
      </c>
      <c r="F7" s="71">
        <v>0.61399999999999999</v>
      </c>
      <c r="G7" s="71">
        <v>142</v>
      </c>
      <c r="H7" s="71">
        <v>0</v>
      </c>
      <c r="I7" s="71">
        <v>0</v>
      </c>
      <c r="J7" s="68"/>
    </row>
    <row r="8" spans="1:10" ht="18" x14ac:dyDescent="0.25">
      <c r="A8" s="67" t="s">
        <v>82</v>
      </c>
      <c r="B8" s="71">
        <v>0.23699999999999999</v>
      </c>
      <c r="C8" s="71">
        <v>0.34899999999999998</v>
      </c>
      <c r="D8" s="71">
        <v>1.601</v>
      </c>
      <c r="E8" s="71">
        <v>0.17</v>
      </c>
      <c r="F8" s="71">
        <v>0.52700000000000002</v>
      </c>
      <c r="G8" s="71">
        <v>175</v>
      </c>
      <c r="H8" s="71">
        <v>0</v>
      </c>
      <c r="I8" s="71">
        <v>0</v>
      </c>
      <c r="J8" s="68"/>
    </row>
    <row r="9" spans="1:10" ht="18" x14ac:dyDescent="0.25">
      <c r="A9" s="67" t="s">
        <v>101</v>
      </c>
      <c r="B9" s="71">
        <v>0.25700000000000001</v>
      </c>
      <c r="C9" s="71">
        <v>0.30499999999999999</v>
      </c>
      <c r="D9" s="71">
        <v>0.39800000000000002</v>
      </c>
      <c r="E9" s="71">
        <v>3.5000000000000003E-2</v>
      </c>
      <c r="F9" s="71">
        <v>0.36099999999999999</v>
      </c>
      <c r="G9" s="71">
        <v>33</v>
      </c>
      <c r="H9" s="71">
        <v>0</v>
      </c>
      <c r="I9" s="71">
        <v>0</v>
      </c>
      <c r="J9" s="68"/>
    </row>
    <row r="10" spans="1:10" ht="18" x14ac:dyDescent="0.25">
      <c r="A10" s="67" t="s">
        <v>86</v>
      </c>
      <c r="B10" s="71">
        <v>0.16800000000000001</v>
      </c>
      <c r="C10" s="71">
        <v>0.184</v>
      </c>
      <c r="D10" s="71">
        <v>0.21199999999999999</v>
      </c>
      <c r="E10" s="71">
        <v>1.0999999999999999E-2</v>
      </c>
      <c r="F10" s="71">
        <v>0.20399999999999999</v>
      </c>
      <c r="G10" s="71">
        <v>62</v>
      </c>
      <c r="H10" s="71">
        <v>0</v>
      </c>
      <c r="I10" s="71">
        <v>0</v>
      </c>
      <c r="J10" s="68"/>
    </row>
    <row r="11" spans="1:10" ht="18" x14ac:dyDescent="0.25">
      <c r="A11" s="67" t="s">
        <v>90</v>
      </c>
      <c r="B11" s="71">
        <v>0.13700000000000001</v>
      </c>
      <c r="C11" s="71">
        <v>0.157</v>
      </c>
      <c r="D11" s="71">
        <v>0.19400000000000001</v>
      </c>
      <c r="E11" s="71">
        <v>1.6E-2</v>
      </c>
      <c r="F11" s="71">
        <v>0.191</v>
      </c>
      <c r="G11" s="71">
        <v>33</v>
      </c>
      <c r="H11" s="71">
        <v>0</v>
      </c>
      <c r="I11" s="71">
        <v>0</v>
      </c>
      <c r="J11" s="68"/>
    </row>
    <row r="12" spans="1:10" ht="18" x14ac:dyDescent="0.25">
      <c r="A12" s="67" t="s">
        <v>89</v>
      </c>
      <c r="B12" s="71">
        <v>0.23300000000000001</v>
      </c>
      <c r="C12" s="71">
        <v>0.26400000000000001</v>
      </c>
      <c r="D12" s="71">
        <v>0.34899999999999998</v>
      </c>
      <c r="E12" s="71">
        <v>2.1999999999999999E-2</v>
      </c>
      <c r="F12" s="71">
        <v>0.29199999999999998</v>
      </c>
      <c r="G12" s="71">
        <v>116</v>
      </c>
      <c r="H12" s="71">
        <v>0</v>
      </c>
      <c r="I12" s="71">
        <v>0</v>
      </c>
      <c r="J12" s="68"/>
    </row>
    <row r="13" spans="1:10" ht="18" x14ac:dyDescent="0.25">
      <c r="A13" s="67" t="s">
        <v>91</v>
      </c>
      <c r="B13" s="71">
        <v>0.16800000000000001</v>
      </c>
      <c r="C13" s="71">
        <v>0.217</v>
      </c>
      <c r="D13" s="71">
        <v>0.74</v>
      </c>
      <c r="E13" s="71">
        <v>0.13400000000000001</v>
      </c>
      <c r="F13" s="71">
        <v>0.221</v>
      </c>
      <c r="G13" s="71">
        <v>33</v>
      </c>
      <c r="H13" s="71">
        <v>0</v>
      </c>
      <c r="I13" s="71">
        <v>0</v>
      </c>
      <c r="J13" s="68"/>
    </row>
    <row r="14" spans="1:10" ht="18" x14ac:dyDescent="0.25">
      <c r="A14" s="67" t="s">
        <v>84</v>
      </c>
      <c r="B14" s="71">
        <v>0.151</v>
      </c>
      <c r="C14" s="71">
        <v>0.16300000000000001</v>
      </c>
      <c r="D14" s="71">
        <v>0.182</v>
      </c>
      <c r="E14" s="71">
        <v>7.0000000000000001E-3</v>
      </c>
      <c r="F14" s="71">
        <v>0.17199999999999999</v>
      </c>
      <c r="G14" s="71">
        <v>92</v>
      </c>
      <c r="H14" s="71">
        <v>0</v>
      </c>
      <c r="I14" s="71">
        <v>0</v>
      </c>
      <c r="J14" s="68"/>
    </row>
    <row r="15" spans="1:10" ht="18" x14ac:dyDescent="0.25">
      <c r="A15" s="67" t="s">
        <v>102</v>
      </c>
      <c r="B15" s="71">
        <v>2.1960000000000002</v>
      </c>
      <c r="C15" s="71">
        <v>2.5760000000000001</v>
      </c>
      <c r="D15" s="71">
        <v>3.9350000000000001</v>
      </c>
      <c r="E15" s="71">
        <v>0.313</v>
      </c>
      <c r="F15" s="71">
        <v>2.8149999999999999</v>
      </c>
      <c r="G15" s="71">
        <v>62</v>
      </c>
      <c r="H15" s="71">
        <v>0</v>
      </c>
      <c r="I15" s="71">
        <v>0</v>
      </c>
      <c r="J15" s="68"/>
    </row>
    <row r="16" spans="1:10" ht="18" x14ac:dyDescent="0.25">
      <c r="A16" s="67" t="s">
        <v>103</v>
      </c>
      <c r="B16" s="71">
        <v>1.2549999999999999</v>
      </c>
      <c r="C16" s="71">
        <v>1.7050000000000001</v>
      </c>
      <c r="D16" s="71">
        <v>4.1879999999999997</v>
      </c>
      <c r="E16" s="71">
        <v>0.621</v>
      </c>
      <c r="F16" s="71">
        <v>2.27</v>
      </c>
      <c r="G16" s="71">
        <v>24</v>
      </c>
      <c r="H16" s="71">
        <v>0</v>
      </c>
      <c r="I16" s="71">
        <v>0</v>
      </c>
      <c r="J16" s="68"/>
    </row>
    <row r="17" spans="1:10" ht="18" x14ac:dyDescent="0.25">
      <c r="A17" s="67" t="s">
        <v>104</v>
      </c>
      <c r="B17" s="71">
        <v>0.53400000000000003</v>
      </c>
      <c r="C17" s="71">
        <v>0.78300000000000003</v>
      </c>
      <c r="D17" s="71">
        <v>2.9140000000000001</v>
      </c>
      <c r="E17" s="71">
        <v>0.64400000000000002</v>
      </c>
      <c r="F17" s="71">
        <v>0.65</v>
      </c>
      <c r="G17" s="71">
        <v>12</v>
      </c>
      <c r="H17" s="71">
        <v>0</v>
      </c>
      <c r="I17" s="71">
        <v>0</v>
      </c>
      <c r="J17" s="68"/>
    </row>
    <row r="18" spans="1:10" ht="18" x14ac:dyDescent="0.25">
      <c r="A18" s="67" t="s">
        <v>105</v>
      </c>
      <c r="B18" s="71">
        <v>0.85299999999999998</v>
      </c>
      <c r="C18" s="71">
        <v>0.99199999999999999</v>
      </c>
      <c r="D18" s="71">
        <v>1.9379999999999999</v>
      </c>
      <c r="E18" s="71">
        <v>0.246</v>
      </c>
      <c r="F18" s="71">
        <v>1.069</v>
      </c>
      <c r="G18" s="71">
        <v>33</v>
      </c>
      <c r="H18" s="71">
        <v>0</v>
      </c>
      <c r="I18" s="71">
        <v>0</v>
      </c>
      <c r="J18" s="68"/>
    </row>
    <row r="19" spans="1:10" ht="18" x14ac:dyDescent="0.25">
      <c r="A19" s="67" t="s">
        <v>106</v>
      </c>
      <c r="B19" s="71">
        <v>1.776</v>
      </c>
      <c r="C19" s="71">
        <v>2.056</v>
      </c>
      <c r="D19" s="71">
        <v>2.9249999999999998</v>
      </c>
      <c r="E19" s="71">
        <v>0.33</v>
      </c>
      <c r="F19" s="71">
        <v>2.2040000000000002</v>
      </c>
      <c r="G19" s="71">
        <v>30</v>
      </c>
      <c r="H19" s="71">
        <v>0</v>
      </c>
      <c r="I19" s="71">
        <v>0</v>
      </c>
      <c r="J19" s="68"/>
    </row>
    <row r="20" spans="1:10" ht="18" x14ac:dyDescent="0.25">
      <c r="A20" s="67" t="s">
        <v>109</v>
      </c>
      <c r="B20" s="71">
        <v>1.3440000000000001</v>
      </c>
      <c r="C20" s="71">
        <v>1.8029999999999999</v>
      </c>
      <c r="D20" s="71">
        <v>2.8540000000000001</v>
      </c>
      <c r="E20" s="71">
        <v>0.52200000000000002</v>
      </c>
      <c r="F20" s="71">
        <v>2.8540000000000001</v>
      </c>
      <c r="G20" s="71">
        <v>14</v>
      </c>
      <c r="H20" s="71">
        <v>0</v>
      </c>
      <c r="I20" s="71">
        <v>0</v>
      </c>
      <c r="J20" s="68"/>
    </row>
    <row r="21" spans="1:10" ht="18" x14ac:dyDescent="0.25">
      <c r="A21" s="67" t="s">
        <v>107</v>
      </c>
      <c r="B21" s="71">
        <v>0</v>
      </c>
      <c r="C21" s="71">
        <v>0</v>
      </c>
      <c r="D21" s="71">
        <v>0</v>
      </c>
      <c r="E21" s="71">
        <v>0</v>
      </c>
      <c r="F21" s="71">
        <v>0</v>
      </c>
      <c r="G21" s="71">
        <v>10</v>
      </c>
      <c r="H21" s="71">
        <v>0</v>
      </c>
      <c r="I21" s="71">
        <v>0</v>
      </c>
      <c r="J21" s="68"/>
    </row>
    <row r="22" spans="1:10" ht="18" x14ac:dyDescent="0.25">
      <c r="A22" s="67" t="s">
        <v>108</v>
      </c>
      <c r="B22" s="71">
        <v>0</v>
      </c>
      <c r="C22" s="71">
        <v>1E-3</v>
      </c>
      <c r="D22" s="71">
        <v>2E-3</v>
      </c>
      <c r="E22" s="71">
        <v>1E-3</v>
      </c>
      <c r="F22" s="71">
        <v>2E-3</v>
      </c>
      <c r="G22" s="71">
        <v>10</v>
      </c>
      <c r="H22" s="71">
        <v>0</v>
      </c>
      <c r="I22" s="71">
        <v>0</v>
      </c>
      <c r="J22" s="68"/>
    </row>
    <row r="23" spans="1:10" ht="18" x14ac:dyDescent="0.25">
      <c r="J23" s="68"/>
    </row>
    <row r="24" spans="1:10" ht="18" x14ac:dyDescent="0.25">
      <c r="J24" s="68"/>
    </row>
  </sheetData>
  <hyperlinks>
    <hyperlink ref="A2" r:id="rId1" location="mailruanchor_" display="https://e.mail.ru/inbox/0:16850640371008579354:0/ - mailruanchor_"/>
    <hyperlink ref="A3" r:id="rId2" location="mailruanchor_" display="https://e.mail.ru/inbox/0:16850640371008579354:0/ - mailruanchor_"/>
    <hyperlink ref="A4" r:id="rId3" location="mailruanchor_" display="https://e.mail.ru/inbox/0:16850640371008579354:0/ - mailruanchor_"/>
    <hyperlink ref="A5" r:id="rId4" location="mailruanchor_" display="https://e.mail.ru/inbox/0:16850640371008579354:0/ - mailruanchor_"/>
    <hyperlink ref="A6" r:id="rId5" location="mailruanchor_" display="https://e.mail.ru/inbox/0:16850640371008579354:0/ - mailruanchor_"/>
    <hyperlink ref="A7" r:id="rId6" location="mailruanchor_" display="https://e.mail.ru/inbox/0:16850640371008579354:0/ - mailruanchor_"/>
    <hyperlink ref="A8" r:id="rId7" location="mailruanchor_" display="https://e.mail.ru/inbox/0:16850640371008579354:0/ - mailruanchor_"/>
    <hyperlink ref="A9" r:id="rId8" location="mailruanchor_" display="https://e.mail.ru/inbox/0:16850640371008579354:0/ - mailruanchor_"/>
    <hyperlink ref="A10" r:id="rId9" location="mailruanchor_" display="https://e.mail.ru/inbox/0:16850640371008579354:0/ - mailruanchor_"/>
    <hyperlink ref="A11" r:id="rId10" location="mailruanchor_" display="https://e.mail.ru/inbox/0:16850640371008579354:0/ - mailruanchor_"/>
    <hyperlink ref="A12" r:id="rId11" location="mailruanchor_" display="https://e.mail.ru/inbox/0:16850640371008579354:0/ - mailruanchor_"/>
    <hyperlink ref="A13" r:id="rId12" location="mailruanchor_" display="https://e.mail.ru/inbox/0:16850640371008579354:0/ - mailruanchor_"/>
    <hyperlink ref="A14" r:id="rId13" location="mailruanchor_" display="https://e.mail.ru/inbox/0:16850640371008579354:0/ - mailruanchor_"/>
    <hyperlink ref="A15" r:id="rId14" location="mailruanchor_" display="https://e.mail.ru/inbox/0:16850640371008579354:0/ - mailruanchor_"/>
    <hyperlink ref="A16" r:id="rId15" location="mailruanchor_" display="https://e.mail.ru/inbox/0:16850640371008579354:0/ - mailruanchor_"/>
    <hyperlink ref="A17" r:id="rId16" location="mailruanchor_" display="https://e.mail.ru/inbox/0:16850640371008579354:0/ - mailruanchor_"/>
    <hyperlink ref="A18" r:id="rId17" location="mailruanchor_" display="https://e.mail.ru/inbox/0:16850640371008579354:0/ - mailruanchor_"/>
    <hyperlink ref="A19" r:id="rId18" location="mailruanchor_" display="https://e.mail.ru/inbox/0:16850640371008579354:0/ - mailruanchor_"/>
    <hyperlink ref="A20" r:id="rId19" location="mailruanchor_" display="https://e.mail.ru/inbox/0:16850640371008579354:0/ - mailruanchor_"/>
    <hyperlink ref="A21" r:id="rId20" location="mailruanchor_" display="https://e.mail.ru/inbox/0:16850640371008579354:0/ - mailruanchor_"/>
    <hyperlink ref="A22" r:id="rId21" location="mailruanchor_" display="https://e.mail.ru/inbox/0:16850640371008579354:0/ - mailruanchor_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Y57"/>
  <sheetViews>
    <sheetView tabSelected="1" topLeftCell="J5" zoomScale="118" workbookViewId="0">
      <selection activeCell="Q45" sqref="Q45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23.28515625" bestFit="1" customWidth="1"/>
    <col min="13" max="13" width="12.7109375" customWidth="1"/>
    <col min="14" max="14" width="11.28515625" customWidth="1"/>
    <col min="15" max="15" width="10.28515625" customWidth="1"/>
    <col min="16" max="16" width="11.85546875" customWidth="1"/>
    <col min="17" max="17" width="16.28515625" customWidth="1"/>
    <col min="18" max="18" width="12.7109375" customWidth="1"/>
    <col min="19" max="19" width="6.85546875" customWidth="1"/>
    <col min="20" max="20" width="5.42578125" customWidth="1"/>
    <col min="21" max="21" width="6.42578125" customWidth="1"/>
    <col min="22" max="22" width="15" bestFit="1" customWidth="1"/>
  </cols>
  <sheetData>
    <row r="8" spans="5:23" x14ac:dyDescent="0.25">
      <c r="E8" s="65"/>
      <c r="F8" s="65"/>
      <c r="G8" s="65"/>
      <c r="H8" s="65"/>
      <c r="I8" s="65"/>
      <c r="L8" s="81" t="s">
        <v>12</v>
      </c>
    </row>
    <row r="9" spans="5:23" ht="17.25" thickBot="1" x14ac:dyDescent="0.3">
      <c r="E9" s="99"/>
      <c r="F9" s="99"/>
      <c r="G9" s="99"/>
      <c r="H9" s="99"/>
      <c r="I9" s="99"/>
      <c r="L9" s="100" t="s">
        <v>92</v>
      </c>
      <c r="M9" s="100" t="s">
        <v>59</v>
      </c>
      <c r="N9" s="100" t="s">
        <v>93</v>
      </c>
      <c r="O9" s="100" t="s">
        <v>94</v>
      </c>
      <c r="P9" s="100" t="s">
        <v>95</v>
      </c>
      <c r="Q9" s="100" t="s">
        <v>96</v>
      </c>
      <c r="R9" s="100" t="s">
        <v>97</v>
      </c>
      <c r="S9" s="100" t="s">
        <v>98</v>
      </c>
      <c r="T9" s="100" t="s">
        <v>99</v>
      </c>
      <c r="U9" s="100" t="s">
        <v>100</v>
      </c>
      <c r="V9" s="77" t="s">
        <v>10</v>
      </c>
    </row>
    <row r="10" spans="5:23" ht="18.75" thickBot="1" x14ac:dyDescent="0.3">
      <c r="E10" s="65"/>
      <c r="F10" s="65"/>
      <c r="G10" s="65"/>
      <c r="H10" s="65"/>
      <c r="I10" s="65"/>
      <c r="L10" s="101" t="s">
        <v>87</v>
      </c>
      <c r="M10" s="102"/>
      <c r="N10" s="102">
        <v>0.152</v>
      </c>
      <c r="O10" s="102">
        <v>0.19400000000000001</v>
      </c>
      <c r="P10" s="102">
        <v>0.505</v>
      </c>
      <c r="Q10" s="102">
        <v>0.03</v>
      </c>
      <c r="R10" s="102">
        <v>0.20899999999999999</v>
      </c>
      <c r="S10" s="102">
        <v>295</v>
      </c>
      <c r="T10" s="102">
        <v>0</v>
      </c>
      <c r="U10" s="102">
        <v>0</v>
      </c>
      <c r="V10" s="79">
        <f>3*98</f>
        <v>294</v>
      </c>
      <c r="W10" s="107">
        <f>1-V10/S10</f>
        <v>3.3898305084745228E-3</v>
      </c>
    </row>
    <row r="11" spans="5:23" ht="18.75" thickBot="1" x14ac:dyDescent="0.3">
      <c r="E11" s="83"/>
      <c r="F11" s="83"/>
      <c r="G11" s="83"/>
      <c r="H11" s="83"/>
      <c r="I11" s="83"/>
      <c r="L11" s="101" t="s">
        <v>85</v>
      </c>
      <c r="M11" s="102"/>
      <c r="N11" s="102">
        <v>7.4999999999999997E-2</v>
      </c>
      <c r="O11" s="102">
        <v>0.09</v>
      </c>
      <c r="P11" s="102">
        <v>0.108</v>
      </c>
      <c r="Q11" s="102">
        <v>5.0000000000000001E-3</v>
      </c>
      <c r="R11" s="102">
        <v>9.6000000000000002E-2</v>
      </c>
      <c r="S11" s="102">
        <v>264</v>
      </c>
      <c r="T11" s="102">
        <v>0</v>
      </c>
      <c r="U11" s="102">
        <v>0</v>
      </c>
      <c r="V11" s="79">
        <f>3*89</f>
        <v>267</v>
      </c>
      <c r="W11" s="107">
        <f t="shared" ref="W11:W21" si="0">1-V11/S11</f>
        <v>-1.1363636363636465E-2</v>
      </c>
    </row>
    <row r="12" spans="5:23" ht="18.75" thickBot="1" x14ac:dyDescent="0.3">
      <c r="E12" s="84"/>
      <c r="F12" s="85"/>
      <c r="G12" s="86"/>
      <c r="H12" s="85"/>
      <c r="I12" s="87"/>
      <c r="L12" s="101" t="s">
        <v>88</v>
      </c>
      <c r="M12" s="102"/>
      <c r="N12" s="102">
        <v>6.5000000000000002E-2</v>
      </c>
      <c r="O12" s="102">
        <v>8.5999999999999993E-2</v>
      </c>
      <c r="P12" s="102">
        <v>0.1</v>
      </c>
      <c r="Q12" s="102">
        <v>7.0000000000000001E-3</v>
      </c>
      <c r="R12" s="102">
        <v>9.5000000000000001E-2</v>
      </c>
      <c r="S12" s="102">
        <v>70</v>
      </c>
      <c r="T12" s="102">
        <v>0</v>
      </c>
      <c r="U12" s="102">
        <v>0</v>
      </c>
      <c r="V12" s="79">
        <f>3*23</f>
        <v>69</v>
      </c>
      <c r="W12" s="107">
        <f t="shared" si="0"/>
        <v>1.4285714285714235E-2</v>
      </c>
    </row>
    <row r="13" spans="5:23" ht="18.75" thickBot="1" x14ac:dyDescent="0.3">
      <c r="E13" s="84"/>
      <c r="F13" s="85"/>
      <c r="G13" s="86"/>
      <c r="H13" s="85"/>
      <c r="I13" s="87"/>
      <c r="L13" s="101" t="s">
        <v>83</v>
      </c>
      <c r="M13" s="102"/>
      <c r="N13" s="102">
        <v>0.14899999999999999</v>
      </c>
      <c r="O13" s="102">
        <v>0.17100000000000001</v>
      </c>
      <c r="P13" s="102">
        <v>0.36099999999999999</v>
      </c>
      <c r="Q13" s="102">
        <v>2.8000000000000001E-2</v>
      </c>
      <c r="R13" s="102">
        <v>0.193</v>
      </c>
      <c r="S13" s="102">
        <v>304</v>
      </c>
      <c r="T13" s="102">
        <v>1</v>
      </c>
      <c r="U13" s="102">
        <v>0</v>
      </c>
      <c r="V13" s="79">
        <f>3*103</f>
        <v>309</v>
      </c>
      <c r="W13" s="107">
        <f t="shared" si="0"/>
        <v>-1.6447368421052655E-2</v>
      </c>
    </row>
    <row r="14" spans="5:23" ht="18.75" thickBot="1" x14ac:dyDescent="0.3">
      <c r="E14" s="84"/>
      <c r="F14" s="85"/>
      <c r="G14" s="86"/>
      <c r="H14" s="85"/>
      <c r="I14" s="87"/>
      <c r="L14" s="101" t="s">
        <v>11</v>
      </c>
      <c r="M14" s="102"/>
      <c r="N14" s="102">
        <v>0.13300000000000001</v>
      </c>
      <c r="O14" s="102">
        <v>0.189</v>
      </c>
      <c r="P14" s="102">
        <v>3.1269999999999998</v>
      </c>
      <c r="Q14" s="102">
        <v>0.215</v>
      </c>
      <c r="R14" s="102">
        <v>0.20799999999999999</v>
      </c>
      <c r="S14" s="102">
        <v>408</v>
      </c>
      <c r="T14" s="102">
        <v>0</v>
      </c>
      <c r="U14" s="102">
        <v>0</v>
      </c>
      <c r="V14" s="79">
        <f>3*138</f>
        <v>414</v>
      </c>
      <c r="W14" s="107">
        <f t="shared" si="0"/>
        <v>-1.4705882352941124E-2</v>
      </c>
    </row>
    <row r="15" spans="5:23" ht="18.75" thickBot="1" x14ac:dyDescent="0.3">
      <c r="E15" s="84"/>
      <c r="F15" s="85"/>
      <c r="G15" s="86"/>
      <c r="H15" s="85"/>
      <c r="I15" s="88"/>
      <c r="L15" s="101" t="s">
        <v>82</v>
      </c>
      <c r="M15" s="102"/>
      <c r="N15" s="102">
        <v>0.11799999999999999</v>
      </c>
      <c r="O15" s="102">
        <v>0.16400000000000001</v>
      </c>
      <c r="P15" s="102">
        <v>3.077</v>
      </c>
      <c r="Q15" s="102">
        <v>0.193</v>
      </c>
      <c r="R15" s="102">
        <v>0.156</v>
      </c>
      <c r="S15" s="102">
        <v>507</v>
      </c>
      <c r="T15" s="102">
        <v>0</v>
      </c>
      <c r="U15" s="102">
        <v>0</v>
      </c>
      <c r="V15" s="79">
        <f>3*170</f>
        <v>510</v>
      </c>
      <c r="W15" s="107">
        <f t="shared" si="0"/>
        <v>-5.9171597633136397E-3</v>
      </c>
    </row>
    <row r="16" spans="5:23" ht="18.75" thickBot="1" x14ac:dyDescent="0.3">
      <c r="E16" s="84"/>
      <c r="F16" s="85"/>
      <c r="G16" s="86"/>
      <c r="H16" s="86"/>
      <c r="I16" s="87"/>
      <c r="L16" s="101" t="s">
        <v>101</v>
      </c>
      <c r="M16" s="102"/>
      <c r="N16" s="102">
        <v>0.13100000000000001</v>
      </c>
      <c r="O16" s="102">
        <v>0.185</v>
      </c>
      <c r="P16" s="102">
        <v>2.5499999999999998</v>
      </c>
      <c r="Q16" s="102">
        <v>0.25</v>
      </c>
      <c r="R16" s="102">
        <v>0.21</v>
      </c>
      <c r="S16" s="102">
        <v>97</v>
      </c>
      <c r="T16" s="102">
        <v>0</v>
      </c>
      <c r="U16" s="102">
        <v>0</v>
      </c>
      <c r="V16" s="79">
        <f>3*32</f>
        <v>96</v>
      </c>
      <c r="W16" s="107">
        <f t="shared" si="0"/>
        <v>1.0309278350515427E-2</v>
      </c>
    </row>
    <row r="17" spans="5:25" ht="18.75" thickBot="1" x14ac:dyDescent="0.3">
      <c r="E17" s="84"/>
      <c r="F17" s="85"/>
      <c r="G17" s="86"/>
      <c r="H17" s="85"/>
      <c r="I17" s="87"/>
      <c r="L17" s="101" t="s">
        <v>86</v>
      </c>
      <c r="M17" s="102"/>
      <c r="N17" s="102">
        <v>7.4999999999999997E-2</v>
      </c>
      <c r="O17" s="102">
        <v>0.11899999999999999</v>
      </c>
      <c r="P17" s="102">
        <v>2.6960000000000002</v>
      </c>
      <c r="Q17" s="102">
        <v>0.26100000000000001</v>
      </c>
      <c r="R17" s="102">
        <v>9.7000000000000003E-2</v>
      </c>
      <c r="S17" s="102">
        <v>185</v>
      </c>
      <c r="T17" s="102">
        <v>0</v>
      </c>
      <c r="U17" s="102">
        <v>0</v>
      </c>
      <c r="V17" s="79">
        <f>3*62</f>
        <v>186</v>
      </c>
      <c r="W17" s="107">
        <f t="shared" si="0"/>
        <v>-5.4054054054053502E-3</v>
      </c>
    </row>
    <row r="18" spans="5:25" ht="18.75" thickBot="1" x14ac:dyDescent="0.3">
      <c r="E18" s="84"/>
      <c r="F18" s="85"/>
      <c r="G18" s="86"/>
      <c r="H18" s="85"/>
      <c r="I18" s="87"/>
      <c r="L18" s="101" t="s">
        <v>90</v>
      </c>
      <c r="M18" s="102"/>
      <c r="N18" s="102">
        <v>6.7000000000000004E-2</v>
      </c>
      <c r="O18" s="102">
        <v>7.8E-2</v>
      </c>
      <c r="P18" s="102">
        <v>0.13800000000000001</v>
      </c>
      <c r="Q18" s="102">
        <v>8.0000000000000002E-3</v>
      </c>
      <c r="R18" s="102">
        <v>8.4000000000000005E-2</v>
      </c>
      <c r="S18" s="102">
        <v>98</v>
      </c>
      <c r="T18" s="102">
        <v>0</v>
      </c>
      <c r="U18" s="102">
        <v>0</v>
      </c>
      <c r="V18" s="79">
        <f>3*32</f>
        <v>96</v>
      </c>
      <c r="W18" s="107">
        <f t="shared" si="0"/>
        <v>2.0408163265306145E-2</v>
      </c>
    </row>
    <row r="19" spans="5:25" ht="18.75" thickBot="1" x14ac:dyDescent="0.3">
      <c r="E19" s="65"/>
      <c r="F19" s="65"/>
      <c r="G19" s="65"/>
      <c r="H19" s="65"/>
      <c r="I19" s="65"/>
      <c r="L19" s="101" t="s">
        <v>89</v>
      </c>
      <c r="M19" s="102"/>
      <c r="N19" s="102">
        <v>0.12</v>
      </c>
      <c r="O19" s="102">
        <v>0.13900000000000001</v>
      </c>
      <c r="P19" s="102">
        <v>0.2</v>
      </c>
      <c r="Q19" s="102">
        <v>8.9999999999999993E-3</v>
      </c>
      <c r="R19" s="102">
        <v>0.14599999999999999</v>
      </c>
      <c r="S19" s="102">
        <v>335</v>
      </c>
      <c r="T19" s="102">
        <v>0</v>
      </c>
      <c r="U19" s="102">
        <v>0</v>
      </c>
      <c r="V19" s="79">
        <f>3*112</f>
        <v>336</v>
      </c>
      <c r="W19" s="107">
        <f t="shared" si="0"/>
        <v>-2.9850746268655914E-3</v>
      </c>
    </row>
    <row r="20" spans="5:25" ht="18.75" thickBot="1" x14ac:dyDescent="0.3">
      <c r="E20" s="65"/>
      <c r="F20" s="65"/>
      <c r="G20" s="65"/>
      <c r="H20" s="65"/>
      <c r="I20" s="65"/>
      <c r="L20" s="101" t="s">
        <v>91</v>
      </c>
      <c r="M20" s="102"/>
      <c r="N20" s="102">
        <v>6.8000000000000005E-2</v>
      </c>
      <c r="O20" s="102">
        <v>0.09</v>
      </c>
      <c r="P20" s="102">
        <v>0.13900000000000001</v>
      </c>
      <c r="Q20" s="102">
        <v>8.9999999999999993E-3</v>
      </c>
      <c r="R20" s="102">
        <v>9.9000000000000005E-2</v>
      </c>
      <c r="S20" s="102">
        <v>98</v>
      </c>
      <c r="T20" s="102">
        <v>0</v>
      </c>
      <c r="U20" s="102">
        <v>0</v>
      </c>
      <c r="V20" s="79">
        <f>3*32</f>
        <v>96</v>
      </c>
      <c r="W20" s="107">
        <f t="shared" si="0"/>
        <v>2.0408163265306145E-2</v>
      </c>
    </row>
    <row r="21" spans="5:25" ht="18" x14ac:dyDescent="0.25">
      <c r="E21" s="65"/>
      <c r="F21" s="65"/>
      <c r="G21" s="65"/>
      <c r="H21" s="65"/>
      <c r="I21" s="65"/>
      <c r="L21" s="101" t="s">
        <v>84</v>
      </c>
      <c r="M21" s="102"/>
      <c r="N21" s="102">
        <v>7.2999999999999995E-2</v>
      </c>
      <c r="O21" s="102">
        <v>8.7999999999999995E-2</v>
      </c>
      <c r="P21" s="102">
        <v>0.107</v>
      </c>
      <c r="Q21" s="102">
        <v>5.0000000000000001E-3</v>
      </c>
      <c r="R21" s="102">
        <v>9.2999999999999999E-2</v>
      </c>
      <c r="S21" s="102">
        <v>264</v>
      </c>
      <c r="T21" s="102">
        <v>0</v>
      </c>
      <c r="U21" s="102">
        <v>0</v>
      </c>
      <c r="V21" s="79">
        <f>3*89</f>
        <v>267</v>
      </c>
      <c r="W21" s="107">
        <f t="shared" si="0"/>
        <v>-1.1363636363636465E-2</v>
      </c>
    </row>
    <row r="22" spans="5:25" ht="18" x14ac:dyDescent="0.25">
      <c r="E22" s="65"/>
      <c r="F22" s="65"/>
      <c r="G22" s="65"/>
      <c r="H22" s="65"/>
      <c r="I22" s="65"/>
      <c r="L22" s="78"/>
      <c r="M22" s="79"/>
      <c r="N22" s="79"/>
      <c r="O22" s="79"/>
      <c r="P22" s="79"/>
      <c r="Q22" s="79"/>
      <c r="R22" s="79"/>
      <c r="S22" s="79"/>
      <c r="T22" s="79"/>
      <c r="U22" s="79"/>
    </row>
    <row r="23" spans="5:25" ht="18" x14ac:dyDescent="0.25">
      <c r="E23" s="99"/>
      <c r="F23" s="99"/>
      <c r="G23" s="99"/>
      <c r="H23" s="99"/>
      <c r="I23" s="99"/>
      <c r="L23" s="82" t="s">
        <v>13</v>
      </c>
      <c r="M23" s="79"/>
      <c r="N23" s="79"/>
      <c r="O23" s="79"/>
      <c r="P23" s="79"/>
      <c r="Q23" s="79"/>
      <c r="R23" s="79"/>
      <c r="S23" s="79"/>
      <c r="T23" s="79"/>
      <c r="U23" s="79"/>
    </row>
    <row r="24" spans="5:25" ht="15.75" thickBot="1" x14ac:dyDescent="0.3">
      <c r="E24" s="65"/>
      <c r="F24" s="65"/>
      <c r="G24" s="65"/>
      <c r="H24" s="65"/>
      <c r="I24" s="65"/>
      <c r="L24" s="100" t="s">
        <v>92</v>
      </c>
      <c r="M24" s="100" t="s">
        <v>59</v>
      </c>
      <c r="N24" s="100" t="s">
        <v>93</v>
      </c>
      <c r="O24" s="100" t="s">
        <v>94</v>
      </c>
      <c r="P24" s="100" t="s">
        <v>95</v>
      </c>
      <c r="Q24" s="100" t="s">
        <v>96</v>
      </c>
      <c r="R24" s="100" t="s">
        <v>97</v>
      </c>
      <c r="S24" s="100" t="s">
        <v>98</v>
      </c>
      <c r="T24" s="100" t="s">
        <v>99</v>
      </c>
      <c r="U24" s="100" t="s">
        <v>100</v>
      </c>
    </row>
    <row r="25" spans="5:25" ht="18.75" thickBot="1" x14ac:dyDescent="0.3">
      <c r="E25" s="89"/>
      <c r="F25" s="89"/>
      <c r="G25" s="89"/>
      <c r="H25" s="89"/>
      <c r="I25" s="89"/>
      <c r="L25" s="101" t="s">
        <v>87</v>
      </c>
      <c r="M25" s="102"/>
      <c r="N25" s="102">
        <v>0.17299999999999999</v>
      </c>
      <c r="O25" s="102">
        <v>0.317</v>
      </c>
      <c r="P25" s="102">
        <v>3.274</v>
      </c>
      <c r="Q25" s="102">
        <v>0.28199999999999997</v>
      </c>
      <c r="R25" s="102">
        <v>0.43099999999999999</v>
      </c>
      <c r="S25" s="103">
        <f>690/2.7</f>
        <v>255.55555555555554</v>
      </c>
      <c r="T25" s="102">
        <v>0</v>
      </c>
      <c r="U25" s="102">
        <v>0</v>
      </c>
      <c r="V25" s="108">
        <f>2.7*98</f>
        <v>264.60000000000002</v>
      </c>
      <c r="W25" s="80">
        <f>1-V25/S25</f>
        <v>-3.5391304347826225E-2</v>
      </c>
      <c r="X25" s="4">
        <f>SUM(S25,T25,U25)</f>
        <v>255.55555555555554</v>
      </c>
      <c r="Y25" s="109">
        <v>0</v>
      </c>
    </row>
    <row r="26" spans="5:25" ht="18.75" thickBot="1" x14ac:dyDescent="0.3">
      <c r="E26" s="90"/>
      <c r="F26" s="91"/>
      <c r="G26" s="89"/>
      <c r="H26" s="92"/>
      <c r="I26" s="93"/>
      <c r="L26" s="101" t="s">
        <v>85</v>
      </c>
      <c r="M26" s="102"/>
      <c r="N26" s="102">
        <v>7.5999999999999998E-2</v>
      </c>
      <c r="O26" s="102">
        <v>0.1</v>
      </c>
      <c r="P26" s="102">
        <v>1.704</v>
      </c>
      <c r="Q26" s="102">
        <v>8.4000000000000005E-2</v>
      </c>
      <c r="R26" s="102">
        <v>9.9000000000000005E-2</v>
      </c>
      <c r="S26" s="103">
        <f>688/2.7</f>
        <v>254.81481481481481</v>
      </c>
      <c r="T26" s="102">
        <v>0</v>
      </c>
      <c r="U26" s="102">
        <v>0</v>
      </c>
      <c r="V26" s="108">
        <f>2.7*89</f>
        <v>240.3</v>
      </c>
      <c r="W26" s="80">
        <f t="shared" ref="W26:W36" si="1">1-V26/S26</f>
        <v>5.6962209302325539E-2</v>
      </c>
      <c r="X26" s="4">
        <f t="shared" ref="X26:X36" si="2">SUM(S26,T26,U26)</f>
        <v>254.81481481481481</v>
      </c>
      <c r="Y26" s="109">
        <v>0</v>
      </c>
    </row>
    <row r="27" spans="5:25" ht="18.75" thickBot="1" x14ac:dyDescent="0.3">
      <c r="E27" s="90"/>
      <c r="F27" s="91"/>
      <c r="G27" s="89"/>
      <c r="H27" s="92"/>
      <c r="I27" s="93"/>
      <c r="L27" s="101" t="s">
        <v>88</v>
      </c>
      <c r="M27" s="102"/>
      <c r="N27" s="102">
        <v>7.0000000000000007E-2</v>
      </c>
      <c r="O27" s="102">
        <v>0.22600000000000001</v>
      </c>
      <c r="P27" s="102">
        <v>3.3450000000000002</v>
      </c>
      <c r="Q27" s="102">
        <v>0.497</v>
      </c>
      <c r="R27" s="102">
        <v>0.39100000000000001</v>
      </c>
      <c r="S27" s="103">
        <f>138/2.7</f>
        <v>51.111111111111107</v>
      </c>
      <c r="T27" s="102">
        <v>0</v>
      </c>
      <c r="U27" s="102">
        <v>0</v>
      </c>
      <c r="V27" s="108">
        <f>2.7*23</f>
        <v>62.1</v>
      </c>
      <c r="W27" s="80">
        <f t="shared" si="1"/>
        <v>-0.21500000000000008</v>
      </c>
      <c r="X27" s="4">
        <f t="shared" si="2"/>
        <v>51.111111111111107</v>
      </c>
      <c r="Y27" s="109">
        <v>0</v>
      </c>
    </row>
    <row r="28" spans="5:25" ht="18.75" thickBot="1" x14ac:dyDescent="0.3">
      <c r="E28" s="90"/>
      <c r="F28" s="91"/>
      <c r="G28" s="89"/>
      <c r="H28" s="92"/>
      <c r="I28" s="93"/>
      <c r="L28" s="101" t="s">
        <v>83</v>
      </c>
      <c r="M28" s="102"/>
      <c r="N28" s="102">
        <v>0.14299999999999999</v>
      </c>
      <c r="O28" s="102">
        <v>0.23899999999999999</v>
      </c>
      <c r="P28" s="102">
        <v>8.2739999999999991</v>
      </c>
      <c r="Q28" s="102">
        <v>0.46800000000000003</v>
      </c>
      <c r="R28" s="102">
        <v>0.22</v>
      </c>
      <c r="S28" s="103">
        <f>790/2.7</f>
        <v>292.59259259259255</v>
      </c>
      <c r="T28" s="102">
        <v>0</v>
      </c>
      <c r="U28" s="102">
        <v>0</v>
      </c>
      <c r="V28" s="108">
        <f>2.7*103</f>
        <v>278.10000000000002</v>
      </c>
      <c r="W28" s="80">
        <f t="shared" si="1"/>
        <v>4.9531645569620086E-2</v>
      </c>
      <c r="X28" s="4">
        <f t="shared" si="2"/>
        <v>292.59259259259255</v>
      </c>
      <c r="Y28" s="109">
        <v>0</v>
      </c>
    </row>
    <row r="29" spans="5:25" ht="18.75" thickBot="1" x14ac:dyDescent="0.3">
      <c r="E29" s="90"/>
      <c r="F29" s="91"/>
      <c r="G29" s="89"/>
      <c r="H29" s="92"/>
      <c r="I29" s="94"/>
      <c r="L29" s="101" t="s">
        <v>11</v>
      </c>
      <c r="M29" s="102"/>
      <c r="N29" s="102">
        <v>0.13100000000000001</v>
      </c>
      <c r="O29" s="102">
        <v>0.88300000000000001</v>
      </c>
      <c r="P29" s="102">
        <v>11.006</v>
      </c>
      <c r="Q29" s="102">
        <v>1.778</v>
      </c>
      <c r="R29" s="102">
        <v>3.7370000000000001</v>
      </c>
      <c r="S29" s="103">
        <f>1031/2.7</f>
        <v>381.85185185185185</v>
      </c>
      <c r="T29" s="102">
        <v>27</v>
      </c>
      <c r="U29" s="102">
        <v>0</v>
      </c>
      <c r="V29" s="108">
        <f>2.7*138</f>
        <v>372.6</v>
      </c>
      <c r="W29" s="80">
        <f t="shared" si="1"/>
        <v>2.4228903976721505E-2</v>
      </c>
      <c r="X29" s="4">
        <f t="shared" si="2"/>
        <v>408.85185185185185</v>
      </c>
      <c r="Y29" s="111">
        <v>6.6000000000000003E-2</v>
      </c>
    </row>
    <row r="30" spans="5:25" ht="18.75" thickBot="1" x14ac:dyDescent="0.3">
      <c r="E30" s="90"/>
      <c r="F30" s="91"/>
      <c r="G30" s="89"/>
      <c r="H30" s="92"/>
      <c r="I30" s="93"/>
      <c r="L30" s="101" t="s">
        <v>82</v>
      </c>
      <c r="M30" s="102"/>
      <c r="N30" s="102">
        <v>8.5999999999999993E-2</v>
      </c>
      <c r="O30" s="102">
        <v>0.313</v>
      </c>
      <c r="P30" s="102">
        <v>7.66</v>
      </c>
      <c r="Q30" s="102">
        <v>0.77700000000000002</v>
      </c>
      <c r="R30" s="102">
        <v>0.16800000000000001</v>
      </c>
      <c r="S30" s="103">
        <f>1349/2.7</f>
        <v>499.62962962962962</v>
      </c>
      <c r="T30" s="102">
        <v>0</v>
      </c>
      <c r="U30" s="102">
        <v>0</v>
      </c>
      <c r="V30" s="108">
        <f>2.7*170</f>
        <v>459.00000000000006</v>
      </c>
      <c r="W30" s="80">
        <f t="shared" si="1"/>
        <v>8.1319495922905771E-2</v>
      </c>
      <c r="X30" s="4">
        <f t="shared" si="2"/>
        <v>499.62962962962962</v>
      </c>
      <c r="Y30" s="109">
        <v>0</v>
      </c>
    </row>
    <row r="31" spans="5:25" ht="18.75" thickBot="1" x14ac:dyDescent="0.3">
      <c r="E31" s="90"/>
      <c r="F31" s="91"/>
      <c r="G31" s="89"/>
      <c r="H31" s="92"/>
      <c r="I31" s="93"/>
      <c r="L31" s="101" t="s">
        <v>101</v>
      </c>
      <c r="M31" s="102"/>
      <c r="N31" s="102">
        <v>0.128</v>
      </c>
      <c r="O31" s="102">
        <v>0.435</v>
      </c>
      <c r="P31" s="102">
        <v>8.5850000000000009</v>
      </c>
      <c r="Q31" s="102">
        <v>1.0509999999999999</v>
      </c>
      <c r="R31" s="102">
        <v>0.59199999999999997</v>
      </c>
      <c r="S31" s="103">
        <f>289/2.7</f>
        <v>107.03703703703702</v>
      </c>
      <c r="T31" s="102">
        <v>1</v>
      </c>
      <c r="U31" s="102">
        <v>0</v>
      </c>
      <c r="V31" s="108">
        <f>2.7*32</f>
        <v>86.4</v>
      </c>
      <c r="W31" s="80">
        <f t="shared" si="1"/>
        <v>0.19280276816608977</v>
      </c>
      <c r="X31" s="4">
        <f t="shared" si="2"/>
        <v>108.03703703703702</v>
      </c>
      <c r="Y31" s="110">
        <v>8.9999999999999993E-3</v>
      </c>
    </row>
    <row r="32" spans="5:25" ht="18.75" thickBot="1" x14ac:dyDescent="0.3">
      <c r="E32" s="90"/>
      <c r="F32" s="91"/>
      <c r="G32" s="89"/>
      <c r="H32" s="92"/>
      <c r="I32" s="93"/>
      <c r="L32" s="101" t="s">
        <v>86</v>
      </c>
      <c r="M32" s="102"/>
      <c r="N32" s="102">
        <v>7.6999999999999999E-2</v>
      </c>
      <c r="O32" s="102">
        <v>0.25600000000000001</v>
      </c>
      <c r="P32" s="102">
        <v>3.5790000000000002</v>
      </c>
      <c r="Q32" s="102">
        <v>0.63900000000000001</v>
      </c>
      <c r="R32" s="102">
        <v>0.111</v>
      </c>
      <c r="S32" s="103">
        <f>455/2.7</f>
        <v>168.5185185185185</v>
      </c>
      <c r="T32" s="102">
        <v>0</v>
      </c>
      <c r="U32" s="102">
        <v>0</v>
      </c>
      <c r="V32" s="108">
        <f>2.7*62</f>
        <v>167.4</v>
      </c>
      <c r="W32" s="80">
        <f t="shared" si="1"/>
        <v>6.6373626373624761E-3</v>
      </c>
      <c r="X32" s="4">
        <f t="shared" si="2"/>
        <v>168.5185185185185</v>
      </c>
      <c r="Y32" s="109">
        <v>0</v>
      </c>
    </row>
    <row r="33" spans="5:25" ht="18.75" thickBot="1" x14ac:dyDescent="0.3">
      <c r="E33" s="65"/>
      <c r="F33" s="65"/>
      <c r="G33" s="65"/>
      <c r="H33" s="65"/>
      <c r="I33" s="65"/>
      <c r="L33" s="101" t="s">
        <v>90</v>
      </c>
      <c r="M33" s="102"/>
      <c r="N33" s="102">
        <v>6.2E-2</v>
      </c>
      <c r="O33" s="102">
        <v>0.124</v>
      </c>
      <c r="P33" s="102">
        <v>3.5790000000000002</v>
      </c>
      <c r="Q33" s="102">
        <v>0.28000000000000003</v>
      </c>
      <c r="R33" s="102">
        <v>8.5000000000000006E-2</v>
      </c>
      <c r="S33" s="103">
        <f>290/2.7</f>
        <v>107.4074074074074</v>
      </c>
      <c r="T33" s="102">
        <v>1</v>
      </c>
      <c r="U33" s="102">
        <v>0</v>
      </c>
      <c r="V33" s="108">
        <f>2.7*32</f>
        <v>86.4</v>
      </c>
      <c r="W33" s="80">
        <f t="shared" si="1"/>
        <v>0.19558620689655171</v>
      </c>
      <c r="X33" s="4">
        <f t="shared" si="2"/>
        <v>108.4074074074074</v>
      </c>
      <c r="Y33" s="110">
        <v>8.9999999999999993E-3</v>
      </c>
    </row>
    <row r="34" spans="5:25" ht="18.75" thickBot="1" x14ac:dyDescent="0.3">
      <c r="E34" s="65"/>
      <c r="F34" s="65"/>
      <c r="G34" s="65"/>
      <c r="H34" s="65"/>
      <c r="I34" s="65"/>
      <c r="L34" s="101" t="s">
        <v>89</v>
      </c>
      <c r="M34" s="102"/>
      <c r="N34" s="102">
        <v>0.114</v>
      </c>
      <c r="O34" s="102">
        <v>0.159</v>
      </c>
      <c r="P34" s="102">
        <v>2.14</v>
      </c>
      <c r="Q34" s="102">
        <v>0.14199999999999999</v>
      </c>
      <c r="R34" s="102">
        <v>0.152</v>
      </c>
      <c r="S34" s="103">
        <f>826/2.7</f>
        <v>305.92592592592592</v>
      </c>
      <c r="T34" s="102">
        <v>0</v>
      </c>
      <c r="U34" s="102">
        <v>0</v>
      </c>
      <c r="V34" s="108">
        <f>2.7*112</f>
        <v>302.40000000000003</v>
      </c>
      <c r="W34" s="80">
        <f t="shared" si="1"/>
        <v>1.1525423728813489E-2</v>
      </c>
      <c r="X34" s="4">
        <f t="shared" si="2"/>
        <v>305.92592592592592</v>
      </c>
      <c r="Y34" s="109">
        <v>0</v>
      </c>
    </row>
    <row r="35" spans="5:25" ht="18.75" thickBot="1" x14ac:dyDescent="0.3">
      <c r="E35" s="99"/>
      <c r="F35" s="99"/>
      <c r="G35" s="99"/>
      <c r="H35" s="99"/>
      <c r="I35" s="99"/>
      <c r="L35" s="101" t="s">
        <v>91</v>
      </c>
      <c r="M35" s="102"/>
      <c r="N35" s="102">
        <v>7.2999999999999995E-2</v>
      </c>
      <c r="O35" s="102">
        <v>0.185</v>
      </c>
      <c r="P35" s="102">
        <v>3.8639999999999999</v>
      </c>
      <c r="Q35" s="102">
        <v>0.44500000000000001</v>
      </c>
      <c r="R35" s="102">
        <v>0.113</v>
      </c>
      <c r="S35" s="103">
        <f>291/2.7</f>
        <v>107.77777777777777</v>
      </c>
      <c r="T35" s="102">
        <v>0</v>
      </c>
      <c r="U35" s="102">
        <v>0</v>
      </c>
      <c r="V35" s="108">
        <f>2.7*32</f>
        <v>86.4</v>
      </c>
      <c r="W35" s="80">
        <f t="shared" si="1"/>
        <v>0.19835051546391747</v>
      </c>
      <c r="X35" s="4">
        <f t="shared" si="2"/>
        <v>107.77777777777777</v>
      </c>
      <c r="Y35" s="109">
        <v>0</v>
      </c>
    </row>
    <row r="36" spans="5:25" ht="18" x14ac:dyDescent="0.25">
      <c r="E36" s="65"/>
      <c r="F36" s="65"/>
      <c r="G36" s="65"/>
      <c r="H36" s="65"/>
      <c r="I36" s="65"/>
      <c r="L36" s="101" t="s">
        <v>84</v>
      </c>
      <c r="M36" s="102"/>
      <c r="N36" s="102">
        <v>7.0999999999999994E-2</v>
      </c>
      <c r="O36" s="102">
        <v>0.18</v>
      </c>
      <c r="P36" s="102">
        <v>4.8280000000000003</v>
      </c>
      <c r="Q36" s="102">
        <v>0.40300000000000002</v>
      </c>
      <c r="R36" s="102">
        <v>0.187</v>
      </c>
      <c r="S36" s="103">
        <f>693/2.7</f>
        <v>256.66666666666663</v>
      </c>
      <c r="T36" s="102">
        <v>0</v>
      </c>
      <c r="U36" s="102">
        <v>0</v>
      </c>
      <c r="V36" s="108">
        <f>2.7*89</f>
        <v>240.3</v>
      </c>
      <c r="W36" s="80">
        <f t="shared" si="1"/>
        <v>6.3766233766233582E-2</v>
      </c>
      <c r="X36" s="4">
        <f t="shared" si="2"/>
        <v>256.66666666666663</v>
      </c>
      <c r="Y36" s="109">
        <v>0</v>
      </c>
    </row>
    <row r="37" spans="5:25" x14ac:dyDescent="0.25">
      <c r="E37" s="89"/>
      <c r="F37" s="89"/>
      <c r="G37" s="89"/>
      <c r="H37" s="89"/>
      <c r="I37" s="89"/>
    </row>
    <row r="38" spans="5:25" ht="15.75" x14ac:dyDescent="0.25">
      <c r="E38" s="90"/>
      <c r="F38" s="91"/>
      <c r="G38" s="89"/>
      <c r="H38" s="92"/>
      <c r="I38" s="93"/>
    </row>
    <row r="39" spans="5:25" ht="15.75" x14ac:dyDescent="0.25">
      <c r="E39" s="90"/>
      <c r="F39" s="91"/>
      <c r="G39" s="89"/>
      <c r="H39" s="92"/>
      <c r="I39" s="93"/>
    </row>
    <row r="40" spans="5:25" ht="15.75" x14ac:dyDescent="0.25">
      <c r="E40" s="90"/>
      <c r="F40" s="91"/>
      <c r="G40" s="89"/>
      <c r="H40" s="92"/>
      <c r="I40" s="93"/>
    </row>
    <row r="41" spans="5:25" ht="15.75" x14ac:dyDescent="0.25">
      <c r="E41" s="90"/>
      <c r="F41" s="91"/>
      <c r="G41" s="89"/>
      <c r="H41" s="92"/>
      <c r="I41" s="94"/>
    </row>
    <row r="42" spans="5:25" ht="15.75" x14ac:dyDescent="0.25">
      <c r="E42" s="90"/>
      <c r="F42" s="91"/>
      <c r="G42" s="89"/>
      <c r="H42" s="92"/>
      <c r="I42" s="93"/>
    </row>
    <row r="43" spans="5:25" ht="15.75" x14ac:dyDescent="0.25">
      <c r="E43" s="90"/>
      <c r="F43" s="91"/>
      <c r="G43" s="89"/>
      <c r="H43" s="92"/>
      <c r="I43" s="93"/>
    </row>
    <row r="44" spans="5:25" ht="15.75" x14ac:dyDescent="0.25">
      <c r="E44" s="90"/>
      <c r="F44" s="91"/>
      <c r="G44" s="89"/>
      <c r="H44" s="92"/>
      <c r="I44" s="93"/>
    </row>
    <row r="45" spans="5:25" x14ac:dyDescent="0.25">
      <c r="E45" s="65"/>
      <c r="F45" s="65"/>
      <c r="G45" s="65"/>
      <c r="H45" s="65"/>
      <c r="I45" s="65"/>
    </row>
    <row r="46" spans="5:25" x14ac:dyDescent="0.25">
      <c r="E46" s="65"/>
      <c r="F46" s="65"/>
      <c r="G46" s="65"/>
      <c r="H46" s="65"/>
      <c r="I46" s="65"/>
    </row>
    <row r="47" spans="5:25" x14ac:dyDescent="0.25">
      <c r="E47" s="65"/>
      <c r="F47" s="65"/>
      <c r="G47" s="65"/>
      <c r="H47" s="65"/>
      <c r="I47" s="65"/>
    </row>
    <row r="48" spans="5:25" x14ac:dyDescent="0.25">
      <c r="E48" s="65"/>
      <c r="F48" s="65"/>
      <c r="G48" s="65"/>
      <c r="H48" s="65"/>
      <c r="I48" s="65"/>
    </row>
    <row r="49" spans="5:9" x14ac:dyDescent="0.25">
      <c r="E49" s="65"/>
      <c r="F49" s="65"/>
      <c r="G49" s="65"/>
      <c r="H49" s="65"/>
      <c r="I49" s="65"/>
    </row>
    <row r="50" spans="5:9" x14ac:dyDescent="0.25">
      <c r="E50" s="1"/>
      <c r="F50" s="1"/>
      <c r="G50" s="1"/>
      <c r="H50" s="1"/>
    </row>
    <row r="51" spans="5:9" x14ac:dyDescent="0.25">
      <c r="E51" s="1"/>
      <c r="F51" s="1"/>
      <c r="G51" s="1"/>
      <c r="H51" s="1"/>
    </row>
    <row r="52" spans="5:9" x14ac:dyDescent="0.25">
      <c r="E52" s="1"/>
      <c r="F52" s="1"/>
      <c r="G52" s="1"/>
      <c r="H52" s="1"/>
    </row>
    <row r="53" spans="5:9" x14ac:dyDescent="0.25">
      <c r="E53" s="1"/>
      <c r="F53" s="1"/>
      <c r="G53" s="1"/>
      <c r="H53" s="1"/>
    </row>
    <row r="54" spans="5:9" x14ac:dyDescent="0.25">
      <c r="E54" s="1"/>
      <c r="F54" s="1"/>
      <c r="G54" s="1"/>
      <c r="H54" s="1"/>
    </row>
    <row r="55" spans="5:9" x14ac:dyDescent="0.25">
      <c r="E55" s="1"/>
      <c r="F55" s="1"/>
      <c r="G55" s="1"/>
      <c r="H55" s="1"/>
    </row>
    <row r="56" spans="5:9" x14ac:dyDescent="0.25">
      <c r="E56" s="1"/>
      <c r="F56" s="1"/>
      <c r="G56" s="1"/>
      <c r="H56" s="1"/>
    </row>
    <row r="57" spans="5:9" x14ac:dyDescent="0.25">
      <c r="E57" s="1"/>
      <c r="F57" s="1"/>
      <c r="G57" s="1"/>
      <c r="H57" s="1"/>
    </row>
  </sheetData>
  <mergeCells count="3">
    <mergeCell ref="E23:I23"/>
    <mergeCell ref="E35:I35"/>
    <mergeCell ref="E9:I9"/>
  </mergeCells>
  <hyperlinks>
    <hyperlink ref="L25"/>
    <hyperlink ref="L26"/>
    <hyperlink ref="L27"/>
    <hyperlink ref="L28"/>
    <hyperlink ref="L29"/>
    <hyperlink ref="L30"/>
    <hyperlink ref="L31"/>
    <hyperlink ref="L32"/>
    <hyperlink ref="L33"/>
    <hyperlink ref="L34"/>
    <hyperlink ref="L35"/>
    <hyperlink ref="L36"/>
    <hyperlink ref="L10"/>
    <hyperlink ref="L11"/>
    <hyperlink ref="L12"/>
    <hyperlink ref="L13"/>
    <hyperlink ref="L14"/>
    <hyperlink ref="L15"/>
    <hyperlink ref="L16"/>
    <hyperlink ref="L17"/>
    <hyperlink ref="L18"/>
    <hyperlink ref="L19"/>
    <hyperlink ref="L20"/>
    <hyperlink ref="L21"/>
  </hyperlinks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Николай Ульянов</cp:lastModifiedBy>
  <dcterms:created xsi:type="dcterms:W3CDTF">2015-06-05T18:19:34Z</dcterms:created>
  <dcterms:modified xsi:type="dcterms:W3CDTF">2023-06-02T12:28:24Z</dcterms:modified>
</cp:coreProperties>
</file>