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bamargrupoinmobiliario.sharepoint.com/sites/FILESERVERALBAMAR/gerenciacomercial/Documentos compartidos/VENTAS/SABANAS/ALBAMAR BEA/04 ABR25/"/>
    </mc:Choice>
  </mc:AlternateContent>
  <xr:revisionPtr revIDLastSave="5365" documentId="8_{0D577384-AF65-4818-A974-3E8FF1731F89}" xr6:coauthVersionLast="47" xr6:coauthVersionMax="47" xr10:uidLastSave="{5BADBC37-C73C-4DDD-88CE-A8FBC3CB6127}"/>
  <bookViews>
    <workbookView xWindow="-108" yWindow="-108" windowWidth="23256" windowHeight="12456" activeTab="2" xr2:uid="{00000000-000D-0000-FFFF-FFFF00000000}"/>
  </bookViews>
  <sheets>
    <sheet name="Factores e Hitos" sheetId="3" r:id="rId1"/>
    <sheet name="PRE_CABIDA" sheetId="15" state="hidden" r:id="rId2"/>
    <sheet name="Lista Precios" sheetId="1" r:id="rId3"/>
    <sheet name="ATM" sheetId="28" r:id="rId4"/>
    <sheet name="Hoja7" sheetId="31" state="hidden" r:id="rId5"/>
    <sheet name="Sperant" sheetId="30" r:id="rId6"/>
    <sheet name="Disponibles" sheetId="29" r:id="rId7"/>
    <sheet name="Resumen Comparativo" sheetId="2" r:id="rId8"/>
    <sheet name="ANTEPROY" sheetId="25" r:id="rId9"/>
    <sheet name="Hoja6" sheetId="26" r:id="rId10"/>
    <sheet name="Hoja5" sheetId="27" r:id="rId11"/>
    <sheet name="CABIDA 05-07-24" sheetId="18" state="hidden" r:id="rId12"/>
    <sheet name="Hoja3" sheetId="20" state="hidden" r:id="rId13"/>
    <sheet name="Hoja2" sheetId="21" state="hidden" r:id="rId14"/>
    <sheet name="Hoja4" sheetId="22" state="hidden" r:id="rId15"/>
    <sheet name="BLOC" sheetId="16" state="hidden" r:id="rId16"/>
    <sheet name="CNTRL" sheetId="17" state="hidden" r:id="rId17"/>
    <sheet name="CABIDA 27-02-24" sheetId="12" state="hidden" r:id="rId18"/>
    <sheet name="Hoja1" sheetId="7" state="hidden" r:id="rId19"/>
  </sheets>
  <externalReferences>
    <externalReference r:id="rId20"/>
    <externalReference r:id="rId21"/>
  </externalReferences>
  <definedNames>
    <definedName name="_xlnm._FilterDatabase" localSheetId="8" hidden="1">ANTEPROY!$B$4:$P$219</definedName>
    <definedName name="_xlnm._FilterDatabase" localSheetId="3" hidden="1">ATM!$E$37:$I$48</definedName>
    <definedName name="_xlnm._FilterDatabase" localSheetId="11" hidden="1">'CABIDA 05-07-24'!$B$4:$P$197</definedName>
    <definedName name="_xlnm._FilterDatabase" localSheetId="17" hidden="1">'CABIDA 27-02-24'!$B$4:$N$238</definedName>
    <definedName name="_xlnm._FilterDatabase" localSheetId="12" hidden="1">Hoja3!$A$1:$P$159</definedName>
    <definedName name="_xlnm._FilterDatabase" localSheetId="9" hidden="1">Hoja6!$A$1:$J$216</definedName>
    <definedName name="_xlnm._FilterDatabase" localSheetId="2" hidden="1">'Lista Precios'!$B$5:$BA$213</definedName>
    <definedName name="_xlnm._FilterDatabase" localSheetId="5" hidden="1">Sperant!$A$1:$AX$194</definedName>
    <definedName name="Area_no_techada">'Factores e Hitos'!$B$87:$N$87</definedName>
    <definedName name="Dorm.">'Factores e Hitos'!$B$11:$N$14</definedName>
    <definedName name="Hitos">'Factores e Hitos'!$B$75:$N$83</definedName>
    <definedName name="Inmueble">'Factores e Hitos'!$B$2:$N$3</definedName>
    <definedName name="Modelo">'Factores e Hitos'!$B$17:$N$38</definedName>
    <definedName name="Piso">'Factores e Hitos'!$B$53:$N$72</definedName>
    <definedName name="Precio_Base">'Factores e Hitos'!$B$7:$N$7</definedName>
    <definedName name="Redondear_Multiplo">'Factores e Hitos'!$B$85:$N$85</definedName>
    <definedName name="Tipo">'Factores e Hitos'!$B$43:$N$45</definedName>
    <definedName name="Unidades_por_Hito">'Factores e Hitos'!$B$89:$N$89</definedName>
    <definedName name="VAL_CODIGOS">[1]VALIDACIONES!$I$2:$I$5426</definedName>
    <definedName name="Venta_dpto1">'[2]Data Ventas'!$B$3:$BJ$121</definedName>
    <definedName name="Vista">'Factores e Hitos'!$B$48:$N$50</definedName>
  </definedNames>
  <calcPr calcId="191028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36" i="1" l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AP123" i="1"/>
  <c r="AP122" i="1"/>
  <c r="AP121" i="1"/>
  <c r="AP120" i="1"/>
  <c r="AP119" i="1"/>
  <c r="AP118" i="1"/>
  <c r="AP117" i="1"/>
  <c r="AP116" i="1"/>
  <c r="AP115" i="1"/>
  <c r="AP114" i="1"/>
  <c r="AP113" i="1"/>
  <c r="AP112" i="1"/>
  <c r="AP111" i="1"/>
  <c r="AP110" i="1"/>
  <c r="AP109" i="1"/>
  <c r="AP108" i="1"/>
  <c r="AP107" i="1"/>
  <c r="AP106" i="1"/>
  <c r="AP105" i="1"/>
  <c r="AP104" i="1"/>
  <c r="AP103" i="1"/>
  <c r="AP102" i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J5" i="2"/>
  <c r="AL141" i="1" l="1"/>
  <c r="J4" i="2"/>
  <c r="BB200" i="1"/>
  <c r="BB199" i="1"/>
  <c r="BB198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9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B136" i="1"/>
  <c r="Q131" i="31"/>
  <c r="Q130" i="31"/>
  <c r="Q129" i="31"/>
  <c r="Q128" i="31"/>
  <c r="Q127" i="31"/>
  <c r="Q126" i="31"/>
  <c r="Q125" i="31"/>
  <c r="Q124" i="31"/>
  <c r="Q123" i="31"/>
  <c r="Q122" i="31"/>
  <c r="Q121" i="31"/>
  <c r="Q120" i="31"/>
  <c r="Q119" i="31"/>
  <c r="Q118" i="31"/>
  <c r="Q117" i="31"/>
  <c r="Q116" i="31"/>
  <c r="Q115" i="31"/>
  <c r="Q114" i="31"/>
  <c r="Q113" i="31"/>
  <c r="Q112" i="31"/>
  <c r="Q111" i="31"/>
  <c r="Q110" i="31"/>
  <c r="Q109" i="31"/>
  <c r="Q108" i="31"/>
  <c r="Q107" i="31"/>
  <c r="Q106" i="31"/>
  <c r="Q105" i="31"/>
  <c r="Q104" i="31"/>
  <c r="Q103" i="31"/>
  <c r="Q102" i="31"/>
  <c r="Q101" i="31"/>
  <c r="Q100" i="31"/>
  <c r="Q99" i="31"/>
  <c r="Q98" i="31"/>
  <c r="Q97" i="31"/>
  <c r="Q96" i="31"/>
  <c r="Q95" i="31"/>
  <c r="Q94" i="31"/>
  <c r="Q93" i="31"/>
  <c r="Q92" i="31"/>
  <c r="Q91" i="31"/>
  <c r="Q90" i="31"/>
  <c r="Q89" i="31"/>
  <c r="Q88" i="31"/>
  <c r="Q87" i="31"/>
  <c r="Q86" i="31"/>
  <c r="Q85" i="31"/>
  <c r="Q84" i="31"/>
  <c r="Q83" i="31"/>
  <c r="Q82" i="31"/>
  <c r="Q81" i="31"/>
  <c r="Q80" i="31"/>
  <c r="Q79" i="31"/>
  <c r="Q78" i="31"/>
  <c r="Q77" i="31"/>
  <c r="Q76" i="31"/>
  <c r="Q75" i="31"/>
  <c r="Q74" i="31"/>
  <c r="Q73" i="31"/>
  <c r="Q72" i="31"/>
  <c r="Q71" i="31"/>
  <c r="Q70" i="31"/>
  <c r="Q69" i="31"/>
  <c r="Q68" i="31"/>
  <c r="Q67" i="31"/>
  <c r="Q66" i="31"/>
  <c r="Q65" i="31"/>
  <c r="Q64" i="31"/>
  <c r="Q63" i="31"/>
  <c r="Q62" i="31"/>
  <c r="Q61" i="31"/>
  <c r="Q60" i="31"/>
  <c r="Q59" i="31"/>
  <c r="Q58" i="31"/>
  <c r="Q57" i="31"/>
  <c r="Q56" i="31"/>
  <c r="Q55" i="31"/>
  <c r="Q54" i="31"/>
  <c r="Q53" i="31"/>
  <c r="Q52" i="31"/>
  <c r="Q51" i="31"/>
  <c r="Q50" i="31"/>
  <c r="Q49" i="31"/>
  <c r="Q48" i="31"/>
  <c r="Q47" i="31"/>
  <c r="Q46" i="31"/>
  <c r="Q45" i="31"/>
  <c r="Q44" i="31"/>
  <c r="Q43" i="31"/>
  <c r="Q42" i="31"/>
  <c r="Q41" i="31"/>
  <c r="Q40" i="31"/>
  <c r="Q39" i="31"/>
  <c r="Q38" i="31"/>
  <c r="Q37" i="31"/>
  <c r="Q36" i="31"/>
  <c r="Q35" i="31"/>
  <c r="Q34" i="31"/>
  <c r="Q33" i="31"/>
  <c r="Q32" i="31"/>
  <c r="Q31" i="31"/>
  <c r="Q30" i="31"/>
  <c r="Q29" i="31"/>
  <c r="Q28" i="31"/>
  <c r="Q27" i="31"/>
  <c r="Q26" i="31"/>
  <c r="Q25" i="31"/>
  <c r="Q24" i="31"/>
  <c r="Q23" i="31"/>
  <c r="Q22" i="31"/>
  <c r="Q21" i="31"/>
  <c r="Q20" i="31"/>
  <c r="Q19" i="31"/>
  <c r="Q18" i="31"/>
  <c r="Q17" i="31"/>
  <c r="Q16" i="31"/>
  <c r="Q15" i="31"/>
  <c r="Q14" i="31"/>
  <c r="Q13" i="31"/>
  <c r="Q12" i="31"/>
  <c r="Q11" i="31"/>
  <c r="Q10" i="31"/>
  <c r="Q9" i="31"/>
  <c r="Q8" i="31"/>
  <c r="Q7" i="31"/>
  <c r="Q6" i="31"/>
  <c r="Q5" i="31"/>
  <c r="Q4" i="31"/>
  <c r="Q3" i="31"/>
  <c r="Q2" i="31"/>
  <c r="Q132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3" i="31"/>
  <c r="G2" i="31"/>
  <c r="G63" i="31"/>
  <c r="D11" i="27"/>
  <c r="D12" i="27"/>
  <c r="D13" i="27"/>
  <c r="D14" i="27"/>
  <c r="D1" i="27"/>
  <c r="D15" i="27"/>
  <c r="D16" i="27"/>
  <c r="D4" i="27"/>
  <c r="D5" i="27"/>
  <c r="D6" i="27"/>
  <c r="D7" i="27"/>
  <c r="D8" i="27"/>
  <c r="D9" i="27"/>
  <c r="D2" i="27"/>
  <c r="D3" i="27"/>
  <c r="D17" i="27"/>
  <c r="D18" i="27"/>
  <c r="D19" i="27"/>
  <c r="D20" i="27"/>
  <c r="D21" i="27"/>
  <c r="D10" i="27"/>
  <c r="D17" i="2"/>
  <c r="S58" i="3" l="1"/>
  <c r="Q59" i="3" s="1"/>
  <c r="AL200" i="1"/>
  <c r="BC200" i="1" s="1"/>
  <c r="AL199" i="1"/>
  <c r="BC199" i="1" s="1"/>
  <c r="AL198" i="1"/>
  <c r="BC198" i="1" s="1"/>
  <c r="I24" i="26" l="1"/>
  <c r="I23" i="26"/>
  <c r="I22" i="26"/>
  <c r="I21" i="26"/>
  <c r="I20" i="26"/>
  <c r="I19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42" i="26"/>
  <c r="I48" i="26"/>
  <c r="I47" i="26"/>
  <c r="I46" i="26"/>
  <c r="I45" i="26"/>
  <c r="I44" i="26"/>
  <c r="I43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18" i="26"/>
  <c r="I17" i="26"/>
  <c r="I63" i="26"/>
  <c r="I62" i="26"/>
  <c r="I61" i="26"/>
  <c r="I60" i="26"/>
  <c r="I59" i="26"/>
  <c r="I58" i="26"/>
  <c r="I57" i="26"/>
  <c r="I56" i="26"/>
  <c r="I55" i="26"/>
  <c r="I54" i="26"/>
  <c r="I53" i="26"/>
  <c r="I52" i="26"/>
  <c r="I51" i="26"/>
  <c r="I50" i="26"/>
  <c r="I49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I174" i="26"/>
  <c r="I175" i="26"/>
  <c r="I176" i="26"/>
  <c r="I177" i="26"/>
  <c r="I178" i="26"/>
  <c r="I179" i="26"/>
  <c r="I180" i="26"/>
  <c r="I181" i="26"/>
  <c r="I182" i="26"/>
  <c r="I183" i="26"/>
  <c r="I184" i="26"/>
  <c r="I185" i="26"/>
  <c r="I186" i="26"/>
  <c r="I187" i="26"/>
  <c r="I188" i="26"/>
  <c r="I189" i="26"/>
  <c r="I190" i="26"/>
  <c r="I191" i="26"/>
  <c r="I192" i="26"/>
  <c r="I193" i="26"/>
  <c r="I194" i="26"/>
  <c r="I195" i="26"/>
  <c r="I196" i="26"/>
  <c r="I197" i="26"/>
  <c r="I198" i="26"/>
  <c r="I199" i="26"/>
  <c r="I200" i="26"/>
  <c r="I201" i="26"/>
  <c r="I202" i="26"/>
  <c r="I203" i="26"/>
  <c r="I204" i="26"/>
  <c r="I205" i="26"/>
  <c r="I206" i="26"/>
  <c r="I207" i="26"/>
  <c r="I208" i="26"/>
  <c r="I209" i="26"/>
  <c r="I210" i="26"/>
  <c r="I211" i="26"/>
  <c r="I212" i="26"/>
  <c r="I213" i="26"/>
  <c r="I214" i="26"/>
  <c r="I215" i="26"/>
  <c r="I216" i="26"/>
  <c r="I64" i="26"/>
  <c r="B6" i="25"/>
  <c r="B7" i="25" s="1"/>
  <c r="B8" i="25" s="1"/>
  <c r="B9" i="25" s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3" i="25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7" i="25"/>
  <c r="B48" i="25"/>
  <c r="B49" i="25"/>
  <c r="B50" i="25"/>
  <c r="B51" i="25"/>
  <c r="B52" i="25"/>
  <c r="B53" i="25"/>
  <c r="B54" i="25"/>
  <c r="B55" i="25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9" i="25"/>
  <c r="B70" i="25"/>
  <c r="B71" i="25"/>
  <c r="B72" i="25"/>
  <c r="B73" i="25" s="1"/>
  <c r="B75" i="25"/>
  <c r="B76" i="25"/>
  <c r="B77" i="25"/>
  <c r="B78" i="25"/>
  <c r="B79" i="25" s="1"/>
  <c r="B80" i="25" s="1"/>
  <c r="B81" i="25" s="1"/>
  <c r="B82" i="25" s="1"/>
  <c r="B83" i="25" s="1"/>
  <c r="B85" i="25"/>
  <c r="B86" i="25"/>
  <c r="B87" i="25"/>
  <c r="B88" i="25"/>
  <c r="B89" i="25"/>
  <c r="B90" i="25"/>
  <c r="B91" i="25" s="1"/>
  <c r="B92" i="25" s="1"/>
  <c r="B93" i="25" s="1"/>
  <c r="B95" i="25"/>
  <c r="B96" i="25"/>
  <c r="B97" i="25" s="1"/>
  <c r="B98" i="25" s="1"/>
  <c r="B99" i="25" s="1"/>
  <c r="B100" i="25" s="1"/>
  <c r="B101" i="25" s="1"/>
  <c r="B102" i="25" s="1"/>
  <c r="B103" i="25" s="1"/>
  <c r="B105" i="25"/>
  <c r="B106" i="25"/>
  <c r="B107" i="25"/>
  <c r="B108" i="25"/>
  <c r="B109" i="25" s="1"/>
  <c r="B110" i="25" s="1"/>
  <c r="B111" i="25" s="1"/>
  <c r="B112" i="25" s="1"/>
  <c r="B113" i="25" s="1"/>
  <c r="B115" i="25"/>
  <c r="B116" i="25"/>
  <c r="B117" i="25"/>
  <c r="B118" i="25"/>
  <c r="B119" i="25"/>
  <c r="B120" i="25"/>
  <c r="B121" i="25"/>
  <c r="B122" i="25"/>
  <c r="B123" i="25"/>
  <c r="B125" i="25"/>
  <c r="B126" i="25"/>
  <c r="B127" i="25" s="1"/>
  <c r="B128" i="25" s="1"/>
  <c r="B129" i="25" s="1"/>
  <c r="B130" i="25" s="1"/>
  <c r="B131" i="25" s="1"/>
  <c r="B132" i="25" s="1"/>
  <c r="B133" i="25" s="1"/>
  <c r="B135" i="25"/>
  <c r="B136" i="25"/>
  <c r="B137" i="25"/>
  <c r="B138" i="25"/>
  <c r="B139" i="25"/>
  <c r="B140" i="25"/>
  <c r="B141" i="25"/>
  <c r="B142" i="25"/>
  <c r="B143" i="25"/>
  <c r="B145" i="25"/>
  <c r="B146" i="25" s="1"/>
  <c r="B147" i="25" s="1"/>
  <c r="B148" i="25" s="1"/>
  <c r="B149" i="25" s="1"/>
  <c r="B150" i="25" s="1"/>
  <c r="B151" i="25" s="1"/>
  <c r="B152" i="25" s="1"/>
  <c r="B153" i="25" s="1"/>
  <c r="B155" i="25"/>
  <c r="B156" i="25"/>
  <c r="B157" i="25"/>
  <c r="B158" i="25"/>
  <c r="B159" i="25"/>
  <c r="B160" i="25"/>
  <c r="B161" i="25"/>
  <c r="B162" i="25" s="1"/>
  <c r="B163" i="25" s="1"/>
  <c r="B165" i="25"/>
  <c r="B166" i="25"/>
  <c r="B167" i="25"/>
  <c r="B168" i="25" s="1"/>
  <c r="B169" i="25" s="1"/>
  <c r="B170" i="25" s="1"/>
  <c r="B171" i="25" s="1"/>
  <c r="B172" i="25" s="1"/>
  <c r="B173" i="25" s="1"/>
  <c r="B175" i="25"/>
  <c r="B176" i="25"/>
  <c r="B177" i="25"/>
  <c r="B178" i="25"/>
  <c r="B179" i="25"/>
  <c r="B180" i="25" s="1"/>
  <c r="B181" i="25" s="1"/>
  <c r="B182" i="25" s="1"/>
  <c r="B183" i="25" s="1"/>
  <c r="B185" i="25"/>
  <c r="B186" i="25" s="1"/>
  <c r="B187" i="25" s="1"/>
  <c r="B188" i="25" s="1"/>
  <c r="B189" i="25" s="1"/>
  <c r="B190" i="25" s="1"/>
  <c r="B191" i="25" s="1"/>
  <c r="B192" i="25" s="1"/>
  <c r="B193" i="25" s="1"/>
  <c r="B195" i="25"/>
  <c r="B196" i="25"/>
  <c r="B197" i="25"/>
  <c r="B198" i="25" s="1"/>
  <c r="B199" i="25" s="1"/>
  <c r="B200" i="25" s="1"/>
  <c r="B201" i="25" s="1"/>
  <c r="B202" i="25" s="1"/>
  <c r="B203" i="25" s="1"/>
  <c r="B205" i="25"/>
  <c r="B206" i="25"/>
  <c r="B207" i="25"/>
  <c r="B208" i="25"/>
  <c r="B209" i="25"/>
  <c r="B210" i="25"/>
  <c r="B211" i="25"/>
  <c r="B212" i="25"/>
  <c r="B213" i="25"/>
  <c r="B215" i="25"/>
  <c r="B216" i="25" s="1"/>
  <c r="B217" i="25" s="1"/>
  <c r="B218" i="25" s="1"/>
  <c r="B219" i="25" s="1"/>
  <c r="I221" i="25"/>
  <c r="H221" i="25"/>
  <c r="G221" i="25"/>
  <c r="F221" i="25"/>
  <c r="L219" i="25"/>
  <c r="J219" i="25"/>
  <c r="K219" i="25" s="1"/>
  <c r="M219" i="25" s="1"/>
  <c r="L218" i="25"/>
  <c r="K218" i="25"/>
  <c r="M218" i="25" s="1"/>
  <c r="M217" i="25"/>
  <c r="L217" i="25"/>
  <c r="K217" i="25"/>
  <c r="M216" i="25"/>
  <c r="L216" i="25"/>
  <c r="K216" i="25"/>
  <c r="L215" i="25"/>
  <c r="K215" i="25"/>
  <c r="M215" i="25" s="1"/>
  <c r="L214" i="25"/>
  <c r="K214" i="25"/>
  <c r="M214" i="25" s="1"/>
  <c r="L213" i="25"/>
  <c r="J213" i="25"/>
  <c r="K213" i="25" s="1"/>
  <c r="M213" i="25" s="1"/>
  <c r="L212" i="25"/>
  <c r="K212" i="25"/>
  <c r="M212" i="25" s="1"/>
  <c r="L211" i="25"/>
  <c r="K211" i="25"/>
  <c r="M211" i="25" s="1"/>
  <c r="M210" i="25"/>
  <c r="L210" i="25"/>
  <c r="K210" i="25"/>
  <c r="M209" i="25"/>
  <c r="L209" i="25"/>
  <c r="K209" i="25"/>
  <c r="L208" i="25"/>
  <c r="K208" i="25"/>
  <c r="M208" i="25" s="1"/>
  <c r="L207" i="25"/>
  <c r="K207" i="25"/>
  <c r="M207" i="25" s="1"/>
  <c r="M206" i="25"/>
  <c r="L206" i="25"/>
  <c r="K206" i="25"/>
  <c r="L205" i="25"/>
  <c r="K205" i="25"/>
  <c r="M205" i="25" s="1"/>
  <c r="L204" i="25"/>
  <c r="M204" i="25" s="1"/>
  <c r="K204" i="25"/>
  <c r="L203" i="25"/>
  <c r="M203" i="25" s="1"/>
  <c r="K203" i="25"/>
  <c r="J203" i="25"/>
  <c r="L202" i="25"/>
  <c r="K202" i="25"/>
  <c r="M202" i="25" s="1"/>
  <c r="M201" i="25"/>
  <c r="L201" i="25"/>
  <c r="K201" i="25"/>
  <c r="L200" i="25"/>
  <c r="M200" i="25" s="1"/>
  <c r="K200" i="25"/>
  <c r="L199" i="25"/>
  <c r="K199" i="25"/>
  <c r="M199" i="25" s="1"/>
  <c r="L198" i="25"/>
  <c r="K198" i="25"/>
  <c r="M198" i="25" s="1"/>
  <c r="L197" i="25"/>
  <c r="K197" i="25"/>
  <c r="M197" i="25" s="1"/>
  <c r="L196" i="25"/>
  <c r="K196" i="25"/>
  <c r="M196" i="25" s="1"/>
  <c r="L195" i="25"/>
  <c r="K195" i="25"/>
  <c r="L194" i="25"/>
  <c r="K194" i="25"/>
  <c r="M194" i="25" s="1"/>
  <c r="L193" i="25"/>
  <c r="K193" i="25"/>
  <c r="M193" i="25" s="1"/>
  <c r="J193" i="25"/>
  <c r="M192" i="25"/>
  <c r="L192" i="25"/>
  <c r="K192" i="25"/>
  <c r="L191" i="25"/>
  <c r="M191" i="25" s="1"/>
  <c r="K191" i="25"/>
  <c r="L190" i="25"/>
  <c r="K190" i="25"/>
  <c r="M190" i="25" s="1"/>
  <c r="M189" i="25"/>
  <c r="L189" i="25"/>
  <c r="K189" i="25"/>
  <c r="M188" i="25"/>
  <c r="L188" i="25"/>
  <c r="K188" i="25"/>
  <c r="M187" i="25"/>
  <c r="L187" i="25"/>
  <c r="K187" i="25"/>
  <c r="L186" i="25"/>
  <c r="K186" i="25"/>
  <c r="M186" i="25" s="1"/>
  <c r="M185" i="25"/>
  <c r="L185" i="25"/>
  <c r="K185" i="25"/>
  <c r="M184" i="25"/>
  <c r="L184" i="25"/>
  <c r="K184" i="25"/>
  <c r="L183" i="25"/>
  <c r="J183" i="25"/>
  <c r="K183" i="25" s="1"/>
  <c r="M183" i="25" s="1"/>
  <c r="L182" i="25"/>
  <c r="K182" i="25"/>
  <c r="M182" i="25" s="1"/>
  <c r="M181" i="25"/>
  <c r="L181" i="25"/>
  <c r="K181" i="25"/>
  <c r="L180" i="25"/>
  <c r="K180" i="25"/>
  <c r="M180" i="25" s="1"/>
  <c r="L179" i="25"/>
  <c r="K179" i="25"/>
  <c r="M179" i="25" s="1"/>
  <c r="M178" i="25"/>
  <c r="L178" i="25"/>
  <c r="K178" i="25"/>
  <c r="L177" i="25"/>
  <c r="K177" i="25"/>
  <c r="M177" i="25" s="1"/>
  <c r="L176" i="25"/>
  <c r="K176" i="25"/>
  <c r="M176" i="25" s="1"/>
  <c r="L175" i="25"/>
  <c r="K175" i="25"/>
  <c r="M175" i="25" s="1"/>
  <c r="L174" i="25"/>
  <c r="K174" i="25"/>
  <c r="M174" i="25" s="1"/>
  <c r="L173" i="25"/>
  <c r="J173" i="25"/>
  <c r="K173" i="25" s="1"/>
  <c r="M173" i="25" s="1"/>
  <c r="L172" i="25"/>
  <c r="K172" i="25"/>
  <c r="M172" i="25" s="1"/>
  <c r="L171" i="25"/>
  <c r="K171" i="25"/>
  <c r="M171" i="25" s="1"/>
  <c r="L170" i="25"/>
  <c r="K170" i="25"/>
  <c r="M170" i="25" s="1"/>
  <c r="L169" i="25"/>
  <c r="K169" i="25"/>
  <c r="M169" i="25" s="1"/>
  <c r="L168" i="25"/>
  <c r="K168" i="25"/>
  <c r="M168" i="25" s="1"/>
  <c r="L167" i="25"/>
  <c r="K167" i="25"/>
  <c r="M167" i="25" s="1"/>
  <c r="L166" i="25"/>
  <c r="M166" i="25" s="1"/>
  <c r="K166" i="25"/>
  <c r="M165" i="25"/>
  <c r="L165" i="25"/>
  <c r="K165" i="25"/>
  <c r="L164" i="25"/>
  <c r="K164" i="25"/>
  <c r="L163" i="25"/>
  <c r="J163" i="25"/>
  <c r="K163" i="25" s="1"/>
  <c r="M163" i="25" s="1"/>
  <c r="M162" i="25"/>
  <c r="L162" i="25"/>
  <c r="K162" i="25"/>
  <c r="L161" i="25"/>
  <c r="K161" i="25"/>
  <c r="M161" i="25" s="1"/>
  <c r="L160" i="25"/>
  <c r="K160" i="25"/>
  <c r="M160" i="25" s="1"/>
  <c r="M159" i="25"/>
  <c r="L159" i="25"/>
  <c r="K159" i="25"/>
  <c r="L158" i="25"/>
  <c r="K158" i="25"/>
  <c r="M158" i="25" s="1"/>
  <c r="L157" i="25"/>
  <c r="K157" i="25"/>
  <c r="M157" i="25" s="1"/>
  <c r="L156" i="25"/>
  <c r="M156" i="25" s="1"/>
  <c r="K156" i="25"/>
  <c r="L155" i="25"/>
  <c r="K155" i="25"/>
  <c r="M155" i="25" s="1"/>
  <c r="L154" i="25"/>
  <c r="K154" i="25"/>
  <c r="M154" i="25" s="1"/>
  <c r="L153" i="25"/>
  <c r="K153" i="25"/>
  <c r="M153" i="25" s="1"/>
  <c r="J153" i="25"/>
  <c r="L152" i="25"/>
  <c r="K152" i="25"/>
  <c r="M152" i="25" s="1"/>
  <c r="M151" i="25"/>
  <c r="L151" i="25"/>
  <c r="K151" i="25"/>
  <c r="M150" i="25"/>
  <c r="L150" i="25"/>
  <c r="K150" i="25"/>
  <c r="L149" i="25"/>
  <c r="K149" i="25"/>
  <c r="M149" i="25" s="1"/>
  <c r="L148" i="25"/>
  <c r="K148" i="25"/>
  <c r="M148" i="25" s="1"/>
  <c r="L147" i="25"/>
  <c r="K147" i="25"/>
  <c r="M147" i="25" s="1"/>
  <c r="L146" i="25"/>
  <c r="K146" i="25"/>
  <c r="M146" i="25" s="1"/>
  <c r="M145" i="25"/>
  <c r="L145" i="25"/>
  <c r="K145" i="25"/>
  <c r="L144" i="25"/>
  <c r="K144" i="25"/>
  <c r="M144" i="25" s="1"/>
  <c r="L143" i="25"/>
  <c r="J143" i="25"/>
  <c r="K143" i="25" s="1"/>
  <c r="M143" i="25" s="1"/>
  <c r="L142" i="25"/>
  <c r="K142" i="25"/>
  <c r="M142" i="25" s="1"/>
  <c r="L141" i="25"/>
  <c r="K141" i="25"/>
  <c r="M141" i="25" s="1"/>
  <c r="M140" i="25"/>
  <c r="L140" i="25"/>
  <c r="K140" i="25"/>
  <c r="L139" i="25"/>
  <c r="K139" i="25"/>
  <c r="M139" i="25" s="1"/>
  <c r="L138" i="25"/>
  <c r="K138" i="25"/>
  <c r="M138" i="25" s="1"/>
  <c r="M137" i="25"/>
  <c r="L137" i="25"/>
  <c r="K137" i="25"/>
  <c r="L136" i="25"/>
  <c r="K136" i="25"/>
  <c r="M136" i="25" s="1"/>
  <c r="L135" i="25"/>
  <c r="K135" i="25"/>
  <c r="M135" i="25" s="1"/>
  <c r="L134" i="25"/>
  <c r="M134" i="25" s="1"/>
  <c r="K134" i="25"/>
  <c r="L133" i="25"/>
  <c r="J133" i="25"/>
  <c r="K133" i="25" s="1"/>
  <c r="M133" i="25" s="1"/>
  <c r="L132" i="25"/>
  <c r="K132" i="25"/>
  <c r="M132" i="25" s="1"/>
  <c r="L131" i="25"/>
  <c r="M131" i="25" s="1"/>
  <c r="K131" i="25"/>
  <c r="L130" i="25"/>
  <c r="K130" i="25"/>
  <c r="M130" i="25" s="1"/>
  <c r="L129" i="25"/>
  <c r="K129" i="25"/>
  <c r="M129" i="25" s="1"/>
  <c r="L128" i="25"/>
  <c r="K128" i="25"/>
  <c r="M128" i="25" s="1"/>
  <c r="L127" i="25"/>
  <c r="K127" i="25"/>
  <c r="M127" i="25" s="1"/>
  <c r="L126" i="25"/>
  <c r="M126" i="25" s="1"/>
  <c r="K126" i="25"/>
  <c r="L125" i="25"/>
  <c r="K125" i="25"/>
  <c r="M125" i="25" s="1"/>
  <c r="L124" i="25"/>
  <c r="K124" i="25"/>
  <c r="M124" i="25" s="1"/>
  <c r="L123" i="25"/>
  <c r="J123" i="25"/>
  <c r="K123" i="25" s="1"/>
  <c r="M123" i="25" s="1"/>
  <c r="M122" i="25"/>
  <c r="L122" i="25"/>
  <c r="K122" i="25"/>
  <c r="L121" i="25"/>
  <c r="K121" i="25"/>
  <c r="M121" i="25" s="1"/>
  <c r="L120" i="25"/>
  <c r="M120" i="25" s="1"/>
  <c r="K120" i="25"/>
  <c r="L119" i="25"/>
  <c r="K119" i="25"/>
  <c r="M119" i="25" s="1"/>
  <c r="M118" i="25"/>
  <c r="L118" i="25"/>
  <c r="K118" i="25"/>
  <c r="L117" i="25"/>
  <c r="K117" i="25"/>
  <c r="M116" i="25"/>
  <c r="L116" i="25"/>
  <c r="K116" i="25"/>
  <c r="M115" i="25"/>
  <c r="L115" i="25"/>
  <c r="K115" i="25"/>
  <c r="L114" i="25"/>
  <c r="K114" i="25"/>
  <c r="M114" i="25" s="1"/>
  <c r="L113" i="25"/>
  <c r="J113" i="25"/>
  <c r="K113" i="25" s="1"/>
  <c r="M113" i="25" s="1"/>
  <c r="M112" i="25"/>
  <c r="L112" i="25"/>
  <c r="K112" i="25"/>
  <c r="L111" i="25"/>
  <c r="K111" i="25"/>
  <c r="M111" i="25" s="1"/>
  <c r="L110" i="25"/>
  <c r="K110" i="25"/>
  <c r="M110" i="25" s="1"/>
  <c r="L109" i="25"/>
  <c r="M109" i="25" s="1"/>
  <c r="K109" i="25"/>
  <c r="L108" i="25"/>
  <c r="K108" i="25"/>
  <c r="M108" i="25" s="1"/>
  <c r="L107" i="25"/>
  <c r="K107" i="25"/>
  <c r="M107" i="25" s="1"/>
  <c r="L106" i="25"/>
  <c r="M106" i="25" s="1"/>
  <c r="K106" i="25"/>
  <c r="L105" i="25"/>
  <c r="K105" i="25"/>
  <c r="M105" i="25" s="1"/>
  <c r="M104" i="25"/>
  <c r="L104" i="25"/>
  <c r="K104" i="25"/>
  <c r="L103" i="25"/>
  <c r="J103" i="25"/>
  <c r="K103" i="25" s="1"/>
  <c r="M103" i="25" s="1"/>
  <c r="L102" i="25"/>
  <c r="K102" i="25"/>
  <c r="M102" i="25" s="1"/>
  <c r="M101" i="25"/>
  <c r="L101" i="25"/>
  <c r="K101" i="25"/>
  <c r="L100" i="25"/>
  <c r="K100" i="25"/>
  <c r="M100" i="25" s="1"/>
  <c r="L99" i="25"/>
  <c r="K99" i="25"/>
  <c r="M99" i="25" s="1"/>
  <c r="L98" i="25"/>
  <c r="M98" i="25" s="1"/>
  <c r="K98" i="25"/>
  <c r="M97" i="25"/>
  <c r="L97" i="25"/>
  <c r="K97" i="25"/>
  <c r="M96" i="25"/>
  <c r="L96" i="25"/>
  <c r="K96" i="25"/>
  <c r="L95" i="25"/>
  <c r="K95" i="25"/>
  <c r="M95" i="25" s="1"/>
  <c r="L94" i="25"/>
  <c r="K94" i="25"/>
  <c r="M94" i="25" s="1"/>
  <c r="M93" i="25"/>
  <c r="L93" i="25"/>
  <c r="K93" i="25"/>
  <c r="J93" i="25"/>
  <c r="L92" i="25"/>
  <c r="K92" i="25"/>
  <c r="M92" i="25" s="1"/>
  <c r="L91" i="25"/>
  <c r="K91" i="25"/>
  <c r="M91" i="25" s="1"/>
  <c r="M90" i="25"/>
  <c r="L90" i="25"/>
  <c r="K90" i="25"/>
  <c r="L89" i="25"/>
  <c r="K89" i="25"/>
  <c r="M89" i="25" s="1"/>
  <c r="L88" i="25"/>
  <c r="K88" i="25"/>
  <c r="M88" i="25" s="1"/>
  <c r="L87" i="25"/>
  <c r="M87" i="25" s="1"/>
  <c r="K87" i="25"/>
  <c r="L86" i="25"/>
  <c r="K86" i="25"/>
  <c r="M86" i="25" s="1"/>
  <c r="L85" i="25"/>
  <c r="K85" i="25"/>
  <c r="M85" i="25" s="1"/>
  <c r="L84" i="25"/>
  <c r="K84" i="25"/>
  <c r="L83" i="25"/>
  <c r="J83" i="25"/>
  <c r="K83" i="25" s="1"/>
  <c r="M83" i="25" s="1"/>
  <c r="L82" i="25"/>
  <c r="K82" i="25"/>
  <c r="M82" i="25" s="1"/>
  <c r="L81" i="25"/>
  <c r="K81" i="25"/>
  <c r="M81" i="25" s="1"/>
  <c r="L80" i="25"/>
  <c r="M80" i="25" s="1"/>
  <c r="K80" i="25"/>
  <c r="L79" i="25"/>
  <c r="K79" i="25"/>
  <c r="M79" i="25" s="1"/>
  <c r="M78" i="25"/>
  <c r="L78" i="25"/>
  <c r="K78" i="25"/>
  <c r="L77" i="25"/>
  <c r="K77" i="25"/>
  <c r="M77" i="25" s="1"/>
  <c r="L76" i="25"/>
  <c r="M76" i="25" s="1"/>
  <c r="K76" i="25"/>
  <c r="L75" i="25"/>
  <c r="K75" i="25"/>
  <c r="M75" i="25" s="1"/>
  <c r="M74" i="25"/>
  <c r="L74" i="25"/>
  <c r="K74" i="25"/>
  <c r="L73" i="25"/>
  <c r="J73" i="25"/>
  <c r="K73" i="25" s="1"/>
  <c r="M73" i="25" s="1"/>
  <c r="L72" i="25"/>
  <c r="K72" i="25"/>
  <c r="M72" i="25" s="1"/>
  <c r="M71" i="25"/>
  <c r="L71" i="25"/>
  <c r="K71" i="25"/>
  <c r="L70" i="25"/>
  <c r="K70" i="25"/>
  <c r="M70" i="25" s="1"/>
  <c r="L69" i="25"/>
  <c r="K69" i="25"/>
  <c r="M69" i="25" s="1"/>
  <c r="M68" i="25"/>
  <c r="L68" i="25"/>
  <c r="K68" i="25"/>
  <c r="L67" i="25"/>
  <c r="L66" i="25"/>
  <c r="M66" i="25" s="1"/>
  <c r="K66" i="25"/>
  <c r="M65" i="25"/>
  <c r="L65" i="25"/>
  <c r="K65" i="25"/>
  <c r="L64" i="25"/>
  <c r="K64" i="25"/>
  <c r="M64" i="25" s="1"/>
  <c r="L63" i="25"/>
  <c r="M63" i="25" s="1"/>
  <c r="K63" i="25"/>
  <c r="M62" i="25"/>
  <c r="L62" i="25"/>
  <c r="K62" i="25"/>
  <c r="L61" i="25"/>
  <c r="K61" i="25"/>
  <c r="M61" i="25" s="1"/>
  <c r="L60" i="25"/>
  <c r="K60" i="25"/>
  <c r="M60" i="25" s="1"/>
  <c r="L59" i="25"/>
  <c r="K59" i="25"/>
  <c r="M59" i="25" s="1"/>
  <c r="L58" i="25"/>
  <c r="K58" i="25"/>
  <c r="M58" i="25" s="1"/>
  <c r="L57" i="25"/>
  <c r="E57" i="25"/>
  <c r="K57" i="25" s="1"/>
  <c r="M57" i="25" s="1"/>
  <c r="L56" i="25"/>
  <c r="K56" i="25"/>
  <c r="M56" i="25" s="1"/>
  <c r="E56" i="25"/>
  <c r="L55" i="25"/>
  <c r="E55" i="25"/>
  <c r="K55" i="25" s="1"/>
  <c r="M55" i="25" s="1"/>
  <c r="M54" i="25"/>
  <c r="L54" i="25"/>
  <c r="E54" i="25"/>
  <c r="K54" i="25" s="1"/>
  <c r="M53" i="25"/>
  <c r="L53" i="25"/>
  <c r="K53" i="25"/>
  <c r="E53" i="25"/>
  <c r="L52" i="25"/>
  <c r="E52" i="25"/>
  <c r="J67" i="25" s="1"/>
  <c r="K67" i="25" s="1"/>
  <c r="M67" i="25" s="1"/>
  <c r="L51" i="25"/>
  <c r="M51" i="25" s="1"/>
  <c r="K51" i="25"/>
  <c r="M50" i="25"/>
  <c r="L50" i="25"/>
  <c r="K50" i="25"/>
  <c r="L49" i="25"/>
  <c r="K49" i="25"/>
  <c r="M49" i="25" s="1"/>
  <c r="L48" i="25"/>
  <c r="K48" i="25"/>
  <c r="M48" i="25" s="1"/>
  <c r="M47" i="25"/>
  <c r="L47" i="25"/>
  <c r="K47" i="25"/>
  <c r="L46" i="25"/>
  <c r="E46" i="25"/>
  <c r="K46" i="25" s="1"/>
  <c r="M46" i="25" s="1"/>
  <c r="L45" i="25"/>
  <c r="M44" i="25"/>
  <c r="L44" i="25"/>
  <c r="K44" i="25"/>
  <c r="L43" i="25"/>
  <c r="K43" i="25"/>
  <c r="M42" i="25"/>
  <c r="L42" i="25"/>
  <c r="K42" i="25"/>
  <c r="L41" i="25"/>
  <c r="M41" i="25" s="1"/>
  <c r="K41" i="25"/>
  <c r="L40" i="25"/>
  <c r="K40" i="25"/>
  <c r="M40" i="25" s="1"/>
  <c r="M39" i="25"/>
  <c r="L39" i="25"/>
  <c r="K39" i="25"/>
  <c r="L38" i="25"/>
  <c r="K38" i="25"/>
  <c r="M38" i="25" s="1"/>
  <c r="L37" i="25"/>
  <c r="K37" i="25"/>
  <c r="M37" i="25" s="1"/>
  <c r="L36" i="25"/>
  <c r="K36" i="25"/>
  <c r="M36" i="25" s="1"/>
  <c r="L35" i="25"/>
  <c r="K35" i="25"/>
  <c r="M35" i="25" s="1"/>
  <c r="L34" i="25"/>
  <c r="M34" i="25" s="1"/>
  <c r="K34" i="25"/>
  <c r="L33" i="25"/>
  <c r="K33" i="25"/>
  <c r="L32" i="25"/>
  <c r="K32" i="25"/>
  <c r="M32" i="25" s="1"/>
  <c r="L31" i="25"/>
  <c r="K31" i="25"/>
  <c r="M31" i="25" s="1"/>
  <c r="M30" i="25"/>
  <c r="L30" i="25"/>
  <c r="K30" i="25"/>
  <c r="L29" i="25"/>
  <c r="E29" i="25"/>
  <c r="L28" i="25"/>
  <c r="K28" i="25"/>
  <c r="M28" i="25" s="1"/>
  <c r="E28" i="25"/>
  <c r="L27" i="25"/>
  <c r="M27" i="25" s="1"/>
  <c r="K27" i="25"/>
  <c r="M26" i="25"/>
  <c r="L26" i="25"/>
  <c r="K26" i="25"/>
  <c r="L25" i="25"/>
  <c r="K25" i="25"/>
  <c r="M25" i="25" s="1"/>
  <c r="M24" i="25"/>
  <c r="L24" i="25"/>
  <c r="K24" i="25"/>
  <c r="L23" i="25"/>
  <c r="K23" i="25"/>
  <c r="M23" i="25" s="1"/>
  <c r="M22" i="25"/>
  <c r="L22" i="25"/>
  <c r="K22" i="25"/>
  <c r="L21" i="25"/>
  <c r="J21" i="25"/>
  <c r="K21" i="25" s="1"/>
  <c r="M21" i="25" s="1"/>
  <c r="L20" i="25"/>
  <c r="K20" i="25"/>
  <c r="M20" i="25" s="1"/>
  <c r="M19" i="25"/>
  <c r="L19" i="25"/>
  <c r="K19" i="25"/>
  <c r="L18" i="25"/>
  <c r="K18" i="25"/>
  <c r="M18" i="25" s="1"/>
  <c r="L17" i="25"/>
  <c r="M17" i="25" s="1"/>
  <c r="K17" i="25"/>
  <c r="L16" i="25"/>
  <c r="M16" i="25" s="1"/>
  <c r="K16" i="25"/>
  <c r="L15" i="25"/>
  <c r="K15" i="25"/>
  <c r="M15" i="25" s="1"/>
  <c r="M14" i="25"/>
  <c r="L14" i="25"/>
  <c r="K14" i="25"/>
  <c r="M13" i="25"/>
  <c r="L13" i="25"/>
  <c r="K13" i="25"/>
  <c r="L12" i="25"/>
  <c r="K12" i="25"/>
  <c r="M12" i="25" s="1"/>
  <c r="L11" i="25"/>
  <c r="K11" i="25"/>
  <c r="M11" i="25" s="1"/>
  <c r="L10" i="25"/>
  <c r="K10" i="25"/>
  <c r="M10" i="25" s="1"/>
  <c r="L9" i="25"/>
  <c r="M9" i="25" s="1"/>
  <c r="K9" i="25"/>
  <c r="L8" i="25"/>
  <c r="M8" i="25" s="1"/>
  <c r="K8" i="25"/>
  <c r="M7" i="25"/>
  <c r="L7" i="25"/>
  <c r="K7" i="25"/>
  <c r="L6" i="25"/>
  <c r="K6" i="25"/>
  <c r="M6" i="25" s="1"/>
  <c r="M5" i="25"/>
  <c r="L5" i="25"/>
  <c r="K5" i="25"/>
  <c r="O2" i="25"/>
  <c r="M33" i="25" l="1"/>
  <c r="E221" i="25"/>
  <c r="J45" i="25"/>
  <c r="K45" i="25" s="1"/>
  <c r="M45" i="25" s="1"/>
  <c r="K29" i="25"/>
  <c r="M29" i="25" s="1"/>
  <c r="M221" i="25" s="1"/>
  <c r="M84" i="25"/>
  <c r="K52" i="25"/>
  <c r="M52" i="25" s="1"/>
  <c r="M195" i="25"/>
  <c r="M164" i="25"/>
  <c r="K221" i="25"/>
  <c r="L221" i="25"/>
  <c r="M43" i="25"/>
  <c r="M117" i="25"/>
  <c r="N165" i="25" l="1"/>
  <c r="O165" i="25" s="1"/>
  <c r="N93" i="25"/>
  <c r="O93" i="25" s="1"/>
  <c r="N53" i="25"/>
  <c r="O53" i="25" s="1"/>
  <c r="N50" i="25"/>
  <c r="O50" i="25" s="1"/>
  <c r="N184" i="25"/>
  <c r="O184" i="25" s="1"/>
  <c r="N96" i="25"/>
  <c r="O96" i="25" s="1"/>
  <c r="N140" i="25"/>
  <c r="O140" i="25" s="1"/>
  <c r="N44" i="25"/>
  <c r="O44" i="25" s="1"/>
  <c r="N185" i="25"/>
  <c r="O185" i="25" s="1"/>
  <c r="N101" i="25"/>
  <c r="O101" i="25" s="1"/>
  <c r="N39" i="25"/>
  <c r="O39" i="25" s="1"/>
  <c r="N71" i="25"/>
  <c r="O71" i="25" s="1"/>
  <c r="N209" i="25"/>
  <c r="O209" i="25" s="1"/>
  <c r="N90" i="25"/>
  <c r="O90" i="25" s="1"/>
  <c r="N24" i="25"/>
  <c r="O24" i="25" s="1"/>
  <c r="N159" i="25"/>
  <c r="O159" i="25" s="1"/>
  <c r="N28" i="25"/>
  <c r="O28" i="25" s="1"/>
  <c r="N23" i="25"/>
  <c r="O23" i="25" s="1"/>
  <c r="N13" i="25"/>
  <c r="O13" i="25" s="1"/>
  <c r="N187" i="25"/>
  <c r="O187" i="25" s="1"/>
  <c r="N97" i="25"/>
  <c r="O97" i="25" s="1"/>
  <c r="N201" i="25"/>
  <c r="O201" i="25" s="1"/>
  <c r="N118" i="25"/>
  <c r="O118" i="25" s="1"/>
  <c r="N162" i="25"/>
  <c r="O162" i="25" s="1"/>
  <c r="N5" i="25"/>
  <c r="N74" i="25"/>
  <c r="O74" i="25" s="1"/>
  <c r="N210" i="25"/>
  <c r="O210" i="25" s="1"/>
  <c r="N178" i="25"/>
  <c r="O178" i="25" s="1"/>
  <c r="N78" i="25"/>
  <c r="O78" i="25" s="1"/>
  <c r="N14" i="25"/>
  <c r="O14" i="25" s="1"/>
  <c r="N122" i="25"/>
  <c r="O122" i="25" s="1"/>
  <c r="N123" i="25"/>
  <c r="O123" i="25" s="1"/>
  <c r="N63" i="25"/>
  <c r="O63" i="25" s="1"/>
  <c r="N216" i="25"/>
  <c r="O216" i="25" s="1"/>
  <c r="N100" i="25"/>
  <c r="O100" i="25" s="1"/>
  <c r="N128" i="25"/>
  <c r="O128" i="25" s="1"/>
  <c r="N27" i="25"/>
  <c r="O27" i="25" s="1"/>
  <c r="N109" i="25"/>
  <c r="O109" i="25" s="1"/>
  <c r="N104" i="25"/>
  <c r="O104" i="25" s="1"/>
  <c r="N16" i="25"/>
  <c r="O16" i="25" s="1"/>
  <c r="N108" i="25"/>
  <c r="O108" i="25" s="1"/>
  <c r="N121" i="25"/>
  <c r="O121" i="25" s="1"/>
  <c r="N207" i="25"/>
  <c r="O207" i="25" s="1"/>
  <c r="N124" i="25"/>
  <c r="O124" i="25" s="1"/>
  <c r="N183" i="25"/>
  <c r="O183" i="25" s="1"/>
  <c r="N59" i="25"/>
  <c r="O59" i="25" s="1"/>
  <c r="N154" i="25"/>
  <c r="O154" i="25" s="1"/>
  <c r="N213" i="25"/>
  <c r="O213" i="25" s="1"/>
  <c r="N70" i="25"/>
  <c r="O70" i="25" s="1"/>
  <c r="N82" i="25"/>
  <c r="O82" i="25" s="1"/>
  <c r="N144" i="25"/>
  <c r="O144" i="25" s="1"/>
  <c r="N120" i="25"/>
  <c r="O120" i="25" s="1"/>
  <c r="N161" i="25"/>
  <c r="O161" i="25" s="1"/>
  <c r="N47" i="25"/>
  <c r="O47" i="25" s="1"/>
  <c r="N160" i="25"/>
  <c r="O160" i="25" s="1"/>
  <c r="N176" i="25"/>
  <c r="O176" i="25" s="1"/>
  <c r="N180" i="25"/>
  <c r="O180" i="25" s="1"/>
  <c r="N138" i="25"/>
  <c r="O138" i="25" s="1"/>
  <c r="N17" i="25"/>
  <c r="O17" i="25" s="1"/>
  <c r="N166" i="25"/>
  <c r="O166" i="25" s="1"/>
  <c r="N143" i="25"/>
  <c r="O143" i="25" s="1"/>
  <c r="N22" i="25"/>
  <c r="O22" i="25" s="1"/>
  <c r="N126" i="25"/>
  <c r="O126" i="25" s="1"/>
  <c r="N48" i="25"/>
  <c r="O48" i="25" s="1"/>
  <c r="N49" i="25"/>
  <c r="O49" i="25" s="1"/>
  <c r="N115" i="25"/>
  <c r="O115" i="25" s="1"/>
  <c r="N127" i="25"/>
  <c r="O127" i="25" s="1"/>
  <c r="N72" i="25"/>
  <c r="O72" i="25" s="1"/>
  <c r="N133" i="25"/>
  <c r="O133" i="25" s="1"/>
  <c r="N157" i="25"/>
  <c r="O157" i="25" s="1"/>
  <c r="N192" i="25"/>
  <c r="O192" i="25" s="1"/>
  <c r="N136" i="25"/>
  <c r="O136" i="25" s="1"/>
  <c r="N26" i="25"/>
  <c r="O26" i="25" s="1"/>
  <c r="N194" i="25"/>
  <c r="O194" i="25" s="1"/>
  <c r="N30" i="25"/>
  <c r="O30" i="25" s="1"/>
  <c r="N32" i="25"/>
  <c r="O32" i="25" s="1"/>
  <c r="N87" i="25"/>
  <c r="O87" i="25" s="1"/>
  <c r="N137" i="25"/>
  <c r="O137" i="25" s="1"/>
  <c r="N9" i="25"/>
  <c r="O9" i="25" s="1"/>
  <c r="N15" i="25"/>
  <c r="O15" i="25" s="1"/>
  <c r="N141" i="25"/>
  <c r="O141" i="25" s="1"/>
  <c r="N168" i="25"/>
  <c r="O168" i="25" s="1"/>
  <c r="N177" i="25"/>
  <c r="O177" i="25" s="1"/>
  <c r="N41" i="25"/>
  <c r="O41" i="25" s="1"/>
  <c r="N103" i="25"/>
  <c r="O103" i="25" s="1"/>
  <c r="N86" i="25"/>
  <c r="O86" i="25" s="1"/>
  <c r="N68" i="25"/>
  <c r="O68" i="25" s="1"/>
  <c r="N62" i="25"/>
  <c r="O62" i="25" s="1"/>
  <c r="N152" i="25"/>
  <c r="O152" i="25" s="1"/>
  <c r="N153" i="25"/>
  <c r="O153" i="25" s="1"/>
  <c r="N151" i="25"/>
  <c r="O151" i="25" s="1"/>
  <c r="N60" i="25"/>
  <c r="O60" i="25" s="1"/>
  <c r="N111" i="25"/>
  <c r="O111" i="25" s="1"/>
  <c r="N205" i="25"/>
  <c r="O205" i="25" s="1"/>
  <c r="N7" i="25"/>
  <c r="O7" i="25" s="1"/>
  <c r="N147" i="25"/>
  <c r="O147" i="25" s="1"/>
  <c r="N75" i="25"/>
  <c r="O75" i="25" s="1"/>
  <c r="N42" i="25"/>
  <c r="O42" i="25" s="1"/>
  <c r="N114" i="25"/>
  <c r="O114" i="25" s="1"/>
  <c r="N65" i="25"/>
  <c r="O65" i="25" s="1"/>
  <c r="N55" i="25"/>
  <c r="O55" i="25" s="1"/>
  <c r="N57" i="25"/>
  <c r="O57" i="25" s="1"/>
  <c r="N181" i="25"/>
  <c r="O181" i="25" s="1"/>
  <c r="N77" i="25"/>
  <c r="O77" i="25" s="1"/>
  <c r="N20" i="25"/>
  <c r="O20" i="25" s="1"/>
  <c r="N211" i="25"/>
  <c r="O211" i="25" s="1"/>
  <c r="N130" i="25"/>
  <c r="O130" i="25" s="1"/>
  <c r="N83" i="25"/>
  <c r="O83" i="25" s="1"/>
  <c r="N146" i="25"/>
  <c r="O146" i="25" s="1"/>
  <c r="N89" i="25"/>
  <c r="O89" i="25" s="1"/>
  <c r="N56" i="25"/>
  <c r="O56" i="25" s="1"/>
  <c r="N158" i="25"/>
  <c r="O158" i="25" s="1"/>
  <c r="N91" i="25"/>
  <c r="O91" i="25" s="1"/>
  <c r="N116" i="25"/>
  <c r="O116" i="25" s="1"/>
  <c r="N98" i="25"/>
  <c r="O98" i="25" s="1"/>
  <c r="N107" i="25"/>
  <c r="O107" i="25" s="1"/>
  <c r="N95" i="25"/>
  <c r="O95" i="25" s="1"/>
  <c r="N175" i="25"/>
  <c r="O175" i="25" s="1"/>
  <c r="N169" i="25"/>
  <c r="O169" i="25" s="1"/>
  <c r="N73" i="25"/>
  <c r="O73" i="25" s="1"/>
  <c r="N189" i="25"/>
  <c r="O189" i="25" s="1"/>
  <c r="N200" i="25"/>
  <c r="O200" i="25" s="1"/>
  <c r="N34" i="25"/>
  <c r="O34" i="25" s="1"/>
  <c r="N134" i="25"/>
  <c r="O134" i="25" s="1"/>
  <c r="N150" i="25"/>
  <c r="O150" i="25" s="1"/>
  <c r="N112" i="25"/>
  <c r="O112" i="25" s="1"/>
  <c r="N167" i="25"/>
  <c r="O167" i="25" s="1"/>
  <c r="N135" i="25"/>
  <c r="O135" i="25" s="1"/>
  <c r="N218" i="25"/>
  <c r="O218" i="25" s="1"/>
  <c r="N18" i="25"/>
  <c r="O18" i="25" s="1"/>
  <c r="N110" i="25"/>
  <c r="O110" i="25" s="1"/>
  <c r="N199" i="25"/>
  <c r="O199" i="25" s="1"/>
  <c r="N215" i="25"/>
  <c r="O215" i="25" s="1"/>
  <c r="N80" i="25"/>
  <c r="O80" i="25" s="1"/>
  <c r="N36" i="25"/>
  <c r="O36" i="25" s="1"/>
  <c r="N188" i="25"/>
  <c r="O188" i="25" s="1"/>
  <c r="N139" i="25"/>
  <c r="O139" i="25" s="1"/>
  <c r="N219" i="25"/>
  <c r="O219" i="25" s="1"/>
  <c r="N142" i="25"/>
  <c r="O142" i="25" s="1"/>
  <c r="N38" i="25"/>
  <c r="O38" i="25" s="1"/>
  <c r="N170" i="25"/>
  <c r="O170" i="25" s="1"/>
  <c r="N171" i="25"/>
  <c r="O171" i="25" s="1"/>
  <c r="N204" i="25"/>
  <c r="O204" i="25" s="1"/>
  <c r="N193" i="25"/>
  <c r="O193" i="25" s="1"/>
  <c r="N179" i="25"/>
  <c r="O179" i="25" s="1"/>
  <c r="N21" i="25"/>
  <c r="O21" i="25" s="1"/>
  <c r="N113" i="25"/>
  <c r="O113" i="25" s="1"/>
  <c r="N6" i="25"/>
  <c r="O6" i="25" s="1"/>
  <c r="N129" i="25"/>
  <c r="O129" i="25" s="1"/>
  <c r="N81" i="25"/>
  <c r="O81" i="25" s="1"/>
  <c r="N214" i="25"/>
  <c r="O214" i="25" s="1"/>
  <c r="N37" i="25"/>
  <c r="O37" i="25" s="1"/>
  <c r="N11" i="25"/>
  <c r="O11" i="25" s="1"/>
  <c r="N35" i="25"/>
  <c r="O35" i="25" s="1"/>
  <c r="N196" i="25"/>
  <c r="O196" i="25" s="1"/>
  <c r="N12" i="25"/>
  <c r="O12" i="25" s="1"/>
  <c r="N51" i="25"/>
  <c r="O51" i="25" s="1"/>
  <c r="N46" i="25"/>
  <c r="O46" i="25" s="1"/>
  <c r="N191" i="25"/>
  <c r="O191" i="25" s="1"/>
  <c r="N25" i="25"/>
  <c r="O25" i="25" s="1"/>
  <c r="N156" i="25"/>
  <c r="O156" i="25" s="1"/>
  <c r="N119" i="25"/>
  <c r="O119" i="25" s="1"/>
  <c r="N132" i="25"/>
  <c r="O132" i="25" s="1"/>
  <c r="N58" i="25"/>
  <c r="O58" i="25" s="1"/>
  <c r="N212" i="25"/>
  <c r="O212" i="25" s="1"/>
  <c r="N61" i="25"/>
  <c r="O61" i="25" s="1"/>
  <c r="N79" i="25"/>
  <c r="O79" i="25" s="1"/>
  <c r="N67" i="25"/>
  <c r="O67" i="25" s="1"/>
  <c r="N198" i="25"/>
  <c r="O198" i="25" s="1"/>
  <c r="N31" i="25"/>
  <c r="O31" i="25" s="1"/>
  <c r="N163" i="25"/>
  <c r="O163" i="25" s="1"/>
  <c r="N197" i="25"/>
  <c r="O197" i="25" s="1"/>
  <c r="N40" i="25"/>
  <c r="O40" i="25" s="1"/>
  <c r="N148" i="25"/>
  <c r="O148" i="25" s="1"/>
  <c r="N76" i="25"/>
  <c r="O76" i="25" s="1"/>
  <c r="N88" i="25"/>
  <c r="O88" i="25" s="1"/>
  <c r="N208" i="25"/>
  <c r="O208" i="25" s="1"/>
  <c r="N10" i="25"/>
  <c r="O10" i="25" s="1"/>
  <c r="N85" i="25"/>
  <c r="O85" i="25" s="1"/>
  <c r="N217" i="25"/>
  <c r="O217" i="25" s="1"/>
  <c r="N54" i="25"/>
  <c r="O54" i="25" s="1"/>
  <c r="N182" i="25"/>
  <c r="O182" i="25" s="1"/>
  <c r="N202" i="25"/>
  <c r="O202" i="25" s="1"/>
  <c r="N8" i="25"/>
  <c r="O8" i="25" s="1"/>
  <c r="N125" i="25"/>
  <c r="O125" i="25" s="1"/>
  <c r="N102" i="25"/>
  <c r="O102" i="25" s="1"/>
  <c r="N149" i="25"/>
  <c r="O149" i="25" s="1"/>
  <c r="N145" i="25"/>
  <c r="O145" i="25" s="1"/>
  <c r="N173" i="25"/>
  <c r="O173" i="25" s="1"/>
  <c r="N106" i="25"/>
  <c r="O106" i="25" s="1"/>
  <c r="N69" i="25"/>
  <c r="O69" i="25" s="1"/>
  <c r="N174" i="25"/>
  <c r="O174" i="25" s="1"/>
  <c r="N64" i="25"/>
  <c r="O64" i="25" s="1"/>
  <c r="N19" i="25"/>
  <c r="O19" i="25" s="1"/>
  <c r="N190" i="25"/>
  <c r="O190" i="25" s="1"/>
  <c r="N172" i="25"/>
  <c r="O172" i="25" s="1"/>
  <c r="N94" i="25"/>
  <c r="O94" i="25" s="1"/>
  <c r="N131" i="25"/>
  <c r="O131" i="25" s="1"/>
  <c r="N66" i="25"/>
  <c r="O66" i="25" s="1"/>
  <c r="N203" i="25"/>
  <c r="O203" i="25" s="1"/>
  <c r="N206" i="25"/>
  <c r="O206" i="25" s="1"/>
  <c r="N186" i="25"/>
  <c r="O186" i="25" s="1"/>
  <c r="N99" i="25"/>
  <c r="O99" i="25" s="1"/>
  <c r="N155" i="25"/>
  <c r="O155" i="25" s="1"/>
  <c r="N92" i="25"/>
  <c r="O92" i="25" s="1"/>
  <c r="N105" i="25"/>
  <c r="O105" i="25" s="1"/>
  <c r="N195" i="25"/>
  <c r="O195" i="25" s="1"/>
  <c r="N45" i="25"/>
  <c r="O45" i="25" s="1"/>
  <c r="N52" i="25"/>
  <c r="O52" i="25" s="1"/>
  <c r="N164" i="25"/>
  <c r="O164" i="25" s="1"/>
  <c r="J221" i="25"/>
  <c r="N117" i="25"/>
  <c r="O117" i="25" s="1"/>
  <c r="N43" i="25"/>
  <c r="O43" i="25" s="1"/>
  <c r="N84" i="25"/>
  <c r="O84" i="25" s="1"/>
  <c r="N29" i="25"/>
  <c r="O29" i="25" s="1"/>
  <c r="N33" i="25"/>
  <c r="O33" i="25" s="1"/>
  <c r="N221" i="25" l="1"/>
  <c r="O5" i="25"/>
  <c r="O221" i="25" s="1"/>
  <c r="AL196" i="1" l="1"/>
  <c r="BC196" i="1" s="1"/>
  <c r="Z196" i="1"/>
  <c r="Y196" i="1"/>
  <c r="X196" i="1"/>
  <c r="W196" i="1"/>
  <c r="V196" i="1"/>
  <c r="U196" i="1"/>
  <c r="T196" i="1"/>
  <c r="S196" i="1"/>
  <c r="Q196" i="1"/>
  <c r="P196" i="1"/>
  <c r="O196" i="1"/>
  <c r="N196" i="1"/>
  <c r="M196" i="1"/>
  <c r="AL195" i="1"/>
  <c r="BC195" i="1" s="1"/>
  <c r="Z195" i="1"/>
  <c r="Y195" i="1"/>
  <c r="X195" i="1"/>
  <c r="W195" i="1"/>
  <c r="V195" i="1"/>
  <c r="U195" i="1"/>
  <c r="T195" i="1"/>
  <c r="S195" i="1"/>
  <c r="Q195" i="1"/>
  <c r="P195" i="1"/>
  <c r="O195" i="1"/>
  <c r="N195" i="1"/>
  <c r="M195" i="1"/>
  <c r="AL194" i="1"/>
  <c r="BC194" i="1" s="1"/>
  <c r="Z194" i="1"/>
  <c r="Y194" i="1"/>
  <c r="X194" i="1"/>
  <c r="W194" i="1"/>
  <c r="V194" i="1"/>
  <c r="U194" i="1"/>
  <c r="T194" i="1"/>
  <c r="S194" i="1"/>
  <c r="Q194" i="1"/>
  <c r="P194" i="1"/>
  <c r="O194" i="1"/>
  <c r="N194" i="1"/>
  <c r="M194" i="1"/>
  <c r="AL193" i="1"/>
  <c r="BC193" i="1" s="1"/>
  <c r="Z193" i="1"/>
  <c r="Y193" i="1"/>
  <c r="X193" i="1"/>
  <c r="W193" i="1"/>
  <c r="V193" i="1"/>
  <c r="U193" i="1"/>
  <c r="T193" i="1"/>
  <c r="S193" i="1"/>
  <c r="Q193" i="1"/>
  <c r="P193" i="1"/>
  <c r="O193" i="1"/>
  <c r="N193" i="1"/>
  <c r="M193" i="1"/>
  <c r="AL192" i="1"/>
  <c r="BC192" i="1" s="1"/>
  <c r="Z192" i="1"/>
  <c r="Y192" i="1"/>
  <c r="X192" i="1"/>
  <c r="W192" i="1"/>
  <c r="V192" i="1"/>
  <c r="U192" i="1"/>
  <c r="T192" i="1"/>
  <c r="S192" i="1"/>
  <c r="Q192" i="1"/>
  <c r="P192" i="1"/>
  <c r="O192" i="1"/>
  <c r="N192" i="1"/>
  <c r="M192" i="1"/>
  <c r="AL191" i="1"/>
  <c r="BC191" i="1" s="1"/>
  <c r="Z191" i="1"/>
  <c r="Y191" i="1"/>
  <c r="X191" i="1"/>
  <c r="W191" i="1"/>
  <c r="V191" i="1"/>
  <c r="U191" i="1"/>
  <c r="T191" i="1"/>
  <c r="S191" i="1"/>
  <c r="Q191" i="1"/>
  <c r="P191" i="1"/>
  <c r="O191" i="1"/>
  <c r="N191" i="1"/>
  <c r="M191" i="1"/>
  <c r="AL190" i="1"/>
  <c r="BC190" i="1" s="1"/>
  <c r="Z190" i="1"/>
  <c r="Y190" i="1"/>
  <c r="X190" i="1"/>
  <c r="W190" i="1"/>
  <c r="V190" i="1"/>
  <c r="U190" i="1"/>
  <c r="T190" i="1"/>
  <c r="S190" i="1"/>
  <c r="Q190" i="1"/>
  <c r="P190" i="1"/>
  <c r="O190" i="1"/>
  <c r="N190" i="1"/>
  <c r="M190" i="1"/>
  <c r="AL189" i="1"/>
  <c r="BC189" i="1" s="1"/>
  <c r="Z189" i="1"/>
  <c r="Y189" i="1"/>
  <c r="X189" i="1"/>
  <c r="W189" i="1"/>
  <c r="V189" i="1"/>
  <c r="U189" i="1"/>
  <c r="T189" i="1"/>
  <c r="S189" i="1"/>
  <c r="Q189" i="1"/>
  <c r="P189" i="1"/>
  <c r="O189" i="1"/>
  <c r="N189" i="1"/>
  <c r="M189" i="1"/>
  <c r="AL188" i="1"/>
  <c r="BC188" i="1" s="1"/>
  <c r="Z188" i="1"/>
  <c r="Y188" i="1"/>
  <c r="X188" i="1"/>
  <c r="W188" i="1"/>
  <c r="V188" i="1"/>
  <c r="U188" i="1"/>
  <c r="T188" i="1"/>
  <c r="S188" i="1"/>
  <c r="Q188" i="1"/>
  <c r="P188" i="1"/>
  <c r="O188" i="1"/>
  <c r="N188" i="1"/>
  <c r="M188" i="1"/>
  <c r="AL187" i="1"/>
  <c r="BC187" i="1" s="1"/>
  <c r="Z187" i="1"/>
  <c r="Y187" i="1"/>
  <c r="X187" i="1"/>
  <c r="W187" i="1"/>
  <c r="V187" i="1"/>
  <c r="U187" i="1"/>
  <c r="T187" i="1"/>
  <c r="S187" i="1"/>
  <c r="Q187" i="1"/>
  <c r="P187" i="1"/>
  <c r="O187" i="1"/>
  <c r="N187" i="1"/>
  <c r="M187" i="1"/>
  <c r="AL186" i="1"/>
  <c r="BC186" i="1" s="1"/>
  <c r="Z186" i="1"/>
  <c r="Y186" i="1"/>
  <c r="X186" i="1"/>
  <c r="W186" i="1"/>
  <c r="V186" i="1"/>
  <c r="U186" i="1"/>
  <c r="T186" i="1"/>
  <c r="S186" i="1"/>
  <c r="Q186" i="1"/>
  <c r="P186" i="1"/>
  <c r="O186" i="1"/>
  <c r="N186" i="1"/>
  <c r="M186" i="1"/>
  <c r="AL185" i="1"/>
  <c r="BC185" i="1" s="1"/>
  <c r="Z185" i="1"/>
  <c r="Y185" i="1"/>
  <c r="X185" i="1"/>
  <c r="W185" i="1"/>
  <c r="V185" i="1"/>
  <c r="U185" i="1"/>
  <c r="T185" i="1"/>
  <c r="S185" i="1"/>
  <c r="Q185" i="1"/>
  <c r="P185" i="1"/>
  <c r="O185" i="1"/>
  <c r="N185" i="1"/>
  <c r="M185" i="1"/>
  <c r="AL184" i="1"/>
  <c r="BC184" i="1" s="1"/>
  <c r="Z184" i="1"/>
  <c r="Y184" i="1"/>
  <c r="X184" i="1"/>
  <c r="W184" i="1"/>
  <c r="V184" i="1"/>
  <c r="U184" i="1"/>
  <c r="T184" i="1"/>
  <c r="S184" i="1"/>
  <c r="Q184" i="1"/>
  <c r="P184" i="1"/>
  <c r="O184" i="1"/>
  <c r="N184" i="1"/>
  <c r="M184" i="1"/>
  <c r="AL183" i="1"/>
  <c r="BC183" i="1" s="1"/>
  <c r="Z183" i="1"/>
  <c r="Y183" i="1"/>
  <c r="X183" i="1"/>
  <c r="W183" i="1"/>
  <c r="V183" i="1"/>
  <c r="U183" i="1"/>
  <c r="T183" i="1"/>
  <c r="S183" i="1"/>
  <c r="Q183" i="1"/>
  <c r="P183" i="1"/>
  <c r="O183" i="1"/>
  <c r="N183" i="1"/>
  <c r="M183" i="1"/>
  <c r="AL182" i="1"/>
  <c r="BC182" i="1" s="1"/>
  <c r="Z182" i="1"/>
  <c r="Y182" i="1"/>
  <c r="X182" i="1"/>
  <c r="W182" i="1"/>
  <c r="V182" i="1"/>
  <c r="U182" i="1"/>
  <c r="T182" i="1"/>
  <c r="S182" i="1"/>
  <c r="Q182" i="1"/>
  <c r="P182" i="1"/>
  <c r="O182" i="1"/>
  <c r="N182" i="1"/>
  <c r="M182" i="1"/>
  <c r="AL181" i="1"/>
  <c r="BC181" i="1" s="1"/>
  <c r="Z181" i="1"/>
  <c r="Y181" i="1"/>
  <c r="X181" i="1"/>
  <c r="W181" i="1"/>
  <c r="V181" i="1"/>
  <c r="U181" i="1"/>
  <c r="T181" i="1"/>
  <c r="S181" i="1"/>
  <c r="Q181" i="1"/>
  <c r="P181" i="1"/>
  <c r="O181" i="1"/>
  <c r="N181" i="1"/>
  <c r="M181" i="1"/>
  <c r="AL180" i="1"/>
  <c r="BC180" i="1" s="1"/>
  <c r="Z180" i="1"/>
  <c r="Y180" i="1"/>
  <c r="X180" i="1"/>
  <c r="W180" i="1"/>
  <c r="V180" i="1"/>
  <c r="U180" i="1"/>
  <c r="T180" i="1"/>
  <c r="S180" i="1"/>
  <c r="Q180" i="1"/>
  <c r="P180" i="1"/>
  <c r="O180" i="1"/>
  <c r="N180" i="1"/>
  <c r="M180" i="1"/>
  <c r="AL179" i="1"/>
  <c r="BC179" i="1" s="1"/>
  <c r="Z179" i="1"/>
  <c r="Y179" i="1"/>
  <c r="X179" i="1"/>
  <c r="W179" i="1"/>
  <c r="V179" i="1"/>
  <c r="U179" i="1"/>
  <c r="T179" i="1"/>
  <c r="S179" i="1"/>
  <c r="Q179" i="1"/>
  <c r="P179" i="1"/>
  <c r="O179" i="1"/>
  <c r="N179" i="1"/>
  <c r="M179" i="1"/>
  <c r="AL178" i="1"/>
  <c r="BC178" i="1" s="1"/>
  <c r="Z178" i="1"/>
  <c r="Y178" i="1"/>
  <c r="X178" i="1"/>
  <c r="W178" i="1"/>
  <c r="V178" i="1"/>
  <c r="U178" i="1"/>
  <c r="T178" i="1"/>
  <c r="S178" i="1"/>
  <c r="Q178" i="1"/>
  <c r="P178" i="1"/>
  <c r="O178" i="1"/>
  <c r="N178" i="1"/>
  <c r="M178" i="1"/>
  <c r="R38" i="3"/>
  <c r="R37" i="3"/>
  <c r="R36" i="3"/>
  <c r="R35" i="3"/>
  <c r="R34" i="3"/>
  <c r="R33" i="3"/>
  <c r="R32" i="3"/>
  <c r="R31" i="3"/>
  <c r="R30" i="3"/>
  <c r="Z211" i="1"/>
  <c r="Y211" i="1"/>
  <c r="X211" i="1"/>
  <c r="W211" i="1"/>
  <c r="V211" i="1"/>
  <c r="U211" i="1"/>
  <c r="T211" i="1"/>
  <c r="S211" i="1"/>
  <c r="Q211" i="1"/>
  <c r="P211" i="1"/>
  <c r="O211" i="1"/>
  <c r="N211" i="1"/>
  <c r="M211" i="1"/>
  <c r="Z210" i="1"/>
  <c r="Y210" i="1"/>
  <c r="X210" i="1"/>
  <c r="W210" i="1"/>
  <c r="V210" i="1"/>
  <c r="U210" i="1"/>
  <c r="T210" i="1"/>
  <c r="S210" i="1"/>
  <c r="Q210" i="1"/>
  <c r="P210" i="1"/>
  <c r="O210" i="1"/>
  <c r="N210" i="1"/>
  <c r="M210" i="1"/>
  <c r="Z212" i="1"/>
  <c r="Y212" i="1"/>
  <c r="X212" i="1"/>
  <c r="W212" i="1"/>
  <c r="V212" i="1"/>
  <c r="U212" i="1"/>
  <c r="T212" i="1"/>
  <c r="S212" i="1"/>
  <c r="Q212" i="1"/>
  <c r="P212" i="1"/>
  <c r="O212" i="1"/>
  <c r="N212" i="1"/>
  <c r="M212" i="1"/>
  <c r="AL136" i="1"/>
  <c r="BC136" i="1" s="1"/>
  <c r="Z136" i="1"/>
  <c r="Y136" i="1"/>
  <c r="X136" i="1"/>
  <c r="W136" i="1"/>
  <c r="V136" i="1"/>
  <c r="U136" i="1"/>
  <c r="T136" i="1"/>
  <c r="S136" i="1"/>
  <c r="Q136" i="1"/>
  <c r="P136" i="1"/>
  <c r="O136" i="1"/>
  <c r="N136" i="1"/>
  <c r="M136" i="1"/>
  <c r="AL135" i="1"/>
  <c r="BC135" i="1" s="1"/>
  <c r="Z135" i="1"/>
  <c r="Y135" i="1"/>
  <c r="X135" i="1"/>
  <c r="W135" i="1"/>
  <c r="V135" i="1"/>
  <c r="U135" i="1"/>
  <c r="T135" i="1"/>
  <c r="S135" i="1"/>
  <c r="Q135" i="1"/>
  <c r="P135" i="1"/>
  <c r="O135" i="1"/>
  <c r="N135" i="1"/>
  <c r="M135" i="1"/>
  <c r="AL134" i="1"/>
  <c r="BC134" i="1" s="1"/>
  <c r="Z134" i="1"/>
  <c r="Y134" i="1"/>
  <c r="X134" i="1"/>
  <c r="W134" i="1"/>
  <c r="V134" i="1"/>
  <c r="U134" i="1"/>
  <c r="T134" i="1"/>
  <c r="S134" i="1"/>
  <c r="Q134" i="1"/>
  <c r="P134" i="1"/>
  <c r="O134" i="1"/>
  <c r="N134" i="1"/>
  <c r="M134" i="1"/>
  <c r="AL133" i="1"/>
  <c r="BC133" i="1" s="1"/>
  <c r="Z133" i="1"/>
  <c r="Y133" i="1"/>
  <c r="X133" i="1"/>
  <c r="W133" i="1"/>
  <c r="V133" i="1"/>
  <c r="U133" i="1"/>
  <c r="T133" i="1"/>
  <c r="S133" i="1"/>
  <c r="Q133" i="1"/>
  <c r="P133" i="1"/>
  <c r="O133" i="1"/>
  <c r="N133" i="1"/>
  <c r="M133" i="1"/>
  <c r="AL132" i="1"/>
  <c r="BC132" i="1" s="1"/>
  <c r="Z132" i="1"/>
  <c r="Y132" i="1"/>
  <c r="X132" i="1"/>
  <c r="W132" i="1"/>
  <c r="V132" i="1"/>
  <c r="U132" i="1"/>
  <c r="T132" i="1"/>
  <c r="S132" i="1"/>
  <c r="Q132" i="1"/>
  <c r="P132" i="1"/>
  <c r="O132" i="1"/>
  <c r="N132" i="1"/>
  <c r="M132" i="1"/>
  <c r="AL131" i="1"/>
  <c r="BC131" i="1" s="1"/>
  <c r="Z131" i="1"/>
  <c r="Y131" i="1"/>
  <c r="X131" i="1"/>
  <c r="W131" i="1"/>
  <c r="V131" i="1"/>
  <c r="U131" i="1"/>
  <c r="T131" i="1"/>
  <c r="S131" i="1"/>
  <c r="Q131" i="1"/>
  <c r="P131" i="1"/>
  <c r="O131" i="1"/>
  <c r="N131" i="1"/>
  <c r="M131" i="1"/>
  <c r="AL130" i="1"/>
  <c r="BC130" i="1" s="1"/>
  <c r="Z130" i="1"/>
  <c r="Y130" i="1"/>
  <c r="X130" i="1"/>
  <c r="W130" i="1"/>
  <c r="V130" i="1"/>
  <c r="U130" i="1"/>
  <c r="T130" i="1"/>
  <c r="S130" i="1"/>
  <c r="Q130" i="1"/>
  <c r="P130" i="1"/>
  <c r="O130" i="1"/>
  <c r="N130" i="1"/>
  <c r="M130" i="1"/>
  <c r="AL129" i="1"/>
  <c r="BC129" i="1" s="1"/>
  <c r="Z129" i="1"/>
  <c r="Y129" i="1"/>
  <c r="X129" i="1"/>
  <c r="W129" i="1"/>
  <c r="V129" i="1"/>
  <c r="U129" i="1"/>
  <c r="T129" i="1"/>
  <c r="S129" i="1"/>
  <c r="Q129" i="1"/>
  <c r="P129" i="1"/>
  <c r="O129" i="1"/>
  <c r="N129" i="1"/>
  <c r="M129" i="1"/>
  <c r="AL128" i="1"/>
  <c r="BC128" i="1" s="1"/>
  <c r="Z128" i="1"/>
  <c r="Y128" i="1"/>
  <c r="X128" i="1"/>
  <c r="W128" i="1"/>
  <c r="V128" i="1"/>
  <c r="U128" i="1"/>
  <c r="T128" i="1"/>
  <c r="S128" i="1"/>
  <c r="Q128" i="1"/>
  <c r="P128" i="1"/>
  <c r="O128" i="1"/>
  <c r="N128" i="1"/>
  <c r="M128" i="1"/>
  <c r="AL127" i="1"/>
  <c r="BC127" i="1" s="1"/>
  <c r="Z127" i="1"/>
  <c r="Y127" i="1"/>
  <c r="X127" i="1"/>
  <c r="W127" i="1"/>
  <c r="V127" i="1"/>
  <c r="U127" i="1"/>
  <c r="T127" i="1"/>
  <c r="S127" i="1"/>
  <c r="Q127" i="1"/>
  <c r="P127" i="1"/>
  <c r="O127" i="1"/>
  <c r="N127" i="1"/>
  <c r="M127" i="1"/>
  <c r="AL126" i="1"/>
  <c r="BC126" i="1" s="1"/>
  <c r="Z126" i="1"/>
  <c r="Y126" i="1"/>
  <c r="X126" i="1"/>
  <c r="W126" i="1"/>
  <c r="V126" i="1"/>
  <c r="U126" i="1"/>
  <c r="T126" i="1"/>
  <c r="S126" i="1"/>
  <c r="Q126" i="1"/>
  <c r="P126" i="1"/>
  <c r="O126" i="1"/>
  <c r="N126" i="1"/>
  <c r="M126" i="1"/>
  <c r="AL125" i="1"/>
  <c r="BC125" i="1" s="1"/>
  <c r="Z125" i="1"/>
  <c r="Y125" i="1"/>
  <c r="X125" i="1"/>
  <c r="W125" i="1"/>
  <c r="V125" i="1"/>
  <c r="U125" i="1"/>
  <c r="T125" i="1"/>
  <c r="S125" i="1"/>
  <c r="Q125" i="1"/>
  <c r="P125" i="1"/>
  <c r="O125" i="1"/>
  <c r="N125" i="1"/>
  <c r="M125" i="1"/>
  <c r="AL124" i="1"/>
  <c r="BC124" i="1" s="1"/>
  <c r="Z124" i="1"/>
  <c r="Y124" i="1"/>
  <c r="X124" i="1"/>
  <c r="W124" i="1"/>
  <c r="V124" i="1"/>
  <c r="U124" i="1"/>
  <c r="T124" i="1"/>
  <c r="S124" i="1"/>
  <c r="Q124" i="1"/>
  <c r="P124" i="1"/>
  <c r="O124" i="1"/>
  <c r="N124" i="1"/>
  <c r="M124" i="1"/>
  <c r="AL123" i="1"/>
  <c r="BC123" i="1" s="1"/>
  <c r="Z123" i="1"/>
  <c r="Y123" i="1"/>
  <c r="X123" i="1"/>
  <c r="W123" i="1"/>
  <c r="V123" i="1"/>
  <c r="U123" i="1"/>
  <c r="T123" i="1"/>
  <c r="S123" i="1"/>
  <c r="Q123" i="1"/>
  <c r="P123" i="1"/>
  <c r="O123" i="1"/>
  <c r="N123" i="1"/>
  <c r="M123" i="1"/>
  <c r="M198" i="1"/>
  <c r="N198" i="1"/>
  <c r="O198" i="1"/>
  <c r="P198" i="1"/>
  <c r="Q198" i="1"/>
  <c r="S198" i="1"/>
  <c r="T198" i="1"/>
  <c r="U198" i="1"/>
  <c r="V198" i="1"/>
  <c r="W198" i="1"/>
  <c r="X198" i="1"/>
  <c r="Y198" i="1"/>
  <c r="Z198" i="1"/>
  <c r="M199" i="1"/>
  <c r="N199" i="1"/>
  <c r="O199" i="1"/>
  <c r="P199" i="1"/>
  <c r="Q199" i="1"/>
  <c r="S199" i="1"/>
  <c r="T199" i="1"/>
  <c r="U199" i="1"/>
  <c r="V199" i="1"/>
  <c r="W199" i="1"/>
  <c r="X199" i="1"/>
  <c r="Y199" i="1"/>
  <c r="Z199" i="1"/>
  <c r="M200" i="1"/>
  <c r="N200" i="1"/>
  <c r="O200" i="1"/>
  <c r="P200" i="1"/>
  <c r="Q200" i="1"/>
  <c r="S200" i="1"/>
  <c r="T200" i="1"/>
  <c r="U200" i="1"/>
  <c r="V200" i="1"/>
  <c r="W200" i="1"/>
  <c r="X200" i="1"/>
  <c r="Y200" i="1"/>
  <c r="Z200" i="1"/>
  <c r="W38" i="3" l="1"/>
  <c r="W36" i="3"/>
  <c r="W37" i="3"/>
  <c r="D163" i="20" l="1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62" i="20"/>
  <c r="G13" i="21"/>
  <c r="G12" i="21"/>
  <c r="G11" i="21"/>
  <c r="G10" i="21"/>
  <c r="G9" i="21"/>
  <c r="G8" i="21"/>
  <c r="G7" i="21"/>
  <c r="G6" i="21"/>
  <c r="G5" i="21"/>
  <c r="G4" i="21"/>
  <c r="G3" i="21"/>
  <c r="G2" i="21"/>
  <c r="G1" i="21"/>
  <c r="G14" i="21"/>
  <c r="F13" i="21"/>
  <c r="F12" i="21"/>
  <c r="F11" i="21"/>
  <c r="F10" i="21"/>
  <c r="F9" i="21"/>
  <c r="F8" i="21"/>
  <c r="F7" i="21"/>
  <c r="F6" i="21"/>
  <c r="F5" i="21"/>
  <c r="F4" i="21"/>
  <c r="F3" i="21"/>
  <c r="F2" i="21"/>
  <c r="F1" i="21"/>
  <c r="F14" i="21"/>
  <c r="D13" i="21" l="1"/>
  <c r="D12" i="21"/>
  <c r="D11" i="21"/>
  <c r="D10" i="21"/>
  <c r="D9" i="21"/>
  <c r="D8" i="21"/>
  <c r="D7" i="21"/>
  <c r="D6" i="21"/>
  <c r="D5" i="21"/>
  <c r="D4" i="21"/>
  <c r="D3" i="21"/>
  <c r="D2" i="21"/>
  <c r="D1" i="21"/>
  <c r="D14" i="21"/>
  <c r="C13" i="21"/>
  <c r="C12" i="21"/>
  <c r="C11" i="21"/>
  <c r="C10" i="21"/>
  <c r="C9" i="21"/>
  <c r="C8" i="21"/>
  <c r="C7" i="21"/>
  <c r="C6" i="21"/>
  <c r="C5" i="21"/>
  <c r="C4" i="21"/>
  <c r="C3" i="21"/>
  <c r="C2" i="21"/>
  <c r="C1" i="21"/>
  <c r="C14" i="21"/>
  <c r="H5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118" i="20"/>
  <c r="G3" i="20"/>
  <c r="G2" i="20"/>
  <c r="I118" i="20" l="1"/>
  <c r="H118" i="20"/>
  <c r="I117" i="20"/>
  <c r="H117" i="20"/>
  <c r="L16" i="20"/>
  <c r="K16" i="20"/>
  <c r="N4" i="20"/>
  <c r="M4" i="20"/>
  <c r="L4" i="20"/>
  <c r="K4" i="20"/>
  <c r="N3" i="20"/>
  <c r="M3" i="20"/>
  <c r="L3" i="20"/>
  <c r="K3" i="20"/>
  <c r="N2" i="20"/>
  <c r="M2" i="20"/>
  <c r="L2" i="20"/>
  <c r="K2" i="20"/>
  <c r="N118" i="20"/>
  <c r="M118" i="20"/>
  <c r="N117" i="20"/>
  <c r="M117" i="20"/>
  <c r="N116" i="20"/>
  <c r="M116" i="20"/>
  <c r="N115" i="20"/>
  <c r="M115" i="20"/>
  <c r="N114" i="20"/>
  <c r="M114" i="20"/>
  <c r="N113" i="20"/>
  <c r="M113" i="20"/>
  <c r="N112" i="20"/>
  <c r="M112" i="20"/>
  <c r="N111" i="20"/>
  <c r="M111" i="20"/>
  <c r="N110" i="20"/>
  <c r="M110" i="20"/>
  <c r="N109" i="20"/>
  <c r="M109" i="20"/>
  <c r="N108" i="20"/>
  <c r="M108" i="20"/>
  <c r="N107" i="20"/>
  <c r="M107" i="20"/>
  <c r="N106" i="20"/>
  <c r="M106" i="20"/>
  <c r="N105" i="20"/>
  <c r="M105" i="20"/>
  <c r="N104" i="20"/>
  <c r="M104" i="20"/>
  <c r="N103" i="20"/>
  <c r="M103" i="20"/>
  <c r="N102" i="20"/>
  <c r="M102" i="20"/>
  <c r="N101" i="20"/>
  <c r="M101" i="20"/>
  <c r="N100" i="20"/>
  <c r="M100" i="20"/>
  <c r="N99" i="20"/>
  <c r="M99" i="20"/>
  <c r="N98" i="20"/>
  <c r="M98" i="20"/>
  <c r="N97" i="20"/>
  <c r="M97" i="20"/>
  <c r="N96" i="20"/>
  <c r="M96" i="20"/>
  <c r="N95" i="20"/>
  <c r="M95" i="20"/>
  <c r="N94" i="20"/>
  <c r="M94" i="20"/>
  <c r="N93" i="20"/>
  <c r="M93" i="20"/>
  <c r="N92" i="20"/>
  <c r="M92" i="20"/>
  <c r="N91" i="20"/>
  <c r="M91" i="20"/>
  <c r="N90" i="20"/>
  <c r="M90" i="20"/>
  <c r="N89" i="20"/>
  <c r="M89" i="20"/>
  <c r="N88" i="20"/>
  <c r="M88" i="20"/>
  <c r="N87" i="20"/>
  <c r="M87" i="20"/>
  <c r="N86" i="20"/>
  <c r="M86" i="20"/>
  <c r="N85" i="20"/>
  <c r="M85" i="20"/>
  <c r="N84" i="20"/>
  <c r="M84" i="20"/>
  <c r="N83" i="20"/>
  <c r="M83" i="20"/>
  <c r="N82" i="20"/>
  <c r="M82" i="20"/>
  <c r="N81" i="20"/>
  <c r="M81" i="20"/>
  <c r="N80" i="20"/>
  <c r="M80" i="20"/>
  <c r="N79" i="20"/>
  <c r="M79" i="20"/>
  <c r="N78" i="20"/>
  <c r="M78" i="20"/>
  <c r="N77" i="20"/>
  <c r="M77" i="20"/>
  <c r="N76" i="20"/>
  <c r="M76" i="20"/>
  <c r="N75" i="20"/>
  <c r="M75" i="20"/>
  <c r="N74" i="20"/>
  <c r="M74" i="20"/>
  <c r="N73" i="20"/>
  <c r="M73" i="20"/>
  <c r="N72" i="20"/>
  <c r="M72" i="20"/>
  <c r="N71" i="20"/>
  <c r="M71" i="20"/>
  <c r="N70" i="20"/>
  <c r="M70" i="20"/>
  <c r="N69" i="20"/>
  <c r="M69" i="20"/>
  <c r="N68" i="20"/>
  <c r="M68" i="20"/>
  <c r="N67" i="20"/>
  <c r="M67" i="20"/>
  <c r="N66" i="20"/>
  <c r="M66" i="20"/>
  <c r="N65" i="20"/>
  <c r="M65" i="20"/>
  <c r="N64" i="20"/>
  <c r="M64" i="20"/>
  <c r="N63" i="20"/>
  <c r="M63" i="20"/>
  <c r="N62" i="20"/>
  <c r="M62" i="20"/>
  <c r="N61" i="20"/>
  <c r="M61" i="20"/>
  <c r="N60" i="20"/>
  <c r="M60" i="20"/>
  <c r="N59" i="20"/>
  <c r="M59" i="20"/>
  <c r="N58" i="20"/>
  <c r="M58" i="20"/>
  <c r="N57" i="20"/>
  <c r="M57" i="20"/>
  <c r="N56" i="20"/>
  <c r="M56" i="20"/>
  <c r="N55" i="20"/>
  <c r="M55" i="20"/>
  <c r="N54" i="20"/>
  <c r="M54" i="20"/>
  <c r="N53" i="20"/>
  <c r="M53" i="20"/>
  <c r="N52" i="20"/>
  <c r="M52" i="20"/>
  <c r="N51" i="20"/>
  <c r="M51" i="20"/>
  <c r="N50" i="20"/>
  <c r="M50" i="20"/>
  <c r="N49" i="20"/>
  <c r="M49" i="20"/>
  <c r="N48" i="20"/>
  <c r="M48" i="20"/>
  <c r="N47" i="20"/>
  <c r="M47" i="20"/>
  <c r="N46" i="20"/>
  <c r="M46" i="20"/>
  <c r="N45" i="20"/>
  <c r="M45" i="20"/>
  <c r="N44" i="20"/>
  <c r="M44" i="20"/>
  <c r="N43" i="20"/>
  <c r="M43" i="20"/>
  <c r="N42" i="20"/>
  <c r="M42" i="20"/>
  <c r="N41" i="20"/>
  <c r="M41" i="20"/>
  <c r="N40" i="20"/>
  <c r="M40" i="20"/>
  <c r="N39" i="20"/>
  <c r="M39" i="20"/>
  <c r="N38" i="20"/>
  <c r="M38" i="20"/>
  <c r="N37" i="20"/>
  <c r="M37" i="20"/>
  <c r="N36" i="20"/>
  <c r="M36" i="20"/>
  <c r="N35" i="20"/>
  <c r="M35" i="20"/>
  <c r="N34" i="20"/>
  <c r="M34" i="20"/>
  <c r="N33" i="20"/>
  <c r="M33" i="20"/>
  <c r="N32" i="20"/>
  <c r="M32" i="20"/>
  <c r="N31" i="20"/>
  <c r="M31" i="20"/>
  <c r="N30" i="20"/>
  <c r="M30" i="20"/>
  <c r="N29" i="20"/>
  <c r="M29" i="20"/>
  <c r="N28" i="20"/>
  <c r="M28" i="20"/>
  <c r="N27" i="20"/>
  <c r="M27" i="20"/>
  <c r="N26" i="20"/>
  <c r="M26" i="20"/>
  <c r="N25" i="20"/>
  <c r="M25" i="20"/>
  <c r="N24" i="20"/>
  <c r="M24" i="20"/>
  <c r="N23" i="20"/>
  <c r="M23" i="20"/>
  <c r="N22" i="20"/>
  <c r="M22" i="20"/>
  <c r="N21" i="20"/>
  <c r="M21" i="20"/>
  <c r="N20" i="20"/>
  <c r="M20" i="20"/>
  <c r="N19" i="20"/>
  <c r="M19" i="20"/>
  <c r="N18" i="20"/>
  <c r="M18" i="20"/>
  <c r="N17" i="20"/>
  <c r="M17" i="20"/>
  <c r="N16" i="20"/>
  <c r="M16" i="20"/>
  <c r="N15" i="20"/>
  <c r="M15" i="20"/>
  <c r="N14" i="20"/>
  <c r="M14" i="20"/>
  <c r="N13" i="20"/>
  <c r="M13" i="20"/>
  <c r="N12" i="20"/>
  <c r="M12" i="20"/>
  <c r="N11" i="20"/>
  <c r="M11" i="20"/>
  <c r="N10" i="20"/>
  <c r="M10" i="20"/>
  <c r="N9" i="20"/>
  <c r="M9" i="20"/>
  <c r="N8" i="20"/>
  <c r="M8" i="20"/>
  <c r="N7" i="20"/>
  <c r="M7" i="20"/>
  <c r="N6" i="20"/>
  <c r="M6" i="20"/>
  <c r="N5" i="20"/>
  <c r="M5" i="20"/>
  <c r="K118" i="20"/>
  <c r="K117" i="20"/>
  <c r="L116" i="20"/>
  <c r="K116" i="20"/>
  <c r="L115" i="20"/>
  <c r="K115" i="20"/>
  <c r="L114" i="20"/>
  <c r="K114" i="20"/>
  <c r="L113" i="20"/>
  <c r="K113" i="20"/>
  <c r="L112" i="20"/>
  <c r="K112" i="20"/>
  <c r="L111" i="20"/>
  <c r="K111" i="20"/>
  <c r="L110" i="20"/>
  <c r="K110" i="20"/>
  <c r="L109" i="20"/>
  <c r="K109" i="20"/>
  <c r="L108" i="20"/>
  <c r="K108" i="20"/>
  <c r="L107" i="20"/>
  <c r="K107" i="20"/>
  <c r="L106" i="20"/>
  <c r="K106" i="20"/>
  <c r="L105" i="20"/>
  <c r="K105" i="20"/>
  <c r="L104" i="20"/>
  <c r="K104" i="20"/>
  <c r="L103" i="20"/>
  <c r="K103" i="20"/>
  <c r="L102" i="20"/>
  <c r="K102" i="20"/>
  <c r="L101" i="20"/>
  <c r="K101" i="20"/>
  <c r="L100" i="20"/>
  <c r="K100" i="20"/>
  <c r="L99" i="20"/>
  <c r="K99" i="20"/>
  <c r="L98" i="20"/>
  <c r="K98" i="20"/>
  <c r="L97" i="20"/>
  <c r="K97" i="20"/>
  <c r="L96" i="20"/>
  <c r="K96" i="20"/>
  <c r="L95" i="20"/>
  <c r="K95" i="20"/>
  <c r="L94" i="20"/>
  <c r="K94" i="20"/>
  <c r="L93" i="20"/>
  <c r="K93" i="20"/>
  <c r="L92" i="20"/>
  <c r="K92" i="20"/>
  <c r="L91" i="20"/>
  <c r="K91" i="20"/>
  <c r="L90" i="20"/>
  <c r="K90" i="20"/>
  <c r="L89" i="20"/>
  <c r="K89" i="20"/>
  <c r="L88" i="20"/>
  <c r="K88" i="20"/>
  <c r="L87" i="20"/>
  <c r="K87" i="20"/>
  <c r="L86" i="20"/>
  <c r="K86" i="20"/>
  <c r="L85" i="20"/>
  <c r="K85" i="20"/>
  <c r="L84" i="20"/>
  <c r="K84" i="20"/>
  <c r="L83" i="20"/>
  <c r="K83" i="20"/>
  <c r="L82" i="20"/>
  <c r="K82" i="20"/>
  <c r="L81" i="20"/>
  <c r="K81" i="20"/>
  <c r="L80" i="20"/>
  <c r="K80" i="20"/>
  <c r="L79" i="20"/>
  <c r="K79" i="20"/>
  <c r="L78" i="20"/>
  <c r="K78" i="20"/>
  <c r="L77" i="20"/>
  <c r="K77" i="20"/>
  <c r="L76" i="20"/>
  <c r="K76" i="20"/>
  <c r="L75" i="20"/>
  <c r="K75" i="20"/>
  <c r="L74" i="20"/>
  <c r="K74" i="20"/>
  <c r="L73" i="20"/>
  <c r="K73" i="20"/>
  <c r="L72" i="20"/>
  <c r="K72" i="20"/>
  <c r="L71" i="20"/>
  <c r="K71" i="20"/>
  <c r="L70" i="20"/>
  <c r="K70" i="20"/>
  <c r="L69" i="20"/>
  <c r="K69" i="20"/>
  <c r="L68" i="20"/>
  <c r="K68" i="20"/>
  <c r="L67" i="20"/>
  <c r="K67" i="20"/>
  <c r="L66" i="20"/>
  <c r="K66" i="20"/>
  <c r="L65" i="20"/>
  <c r="K65" i="20"/>
  <c r="L64" i="20"/>
  <c r="K64" i="20"/>
  <c r="L63" i="20"/>
  <c r="K63" i="20"/>
  <c r="L62" i="20"/>
  <c r="K62" i="20"/>
  <c r="L61" i="20"/>
  <c r="K61" i="20"/>
  <c r="L60" i="20"/>
  <c r="K60" i="20"/>
  <c r="L59" i="20"/>
  <c r="K59" i="20"/>
  <c r="L58" i="20"/>
  <c r="K58" i="20"/>
  <c r="L57" i="20"/>
  <c r="K57" i="20"/>
  <c r="L56" i="20"/>
  <c r="K56" i="20"/>
  <c r="L55" i="20"/>
  <c r="K55" i="20"/>
  <c r="L54" i="20"/>
  <c r="K54" i="20"/>
  <c r="L53" i="20"/>
  <c r="K53" i="20"/>
  <c r="L52" i="20"/>
  <c r="K52" i="20"/>
  <c r="L51" i="20"/>
  <c r="K51" i="20"/>
  <c r="L50" i="20"/>
  <c r="K50" i="20"/>
  <c r="L49" i="20"/>
  <c r="K49" i="20"/>
  <c r="L48" i="20"/>
  <c r="K48" i="20"/>
  <c r="L47" i="20"/>
  <c r="K47" i="20"/>
  <c r="L46" i="20"/>
  <c r="K46" i="20"/>
  <c r="L45" i="20"/>
  <c r="K45" i="20"/>
  <c r="L44" i="20"/>
  <c r="K44" i="20"/>
  <c r="L43" i="20"/>
  <c r="K43" i="20"/>
  <c r="L42" i="20"/>
  <c r="K42" i="20"/>
  <c r="L41" i="20"/>
  <c r="K41" i="20"/>
  <c r="L40" i="20"/>
  <c r="K40" i="20"/>
  <c r="L39" i="20"/>
  <c r="K39" i="20"/>
  <c r="L38" i="20"/>
  <c r="K38" i="20"/>
  <c r="L37" i="20"/>
  <c r="K37" i="20"/>
  <c r="L36" i="20"/>
  <c r="K36" i="20"/>
  <c r="L35" i="20"/>
  <c r="K35" i="20"/>
  <c r="L34" i="20"/>
  <c r="K34" i="20"/>
  <c r="L33" i="20"/>
  <c r="K33" i="20"/>
  <c r="L32" i="20"/>
  <c r="K32" i="20"/>
  <c r="L31" i="20"/>
  <c r="K31" i="20"/>
  <c r="L30" i="20"/>
  <c r="K30" i="20"/>
  <c r="L29" i="20"/>
  <c r="K29" i="20"/>
  <c r="L28" i="20"/>
  <c r="K28" i="20"/>
  <c r="L27" i="20"/>
  <c r="K27" i="20"/>
  <c r="L26" i="20"/>
  <c r="K26" i="20"/>
  <c r="L25" i="20"/>
  <c r="K25" i="20"/>
  <c r="L24" i="20"/>
  <c r="K24" i="20"/>
  <c r="L23" i="20"/>
  <c r="K23" i="20"/>
  <c r="L22" i="20"/>
  <c r="K22" i="20"/>
  <c r="L21" i="20"/>
  <c r="K21" i="20"/>
  <c r="L20" i="20"/>
  <c r="K20" i="20"/>
  <c r="L19" i="20"/>
  <c r="K19" i="20"/>
  <c r="L18" i="20"/>
  <c r="K18" i="20"/>
  <c r="L17" i="20"/>
  <c r="K17" i="20"/>
  <c r="L15" i="20"/>
  <c r="K15" i="20"/>
  <c r="L14" i="20"/>
  <c r="K14" i="20"/>
  <c r="L13" i="20"/>
  <c r="K13" i="20"/>
  <c r="L12" i="20"/>
  <c r="K12" i="20"/>
  <c r="L11" i="20"/>
  <c r="K11" i="20"/>
  <c r="L10" i="20"/>
  <c r="L9" i="20"/>
  <c r="L8" i="20"/>
  <c r="L7" i="20"/>
  <c r="L6" i="20"/>
  <c r="L5" i="20"/>
  <c r="K10" i="20"/>
  <c r="K9" i="20"/>
  <c r="K8" i="20"/>
  <c r="K7" i="20"/>
  <c r="K6" i="20"/>
  <c r="K5" i="20"/>
  <c r="Q139" i="1"/>
  <c r="M138" i="1"/>
  <c r="N138" i="1"/>
  <c r="O138" i="1"/>
  <c r="P138" i="1"/>
  <c r="Q138" i="1"/>
  <c r="S138" i="1"/>
  <c r="T138" i="1"/>
  <c r="U138" i="1"/>
  <c r="V138" i="1"/>
  <c r="W138" i="1"/>
  <c r="X138" i="1"/>
  <c r="Y138" i="1"/>
  <c r="Z138" i="1"/>
  <c r="AL138" i="1"/>
  <c r="BC138" i="1" s="1"/>
  <c r="M139" i="1"/>
  <c r="N139" i="1"/>
  <c r="O139" i="1"/>
  <c r="P139" i="1"/>
  <c r="S139" i="1"/>
  <c r="T139" i="1"/>
  <c r="U139" i="1"/>
  <c r="V139" i="1"/>
  <c r="W139" i="1"/>
  <c r="X139" i="1"/>
  <c r="Y139" i="1"/>
  <c r="Z139" i="1"/>
  <c r="AL139" i="1"/>
  <c r="BC139" i="1" s="1"/>
  <c r="M140" i="1"/>
  <c r="N140" i="1"/>
  <c r="O140" i="1"/>
  <c r="P140" i="1"/>
  <c r="Q140" i="1"/>
  <c r="S140" i="1"/>
  <c r="T140" i="1"/>
  <c r="U140" i="1"/>
  <c r="V140" i="1"/>
  <c r="W140" i="1"/>
  <c r="X140" i="1"/>
  <c r="Y140" i="1"/>
  <c r="Z140" i="1"/>
  <c r="AL140" i="1"/>
  <c r="BC140" i="1" s="1"/>
  <c r="O119" i="20"/>
  <c r="O120" i="20"/>
  <c r="O121" i="20"/>
  <c r="O113" i="20"/>
  <c r="O107" i="20"/>
  <c r="O101" i="20"/>
  <c r="O95" i="20"/>
  <c r="O89" i="20"/>
  <c r="O83" i="20"/>
  <c r="O77" i="20"/>
  <c r="O71" i="20"/>
  <c r="O65" i="20"/>
  <c r="O59" i="20"/>
  <c r="O53" i="20"/>
  <c r="O47" i="20"/>
  <c r="O41" i="20"/>
  <c r="O35" i="20"/>
  <c r="O29" i="20"/>
  <c r="O23" i="20"/>
  <c r="O17" i="20"/>
  <c r="O11" i="20"/>
  <c r="O5" i="20"/>
  <c r="O2" i="20"/>
  <c r="J118" i="20" l="1"/>
  <c r="J117" i="20"/>
  <c r="H154" i="20"/>
  <c r="H140" i="20"/>
  <c r="H139" i="20"/>
  <c r="O132" i="20"/>
  <c r="O130" i="20"/>
  <c r="O129" i="20"/>
  <c r="O128" i="20"/>
  <c r="O131" i="20"/>
  <c r="O127" i="20"/>
  <c r="O125" i="20"/>
  <c r="O124" i="20"/>
  <c r="O123" i="20"/>
  <c r="O122" i="20"/>
  <c r="O126" i="20"/>
  <c r="O148" i="20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49" i="20"/>
  <c r="O159" i="20"/>
  <c r="O157" i="20"/>
  <c r="O156" i="20"/>
  <c r="O155" i="20"/>
  <c r="O154" i="20"/>
  <c r="O153" i="20"/>
  <c r="O152" i="20"/>
  <c r="O151" i="20"/>
  <c r="O150" i="20"/>
  <c r="O158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I2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4" i="20"/>
  <c r="H3" i="20"/>
  <c r="H2" i="20"/>
  <c r="H121" i="20"/>
  <c r="H119" i="20"/>
  <c r="H129" i="20"/>
  <c r="H124" i="20"/>
  <c r="H122" i="20"/>
  <c r="H148" i="20"/>
  <c r="H146" i="20"/>
  <c r="H137" i="20"/>
  <c r="H159" i="20"/>
  <c r="H150" i="20"/>
  <c r="O78" i="20" l="1"/>
  <c r="O84" i="20"/>
  <c r="O60" i="20"/>
  <c r="O6" i="20"/>
  <c r="J11" i="20"/>
  <c r="J23" i="20"/>
  <c r="J35" i="20"/>
  <c r="J47" i="20"/>
  <c r="J59" i="20"/>
  <c r="J71" i="20"/>
  <c r="J83" i="20"/>
  <c r="J95" i="20"/>
  <c r="J107" i="20"/>
  <c r="J12" i="20"/>
  <c r="J24" i="20"/>
  <c r="J36" i="20"/>
  <c r="J48" i="20"/>
  <c r="J60" i="20"/>
  <c r="J72" i="20"/>
  <c r="J84" i="20"/>
  <c r="J96" i="20"/>
  <c r="J108" i="20"/>
  <c r="J13" i="20"/>
  <c r="J25" i="20"/>
  <c r="J37" i="20"/>
  <c r="J49" i="20"/>
  <c r="J61" i="20"/>
  <c r="J73" i="20"/>
  <c r="J85" i="20"/>
  <c r="J97" i="20"/>
  <c r="J109" i="20"/>
  <c r="J26" i="20"/>
  <c r="J38" i="20"/>
  <c r="J50" i="20"/>
  <c r="J62" i="20"/>
  <c r="J74" i="20"/>
  <c r="J86" i="20"/>
  <c r="J98" i="20"/>
  <c r="J110" i="20"/>
  <c r="J17" i="20"/>
  <c r="J65" i="20"/>
  <c r="J113" i="20"/>
  <c r="J42" i="20"/>
  <c r="J78" i="20"/>
  <c r="J90" i="20"/>
  <c r="J102" i="20"/>
  <c r="J114" i="20"/>
  <c r="J18" i="20"/>
  <c r="J66" i="20"/>
  <c r="J7" i="20"/>
  <c r="J19" i="20"/>
  <c r="J31" i="20"/>
  <c r="J43" i="20"/>
  <c r="J55" i="20"/>
  <c r="J67" i="20"/>
  <c r="J79" i="20"/>
  <c r="J91" i="20"/>
  <c r="J103" i="20"/>
  <c r="J115" i="20"/>
  <c r="J41" i="20"/>
  <c r="J53" i="20"/>
  <c r="J77" i="20"/>
  <c r="J89" i="20"/>
  <c r="J101" i="20"/>
  <c r="J6" i="20"/>
  <c r="J30" i="20"/>
  <c r="J54" i="20"/>
  <c r="J8" i="20"/>
  <c r="J20" i="20"/>
  <c r="J32" i="20"/>
  <c r="J44" i="20"/>
  <c r="J56" i="20"/>
  <c r="J68" i="20"/>
  <c r="J80" i="20"/>
  <c r="J92" i="20"/>
  <c r="J104" i="20"/>
  <c r="J116" i="20"/>
  <c r="J5" i="20"/>
  <c r="J9" i="20"/>
  <c r="J21" i="20"/>
  <c r="J45" i="20"/>
  <c r="J57" i="20"/>
  <c r="J81" i="20"/>
  <c r="J105" i="20"/>
  <c r="J29" i="20"/>
  <c r="J33" i="20"/>
  <c r="J69" i="20"/>
  <c r="J93" i="20"/>
  <c r="J10" i="20"/>
  <c r="J22" i="20"/>
  <c r="J34" i="20"/>
  <c r="J46" i="20"/>
  <c r="J58" i="20"/>
  <c r="J70" i="20"/>
  <c r="J82" i="20"/>
  <c r="J94" i="20"/>
  <c r="J106" i="20"/>
  <c r="J14" i="20"/>
  <c r="J3" i="20"/>
  <c r="J15" i="20"/>
  <c r="J27" i="20"/>
  <c r="J39" i="20"/>
  <c r="J51" i="20"/>
  <c r="J63" i="20"/>
  <c r="J75" i="20"/>
  <c r="J87" i="20"/>
  <c r="J99" i="20"/>
  <c r="J111" i="20"/>
  <c r="J2" i="20"/>
  <c r="J4" i="20"/>
  <c r="J16" i="20"/>
  <c r="J28" i="20"/>
  <c r="J40" i="20"/>
  <c r="J52" i="20"/>
  <c r="J64" i="20"/>
  <c r="J76" i="20"/>
  <c r="J88" i="20"/>
  <c r="J100" i="20"/>
  <c r="J112" i="20"/>
  <c r="H138" i="20"/>
  <c r="H126" i="20"/>
  <c r="H153" i="20"/>
  <c r="H127" i="20"/>
  <c r="H128" i="20"/>
  <c r="H130" i="20"/>
  <c r="H141" i="20"/>
  <c r="O66" i="20"/>
  <c r="H142" i="20"/>
  <c r="H120" i="20"/>
  <c r="H131" i="20"/>
  <c r="H143" i="20"/>
  <c r="H155" i="20"/>
  <c r="O24" i="20"/>
  <c r="H144" i="20"/>
  <c r="H156" i="20"/>
  <c r="O96" i="20"/>
  <c r="O54" i="20"/>
  <c r="H133" i="20"/>
  <c r="H145" i="20"/>
  <c r="H157" i="20"/>
  <c r="O18" i="20"/>
  <c r="O72" i="20"/>
  <c r="O12" i="20"/>
  <c r="O48" i="20"/>
  <c r="O3" i="20"/>
  <c r="H134" i="20"/>
  <c r="H158" i="20"/>
  <c r="O114" i="20"/>
  <c r="H151" i="20"/>
  <c r="H152" i="20"/>
  <c r="O102" i="20"/>
  <c r="O42" i="20"/>
  <c r="H123" i="20"/>
  <c r="H135" i="20"/>
  <c r="H147" i="20"/>
  <c r="H132" i="20"/>
  <c r="O36" i="20"/>
  <c r="H136" i="20"/>
  <c r="O90" i="20"/>
  <c r="O108" i="20"/>
  <c r="O30" i="20"/>
  <c r="H125" i="20"/>
  <c r="H149" i="20"/>
  <c r="O61" i="20" l="1"/>
  <c r="O31" i="20"/>
  <c r="O103" i="20"/>
  <c r="O13" i="20"/>
  <c r="O4" i="20"/>
  <c r="O67" i="20"/>
  <c r="O55" i="20"/>
  <c r="O50" i="20"/>
  <c r="O37" i="20"/>
  <c r="O49" i="20"/>
  <c r="O19" i="20"/>
  <c r="O25" i="20"/>
  <c r="O115" i="20"/>
  <c r="O97" i="20"/>
  <c r="O91" i="20"/>
  <c r="O73" i="20"/>
  <c r="O43" i="20"/>
  <c r="O79" i="20"/>
  <c r="O7" i="20"/>
  <c r="O109" i="20"/>
  <c r="O85" i="20"/>
  <c r="O68" i="20" l="1"/>
  <c r="O92" i="20"/>
  <c r="O62" i="20"/>
  <c r="O98" i="20"/>
  <c r="O15" i="20"/>
  <c r="O20" i="20"/>
  <c r="O32" i="20"/>
  <c r="O93" i="20"/>
  <c r="O57" i="20"/>
  <c r="O38" i="20"/>
  <c r="O26" i="20"/>
  <c r="O51" i="20"/>
  <c r="O104" i="20"/>
  <c r="O116" i="20"/>
  <c r="O39" i="20"/>
  <c r="O14" i="20"/>
  <c r="O33" i="20"/>
  <c r="O56" i="20"/>
  <c r="O69" i="20"/>
  <c r="O86" i="20"/>
  <c r="O8" i="20"/>
  <c r="O80" i="20"/>
  <c r="O44" i="20"/>
  <c r="O74" i="20"/>
  <c r="O110" i="20"/>
  <c r="O63" i="20" l="1"/>
  <c r="O99" i="20"/>
  <c r="O117" i="20"/>
  <c r="O27" i="20"/>
  <c r="O21" i="20"/>
  <c r="O105" i="20"/>
  <c r="O94" i="20"/>
  <c r="O52" i="20"/>
  <c r="O111" i="20"/>
  <c r="O81" i="20"/>
  <c r="O9" i="20"/>
  <c r="O45" i="20"/>
  <c r="O87" i="20"/>
  <c r="O16" i="20"/>
  <c r="O40" i="20"/>
  <c r="O34" i="20"/>
  <c r="O58" i="20"/>
  <c r="O28" i="20"/>
  <c r="O75" i="20"/>
  <c r="O70" i="20"/>
  <c r="O64" i="20" l="1"/>
  <c r="O106" i="20"/>
  <c r="O76" i="20"/>
  <c r="O10" i="20"/>
  <c r="O112" i="20"/>
  <c r="O82" i="20"/>
  <c r="O118" i="20"/>
  <c r="O100" i="20"/>
  <c r="O88" i="20"/>
  <c r="O22" i="20"/>
  <c r="O46" i="20"/>
  <c r="AL105" i="1" l="1"/>
  <c r="BC105" i="1" s="1"/>
  <c r="V4" i="3" l="1"/>
  <c r="R28" i="3" l="1"/>
  <c r="P58" i="3" l="1"/>
  <c r="Q60" i="3" l="1"/>
  <c r="P59" i="3"/>
  <c r="Q61" i="3" l="1"/>
  <c r="P60" i="3"/>
  <c r="Q62" i="3" l="1"/>
  <c r="P61" i="3"/>
  <c r="Q63" i="3" l="1"/>
  <c r="P62" i="3"/>
  <c r="Q64" i="3" l="1"/>
  <c r="P63" i="3"/>
  <c r="Q65" i="3" l="1"/>
  <c r="P64" i="3"/>
  <c r="Q66" i="3" l="1"/>
  <c r="P65" i="3"/>
  <c r="Q67" i="3" l="1"/>
  <c r="P66" i="3"/>
  <c r="Q68" i="3" l="1"/>
  <c r="P67" i="3"/>
  <c r="Q69" i="3" l="1"/>
  <c r="P68" i="3"/>
  <c r="Q70" i="3" l="1"/>
  <c r="P69" i="3"/>
  <c r="Q71" i="3" l="1"/>
  <c r="Q72" i="3" s="1"/>
  <c r="P70" i="3"/>
  <c r="P71" i="3" l="1"/>
  <c r="P72" i="3" l="1"/>
  <c r="AH32" i="16" l="1"/>
  <c r="AH33" i="16"/>
  <c r="AH31" i="16"/>
  <c r="AB154" i="16"/>
  <c r="AA154" i="16"/>
  <c r="X154" i="16"/>
  <c r="W154" i="16"/>
  <c r="R49" i="3"/>
  <c r="R48" i="3"/>
  <c r="R19" i="3"/>
  <c r="R20" i="3"/>
  <c r="R21" i="3"/>
  <c r="R22" i="3"/>
  <c r="R23" i="3"/>
  <c r="R24" i="3"/>
  <c r="R25" i="3"/>
  <c r="R26" i="3"/>
  <c r="R27" i="3"/>
  <c r="R29" i="3"/>
  <c r="R18" i="3"/>
  <c r="R13" i="3"/>
  <c r="R14" i="3"/>
  <c r="R12" i="3"/>
  <c r="R89" i="3"/>
  <c r="W9" i="3"/>
  <c r="Y9" i="3"/>
  <c r="T9" i="3"/>
  <c r="U9" i="3"/>
  <c r="AA9" i="3"/>
  <c r="S9" i="3"/>
  <c r="AB9" i="3"/>
  <c r="Z9" i="3"/>
  <c r="V9" i="3"/>
  <c r="R9" i="3"/>
  <c r="X9" i="3"/>
  <c r="R50" i="3" l="1"/>
  <c r="R39" i="3"/>
  <c r="R15" i="3"/>
  <c r="D18" i="2"/>
  <c r="C2" i="17" l="1"/>
  <c r="C3" i="17"/>
  <c r="C4" i="17"/>
  <c r="C5" i="17"/>
  <c r="C6" i="17"/>
  <c r="C7" i="17"/>
  <c r="C8" i="17"/>
  <c r="C9" i="17"/>
  <c r="C10" i="17"/>
  <c r="C11" i="17"/>
  <c r="C12" i="17"/>
  <c r="AL113" i="1"/>
  <c r="BC113" i="1" s="1"/>
  <c r="Z113" i="1"/>
  <c r="Y113" i="1"/>
  <c r="X113" i="1"/>
  <c r="W113" i="1"/>
  <c r="V113" i="1"/>
  <c r="U113" i="1"/>
  <c r="T113" i="1"/>
  <c r="S113" i="1"/>
  <c r="Q113" i="1"/>
  <c r="P113" i="1"/>
  <c r="O113" i="1"/>
  <c r="N113" i="1"/>
  <c r="M113" i="1"/>
  <c r="AL114" i="1"/>
  <c r="BC114" i="1" s="1"/>
  <c r="Z114" i="1"/>
  <c r="Y114" i="1"/>
  <c r="X114" i="1"/>
  <c r="W114" i="1"/>
  <c r="V114" i="1"/>
  <c r="U114" i="1"/>
  <c r="T114" i="1"/>
  <c r="S114" i="1"/>
  <c r="Q114" i="1"/>
  <c r="P114" i="1"/>
  <c r="O114" i="1"/>
  <c r="N114" i="1"/>
  <c r="M114" i="1"/>
  <c r="AL109" i="1"/>
  <c r="BC109" i="1" s="1"/>
  <c r="Z109" i="1"/>
  <c r="Y109" i="1"/>
  <c r="X109" i="1"/>
  <c r="W109" i="1"/>
  <c r="V109" i="1"/>
  <c r="U109" i="1"/>
  <c r="T109" i="1"/>
  <c r="S109" i="1"/>
  <c r="Q109" i="1"/>
  <c r="P109" i="1"/>
  <c r="O109" i="1"/>
  <c r="N109" i="1"/>
  <c r="M109" i="1"/>
  <c r="AL110" i="1"/>
  <c r="BC110" i="1" s="1"/>
  <c r="Z110" i="1"/>
  <c r="Y110" i="1"/>
  <c r="X110" i="1"/>
  <c r="W110" i="1"/>
  <c r="V110" i="1"/>
  <c r="U110" i="1"/>
  <c r="T110" i="1"/>
  <c r="S110" i="1"/>
  <c r="Q110" i="1"/>
  <c r="P110" i="1"/>
  <c r="O110" i="1"/>
  <c r="N110" i="1"/>
  <c r="M110" i="1"/>
  <c r="AL115" i="1"/>
  <c r="BC115" i="1" s="1"/>
  <c r="Z115" i="1"/>
  <c r="Y115" i="1"/>
  <c r="X115" i="1"/>
  <c r="W115" i="1"/>
  <c r="V115" i="1"/>
  <c r="U115" i="1"/>
  <c r="T115" i="1"/>
  <c r="S115" i="1"/>
  <c r="Q115" i="1"/>
  <c r="P115" i="1"/>
  <c r="O115" i="1"/>
  <c r="N115" i="1"/>
  <c r="M115" i="1"/>
  <c r="AL116" i="1"/>
  <c r="BC116" i="1" s="1"/>
  <c r="Z116" i="1"/>
  <c r="Y116" i="1"/>
  <c r="X116" i="1"/>
  <c r="W116" i="1"/>
  <c r="V116" i="1"/>
  <c r="U116" i="1"/>
  <c r="T116" i="1"/>
  <c r="S116" i="1"/>
  <c r="Q116" i="1"/>
  <c r="P116" i="1"/>
  <c r="O116" i="1"/>
  <c r="N116" i="1"/>
  <c r="M116" i="1"/>
  <c r="AL111" i="1"/>
  <c r="BC111" i="1" s="1"/>
  <c r="Z111" i="1"/>
  <c r="Y111" i="1"/>
  <c r="X111" i="1"/>
  <c r="W111" i="1"/>
  <c r="V111" i="1"/>
  <c r="U111" i="1"/>
  <c r="T111" i="1"/>
  <c r="S111" i="1"/>
  <c r="Q111" i="1"/>
  <c r="P111" i="1"/>
  <c r="O111" i="1"/>
  <c r="N111" i="1"/>
  <c r="M111" i="1"/>
  <c r="AL112" i="1"/>
  <c r="BC112" i="1" s="1"/>
  <c r="Z112" i="1"/>
  <c r="Y112" i="1"/>
  <c r="X112" i="1"/>
  <c r="W112" i="1"/>
  <c r="V112" i="1"/>
  <c r="U112" i="1"/>
  <c r="T112" i="1"/>
  <c r="S112" i="1"/>
  <c r="Q112" i="1"/>
  <c r="P112" i="1"/>
  <c r="O112" i="1"/>
  <c r="N112" i="1"/>
  <c r="M112" i="1"/>
  <c r="Z105" i="1"/>
  <c r="Y105" i="1"/>
  <c r="X105" i="1"/>
  <c r="W105" i="1"/>
  <c r="V105" i="1"/>
  <c r="U105" i="1"/>
  <c r="T105" i="1"/>
  <c r="S105" i="1"/>
  <c r="Q105" i="1"/>
  <c r="P105" i="1"/>
  <c r="O105" i="1"/>
  <c r="N105" i="1"/>
  <c r="M105" i="1"/>
  <c r="AL106" i="1"/>
  <c r="BC106" i="1" s="1"/>
  <c r="Z106" i="1"/>
  <c r="Y106" i="1"/>
  <c r="X106" i="1"/>
  <c r="W106" i="1"/>
  <c r="V106" i="1"/>
  <c r="U106" i="1"/>
  <c r="T106" i="1"/>
  <c r="S106" i="1"/>
  <c r="Q106" i="1"/>
  <c r="P106" i="1"/>
  <c r="O106" i="1"/>
  <c r="N106" i="1"/>
  <c r="M106" i="1"/>
  <c r="AL107" i="1"/>
  <c r="BC107" i="1" s="1"/>
  <c r="Z107" i="1"/>
  <c r="Y107" i="1"/>
  <c r="X107" i="1"/>
  <c r="W107" i="1"/>
  <c r="V107" i="1"/>
  <c r="U107" i="1"/>
  <c r="T107" i="1"/>
  <c r="S107" i="1"/>
  <c r="Q107" i="1"/>
  <c r="P107" i="1"/>
  <c r="O107" i="1"/>
  <c r="N107" i="1"/>
  <c r="M107" i="1"/>
  <c r="AL108" i="1"/>
  <c r="Z108" i="1"/>
  <c r="Y108" i="1"/>
  <c r="X108" i="1"/>
  <c r="W108" i="1"/>
  <c r="V108" i="1"/>
  <c r="U108" i="1"/>
  <c r="T108" i="1"/>
  <c r="S108" i="1"/>
  <c r="Q108" i="1"/>
  <c r="P108" i="1"/>
  <c r="O108" i="1"/>
  <c r="N108" i="1"/>
  <c r="M108" i="1"/>
  <c r="AL103" i="1"/>
  <c r="BC103" i="1" s="1"/>
  <c r="Z103" i="1"/>
  <c r="Y103" i="1"/>
  <c r="X103" i="1"/>
  <c r="W103" i="1"/>
  <c r="V103" i="1"/>
  <c r="U103" i="1"/>
  <c r="T103" i="1"/>
  <c r="S103" i="1"/>
  <c r="Q103" i="1"/>
  <c r="P103" i="1"/>
  <c r="O103" i="1"/>
  <c r="N103" i="1"/>
  <c r="M103" i="1"/>
  <c r="I59" i="16" a="1"/>
  <c r="I59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/>
  <c r="I49" i="16" a="1"/>
  <c r="I49" i="16" s="1"/>
  <c r="I50" i="16" a="1"/>
  <c r="I50" i="16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/>
  <c r="I57" i="16" a="1"/>
  <c r="I57" i="16" s="1"/>
  <c r="I58" i="16" a="1"/>
  <c r="I58" i="16" s="1"/>
  <c r="I60" i="16" a="1"/>
  <c r="I60" i="16" s="1"/>
  <c r="I61" i="16" a="1"/>
  <c r="I61" i="16" s="1"/>
  <c r="I62" i="16" a="1"/>
  <c r="I62" i="16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I87" i="16" a="1"/>
  <c r="I87" i="16" s="1"/>
  <c r="I88" i="16" a="1"/>
  <c r="I88" i="16" s="1"/>
  <c r="I89" i="16" a="1"/>
  <c r="I89" i="16" s="1"/>
  <c r="I90" i="16" a="1"/>
  <c r="I90" i="16" s="1"/>
  <c r="I91" i="16" a="1"/>
  <c r="I91" i="16" s="1"/>
  <c r="I92" i="16" a="1"/>
  <c r="I92" i="16" s="1"/>
  <c r="I93" i="16" a="1"/>
  <c r="I93" i="16" s="1"/>
  <c r="I94" i="16" a="1"/>
  <c r="I94" i="16"/>
  <c r="I95" i="16" a="1"/>
  <c r="I95" i="16" s="1"/>
  <c r="I96" i="16" a="1"/>
  <c r="I96" i="16" s="1"/>
  <c r="I97" i="16" a="1"/>
  <c r="I97" i="16" s="1"/>
  <c r="I98" i="16" a="1"/>
  <c r="I98" i="16" s="1"/>
  <c r="I99" i="16" a="1"/>
  <c r="I99" i="16" s="1"/>
  <c r="I100" i="16" a="1"/>
  <c r="I100" i="16"/>
  <c r="I101" i="16" a="1"/>
  <c r="I101" i="16" s="1"/>
  <c r="I102" i="16" a="1"/>
  <c r="I102" i="16" s="1"/>
  <c r="I103" i="16" a="1"/>
  <c r="I103" i="16" s="1"/>
  <c r="I104" i="16" a="1"/>
  <c r="I104" i="16" s="1"/>
  <c r="I105" i="16" a="1"/>
  <c r="I105" i="16" s="1"/>
  <c r="I106" i="16" a="1"/>
  <c r="I106" i="16" s="1"/>
  <c r="I107" i="16" a="1"/>
  <c r="I107" i="16" s="1"/>
  <c r="I108" i="16" a="1"/>
  <c r="I108" i="16" s="1"/>
  <c r="I109" i="16" a="1"/>
  <c r="I109" i="16" s="1"/>
  <c r="I110" i="16" a="1"/>
  <c r="I110" i="16" s="1"/>
  <c r="I111" i="16" a="1"/>
  <c r="I111" i="16" s="1"/>
  <c r="I112" i="16" a="1"/>
  <c r="I112" i="16" s="1"/>
  <c r="I113" i="16" a="1"/>
  <c r="I113" i="16" s="1"/>
  <c r="I114" i="16" a="1"/>
  <c r="I114" i="16" s="1"/>
  <c r="I115" i="16" a="1"/>
  <c r="I115" i="16" s="1"/>
  <c r="I116" i="16" a="1"/>
  <c r="I116" i="16" s="1"/>
  <c r="I117" i="16" a="1"/>
  <c r="I117" i="16" s="1"/>
  <c r="I118" i="16" a="1"/>
  <c r="I118" i="16" s="1"/>
  <c r="I119" i="16" a="1"/>
  <c r="I119" i="16" s="1"/>
  <c r="I120" i="16" a="1"/>
  <c r="I120" i="16"/>
  <c r="I121" i="16" a="1"/>
  <c r="I121" i="16" s="1"/>
  <c r="I122" i="16" a="1"/>
  <c r="I122" i="16" s="1"/>
  <c r="I123" i="16" a="1"/>
  <c r="I123" i="16" s="1"/>
  <c r="I124" i="16" a="1"/>
  <c r="I124" i="16" s="1"/>
  <c r="I125" i="16" a="1"/>
  <c r="I125" i="16" s="1"/>
  <c r="I126" i="16" a="1"/>
  <c r="I126" i="16" s="1"/>
  <c r="I127" i="16" a="1"/>
  <c r="I127" i="16" s="1"/>
  <c r="I128" i="16" a="1"/>
  <c r="I128" i="16" s="1"/>
  <c r="I129" i="16" a="1"/>
  <c r="I129" i="16" s="1"/>
  <c r="I130" i="16" a="1"/>
  <c r="I130" i="16" s="1"/>
  <c r="I131" i="16" a="1"/>
  <c r="I131" i="16" s="1"/>
  <c r="I132" i="16" a="1"/>
  <c r="I132" i="16" s="1"/>
  <c r="I133" i="16" a="1"/>
  <c r="I133" i="16" s="1"/>
  <c r="I134" i="16" a="1"/>
  <c r="I134" i="16" s="1"/>
  <c r="I135" i="16" a="1"/>
  <c r="I135" i="16" s="1"/>
  <c r="I136" i="16" a="1"/>
  <c r="I136" i="16" s="1"/>
  <c r="I137" i="16" a="1"/>
  <c r="I137" i="16" s="1"/>
  <c r="I138" i="16" a="1"/>
  <c r="I138" i="16" s="1"/>
  <c r="I139" i="16" a="1"/>
  <c r="I139" i="16" s="1"/>
  <c r="I140" i="16" a="1"/>
  <c r="I140" i="16" s="1"/>
  <c r="I141" i="16" a="1"/>
  <c r="I141" i="16" s="1"/>
  <c r="I142" i="16" a="1"/>
  <c r="I142" i="16" s="1"/>
  <c r="I143" i="16" a="1"/>
  <c r="I143" i="16" s="1"/>
  <c r="I144" i="16" a="1"/>
  <c r="I144" i="16" s="1"/>
  <c r="I145" i="16" a="1"/>
  <c r="I145" i="16" s="1"/>
  <c r="I146" i="16" a="1"/>
  <c r="I146" i="16" s="1"/>
  <c r="I147" i="16" a="1"/>
  <c r="I147" i="16" s="1"/>
  <c r="I148" i="16" a="1"/>
  <c r="I148" i="16" s="1"/>
  <c r="I32" i="16" a="1"/>
  <c r="I32" i="16" s="1"/>
  <c r="D32" i="16" a="1"/>
  <c r="D32" i="16" s="1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32" i="16"/>
  <c r="E32" i="16" a="1"/>
  <c r="E32" i="16" s="1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32" i="16"/>
  <c r="E33" i="16" a="1"/>
  <c r="E33" i="16" s="1"/>
  <c r="E34" i="16" a="1"/>
  <c r="E34" i="16" s="1"/>
  <c r="E35" i="16" a="1"/>
  <c r="E35" i="16" s="1"/>
  <c r="E36" i="16" a="1"/>
  <c r="E36" i="16"/>
  <c r="E37" i="16" a="1"/>
  <c r="E37" i="16" s="1"/>
  <c r="E38" i="16" a="1"/>
  <c r="E38" i="16" s="1"/>
  <c r="E39" i="16" a="1"/>
  <c r="E39" i="16" s="1"/>
  <c r="E40" i="16" a="1"/>
  <c r="E40" i="16"/>
  <c r="E41" i="16" a="1"/>
  <c r="E41" i="16" s="1"/>
  <c r="E42" i="16" a="1"/>
  <c r="E42" i="16" s="1"/>
  <c r="E43" i="16" a="1"/>
  <c r="E43" i="16" s="1"/>
  <c r="E44" i="16" a="1"/>
  <c r="E44" i="16" s="1"/>
  <c r="E45" i="16" a="1"/>
  <c r="E45" i="16" s="1"/>
  <c r="E46" i="16" a="1"/>
  <c r="E46" i="16" s="1"/>
  <c r="E47" i="16" a="1"/>
  <c r="E47" i="16" s="1"/>
  <c r="E48" i="16" a="1"/>
  <c r="E48" i="16"/>
  <c r="E49" i="16" a="1"/>
  <c r="E49" i="16" s="1"/>
  <c r="E50" i="16" a="1"/>
  <c r="E50" i="16" s="1"/>
  <c r="E51" i="16" a="1"/>
  <c r="E51" i="16" s="1"/>
  <c r="E52" i="16" a="1"/>
  <c r="E52" i="16"/>
  <c r="E53" i="16" a="1"/>
  <c r="E53" i="16" s="1"/>
  <c r="E54" i="16" a="1"/>
  <c r="E54" i="16" s="1"/>
  <c r="E55" i="16" a="1"/>
  <c r="E55" i="16" s="1"/>
  <c r="E56" i="16" a="1"/>
  <c r="E56" i="16"/>
  <c r="E57" i="16" a="1"/>
  <c r="E57" i="16" s="1"/>
  <c r="E58" i="16" a="1"/>
  <c r="E58" i="16" s="1"/>
  <c r="E59" i="16" a="1"/>
  <c r="E59" i="16" s="1"/>
  <c r="E60" i="16" a="1"/>
  <c r="E60" i="16" s="1"/>
  <c r="E61" i="16" a="1"/>
  <c r="E61" i="16" s="1"/>
  <c r="E62" i="16" a="1"/>
  <c r="E62" i="16" s="1"/>
  <c r="E63" i="16" a="1"/>
  <c r="E63" i="16" s="1"/>
  <c r="E64" i="16" a="1"/>
  <c r="E64" i="16"/>
  <c r="E65" i="16" a="1"/>
  <c r="E65" i="16" s="1"/>
  <c r="E66" i="16" a="1"/>
  <c r="E66" i="16" s="1"/>
  <c r="E67" i="16" a="1"/>
  <c r="E67" i="16" s="1"/>
  <c r="E68" i="16" a="1"/>
  <c r="E68" i="16"/>
  <c r="E69" i="16" a="1"/>
  <c r="E69" i="16" s="1"/>
  <c r="E70" i="16" a="1"/>
  <c r="E70" i="16" s="1"/>
  <c r="E71" i="16" a="1"/>
  <c r="E71" i="16" s="1"/>
  <c r="E72" i="16" a="1"/>
  <c r="E72" i="16" s="1"/>
  <c r="E73" i="16" a="1"/>
  <c r="E73" i="16" s="1"/>
  <c r="E74" i="16" a="1"/>
  <c r="E74" i="16"/>
  <c r="E75" i="16" a="1"/>
  <c r="E75" i="16" s="1"/>
  <c r="E76" i="16" a="1"/>
  <c r="E76" i="16" s="1"/>
  <c r="E77" i="16" a="1"/>
  <c r="E77" i="16" s="1"/>
  <c r="E78" i="16" a="1"/>
  <c r="E78" i="16"/>
  <c r="E79" i="16" a="1"/>
  <c r="E79" i="16" s="1"/>
  <c r="E80" i="16" a="1"/>
  <c r="E80" i="16" s="1"/>
  <c r="E81" i="16" a="1"/>
  <c r="E81" i="16" s="1"/>
  <c r="E82" i="16" a="1"/>
  <c r="E82" i="16" s="1"/>
  <c r="E83" i="16" a="1"/>
  <c r="E83" i="16" s="1"/>
  <c r="E84" i="16" a="1"/>
  <c r="E84" i="16" s="1"/>
  <c r="E85" i="16" a="1"/>
  <c r="E85" i="16" s="1"/>
  <c r="E86" i="16" a="1"/>
  <c r="E86" i="16" s="1"/>
  <c r="E87" i="16" a="1"/>
  <c r="E87" i="16" s="1"/>
  <c r="E88" i="16" a="1"/>
  <c r="E88" i="16" s="1"/>
  <c r="E89" i="16" a="1"/>
  <c r="E89" i="16" s="1"/>
  <c r="E90" i="16" a="1"/>
  <c r="E90" i="16" s="1"/>
  <c r="E91" i="16" a="1"/>
  <c r="E91" i="16" s="1"/>
  <c r="E92" i="16" a="1"/>
  <c r="E92" i="16" s="1"/>
  <c r="E93" i="16" a="1"/>
  <c r="E93" i="16" s="1"/>
  <c r="E94" i="16" a="1"/>
  <c r="E94" i="16" s="1"/>
  <c r="E95" i="16" a="1"/>
  <c r="E95" i="16" s="1"/>
  <c r="E96" i="16" a="1"/>
  <c r="E96" i="16"/>
  <c r="E97" i="16" a="1"/>
  <c r="E97" i="16" s="1"/>
  <c r="E98" i="16" a="1"/>
  <c r="E98" i="16" s="1"/>
  <c r="E99" i="16" a="1"/>
  <c r="E99" i="16" s="1"/>
  <c r="E100" i="16" a="1"/>
  <c r="E100" i="16"/>
  <c r="E101" i="16" a="1"/>
  <c r="E101" i="16" s="1"/>
  <c r="E102" i="16" a="1"/>
  <c r="E102" i="16" s="1"/>
  <c r="E103" i="16" a="1"/>
  <c r="E103" i="16" s="1"/>
  <c r="E104" i="16" a="1"/>
  <c r="E104" i="16"/>
  <c r="E105" i="16" a="1"/>
  <c r="E105" i="16" s="1"/>
  <c r="E106" i="16" a="1"/>
  <c r="E106" i="16" s="1"/>
  <c r="E107" i="16" a="1"/>
  <c r="E107" i="16" s="1"/>
  <c r="E108" i="16" a="1"/>
  <c r="E108" i="16" s="1"/>
  <c r="E109" i="16" a="1"/>
  <c r="E109" i="16" s="1"/>
  <c r="E110" i="16" a="1"/>
  <c r="E110" i="16" s="1"/>
  <c r="E111" i="16" a="1"/>
  <c r="E111" i="16" s="1"/>
  <c r="E112" i="16" a="1"/>
  <c r="E112" i="16"/>
  <c r="E113" i="16" a="1"/>
  <c r="E113" i="16" s="1"/>
  <c r="E114" i="16" a="1"/>
  <c r="E114" i="16" s="1"/>
  <c r="E115" i="16" a="1"/>
  <c r="E115" i="16" s="1"/>
  <c r="E116" i="16" a="1"/>
  <c r="E116" i="16" s="1"/>
  <c r="E117" i="16" a="1"/>
  <c r="E117" i="16" s="1"/>
  <c r="E118" i="16" a="1"/>
  <c r="E118" i="16" s="1"/>
  <c r="E119" i="16" a="1"/>
  <c r="E119" i="16" s="1"/>
  <c r="E120" i="16" a="1"/>
  <c r="E120" i="16" s="1"/>
  <c r="E121" i="16" a="1"/>
  <c r="E121" i="16" s="1"/>
  <c r="E122" i="16" a="1"/>
  <c r="E122" i="16" s="1"/>
  <c r="E123" i="16" a="1"/>
  <c r="E123" i="16" s="1"/>
  <c r="E124" i="16" a="1"/>
  <c r="E124" i="16" s="1"/>
  <c r="E125" i="16" a="1"/>
  <c r="E125" i="16" s="1"/>
  <c r="E126" i="16" a="1"/>
  <c r="E126" i="16" s="1"/>
  <c r="E127" i="16" a="1"/>
  <c r="E127" i="16" s="1"/>
  <c r="E128" i="16" a="1"/>
  <c r="E128" i="16"/>
  <c r="E129" i="16" a="1"/>
  <c r="E129" i="16" s="1"/>
  <c r="E130" i="16" a="1"/>
  <c r="E130" i="16" s="1"/>
  <c r="E131" i="16" a="1"/>
  <c r="E131" i="16" s="1"/>
  <c r="E132" i="16" a="1"/>
  <c r="E132" i="16"/>
  <c r="E133" i="16" a="1"/>
  <c r="E133" i="16" s="1"/>
  <c r="E134" i="16" a="1"/>
  <c r="E134" i="16" s="1"/>
  <c r="E135" i="16" a="1"/>
  <c r="E135" i="16" s="1"/>
  <c r="E136" i="16" a="1"/>
  <c r="E136" i="16"/>
  <c r="E137" i="16" a="1"/>
  <c r="E137" i="16" s="1"/>
  <c r="E138" i="16" a="1"/>
  <c r="E138" i="16" s="1"/>
  <c r="E139" i="16" a="1"/>
  <c r="E139" i="16" s="1"/>
  <c r="E140" i="16" a="1"/>
  <c r="E140" i="16" s="1"/>
  <c r="E141" i="16" a="1"/>
  <c r="E141" i="16" s="1"/>
  <c r="E142" i="16" a="1"/>
  <c r="E142" i="16" s="1"/>
  <c r="E143" i="16" a="1"/>
  <c r="E143" i="16" s="1"/>
  <c r="E144" i="16" a="1"/>
  <c r="E144" i="16"/>
  <c r="E145" i="16" a="1"/>
  <c r="E145" i="16" s="1"/>
  <c r="E146" i="16" a="1"/>
  <c r="E146" i="16" s="1"/>
  <c r="E147" i="16" a="1"/>
  <c r="E147" i="16" s="1"/>
  <c r="E148" i="16" a="1"/>
  <c r="E148" i="16" s="1"/>
  <c r="D33" i="16" a="1"/>
  <c r="D33" i="16" s="1"/>
  <c r="D34" i="16" a="1"/>
  <c r="D34" i="16"/>
  <c r="D35" i="16" a="1"/>
  <c r="D35" i="16" s="1"/>
  <c r="D36" i="16" a="1"/>
  <c r="D36" i="16"/>
  <c r="D37" i="16" a="1"/>
  <c r="D37" i="16" s="1"/>
  <c r="D38" i="16" a="1"/>
  <c r="D38" i="16" s="1"/>
  <c r="D39" i="16" a="1"/>
  <c r="D39" i="16"/>
  <c r="D40" i="16" a="1"/>
  <c r="D40" i="16" s="1"/>
  <c r="D41" i="16" a="1"/>
  <c r="D41" i="16" s="1"/>
  <c r="D42" i="16" a="1"/>
  <c r="D42" i="16"/>
  <c r="D43" i="16" a="1"/>
  <c r="D43" i="16"/>
  <c r="D44" i="16" a="1"/>
  <c r="D44" i="16" s="1"/>
  <c r="D45" i="16" a="1"/>
  <c r="D45" i="16" s="1"/>
  <c r="D46" i="16" a="1"/>
  <c r="D46" i="16" s="1"/>
  <c r="D47" i="16" a="1"/>
  <c r="D47" i="16" s="1"/>
  <c r="D48" i="16" a="1"/>
  <c r="D48" i="16"/>
  <c r="D49" i="16" a="1"/>
  <c r="D49" i="16" s="1"/>
  <c r="D50" i="16" a="1"/>
  <c r="D50" i="16"/>
  <c r="D51" i="16" a="1"/>
  <c r="D51" i="16"/>
  <c r="D52" i="16" a="1"/>
  <c r="D52" i="16"/>
  <c r="D53" i="16" a="1"/>
  <c r="D53" i="16" s="1"/>
  <c r="D54" i="16" a="1"/>
  <c r="D54" i="16" s="1"/>
  <c r="D55" i="16" a="1"/>
  <c r="D55" i="16" s="1"/>
  <c r="D56" i="16" a="1"/>
  <c r="D56" i="16" s="1"/>
  <c r="D57" i="16" a="1"/>
  <c r="D57" i="16" s="1"/>
  <c r="D58" i="16" a="1"/>
  <c r="D58" i="16" s="1"/>
  <c r="D59" i="16" a="1"/>
  <c r="D59" i="16"/>
  <c r="D60" i="16" a="1"/>
  <c r="D60" i="16"/>
  <c r="D61" i="16" a="1"/>
  <c r="D61" i="16" s="1"/>
  <c r="D62" i="16" a="1"/>
  <c r="D62" i="16"/>
  <c r="D63" i="16" a="1"/>
  <c r="D63" i="16" s="1"/>
  <c r="D64" i="16" a="1"/>
  <c r="D64" i="16" s="1"/>
  <c r="D65" i="16" a="1"/>
  <c r="D65" i="16" s="1"/>
  <c r="D66" i="16" a="1"/>
  <c r="D66" i="16"/>
  <c r="D67" i="16" a="1"/>
  <c r="D67" i="16" s="1"/>
  <c r="D68" i="16" a="1"/>
  <c r="D68" i="16"/>
  <c r="D69" i="16" a="1"/>
  <c r="D69" i="16" s="1"/>
  <c r="D70" i="16" a="1"/>
  <c r="D70" i="16" s="1"/>
  <c r="D71" i="16" a="1"/>
  <c r="D71" i="16"/>
  <c r="D72" i="16" a="1"/>
  <c r="D72" i="16" s="1"/>
  <c r="D73" i="16" a="1"/>
  <c r="D73" i="16" s="1"/>
  <c r="D74" i="16" a="1"/>
  <c r="D74" i="16"/>
  <c r="D75" i="16" a="1"/>
  <c r="D75" i="16"/>
  <c r="D76" i="16" a="1"/>
  <c r="D76" i="16" s="1"/>
  <c r="D77" i="16" a="1"/>
  <c r="D77" i="16" s="1"/>
  <c r="D78" i="16" a="1"/>
  <c r="D78" i="16"/>
  <c r="D79" i="16" a="1"/>
  <c r="D79" i="16" s="1"/>
  <c r="D80" i="16" a="1"/>
  <c r="D80" i="16"/>
  <c r="D81" i="16" a="1"/>
  <c r="D81" i="16" s="1"/>
  <c r="D82" i="16" a="1"/>
  <c r="D82" i="16"/>
  <c r="D83" i="16" a="1"/>
  <c r="D83" i="16"/>
  <c r="D84" i="16" a="1"/>
  <c r="D84" i="16"/>
  <c r="D85" i="16" a="1"/>
  <c r="D85" i="16" s="1"/>
  <c r="D86" i="16" a="1"/>
  <c r="D86" i="16" s="1"/>
  <c r="D87" i="16" a="1"/>
  <c r="D87" i="16"/>
  <c r="D88" i="16" a="1"/>
  <c r="D88" i="16" s="1"/>
  <c r="D89" i="16" a="1"/>
  <c r="D89" i="16" s="1"/>
  <c r="D90" i="16" a="1"/>
  <c r="D90" i="16" s="1"/>
  <c r="D91" i="16" a="1"/>
  <c r="D91" i="16"/>
  <c r="D92" i="16" a="1"/>
  <c r="D92" i="16"/>
  <c r="D93" i="16" a="1"/>
  <c r="D93" i="16" s="1"/>
  <c r="D94" i="16" a="1"/>
  <c r="D94" i="16"/>
  <c r="D95" i="16" a="1"/>
  <c r="D95" i="16" s="1"/>
  <c r="D96" i="16" a="1"/>
  <c r="D96" i="16" s="1"/>
  <c r="D97" i="16" a="1"/>
  <c r="D97" i="16" s="1"/>
  <c r="D98" i="16" a="1"/>
  <c r="D98" i="16"/>
  <c r="D99" i="16" a="1"/>
  <c r="D99" i="16" s="1"/>
  <c r="D100" i="16" a="1"/>
  <c r="D100" i="16"/>
  <c r="D101" i="16" a="1"/>
  <c r="D101" i="16" s="1"/>
  <c r="D102" i="16" a="1"/>
  <c r="D102" i="16" s="1"/>
  <c r="D103" i="16" a="1"/>
  <c r="D103" i="16"/>
  <c r="D104" i="16" a="1"/>
  <c r="D104" i="16" s="1"/>
  <c r="D105" i="16" a="1"/>
  <c r="D105" i="16" s="1"/>
  <c r="D106" i="16" a="1"/>
  <c r="D106" i="16"/>
  <c r="D107" i="16" a="1"/>
  <c r="D107" i="16"/>
  <c r="D108" i="16" a="1"/>
  <c r="D108" i="16" s="1"/>
  <c r="D109" i="16" a="1"/>
  <c r="D109" i="16" s="1"/>
  <c r="D110" i="16" a="1"/>
  <c r="D110" i="16"/>
  <c r="D111" i="16" a="1"/>
  <c r="D111" i="16" s="1"/>
  <c r="D112" i="16" a="1"/>
  <c r="D112" i="16"/>
  <c r="D113" i="16" a="1"/>
  <c r="D113" i="16" s="1"/>
  <c r="D114" i="16" a="1"/>
  <c r="D114" i="16"/>
  <c r="D115" i="16" a="1"/>
  <c r="D115" i="16"/>
  <c r="D116" i="16" a="1"/>
  <c r="D116" i="16"/>
  <c r="D117" i="16" a="1"/>
  <c r="D117" i="16" s="1"/>
  <c r="D118" i="16" a="1"/>
  <c r="D118" i="16" s="1"/>
  <c r="D119" i="16" a="1"/>
  <c r="D119" i="16"/>
  <c r="D120" i="16" a="1"/>
  <c r="D120" i="16" s="1"/>
  <c r="D121" i="16" a="1"/>
  <c r="D121" i="16" s="1"/>
  <c r="D122" i="16" a="1"/>
  <c r="D122" i="16" s="1"/>
  <c r="D123" i="16" a="1"/>
  <c r="D123" i="16"/>
  <c r="D124" i="16" a="1"/>
  <c r="D124" i="16"/>
  <c r="D125" i="16" a="1"/>
  <c r="D125" i="16" s="1"/>
  <c r="D126" i="16" a="1"/>
  <c r="D126" i="16"/>
  <c r="D127" i="16" a="1"/>
  <c r="D127" i="16" s="1"/>
  <c r="D128" i="16" a="1"/>
  <c r="D128" i="16"/>
  <c r="D129" i="16" a="1"/>
  <c r="D129" i="16" s="1"/>
  <c r="D130" i="16" a="1"/>
  <c r="D130" i="16"/>
  <c r="D131" i="16" a="1"/>
  <c r="D131" i="16" s="1"/>
  <c r="D132" i="16" a="1"/>
  <c r="D132" i="16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/>
  <c r="D139" i="16" a="1"/>
  <c r="D139" i="16" s="1"/>
  <c r="D140" i="16" a="1"/>
  <c r="D140" i="16"/>
  <c r="D141" i="16" a="1"/>
  <c r="D141" i="16" s="1"/>
  <c r="D142" i="16" a="1"/>
  <c r="D142" i="16" s="1"/>
  <c r="D143" i="16" a="1"/>
  <c r="D143" i="16" s="1"/>
  <c r="D144" i="16" a="1"/>
  <c r="D144" i="16"/>
  <c r="D145" i="16" a="1"/>
  <c r="D145" i="16" s="1"/>
  <c r="D146" i="16" a="1"/>
  <c r="D146" i="16"/>
  <c r="D147" i="16" a="1"/>
  <c r="D147" i="16" s="1"/>
  <c r="D148" i="16" a="1"/>
  <c r="D148" i="16"/>
  <c r="AE10" i="16"/>
  <c r="AE11" i="16" s="1"/>
  <c r="AE12" i="16" s="1"/>
  <c r="AE13" i="16" s="1"/>
  <c r="AE14" i="16" s="1"/>
  <c r="AE15" i="16" s="1"/>
  <c r="AE16" i="16" s="1"/>
  <c r="AE17" i="16" s="1"/>
  <c r="AE18" i="16" s="1"/>
  <c r="AE19" i="16" s="1"/>
  <c r="AE20" i="16" s="1"/>
  <c r="AE21" i="16" s="1"/>
  <c r="AE22" i="16" s="1"/>
  <c r="AE23" i="16" s="1"/>
  <c r="AE24" i="16" s="1"/>
  <c r="AE25" i="16" s="1"/>
  <c r="AE26" i="16" s="1"/>
  <c r="AD10" i="16"/>
  <c r="AD11" i="16" s="1"/>
  <c r="AD12" i="16" s="1"/>
  <c r="AD13" i="16" s="1"/>
  <c r="AD14" i="16" s="1"/>
  <c r="AD15" i="16" s="1"/>
  <c r="AD16" i="16" s="1"/>
  <c r="AD17" i="16" s="1"/>
  <c r="AD18" i="16" s="1"/>
  <c r="AD19" i="16" s="1"/>
  <c r="AD20" i="16" s="1"/>
  <c r="AD21" i="16" s="1"/>
  <c r="AD22" i="16" s="1"/>
  <c r="AD23" i="16" s="1"/>
  <c r="AD24" i="16" s="1"/>
  <c r="AD25" i="16" s="1"/>
  <c r="AD26" i="16" s="1"/>
  <c r="AD27" i="16" s="1"/>
  <c r="AC10" i="16"/>
  <c r="AC11" i="16" s="1"/>
  <c r="AC12" i="16" s="1"/>
  <c r="AC13" i="16" s="1"/>
  <c r="AC14" i="16" s="1"/>
  <c r="AC15" i="16" s="1"/>
  <c r="AC16" i="16" s="1"/>
  <c r="AC17" i="16" s="1"/>
  <c r="AC18" i="16" s="1"/>
  <c r="AC19" i="16" s="1"/>
  <c r="AC20" i="16" s="1"/>
  <c r="AC21" i="16" s="1"/>
  <c r="AC22" i="16" s="1"/>
  <c r="AC23" i="16" s="1"/>
  <c r="AC24" i="16" s="1"/>
  <c r="AC25" i="16" s="1"/>
  <c r="AC26" i="16" s="1"/>
  <c r="AC27" i="16" s="1"/>
  <c r="AB10" i="16"/>
  <c r="AB11" i="16" s="1"/>
  <c r="AB12" i="16" s="1"/>
  <c r="AB13" i="16" s="1"/>
  <c r="AB14" i="16" s="1"/>
  <c r="AB15" i="16" s="1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A10" i="16"/>
  <c r="AA11" i="16" s="1"/>
  <c r="AA12" i="16" s="1"/>
  <c r="AA13" i="16" s="1"/>
  <c r="AA14" i="16" s="1"/>
  <c r="AA15" i="16" s="1"/>
  <c r="AA16" i="16" s="1"/>
  <c r="AA17" i="16" s="1"/>
  <c r="AA18" i="16" s="1"/>
  <c r="AA19" i="16" s="1"/>
  <c r="AA21" i="16" s="1"/>
  <c r="AA22" i="16" s="1"/>
  <c r="AA23" i="16" s="1"/>
  <c r="AA24" i="16" s="1"/>
  <c r="AA25" i="16" s="1"/>
  <c r="AA26" i="16" s="1"/>
  <c r="AA27" i="16" s="1"/>
  <c r="AF9" i="16"/>
  <c r="AF10" i="16" s="1"/>
  <c r="AF11" i="16" s="1"/>
  <c r="AF12" i="16" s="1"/>
  <c r="AF13" i="16" s="1"/>
  <c r="AF14" i="16" s="1"/>
  <c r="AF15" i="16" s="1"/>
  <c r="AF16" i="16" s="1"/>
  <c r="AF17" i="16" s="1"/>
  <c r="AF18" i="16" s="1"/>
  <c r="AF19" i="16" s="1"/>
  <c r="AF20" i="16" s="1"/>
  <c r="AF21" i="16" s="1"/>
  <c r="AF22" i="16" s="1"/>
  <c r="AF23" i="16" s="1"/>
  <c r="AF24" i="16" s="1"/>
  <c r="AF25" i="16" s="1"/>
  <c r="AF26" i="16" s="1"/>
  <c r="P104" i="20" l="1"/>
  <c r="BC108" i="1"/>
  <c r="P112" i="20"/>
  <c r="P108" i="20"/>
  <c r="P105" i="20"/>
  <c r="P103" i="20"/>
  <c r="P111" i="20"/>
  <c r="P107" i="20"/>
  <c r="P101" i="20"/>
  <c r="P109" i="20"/>
  <c r="P102" i="20"/>
  <c r="P110" i="20"/>
  <c r="P106" i="20"/>
  <c r="L8" i="16"/>
  <c r="M8" i="16"/>
  <c r="N8" i="16"/>
  <c r="O8" i="16"/>
  <c r="P8" i="16"/>
  <c r="L9" i="16"/>
  <c r="M9" i="16"/>
  <c r="N9" i="16"/>
  <c r="O9" i="16"/>
  <c r="O13" i="16"/>
  <c r="O24" i="16"/>
  <c r="O27" i="16"/>
  <c r="K9" i="16"/>
  <c r="K8" i="16"/>
  <c r="E11" i="16"/>
  <c r="M11" i="16" s="1"/>
  <c r="D11" i="16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L27" i="16" s="1"/>
  <c r="G10" i="16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O26" i="16" s="1"/>
  <c r="F10" i="16"/>
  <c r="F11" i="16" s="1"/>
  <c r="E10" i="16"/>
  <c r="M10" i="16" s="1"/>
  <c r="D10" i="16"/>
  <c r="L10" i="16" s="1"/>
  <c r="C10" i="16"/>
  <c r="C11" i="16" s="1"/>
  <c r="H9" i="16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P27" i="16" s="1"/>
  <c r="P40" i="15"/>
  <c r="T33" i="15" s="1"/>
  <c r="U33" i="15" s="1"/>
  <c r="O40" i="15"/>
  <c r="K39" i="15"/>
  <c r="I39" i="15"/>
  <c r="T35" i="15"/>
  <c r="U35" i="15" s="1"/>
  <c r="T30" i="15"/>
  <c r="U30" i="15" s="1"/>
  <c r="F24" i="15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S23" i="15"/>
  <c r="T28" i="15" s="1"/>
  <c r="U28" i="15" s="1"/>
  <c r="P43" i="15" s="1"/>
  <c r="F23" i="15"/>
  <c r="V22" i="15"/>
  <c r="T22" i="15"/>
  <c r="F22" i="15"/>
  <c r="D22" i="15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V21" i="15"/>
  <c r="T21" i="15"/>
  <c r="L21" i="15"/>
  <c r="H21" i="15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G21" i="15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F21" i="15"/>
  <c r="E21" i="15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D21" i="15"/>
  <c r="I21" i="15" s="1"/>
  <c r="C21" i="15"/>
  <c r="C22" i="15" s="1"/>
  <c r="V20" i="15"/>
  <c r="T20" i="15"/>
  <c r="I20" i="15"/>
  <c r="H20" i="15"/>
  <c r="V19" i="15"/>
  <c r="V23" i="15" s="1"/>
  <c r="V25" i="15" s="1"/>
  <c r="T19" i="15"/>
  <c r="T23" i="15" s="1"/>
  <c r="I19" i="15"/>
  <c r="K19" i="15" s="1"/>
  <c r="M18" i="15"/>
  <c r="K18" i="15"/>
  <c r="K17" i="15"/>
  <c r="K16" i="15"/>
  <c r="V15" i="15"/>
  <c r="U15" i="15"/>
  <c r="L15" i="15"/>
  <c r="R6" i="15"/>
  <c r="L20" i="16" l="1"/>
  <c r="L19" i="16"/>
  <c r="O16" i="16"/>
  <c r="O23" i="16"/>
  <c r="O12" i="16"/>
  <c r="L23" i="16"/>
  <c r="L12" i="16"/>
  <c r="O21" i="16"/>
  <c r="L11" i="16"/>
  <c r="O20" i="16"/>
  <c r="N10" i="16"/>
  <c r="N11" i="16"/>
  <c r="F12" i="16"/>
  <c r="C12" i="16"/>
  <c r="K11" i="16"/>
  <c r="P23" i="16"/>
  <c r="P15" i="16"/>
  <c r="P26" i="16"/>
  <c r="L22" i="16"/>
  <c r="P18" i="16"/>
  <c r="O15" i="16"/>
  <c r="L14" i="16"/>
  <c r="P10" i="16"/>
  <c r="E12" i="16"/>
  <c r="K10" i="16"/>
  <c r="L25" i="16"/>
  <c r="P21" i="16"/>
  <c r="O18" i="16"/>
  <c r="L17" i="16"/>
  <c r="P13" i="16"/>
  <c r="O10" i="16"/>
  <c r="P16" i="16"/>
  <c r="L26" i="16"/>
  <c r="P22" i="16"/>
  <c r="O19" i="16"/>
  <c r="L18" i="16"/>
  <c r="P14" i="16"/>
  <c r="O11" i="16"/>
  <c r="P19" i="16"/>
  <c r="L15" i="16"/>
  <c r="P11" i="16"/>
  <c r="P25" i="16"/>
  <c r="O22" i="16"/>
  <c r="L21" i="16"/>
  <c r="P17" i="16"/>
  <c r="O14" i="16"/>
  <c r="L13" i="16"/>
  <c r="P9" i="16"/>
  <c r="P24" i="16"/>
  <c r="O25" i="16"/>
  <c r="L24" i="16"/>
  <c r="P20" i="16"/>
  <c r="O17" i="16"/>
  <c r="L16" i="16"/>
  <c r="P12" i="16"/>
  <c r="I22" i="15"/>
  <c r="C23" i="15"/>
  <c r="K20" i="15"/>
  <c r="K15" i="15"/>
  <c r="K21" i="15"/>
  <c r="L22" i="15"/>
  <c r="AL7" i="1"/>
  <c r="BC7" i="1" s="1"/>
  <c r="Z7" i="1"/>
  <c r="Y7" i="1"/>
  <c r="X7" i="1"/>
  <c r="W7" i="1"/>
  <c r="V7" i="1"/>
  <c r="U7" i="1"/>
  <c r="T7" i="1"/>
  <c r="S7" i="1"/>
  <c r="Q7" i="1"/>
  <c r="P7" i="1"/>
  <c r="O7" i="1"/>
  <c r="N7" i="1"/>
  <c r="M7" i="1"/>
  <c r="AL6" i="1"/>
  <c r="BC6" i="1" s="1"/>
  <c r="Z6" i="1"/>
  <c r="Y6" i="1"/>
  <c r="X6" i="1"/>
  <c r="W6" i="1"/>
  <c r="V6" i="1"/>
  <c r="U6" i="1"/>
  <c r="T6" i="1"/>
  <c r="S6" i="1"/>
  <c r="Q6" i="1"/>
  <c r="P6" i="1"/>
  <c r="O6" i="1"/>
  <c r="N6" i="1"/>
  <c r="M6" i="1"/>
  <c r="P3" i="20" l="1"/>
  <c r="P2" i="20"/>
  <c r="C13" i="16"/>
  <c r="K12" i="16"/>
  <c r="F13" i="16"/>
  <c r="N12" i="16"/>
  <c r="E13" i="16"/>
  <c r="M12" i="16"/>
  <c r="K22" i="15"/>
  <c r="L23" i="15"/>
  <c r="C24" i="15"/>
  <c r="I23" i="15"/>
  <c r="I240" i="12"/>
  <c r="G240" i="12"/>
  <c r="F240" i="12"/>
  <c r="K238" i="12"/>
  <c r="H238" i="12"/>
  <c r="J238" i="12" s="1"/>
  <c r="K237" i="12"/>
  <c r="J237" i="12"/>
  <c r="K236" i="12"/>
  <c r="H236" i="12"/>
  <c r="J236" i="12" s="1"/>
  <c r="K235" i="12"/>
  <c r="J235" i="12"/>
  <c r="K234" i="12"/>
  <c r="J234" i="12"/>
  <c r="K233" i="12"/>
  <c r="J233" i="12"/>
  <c r="K232" i="12"/>
  <c r="J232" i="12"/>
  <c r="K231" i="12"/>
  <c r="J231" i="12"/>
  <c r="K230" i="12"/>
  <c r="H230" i="12"/>
  <c r="J230" i="12" s="1"/>
  <c r="K229" i="12"/>
  <c r="J229" i="12"/>
  <c r="K228" i="12"/>
  <c r="J228" i="12"/>
  <c r="K227" i="12"/>
  <c r="J227" i="12"/>
  <c r="K226" i="12"/>
  <c r="J226" i="12"/>
  <c r="K225" i="12"/>
  <c r="J225" i="12"/>
  <c r="K224" i="12"/>
  <c r="H224" i="12"/>
  <c r="J224" i="12" s="1"/>
  <c r="K223" i="12"/>
  <c r="J223" i="12"/>
  <c r="K222" i="12"/>
  <c r="J222" i="12"/>
  <c r="K221" i="12"/>
  <c r="J221" i="12"/>
  <c r="K220" i="12"/>
  <c r="J220" i="12"/>
  <c r="K219" i="12"/>
  <c r="J219" i="12"/>
  <c r="K218" i="12"/>
  <c r="H218" i="12"/>
  <c r="J218" i="12" s="1"/>
  <c r="K217" i="12"/>
  <c r="J217" i="12"/>
  <c r="K216" i="12"/>
  <c r="J216" i="12"/>
  <c r="K215" i="12"/>
  <c r="J215" i="12"/>
  <c r="K214" i="12"/>
  <c r="J214" i="12"/>
  <c r="K213" i="12"/>
  <c r="J213" i="12"/>
  <c r="K212" i="12"/>
  <c r="H212" i="12"/>
  <c r="J212" i="12" s="1"/>
  <c r="K211" i="12"/>
  <c r="J211" i="12"/>
  <c r="K210" i="12"/>
  <c r="J210" i="12"/>
  <c r="K209" i="12"/>
  <c r="J209" i="12"/>
  <c r="K208" i="12"/>
  <c r="J208" i="12"/>
  <c r="K207" i="12"/>
  <c r="J207" i="12"/>
  <c r="K206" i="12"/>
  <c r="H206" i="12"/>
  <c r="J206" i="12" s="1"/>
  <c r="K205" i="12"/>
  <c r="J205" i="12"/>
  <c r="K204" i="12"/>
  <c r="J204" i="12"/>
  <c r="K203" i="12"/>
  <c r="J203" i="12"/>
  <c r="K202" i="12"/>
  <c r="J202" i="12"/>
  <c r="K201" i="12"/>
  <c r="J201" i="12"/>
  <c r="K200" i="12"/>
  <c r="H200" i="12"/>
  <c r="J200" i="12" s="1"/>
  <c r="K199" i="12"/>
  <c r="J199" i="12"/>
  <c r="K198" i="12"/>
  <c r="J198" i="12"/>
  <c r="K197" i="12"/>
  <c r="J197" i="12"/>
  <c r="K196" i="12"/>
  <c r="J196" i="12"/>
  <c r="K195" i="12"/>
  <c r="J195" i="12"/>
  <c r="K194" i="12"/>
  <c r="H194" i="12"/>
  <c r="J194" i="12" s="1"/>
  <c r="K193" i="12"/>
  <c r="J193" i="12"/>
  <c r="K192" i="12"/>
  <c r="J192" i="12"/>
  <c r="K191" i="12"/>
  <c r="J191" i="12"/>
  <c r="K190" i="12"/>
  <c r="J190" i="12"/>
  <c r="K189" i="12"/>
  <c r="J189" i="12"/>
  <c r="K188" i="12"/>
  <c r="H188" i="12"/>
  <c r="J188" i="12" s="1"/>
  <c r="K187" i="12"/>
  <c r="J187" i="12"/>
  <c r="K186" i="12"/>
  <c r="J186" i="12"/>
  <c r="K185" i="12"/>
  <c r="J185" i="12"/>
  <c r="K184" i="12"/>
  <c r="J184" i="12"/>
  <c r="K183" i="12"/>
  <c r="J183" i="12"/>
  <c r="K182" i="12"/>
  <c r="H182" i="12"/>
  <c r="J182" i="12" s="1"/>
  <c r="K181" i="12"/>
  <c r="J181" i="12"/>
  <c r="K180" i="12"/>
  <c r="J180" i="12"/>
  <c r="K179" i="12"/>
  <c r="J179" i="12"/>
  <c r="K178" i="12"/>
  <c r="J178" i="12"/>
  <c r="K177" i="12"/>
  <c r="J177" i="12"/>
  <c r="K176" i="12"/>
  <c r="H176" i="12"/>
  <c r="J176" i="12" s="1"/>
  <c r="K175" i="12"/>
  <c r="J175" i="12"/>
  <c r="K174" i="12"/>
  <c r="J174" i="12"/>
  <c r="K173" i="12"/>
  <c r="J173" i="12"/>
  <c r="K172" i="12"/>
  <c r="J172" i="12"/>
  <c r="K171" i="12"/>
  <c r="J171" i="12"/>
  <c r="K170" i="12"/>
  <c r="H170" i="12"/>
  <c r="J170" i="12" s="1"/>
  <c r="K169" i="12"/>
  <c r="J169" i="12"/>
  <c r="K168" i="12"/>
  <c r="J168" i="12"/>
  <c r="K167" i="12"/>
  <c r="J167" i="12"/>
  <c r="K166" i="12"/>
  <c r="J166" i="12"/>
  <c r="K165" i="12"/>
  <c r="J165" i="12"/>
  <c r="K164" i="12"/>
  <c r="H164" i="12"/>
  <c r="J164" i="12" s="1"/>
  <c r="K163" i="12"/>
  <c r="J163" i="12"/>
  <c r="K162" i="12"/>
  <c r="J162" i="12"/>
  <c r="K161" i="12"/>
  <c r="J161" i="12"/>
  <c r="K160" i="12"/>
  <c r="J160" i="12"/>
  <c r="K159" i="12"/>
  <c r="J159" i="12"/>
  <c r="K158" i="12"/>
  <c r="H158" i="12"/>
  <c r="J158" i="12" s="1"/>
  <c r="K157" i="12"/>
  <c r="J157" i="12"/>
  <c r="K156" i="12"/>
  <c r="J156" i="12"/>
  <c r="K155" i="12"/>
  <c r="J155" i="12"/>
  <c r="K154" i="12"/>
  <c r="J154" i="12"/>
  <c r="K153" i="12"/>
  <c r="J153" i="12"/>
  <c r="K152" i="12"/>
  <c r="H152" i="12"/>
  <c r="J152" i="12" s="1"/>
  <c r="K151" i="12"/>
  <c r="J151" i="12"/>
  <c r="K150" i="12"/>
  <c r="J150" i="12"/>
  <c r="K149" i="12"/>
  <c r="J149" i="12"/>
  <c r="K148" i="12"/>
  <c r="J148" i="12"/>
  <c r="K147" i="12"/>
  <c r="J147" i="12"/>
  <c r="K146" i="12"/>
  <c r="H146" i="12"/>
  <c r="J146" i="12" s="1"/>
  <c r="K145" i="12"/>
  <c r="J145" i="12"/>
  <c r="K144" i="12"/>
  <c r="J144" i="12"/>
  <c r="K143" i="12"/>
  <c r="J143" i="12"/>
  <c r="K142" i="12"/>
  <c r="J142" i="12"/>
  <c r="K141" i="12"/>
  <c r="J141" i="12"/>
  <c r="K140" i="12"/>
  <c r="H140" i="12"/>
  <c r="J140" i="12" s="1"/>
  <c r="K139" i="12"/>
  <c r="J139" i="12"/>
  <c r="K138" i="12"/>
  <c r="J138" i="12"/>
  <c r="K137" i="12"/>
  <c r="J137" i="12"/>
  <c r="K136" i="12"/>
  <c r="J136" i="12"/>
  <c r="K135" i="12"/>
  <c r="J135" i="12"/>
  <c r="K134" i="12"/>
  <c r="H134" i="12"/>
  <c r="J134" i="12" s="1"/>
  <c r="K133" i="12"/>
  <c r="J133" i="12"/>
  <c r="K132" i="12"/>
  <c r="J132" i="12"/>
  <c r="K131" i="12"/>
  <c r="J131" i="12"/>
  <c r="K130" i="12"/>
  <c r="J130" i="12"/>
  <c r="K129" i="12"/>
  <c r="J129" i="12"/>
  <c r="K128" i="12"/>
  <c r="H128" i="12"/>
  <c r="J128" i="12" s="1"/>
  <c r="K127" i="12"/>
  <c r="J127" i="12"/>
  <c r="K126" i="12"/>
  <c r="J126" i="12"/>
  <c r="K125" i="12"/>
  <c r="J125" i="12"/>
  <c r="K124" i="12"/>
  <c r="J124" i="12"/>
  <c r="K123" i="12"/>
  <c r="J123" i="12"/>
  <c r="K122" i="12"/>
  <c r="H122" i="12"/>
  <c r="J122" i="12" s="1"/>
  <c r="K121" i="12"/>
  <c r="J121" i="12"/>
  <c r="K120" i="12"/>
  <c r="J120" i="12"/>
  <c r="K119" i="12"/>
  <c r="J119" i="12"/>
  <c r="K118" i="12"/>
  <c r="J118" i="12"/>
  <c r="K117" i="12"/>
  <c r="J117" i="12"/>
  <c r="K116" i="12"/>
  <c r="H116" i="12"/>
  <c r="J116" i="12" s="1"/>
  <c r="K115" i="12"/>
  <c r="J115" i="12"/>
  <c r="K114" i="12"/>
  <c r="J114" i="12"/>
  <c r="K113" i="12"/>
  <c r="J113" i="12"/>
  <c r="K112" i="12"/>
  <c r="J112" i="12"/>
  <c r="K111" i="12"/>
  <c r="J111" i="12"/>
  <c r="K110" i="12"/>
  <c r="H110" i="12"/>
  <c r="J110" i="12" s="1"/>
  <c r="K109" i="12"/>
  <c r="J109" i="12"/>
  <c r="K108" i="12"/>
  <c r="J108" i="12"/>
  <c r="K107" i="12"/>
  <c r="K106" i="12"/>
  <c r="E106" i="12"/>
  <c r="J106" i="12" s="1"/>
  <c r="K105" i="12"/>
  <c r="E105" i="12"/>
  <c r="J105" i="12" s="1"/>
  <c r="K104" i="12"/>
  <c r="J104" i="12"/>
  <c r="E104" i="12"/>
  <c r="K103" i="12"/>
  <c r="E103" i="12"/>
  <c r="J103" i="12" s="1"/>
  <c r="K102" i="12"/>
  <c r="E102" i="12"/>
  <c r="J102" i="12" s="1"/>
  <c r="K101" i="12"/>
  <c r="E101" i="12"/>
  <c r="J101" i="12" s="1"/>
  <c r="K100" i="12"/>
  <c r="E100" i="12"/>
  <c r="J100" i="12" s="1"/>
  <c r="K99" i="12"/>
  <c r="E99" i="12"/>
  <c r="J99" i="12" s="1"/>
  <c r="K98" i="12"/>
  <c r="E98" i="12"/>
  <c r="H107" i="12" s="1"/>
  <c r="J107" i="12" s="1"/>
  <c r="K97" i="12"/>
  <c r="E97" i="12"/>
  <c r="J97" i="12" s="1"/>
  <c r="K96" i="12"/>
  <c r="J96" i="12"/>
  <c r="E96" i="12"/>
  <c r="K95" i="12"/>
  <c r="K94" i="12"/>
  <c r="J94" i="12"/>
  <c r="K93" i="12"/>
  <c r="E93" i="12"/>
  <c r="J93" i="12" s="1"/>
  <c r="K92" i="12"/>
  <c r="E92" i="12"/>
  <c r="J92" i="12" s="1"/>
  <c r="K91" i="12"/>
  <c r="E91" i="12"/>
  <c r="J91" i="12" s="1"/>
  <c r="K90" i="12"/>
  <c r="E90" i="12"/>
  <c r="J90" i="12" s="1"/>
  <c r="K89" i="12"/>
  <c r="E89" i="12"/>
  <c r="J89" i="12" s="1"/>
  <c r="K88" i="12"/>
  <c r="E88" i="12"/>
  <c r="J88" i="12" s="1"/>
  <c r="K87" i="12"/>
  <c r="J87" i="12"/>
  <c r="E87" i="12"/>
  <c r="K86" i="12"/>
  <c r="E86" i="12"/>
  <c r="J86" i="12" s="1"/>
  <c r="K85" i="12"/>
  <c r="E85" i="12"/>
  <c r="J85" i="12" s="1"/>
  <c r="K84" i="12"/>
  <c r="E84" i="12"/>
  <c r="J84" i="12" s="1"/>
  <c r="K83" i="12"/>
  <c r="E83" i="12"/>
  <c r="J83" i="12" s="1"/>
  <c r="K82" i="12"/>
  <c r="E82" i="12"/>
  <c r="K81" i="12"/>
  <c r="K80" i="12"/>
  <c r="J80" i="12"/>
  <c r="K79" i="12"/>
  <c r="E79" i="12"/>
  <c r="J79" i="12" s="1"/>
  <c r="K78" i="12"/>
  <c r="J78" i="12"/>
  <c r="E78" i="12"/>
  <c r="K77" i="12"/>
  <c r="E77" i="12"/>
  <c r="J77" i="12" s="1"/>
  <c r="K76" i="12"/>
  <c r="E76" i="12"/>
  <c r="J76" i="12" s="1"/>
  <c r="K75" i="12"/>
  <c r="E75" i="12"/>
  <c r="J75" i="12" s="1"/>
  <c r="K74" i="12"/>
  <c r="E74" i="12"/>
  <c r="J74" i="12" s="1"/>
  <c r="K73" i="12"/>
  <c r="E73" i="12"/>
  <c r="J73" i="12" s="1"/>
  <c r="K72" i="12"/>
  <c r="E72" i="12"/>
  <c r="J72" i="12" s="1"/>
  <c r="K71" i="12"/>
  <c r="E71" i="12"/>
  <c r="J71" i="12" s="1"/>
  <c r="K70" i="12"/>
  <c r="J70" i="12"/>
  <c r="E70" i="12"/>
  <c r="K69" i="12"/>
  <c r="E69" i="12"/>
  <c r="J69" i="12" s="1"/>
  <c r="K68" i="12"/>
  <c r="E68" i="12"/>
  <c r="J68" i="12" s="1"/>
  <c r="K67" i="12"/>
  <c r="K66" i="12"/>
  <c r="J66" i="12"/>
  <c r="K65" i="12"/>
  <c r="E65" i="12"/>
  <c r="J65" i="12" s="1"/>
  <c r="K64" i="12"/>
  <c r="E64" i="12"/>
  <c r="J64" i="12" s="1"/>
  <c r="K63" i="12"/>
  <c r="E63" i="12"/>
  <c r="J63" i="12" s="1"/>
  <c r="K62" i="12"/>
  <c r="E62" i="12"/>
  <c r="J62" i="12" s="1"/>
  <c r="K61" i="12"/>
  <c r="E61" i="12"/>
  <c r="J61" i="12" s="1"/>
  <c r="K60" i="12"/>
  <c r="J60" i="12"/>
  <c r="K59" i="12"/>
  <c r="J59" i="12"/>
  <c r="K58" i="12"/>
  <c r="J58" i="12"/>
  <c r="K57" i="12"/>
  <c r="J57" i="12"/>
  <c r="K56" i="12"/>
  <c r="J56" i="12"/>
  <c r="K55" i="12"/>
  <c r="J55" i="12"/>
  <c r="E55" i="12"/>
  <c r="K54" i="12"/>
  <c r="E54" i="12"/>
  <c r="J54" i="12" s="1"/>
  <c r="K53" i="12"/>
  <c r="J53" i="12"/>
  <c r="E53" i="12"/>
  <c r="K52" i="12"/>
  <c r="E52" i="12"/>
  <c r="J52" i="12" s="1"/>
  <c r="K51" i="12"/>
  <c r="J51" i="12"/>
  <c r="E51" i="12"/>
  <c r="K50" i="12"/>
  <c r="E50" i="12"/>
  <c r="J50" i="12" s="1"/>
  <c r="K49" i="12"/>
  <c r="J49" i="12"/>
  <c r="E49" i="12"/>
  <c r="K48" i="12"/>
  <c r="K47" i="12"/>
  <c r="J47" i="12"/>
  <c r="K46" i="12"/>
  <c r="J46" i="12"/>
  <c r="E46" i="12"/>
  <c r="K45" i="12"/>
  <c r="E45" i="12"/>
  <c r="J45" i="12" s="1"/>
  <c r="K44" i="12"/>
  <c r="J44" i="12"/>
  <c r="E44" i="12"/>
  <c r="K43" i="12"/>
  <c r="E43" i="12"/>
  <c r="J43" i="12" s="1"/>
  <c r="K42" i="12"/>
  <c r="J42" i="12"/>
  <c r="E42" i="12"/>
  <c r="K41" i="12"/>
  <c r="J41" i="12"/>
  <c r="K40" i="12"/>
  <c r="J40" i="12"/>
  <c r="K39" i="12"/>
  <c r="J39" i="12"/>
  <c r="K38" i="12"/>
  <c r="J38" i="12"/>
  <c r="K37" i="12"/>
  <c r="J37" i="12"/>
  <c r="K36" i="12"/>
  <c r="E36" i="12"/>
  <c r="J36" i="12" s="1"/>
  <c r="K35" i="12"/>
  <c r="E35" i="12"/>
  <c r="J35" i="12" s="1"/>
  <c r="K34" i="12"/>
  <c r="E34" i="12"/>
  <c r="J34" i="12" s="1"/>
  <c r="K33" i="12"/>
  <c r="E33" i="12"/>
  <c r="J33" i="12" s="1"/>
  <c r="K32" i="12"/>
  <c r="E32" i="12"/>
  <c r="J32" i="12" s="1"/>
  <c r="K31" i="12"/>
  <c r="E31" i="12"/>
  <c r="J31" i="12" s="1"/>
  <c r="K30" i="12"/>
  <c r="E30" i="12"/>
  <c r="J30" i="12" s="1"/>
  <c r="K29" i="12"/>
  <c r="K28" i="12"/>
  <c r="J28" i="12"/>
  <c r="K27" i="12"/>
  <c r="J27" i="12"/>
  <c r="K26" i="12"/>
  <c r="J26" i="12"/>
  <c r="K25" i="12"/>
  <c r="E25" i="12"/>
  <c r="J25" i="12" s="1"/>
  <c r="K24" i="12"/>
  <c r="E24" i="12"/>
  <c r="J24" i="12" s="1"/>
  <c r="K23" i="12"/>
  <c r="J23" i="12"/>
  <c r="K22" i="12"/>
  <c r="E22" i="12"/>
  <c r="J22" i="12" s="1"/>
  <c r="K21" i="12"/>
  <c r="J21" i="12"/>
  <c r="E21" i="12"/>
  <c r="K20" i="12"/>
  <c r="E20" i="12"/>
  <c r="J20" i="12" s="1"/>
  <c r="K19" i="12"/>
  <c r="J19" i="12"/>
  <c r="E19" i="12"/>
  <c r="K18" i="12"/>
  <c r="J18" i="12"/>
  <c r="K17" i="12"/>
  <c r="J17" i="12"/>
  <c r="K16" i="12"/>
  <c r="J16" i="12"/>
  <c r="K15" i="12"/>
  <c r="J15" i="12"/>
  <c r="K14" i="12"/>
  <c r="J14" i="12"/>
  <c r="K13" i="12"/>
  <c r="E13" i="12"/>
  <c r="J13" i="12" s="1"/>
  <c r="K12" i="12"/>
  <c r="E12" i="12"/>
  <c r="J12" i="12" s="1"/>
  <c r="K11" i="12"/>
  <c r="E11" i="12"/>
  <c r="J11" i="12" s="1"/>
  <c r="K10" i="12"/>
  <c r="E10" i="12"/>
  <c r="J10" i="12" s="1"/>
  <c r="K9" i="12"/>
  <c r="E9" i="12"/>
  <c r="J9" i="12" s="1"/>
  <c r="K8" i="12"/>
  <c r="E8" i="12"/>
  <c r="J8" i="12" s="1"/>
  <c r="K7" i="12"/>
  <c r="E7" i="12"/>
  <c r="J7" i="12" s="1"/>
  <c r="K6" i="12"/>
  <c r="E6" i="12"/>
  <c r="H29" i="12" s="1"/>
  <c r="K5" i="12"/>
  <c r="J5" i="12"/>
  <c r="F14" i="16" l="1"/>
  <c r="N13" i="16"/>
  <c r="E14" i="16"/>
  <c r="M13" i="16"/>
  <c r="C14" i="16"/>
  <c r="K13" i="16"/>
  <c r="C25" i="15"/>
  <c r="I24" i="15"/>
  <c r="L24" i="15"/>
  <c r="K23" i="15"/>
  <c r="L20" i="12"/>
  <c r="L40" i="12"/>
  <c r="L61" i="12"/>
  <c r="L65" i="12"/>
  <c r="L199" i="12"/>
  <c r="L203" i="12"/>
  <c r="L215" i="12"/>
  <c r="L219" i="12"/>
  <c r="L227" i="12"/>
  <c r="L231" i="12"/>
  <c r="L22" i="12"/>
  <c r="L26" i="12"/>
  <c r="L42" i="12"/>
  <c r="L49" i="12"/>
  <c r="L111" i="12"/>
  <c r="L115" i="12"/>
  <c r="L135" i="12"/>
  <c r="L143" i="12"/>
  <c r="L151" i="12"/>
  <c r="L167" i="12"/>
  <c r="L183" i="12"/>
  <c r="L80" i="12"/>
  <c r="L92" i="12"/>
  <c r="L96" i="12"/>
  <c r="L100" i="12"/>
  <c r="L116" i="12"/>
  <c r="L216" i="12"/>
  <c r="L220" i="12"/>
  <c r="L224" i="12"/>
  <c r="L37" i="12"/>
  <c r="L58" i="12"/>
  <c r="L66" i="12"/>
  <c r="L30" i="12"/>
  <c r="L34" i="12"/>
  <c r="L59" i="12"/>
  <c r="L63" i="12"/>
  <c r="L83" i="12"/>
  <c r="L73" i="12"/>
  <c r="L17" i="12"/>
  <c r="L47" i="12"/>
  <c r="L54" i="12"/>
  <c r="L101" i="12"/>
  <c r="L153" i="12"/>
  <c r="L161" i="12"/>
  <c r="L169" i="12"/>
  <c r="L181" i="12"/>
  <c r="L209" i="12"/>
  <c r="L144" i="12"/>
  <c r="L118" i="12"/>
  <c r="L122" i="12"/>
  <c r="L134" i="12"/>
  <c r="L170" i="12"/>
  <c r="L120" i="12"/>
  <c r="L164" i="12"/>
  <c r="L172" i="12"/>
  <c r="L176" i="12"/>
  <c r="L180" i="12"/>
  <c r="L188" i="12"/>
  <c r="L192" i="12"/>
  <c r="L200" i="12"/>
  <c r="L232" i="12"/>
  <c r="L225" i="12"/>
  <c r="L218" i="12"/>
  <c r="L234" i="12"/>
  <c r="L238" i="12"/>
  <c r="L23" i="12"/>
  <c r="L112" i="12"/>
  <c r="L229" i="12"/>
  <c r="L5" i="12"/>
  <c r="L105" i="12"/>
  <c r="L125" i="12"/>
  <c r="L136" i="12"/>
  <c r="L156" i="12"/>
  <c r="L160" i="12"/>
  <c r="L171" i="12"/>
  <c r="L191" i="12"/>
  <c r="L226" i="12"/>
  <c r="L14" i="12"/>
  <c r="L18" i="12"/>
  <c r="L168" i="12"/>
  <c r="L184" i="12"/>
  <c r="L208" i="12"/>
  <c r="L119" i="12"/>
  <c r="L123" i="12"/>
  <c r="L127" i="12"/>
  <c r="L177" i="12"/>
  <c r="L201" i="12"/>
  <c r="L217" i="12"/>
  <c r="L108" i="12"/>
  <c r="L57" i="12"/>
  <c r="L103" i="12"/>
  <c r="L28" i="12"/>
  <c r="L41" i="12"/>
  <c r="L44" i="12"/>
  <c r="L51" i="12"/>
  <c r="L77" i="12"/>
  <c r="L89" i="12"/>
  <c r="L133" i="12"/>
  <c r="L147" i="12"/>
  <c r="L163" i="12"/>
  <c r="L166" i="12"/>
  <c r="L173" i="12"/>
  <c r="L198" i="12"/>
  <c r="L202" i="12"/>
  <c r="L206" i="12"/>
  <c r="L223" i="12"/>
  <c r="L233" i="12"/>
  <c r="L237" i="12"/>
  <c r="L140" i="12"/>
  <c r="L86" i="12"/>
  <c r="L214" i="12"/>
  <c r="L38" i="12"/>
  <c r="L107" i="12"/>
  <c r="L174" i="12"/>
  <c r="L8" i="12"/>
  <c r="L12" i="12"/>
  <c r="L39" i="12"/>
  <c r="L60" i="12"/>
  <c r="L64" i="12"/>
  <c r="L75" i="12"/>
  <c r="L87" i="12"/>
  <c r="L91" i="12"/>
  <c r="L94" i="12"/>
  <c r="L102" i="12"/>
  <c r="L110" i="12"/>
  <c r="L124" i="12"/>
  <c r="L157" i="12"/>
  <c r="L178" i="12"/>
  <c r="L182" i="12"/>
  <c r="L43" i="12"/>
  <c r="L46" i="12"/>
  <c r="L50" i="12"/>
  <c r="L53" i="12"/>
  <c r="L76" i="12"/>
  <c r="L84" i="12"/>
  <c r="L121" i="12"/>
  <c r="L139" i="12"/>
  <c r="L146" i="12"/>
  <c r="L150" i="12"/>
  <c r="L154" i="12"/>
  <c r="L158" i="12"/>
  <c r="L212" i="12"/>
  <c r="L69" i="12"/>
  <c r="L113" i="12"/>
  <c r="L205" i="12"/>
  <c r="L16" i="12"/>
  <c r="L19" i="12"/>
  <c r="L62" i="12"/>
  <c r="L88" i="12"/>
  <c r="L99" i="12"/>
  <c r="L106" i="12"/>
  <c r="L117" i="12"/>
  <c r="L126" i="12"/>
  <c r="L129" i="12"/>
  <c r="L179" i="12"/>
  <c r="L185" i="12"/>
  <c r="L195" i="12"/>
  <c r="L221" i="12"/>
  <c r="L228" i="12"/>
  <c r="L15" i="12"/>
  <c r="L175" i="12"/>
  <c r="K240" i="12"/>
  <c r="L9" i="12"/>
  <c r="L13" i="12"/>
  <c r="L27" i="12"/>
  <c r="L31" i="12"/>
  <c r="L35" i="12"/>
  <c r="L45" i="12"/>
  <c r="L52" i="12"/>
  <c r="L55" i="12"/>
  <c r="L70" i="12"/>
  <c r="L74" i="12"/>
  <c r="L85" i="12"/>
  <c r="L130" i="12"/>
  <c r="L186" i="12"/>
  <c r="L189" i="12"/>
  <c r="L196" i="12"/>
  <c r="L235" i="12"/>
  <c r="L10" i="12"/>
  <c r="L24" i="12"/>
  <c r="L32" i="12"/>
  <c r="L36" i="12"/>
  <c r="L56" i="12"/>
  <c r="L71" i="12"/>
  <c r="L78" i="12"/>
  <c r="L93" i="12"/>
  <c r="L131" i="12"/>
  <c r="L137" i="12"/>
  <c r="L141" i="12"/>
  <c r="L148" i="12"/>
  <c r="L187" i="12"/>
  <c r="L190" i="12"/>
  <c r="L193" i="12"/>
  <c r="L197" i="12"/>
  <c r="L207" i="12"/>
  <c r="L210" i="12"/>
  <c r="L222" i="12"/>
  <c r="L68" i="12"/>
  <c r="L90" i="12"/>
  <c r="L97" i="12"/>
  <c r="L104" i="12"/>
  <c r="L138" i="12"/>
  <c r="L152" i="12"/>
  <c r="L155" i="12"/>
  <c r="L204" i="12"/>
  <c r="L7" i="12"/>
  <c r="L11" i="12"/>
  <c r="L21" i="12"/>
  <c r="L25" i="12"/>
  <c r="L33" i="12"/>
  <c r="L72" i="12"/>
  <c r="L79" i="12"/>
  <c r="L109" i="12"/>
  <c r="L128" i="12"/>
  <c r="L132" i="12"/>
  <c r="L142" i="12"/>
  <c r="L145" i="12"/>
  <c r="L149" i="12"/>
  <c r="L159" i="12"/>
  <c r="L162" i="12"/>
  <c r="L194" i="12"/>
  <c r="L211" i="12"/>
  <c r="L230" i="12"/>
  <c r="L236" i="12"/>
  <c r="J29" i="12"/>
  <c r="L29" i="12" s="1"/>
  <c r="H95" i="12"/>
  <c r="J95" i="12" s="1"/>
  <c r="L95" i="12" s="1"/>
  <c r="J82" i="12"/>
  <c r="L82" i="12" s="1"/>
  <c r="J98" i="12"/>
  <c r="L98" i="12" s="1"/>
  <c r="H48" i="12"/>
  <c r="J48" i="12" s="1"/>
  <c r="L48" i="12" s="1"/>
  <c r="E240" i="12"/>
  <c r="L165" i="12"/>
  <c r="L213" i="12"/>
  <c r="H81" i="12"/>
  <c r="J81" i="12" s="1"/>
  <c r="L81" i="12" s="1"/>
  <c r="J6" i="12"/>
  <c r="L6" i="12" s="1"/>
  <c r="H67" i="12"/>
  <c r="J67" i="12" s="1"/>
  <c r="L67" i="12" s="1"/>
  <c r="L114" i="12"/>
  <c r="C15" i="16" l="1"/>
  <c r="K14" i="16"/>
  <c r="E15" i="16"/>
  <c r="M14" i="16"/>
  <c r="F15" i="16"/>
  <c r="N14" i="16"/>
  <c r="L25" i="15"/>
  <c r="K24" i="15"/>
  <c r="I25" i="15"/>
  <c r="C26" i="15"/>
  <c r="L240" i="12"/>
  <c r="M223" i="12" s="1"/>
  <c r="N223" i="12" s="1"/>
  <c r="J240" i="12"/>
  <c r="H240" i="12"/>
  <c r="AL8" i="1"/>
  <c r="BC8" i="1" s="1"/>
  <c r="N7" i="3"/>
  <c r="H7" i="3"/>
  <c r="H8" i="3" s="1"/>
  <c r="AL177" i="1"/>
  <c r="BC177" i="1" s="1"/>
  <c r="Z177" i="1"/>
  <c r="Y177" i="1"/>
  <c r="X177" i="1"/>
  <c r="W177" i="1"/>
  <c r="V177" i="1"/>
  <c r="U177" i="1"/>
  <c r="T177" i="1"/>
  <c r="S177" i="1"/>
  <c r="Q177" i="1"/>
  <c r="P177" i="1"/>
  <c r="O177" i="1"/>
  <c r="N177" i="1"/>
  <c r="M177" i="1"/>
  <c r="AL176" i="1"/>
  <c r="BC176" i="1" s="1"/>
  <c r="Z176" i="1"/>
  <c r="Y176" i="1"/>
  <c r="X176" i="1"/>
  <c r="W176" i="1"/>
  <c r="V176" i="1"/>
  <c r="U176" i="1"/>
  <c r="T176" i="1"/>
  <c r="S176" i="1"/>
  <c r="Q176" i="1"/>
  <c r="P176" i="1"/>
  <c r="O176" i="1"/>
  <c r="N176" i="1"/>
  <c r="M176" i="1"/>
  <c r="AL175" i="1"/>
  <c r="BC175" i="1" s="1"/>
  <c r="Z175" i="1"/>
  <c r="Y175" i="1"/>
  <c r="X175" i="1"/>
  <c r="W175" i="1"/>
  <c r="V175" i="1"/>
  <c r="U175" i="1"/>
  <c r="T175" i="1"/>
  <c r="S175" i="1"/>
  <c r="Q175" i="1"/>
  <c r="P175" i="1"/>
  <c r="O175" i="1"/>
  <c r="N175" i="1"/>
  <c r="M175" i="1"/>
  <c r="AL174" i="1"/>
  <c r="BC174" i="1" s="1"/>
  <c r="Z174" i="1"/>
  <c r="Y174" i="1"/>
  <c r="X174" i="1"/>
  <c r="W174" i="1"/>
  <c r="V174" i="1"/>
  <c r="U174" i="1"/>
  <c r="T174" i="1"/>
  <c r="S174" i="1"/>
  <c r="Q174" i="1"/>
  <c r="P174" i="1"/>
  <c r="O174" i="1"/>
  <c r="N174" i="1"/>
  <c r="M174" i="1"/>
  <c r="AL173" i="1"/>
  <c r="BC173" i="1" s="1"/>
  <c r="Z173" i="1"/>
  <c r="Y173" i="1"/>
  <c r="X173" i="1"/>
  <c r="W173" i="1"/>
  <c r="V173" i="1"/>
  <c r="U173" i="1"/>
  <c r="T173" i="1"/>
  <c r="S173" i="1"/>
  <c r="Q173" i="1"/>
  <c r="P173" i="1"/>
  <c r="O173" i="1"/>
  <c r="N173" i="1"/>
  <c r="M173" i="1"/>
  <c r="AL172" i="1"/>
  <c r="BC172" i="1" s="1"/>
  <c r="Z172" i="1"/>
  <c r="Y172" i="1"/>
  <c r="X172" i="1"/>
  <c r="W172" i="1"/>
  <c r="V172" i="1"/>
  <c r="U172" i="1"/>
  <c r="T172" i="1"/>
  <c r="S172" i="1"/>
  <c r="Q172" i="1"/>
  <c r="P172" i="1"/>
  <c r="O172" i="1"/>
  <c r="N172" i="1"/>
  <c r="M172" i="1"/>
  <c r="AL171" i="1"/>
  <c r="BC171" i="1" s="1"/>
  <c r="Z171" i="1"/>
  <c r="Y171" i="1"/>
  <c r="X171" i="1"/>
  <c r="W171" i="1"/>
  <c r="V171" i="1"/>
  <c r="U171" i="1"/>
  <c r="T171" i="1"/>
  <c r="S171" i="1"/>
  <c r="Q171" i="1"/>
  <c r="P171" i="1"/>
  <c r="O171" i="1"/>
  <c r="N171" i="1"/>
  <c r="M171" i="1"/>
  <c r="AL170" i="1"/>
  <c r="BC170" i="1" s="1"/>
  <c r="Z170" i="1"/>
  <c r="Y170" i="1"/>
  <c r="X170" i="1"/>
  <c r="W170" i="1"/>
  <c r="V170" i="1"/>
  <c r="U170" i="1"/>
  <c r="T170" i="1"/>
  <c r="S170" i="1"/>
  <c r="Q170" i="1"/>
  <c r="P170" i="1"/>
  <c r="O170" i="1"/>
  <c r="N170" i="1"/>
  <c r="M170" i="1"/>
  <c r="AL169" i="1"/>
  <c r="BC169" i="1" s="1"/>
  <c r="Z169" i="1"/>
  <c r="Y169" i="1"/>
  <c r="X169" i="1"/>
  <c r="W169" i="1"/>
  <c r="V169" i="1"/>
  <c r="U169" i="1"/>
  <c r="T169" i="1"/>
  <c r="S169" i="1"/>
  <c r="Q169" i="1"/>
  <c r="P169" i="1"/>
  <c r="O169" i="1"/>
  <c r="N169" i="1"/>
  <c r="M169" i="1"/>
  <c r="AL168" i="1"/>
  <c r="BC168" i="1" s="1"/>
  <c r="Z168" i="1"/>
  <c r="Y168" i="1"/>
  <c r="X168" i="1"/>
  <c r="W168" i="1"/>
  <c r="V168" i="1"/>
  <c r="U168" i="1"/>
  <c r="T168" i="1"/>
  <c r="S168" i="1"/>
  <c r="Q168" i="1"/>
  <c r="P168" i="1"/>
  <c r="O168" i="1"/>
  <c r="N168" i="1"/>
  <c r="M168" i="1"/>
  <c r="AL167" i="1"/>
  <c r="BC167" i="1" s="1"/>
  <c r="Z167" i="1"/>
  <c r="Y167" i="1"/>
  <c r="X167" i="1"/>
  <c r="W167" i="1"/>
  <c r="V167" i="1"/>
  <c r="U167" i="1"/>
  <c r="T167" i="1"/>
  <c r="S167" i="1"/>
  <c r="Q167" i="1"/>
  <c r="P167" i="1"/>
  <c r="O167" i="1"/>
  <c r="N167" i="1"/>
  <c r="M167" i="1"/>
  <c r="AL166" i="1"/>
  <c r="BC166" i="1" s="1"/>
  <c r="Z166" i="1"/>
  <c r="Y166" i="1"/>
  <c r="X166" i="1"/>
  <c r="W166" i="1"/>
  <c r="V166" i="1"/>
  <c r="U166" i="1"/>
  <c r="T166" i="1"/>
  <c r="S166" i="1"/>
  <c r="Q166" i="1"/>
  <c r="P166" i="1"/>
  <c r="O166" i="1"/>
  <c r="N166" i="1"/>
  <c r="M166" i="1"/>
  <c r="AL165" i="1"/>
  <c r="BC165" i="1" s="1"/>
  <c r="Z165" i="1"/>
  <c r="Y165" i="1"/>
  <c r="X165" i="1"/>
  <c r="W165" i="1"/>
  <c r="V165" i="1"/>
  <c r="U165" i="1"/>
  <c r="T165" i="1"/>
  <c r="S165" i="1"/>
  <c r="Q165" i="1"/>
  <c r="P165" i="1"/>
  <c r="O165" i="1"/>
  <c r="N165" i="1"/>
  <c r="M165" i="1"/>
  <c r="AL164" i="1"/>
  <c r="BC164" i="1" s="1"/>
  <c r="Z164" i="1"/>
  <c r="Y164" i="1"/>
  <c r="X164" i="1"/>
  <c r="W164" i="1"/>
  <c r="V164" i="1"/>
  <c r="U164" i="1"/>
  <c r="T164" i="1"/>
  <c r="S164" i="1"/>
  <c r="Q164" i="1"/>
  <c r="P164" i="1"/>
  <c r="O164" i="1"/>
  <c r="N164" i="1"/>
  <c r="M164" i="1"/>
  <c r="AL163" i="1"/>
  <c r="BC163" i="1" s="1"/>
  <c r="Z163" i="1"/>
  <c r="Y163" i="1"/>
  <c r="X163" i="1"/>
  <c r="W163" i="1"/>
  <c r="V163" i="1"/>
  <c r="U163" i="1"/>
  <c r="T163" i="1"/>
  <c r="S163" i="1"/>
  <c r="Q163" i="1"/>
  <c r="P163" i="1"/>
  <c r="O163" i="1"/>
  <c r="N163" i="1"/>
  <c r="M163" i="1"/>
  <c r="AL162" i="1"/>
  <c r="BC162" i="1" s="1"/>
  <c r="Z162" i="1"/>
  <c r="Y162" i="1"/>
  <c r="X162" i="1"/>
  <c r="W162" i="1"/>
  <c r="V162" i="1"/>
  <c r="U162" i="1"/>
  <c r="T162" i="1"/>
  <c r="S162" i="1"/>
  <c r="Q162" i="1"/>
  <c r="P162" i="1"/>
  <c r="O162" i="1"/>
  <c r="N162" i="1"/>
  <c r="M162" i="1"/>
  <c r="AL161" i="1"/>
  <c r="BC161" i="1" s="1"/>
  <c r="Z161" i="1"/>
  <c r="Y161" i="1"/>
  <c r="X161" i="1"/>
  <c r="W161" i="1"/>
  <c r="V161" i="1"/>
  <c r="U161" i="1"/>
  <c r="T161" i="1"/>
  <c r="S161" i="1"/>
  <c r="Q161" i="1"/>
  <c r="P161" i="1"/>
  <c r="O161" i="1"/>
  <c r="N161" i="1"/>
  <c r="M161" i="1"/>
  <c r="AL160" i="1"/>
  <c r="BC160" i="1" s="1"/>
  <c r="Z160" i="1"/>
  <c r="Y160" i="1"/>
  <c r="X160" i="1"/>
  <c r="W160" i="1"/>
  <c r="V160" i="1"/>
  <c r="U160" i="1"/>
  <c r="T160" i="1"/>
  <c r="S160" i="1"/>
  <c r="Q160" i="1"/>
  <c r="P160" i="1"/>
  <c r="O160" i="1"/>
  <c r="N160" i="1"/>
  <c r="M160" i="1"/>
  <c r="AL159" i="1"/>
  <c r="BC159" i="1" s="1"/>
  <c r="Z159" i="1"/>
  <c r="Y159" i="1"/>
  <c r="X159" i="1"/>
  <c r="W159" i="1"/>
  <c r="V159" i="1"/>
  <c r="U159" i="1"/>
  <c r="T159" i="1"/>
  <c r="S159" i="1"/>
  <c r="Q159" i="1"/>
  <c r="P159" i="1"/>
  <c r="O159" i="1"/>
  <c r="N159" i="1"/>
  <c r="M159" i="1"/>
  <c r="AL158" i="1"/>
  <c r="BC158" i="1" s="1"/>
  <c r="Z158" i="1"/>
  <c r="Y158" i="1"/>
  <c r="X158" i="1"/>
  <c r="W158" i="1"/>
  <c r="V158" i="1"/>
  <c r="U158" i="1"/>
  <c r="T158" i="1"/>
  <c r="S158" i="1"/>
  <c r="Q158" i="1"/>
  <c r="P158" i="1"/>
  <c r="O158" i="1"/>
  <c r="N158" i="1"/>
  <c r="M158" i="1"/>
  <c r="AL157" i="1"/>
  <c r="BC157" i="1" s="1"/>
  <c r="Z157" i="1"/>
  <c r="Y157" i="1"/>
  <c r="X157" i="1"/>
  <c r="W157" i="1"/>
  <c r="V157" i="1"/>
  <c r="U157" i="1"/>
  <c r="T157" i="1"/>
  <c r="S157" i="1"/>
  <c r="Q157" i="1"/>
  <c r="P157" i="1"/>
  <c r="O157" i="1"/>
  <c r="N157" i="1"/>
  <c r="M157" i="1"/>
  <c r="AL156" i="1"/>
  <c r="BC156" i="1" s="1"/>
  <c r="Z156" i="1"/>
  <c r="Y156" i="1"/>
  <c r="X156" i="1"/>
  <c r="W156" i="1"/>
  <c r="V156" i="1"/>
  <c r="U156" i="1"/>
  <c r="T156" i="1"/>
  <c r="S156" i="1"/>
  <c r="Q156" i="1"/>
  <c r="P156" i="1"/>
  <c r="O156" i="1"/>
  <c r="N156" i="1"/>
  <c r="M156" i="1"/>
  <c r="AL155" i="1"/>
  <c r="BC155" i="1" s="1"/>
  <c r="Z155" i="1"/>
  <c r="Y155" i="1"/>
  <c r="X155" i="1"/>
  <c r="W155" i="1"/>
  <c r="V155" i="1"/>
  <c r="U155" i="1"/>
  <c r="T155" i="1"/>
  <c r="S155" i="1"/>
  <c r="Q155" i="1"/>
  <c r="P155" i="1"/>
  <c r="O155" i="1"/>
  <c r="N155" i="1"/>
  <c r="M155" i="1"/>
  <c r="AL154" i="1"/>
  <c r="BC154" i="1" s="1"/>
  <c r="Z154" i="1"/>
  <c r="Y154" i="1"/>
  <c r="X154" i="1"/>
  <c r="W154" i="1"/>
  <c r="V154" i="1"/>
  <c r="U154" i="1"/>
  <c r="T154" i="1"/>
  <c r="S154" i="1"/>
  <c r="Q154" i="1"/>
  <c r="P154" i="1"/>
  <c r="O154" i="1"/>
  <c r="N154" i="1"/>
  <c r="M154" i="1"/>
  <c r="AL153" i="1"/>
  <c r="BC153" i="1" s="1"/>
  <c r="Z153" i="1"/>
  <c r="Y153" i="1"/>
  <c r="X153" i="1"/>
  <c r="W153" i="1"/>
  <c r="V153" i="1"/>
  <c r="U153" i="1"/>
  <c r="T153" i="1"/>
  <c r="S153" i="1"/>
  <c r="Q153" i="1"/>
  <c r="P153" i="1"/>
  <c r="O153" i="1"/>
  <c r="N153" i="1"/>
  <c r="M153" i="1"/>
  <c r="AL152" i="1"/>
  <c r="BC152" i="1" s="1"/>
  <c r="Z152" i="1"/>
  <c r="Y152" i="1"/>
  <c r="X152" i="1"/>
  <c r="W152" i="1"/>
  <c r="V152" i="1"/>
  <c r="U152" i="1"/>
  <c r="T152" i="1"/>
  <c r="S152" i="1"/>
  <c r="Q152" i="1"/>
  <c r="P152" i="1"/>
  <c r="O152" i="1"/>
  <c r="N152" i="1"/>
  <c r="M152" i="1"/>
  <c r="AL151" i="1"/>
  <c r="BC151" i="1" s="1"/>
  <c r="Z151" i="1"/>
  <c r="Y151" i="1"/>
  <c r="X151" i="1"/>
  <c r="W151" i="1"/>
  <c r="V151" i="1"/>
  <c r="U151" i="1"/>
  <c r="T151" i="1"/>
  <c r="S151" i="1"/>
  <c r="Q151" i="1"/>
  <c r="P151" i="1"/>
  <c r="O151" i="1"/>
  <c r="N151" i="1"/>
  <c r="M151" i="1"/>
  <c r="AL150" i="1"/>
  <c r="BC150" i="1" s="1"/>
  <c r="Z150" i="1"/>
  <c r="Y150" i="1"/>
  <c r="X150" i="1"/>
  <c r="W150" i="1"/>
  <c r="V150" i="1"/>
  <c r="U150" i="1"/>
  <c r="T150" i="1"/>
  <c r="S150" i="1"/>
  <c r="Q150" i="1"/>
  <c r="P150" i="1"/>
  <c r="O150" i="1"/>
  <c r="N150" i="1"/>
  <c r="M150" i="1"/>
  <c r="AL149" i="1"/>
  <c r="BC149" i="1" s="1"/>
  <c r="Z149" i="1"/>
  <c r="Y149" i="1"/>
  <c r="X149" i="1"/>
  <c r="W149" i="1"/>
  <c r="V149" i="1"/>
  <c r="U149" i="1"/>
  <c r="T149" i="1"/>
  <c r="S149" i="1"/>
  <c r="Q149" i="1"/>
  <c r="P149" i="1"/>
  <c r="O149" i="1"/>
  <c r="N149" i="1"/>
  <c r="M149" i="1"/>
  <c r="AL148" i="1"/>
  <c r="BC148" i="1" s="1"/>
  <c r="Z148" i="1"/>
  <c r="Y148" i="1"/>
  <c r="X148" i="1"/>
  <c r="W148" i="1"/>
  <c r="V148" i="1"/>
  <c r="U148" i="1"/>
  <c r="T148" i="1"/>
  <c r="S148" i="1"/>
  <c r="Q148" i="1"/>
  <c r="P148" i="1"/>
  <c r="O148" i="1"/>
  <c r="N148" i="1"/>
  <c r="M148" i="1"/>
  <c r="AL147" i="1"/>
  <c r="BC147" i="1" s="1"/>
  <c r="Z147" i="1"/>
  <c r="Y147" i="1"/>
  <c r="X147" i="1"/>
  <c r="W147" i="1"/>
  <c r="V147" i="1"/>
  <c r="U147" i="1"/>
  <c r="T147" i="1"/>
  <c r="S147" i="1"/>
  <c r="Q147" i="1"/>
  <c r="P147" i="1"/>
  <c r="O147" i="1"/>
  <c r="N147" i="1"/>
  <c r="M147" i="1"/>
  <c r="AL102" i="1"/>
  <c r="BC102" i="1" s="1"/>
  <c r="Z102" i="1"/>
  <c r="Y102" i="1"/>
  <c r="X102" i="1"/>
  <c r="W102" i="1"/>
  <c r="V102" i="1"/>
  <c r="U102" i="1"/>
  <c r="T102" i="1"/>
  <c r="S102" i="1"/>
  <c r="Q102" i="1"/>
  <c r="P102" i="1"/>
  <c r="O102" i="1"/>
  <c r="N102" i="1"/>
  <c r="M102" i="1"/>
  <c r="AL97" i="1"/>
  <c r="BC97" i="1" s="1"/>
  <c r="Z97" i="1"/>
  <c r="Y97" i="1"/>
  <c r="X97" i="1"/>
  <c r="W97" i="1"/>
  <c r="V97" i="1"/>
  <c r="U97" i="1"/>
  <c r="T97" i="1"/>
  <c r="S97" i="1"/>
  <c r="Q97" i="1"/>
  <c r="P97" i="1"/>
  <c r="O97" i="1"/>
  <c r="N97" i="1"/>
  <c r="M97" i="1"/>
  <c r="AL98" i="1"/>
  <c r="BC98" i="1" s="1"/>
  <c r="Z98" i="1"/>
  <c r="Y98" i="1"/>
  <c r="X98" i="1"/>
  <c r="W98" i="1"/>
  <c r="V98" i="1"/>
  <c r="U98" i="1"/>
  <c r="T98" i="1"/>
  <c r="S98" i="1"/>
  <c r="Q98" i="1"/>
  <c r="P98" i="1"/>
  <c r="O98" i="1"/>
  <c r="N98" i="1"/>
  <c r="M98" i="1"/>
  <c r="AL93" i="1"/>
  <c r="BC93" i="1" s="1"/>
  <c r="Z93" i="1"/>
  <c r="Y93" i="1"/>
  <c r="X93" i="1"/>
  <c r="W93" i="1"/>
  <c r="V93" i="1"/>
  <c r="U93" i="1"/>
  <c r="T93" i="1"/>
  <c r="S93" i="1"/>
  <c r="Q93" i="1"/>
  <c r="P93" i="1"/>
  <c r="O93" i="1"/>
  <c r="N93" i="1"/>
  <c r="M93" i="1"/>
  <c r="AL94" i="1"/>
  <c r="BC94" i="1" s="1"/>
  <c r="Z94" i="1"/>
  <c r="Y94" i="1"/>
  <c r="X94" i="1"/>
  <c r="W94" i="1"/>
  <c r="V94" i="1"/>
  <c r="U94" i="1"/>
  <c r="T94" i="1"/>
  <c r="S94" i="1"/>
  <c r="Q94" i="1"/>
  <c r="P94" i="1"/>
  <c r="O94" i="1"/>
  <c r="N94" i="1"/>
  <c r="M94" i="1"/>
  <c r="AL95" i="1"/>
  <c r="BC95" i="1" s="1"/>
  <c r="Z95" i="1"/>
  <c r="Y95" i="1"/>
  <c r="X95" i="1"/>
  <c r="W95" i="1"/>
  <c r="V95" i="1"/>
  <c r="U95" i="1"/>
  <c r="T95" i="1"/>
  <c r="S95" i="1"/>
  <c r="Q95" i="1"/>
  <c r="P95" i="1"/>
  <c r="O95" i="1"/>
  <c r="N95" i="1"/>
  <c r="M95" i="1"/>
  <c r="AL96" i="1"/>
  <c r="BC96" i="1" s="1"/>
  <c r="Z96" i="1"/>
  <c r="Y96" i="1"/>
  <c r="X96" i="1"/>
  <c r="W96" i="1"/>
  <c r="V96" i="1"/>
  <c r="U96" i="1"/>
  <c r="T96" i="1"/>
  <c r="S96" i="1"/>
  <c r="Q96" i="1"/>
  <c r="P96" i="1"/>
  <c r="O96" i="1"/>
  <c r="N96" i="1"/>
  <c r="M96" i="1"/>
  <c r="AL91" i="1"/>
  <c r="BC91" i="1" s="1"/>
  <c r="Z91" i="1"/>
  <c r="Y91" i="1"/>
  <c r="X91" i="1"/>
  <c r="W91" i="1"/>
  <c r="V91" i="1"/>
  <c r="U91" i="1"/>
  <c r="T91" i="1"/>
  <c r="S91" i="1"/>
  <c r="Q91" i="1"/>
  <c r="P91" i="1"/>
  <c r="O91" i="1"/>
  <c r="N91" i="1"/>
  <c r="M91" i="1"/>
  <c r="AL92" i="1"/>
  <c r="BC92" i="1" s="1"/>
  <c r="Z92" i="1"/>
  <c r="Y92" i="1"/>
  <c r="X92" i="1"/>
  <c r="W92" i="1"/>
  <c r="V92" i="1"/>
  <c r="U92" i="1"/>
  <c r="T92" i="1"/>
  <c r="S92" i="1"/>
  <c r="Q92" i="1"/>
  <c r="P92" i="1"/>
  <c r="O92" i="1"/>
  <c r="N92" i="1"/>
  <c r="M92" i="1"/>
  <c r="AL87" i="1"/>
  <c r="BC87" i="1" s="1"/>
  <c r="Z87" i="1"/>
  <c r="Y87" i="1"/>
  <c r="X87" i="1"/>
  <c r="W87" i="1"/>
  <c r="V87" i="1"/>
  <c r="U87" i="1"/>
  <c r="T87" i="1"/>
  <c r="S87" i="1"/>
  <c r="Q87" i="1"/>
  <c r="P87" i="1"/>
  <c r="O87" i="1"/>
  <c r="N87" i="1"/>
  <c r="M87" i="1"/>
  <c r="AL88" i="1"/>
  <c r="BC88" i="1" s="1"/>
  <c r="Z88" i="1"/>
  <c r="Y88" i="1"/>
  <c r="X88" i="1"/>
  <c r="W88" i="1"/>
  <c r="V88" i="1"/>
  <c r="U88" i="1"/>
  <c r="T88" i="1"/>
  <c r="S88" i="1"/>
  <c r="Q88" i="1"/>
  <c r="P88" i="1"/>
  <c r="O88" i="1"/>
  <c r="N88" i="1"/>
  <c r="M88" i="1"/>
  <c r="AL89" i="1"/>
  <c r="BC89" i="1" s="1"/>
  <c r="Z89" i="1"/>
  <c r="Y89" i="1"/>
  <c r="X89" i="1"/>
  <c r="W89" i="1"/>
  <c r="V89" i="1"/>
  <c r="U89" i="1"/>
  <c r="T89" i="1"/>
  <c r="S89" i="1"/>
  <c r="Q89" i="1"/>
  <c r="P89" i="1"/>
  <c r="O89" i="1"/>
  <c r="N89" i="1"/>
  <c r="M89" i="1"/>
  <c r="AL90" i="1"/>
  <c r="BC90" i="1" s="1"/>
  <c r="Z90" i="1"/>
  <c r="Y90" i="1"/>
  <c r="X90" i="1"/>
  <c r="W90" i="1"/>
  <c r="V90" i="1"/>
  <c r="U90" i="1"/>
  <c r="T90" i="1"/>
  <c r="S90" i="1"/>
  <c r="Q90" i="1"/>
  <c r="P90" i="1"/>
  <c r="O90" i="1"/>
  <c r="N90" i="1"/>
  <c r="M90" i="1"/>
  <c r="AL85" i="1"/>
  <c r="BC85" i="1" s="1"/>
  <c r="Z85" i="1"/>
  <c r="Y85" i="1"/>
  <c r="X85" i="1"/>
  <c r="W85" i="1"/>
  <c r="V85" i="1"/>
  <c r="U85" i="1"/>
  <c r="T85" i="1"/>
  <c r="S85" i="1"/>
  <c r="Q85" i="1"/>
  <c r="P85" i="1"/>
  <c r="O85" i="1"/>
  <c r="N85" i="1"/>
  <c r="M85" i="1"/>
  <c r="AL86" i="1"/>
  <c r="BC86" i="1" s="1"/>
  <c r="Z86" i="1"/>
  <c r="Y86" i="1"/>
  <c r="X86" i="1"/>
  <c r="W86" i="1"/>
  <c r="V86" i="1"/>
  <c r="U86" i="1"/>
  <c r="T86" i="1"/>
  <c r="S86" i="1"/>
  <c r="Q86" i="1"/>
  <c r="P86" i="1"/>
  <c r="O86" i="1"/>
  <c r="N86" i="1"/>
  <c r="M86" i="1"/>
  <c r="AL81" i="1"/>
  <c r="BC81" i="1" s="1"/>
  <c r="Z81" i="1"/>
  <c r="Y81" i="1"/>
  <c r="X81" i="1"/>
  <c r="W81" i="1"/>
  <c r="V81" i="1"/>
  <c r="U81" i="1"/>
  <c r="T81" i="1"/>
  <c r="S81" i="1"/>
  <c r="Q81" i="1"/>
  <c r="P81" i="1"/>
  <c r="O81" i="1"/>
  <c r="N81" i="1"/>
  <c r="M81" i="1"/>
  <c r="AL82" i="1"/>
  <c r="BC82" i="1" s="1"/>
  <c r="Z82" i="1"/>
  <c r="Y82" i="1"/>
  <c r="X82" i="1"/>
  <c r="W82" i="1"/>
  <c r="V82" i="1"/>
  <c r="U82" i="1"/>
  <c r="T82" i="1"/>
  <c r="S82" i="1"/>
  <c r="Q82" i="1"/>
  <c r="P82" i="1"/>
  <c r="O82" i="1"/>
  <c r="N82" i="1"/>
  <c r="M82" i="1"/>
  <c r="AL83" i="1"/>
  <c r="BC83" i="1" s="1"/>
  <c r="Z83" i="1"/>
  <c r="Y83" i="1"/>
  <c r="X83" i="1"/>
  <c r="W83" i="1"/>
  <c r="V83" i="1"/>
  <c r="U83" i="1"/>
  <c r="T83" i="1"/>
  <c r="S83" i="1"/>
  <c r="Q83" i="1"/>
  <c r="P83" i="1"/>
  <c r="O83" i="1"/>
  <c r="N83" i="1"/>
  <c r="M83" i="1"/>
  <c r="AL84" i="1"/>
  <c r="BC84" i="1" s="1"/>
  <c r="Z84" i="1"/>
  <c r="Y84" i="1"/>
  <c r="X84" i="1"/>
  <c r="W84" i="1"/>
  <c r="V84" i="1"/>
  <c r="U84" i="1"/>
  <c r="T84" i="1"/>
  <c r="S84" i="1"/>
  <c r="Q84" i="1"/>
  <c r="P84" i="1"/>
  <c r="O84" i="1"/>
  <c r="N84" i="1"/>
  <c r="M84" i="1"/>
  <c r="AL79" i="1"/>
  <c r="BC79" i="1" s="1"/>
  <c r="Z79" i="1"/>
  <c r="Y79" i="1"/>
  <c r="X79" i="1"/>
  <c r="W79" i="1"/>
  <c r="V79" i="1"/>
  <c r="U79" i="1"/>
  <c r="T79" i="1"/>
  <c r="S79" i="1"/>
  <c r="Q79" i="1"/>
  <c r="P79" i="1"/>
  <c r="O79" i="1"/>
  <c r="N79" i="1"/>
  <c r="M79" i="1"/>
  <c r="AL80" i="1"/>
  <c r="BC80" i="1" s="1"/>
  <c r="Z80" i="1"/>
  <c r="Y80" i="1"/>
  <c r="X80" i="1"/>
  <c r="W80" i="1"/>
  <c r="V80" i="1"/>
  <c r="U80" i="1"/>
  <c r="T80" i="1"/>
  <c r="S80" i="1"/>
  <c r="Q80" i="1"/>
  <c r="P80" i="1"/>
  <c r="O80" i="1"/>
  <c r="N80" i="1"/>
  <c r="M80" i="1"/>
  <c r="AL75" i="1"/>
  <c r="BC75" i="1" s="1"/>
  <c r="Z75" i="1"/>
  <c r="Y75" i="1"/>
  <c r="X75" i="1"/>
  <c r="W75" i="1"/>
  <c r="V75" i="1"/>
  <c r="U75" i="1"/>
  <c r="T75" i="1"/>
  <c r="S75" i="1"/>
  <c r="Q75" i="1"/>
  <c r="P75" i="1"/>
  <c r="O75" i="1"/>
  <c r="N75" i="1"/>
  <c r="M75" i="1"/>
  <c r="AL76" i="1"/>
  <c r="BC76" i="1" s="1"/>
  <c r="Z76" i="1"/>
  <c r="Y76" i="1"/>
  <c r="X76" i="1"/>
  <c r="W76" i="1"/>
  <c r="V76" i="1"/>
  <c r="U76" i="1"/>
  <c r="T76" i="1"/>
  <c r="S76" i="1"/>
  <c r="Q76" i="1"/>
  <c r="P76" i="1"/>
  <c r="O76" i="1"/>
  <c r="N76" i="1"/>
  <c r="M76" i="1"/>
  <c r="AL77" i="1"/>
  <c r="BC77" i="1" s="1"/>
  <c r="Z77" i="1"/>
  <c r="Y77" i="1"/>
  <c r="X77" i="1"/>
  <c r="W77" i="1"/>
  <c r="V77" i="1"/>
  <c r="U77" i="1"/>
  <c r="T77" i="1"/>
  <c r="S77" i="1"/>
  <c r="Q77" i="1"/>
  <c r="P77" i="1"/>
  <c r="O77" i="1"/>
  <c r="N77" i="1"/>
  <c r="M77" i="1"/>
  <c r="AL78" i="1"/>
  <c r="BC78" i="1" s="1"/>
  <c r="Z78" i="1"/>
  <c r="Y78" i="1"/>
  <c r="X78" i="1"/>
  <c r="W78" i="1"/>
  <c r="V78" i="1"/>
  <c r="U78" i="1"/>
  <c r="T78" i="1"/>
  <c r="S78" i="1"/>
  <c r="Q78" i="1"/>
  <c r="P78" i="1"/>
  <c r="O78" i="1"/>
  <c r="N78" i="1"/>
  <c r="M78" i="1"/>
  <c r="AL73" i="1"/>
  <c r="BC73" i="1" s="1"/>
  <c r="Z73" i="1"/>
  <c r="Y73" i="1"/>
  <c r="X73" i="1"/>
  <c r="W73" i="1"/>
  <c r="V73" i="1"/>
  <c r="U73" i="1"/>
  <c r="T73" i="1"/>
  <c r="S73" i="1"/>
  <c r="Q73" i="1"/>
  <c r="P73" i="1"/>
  <c r="O73" i="1"/>
  <c r="N73" i="1"/>
  <c r="M73" i="1"/>
  <c r="AL74" i="1"/>
  <c r="BC74" i="1" s="1"/>
  <c r="Z74" i="1"/>
  <c r="Y74" i="1"/>
  <c r="X74" i="1"/>
  <c r="W74" i="1"/>
  <c r="V74" i="1"/>
  <c r="U74" i="1"/>
  <c r="T74" i="1"/>
  <c r="S74" i="1"/>
  <c r="Q74" i="1"/>
  <c r="P74" i="1"/>
  <c r="O74" i="1"/>
  <c r="N74" i="1"/>
  <c r="M74" i="1"/>
  <c r="AL69" i="1"/>
  <c r="BC69" i="1" s="1"/>
  <c r="Z69" i="1"/>
  <c r="Y69" i="1"/>
  <c r="X69" i="1"/>
  <c r="W69" i="1"/>
  <c r="V69" i="1"/>
  <c r="U69" i="1"/>
  <c r="T69" i="1"/>
  <c r="S69" i="1"/>
  <c r="Q69" i="1"/>
  <c r="P69" i="1"/>
  <c r="O69" i="1"/>
  <c r="N69" i="1"/>
  <c r="M69" i="1"/>
  <c r="AL70" i="1"/>
  <c r="BC70" i="1" s="1"/>
  <c r="Z70" i="1"/>
  <c r="Y70" i="1"/>
  <c r="X70" i="1"/>
  <c r="W70" i="1"/>
  <c r="V70" i="1"/>
  <c r="U70" i="1"/>
  <c r="T70" i="1"/>
  <c r="S70" i="1"/>
  <c r="Q70" i="1"/>
  <c r="P70" i="1"/>
  <c r="O70" i="1"/>
  <c r="N70" i="1"/>
  <c r="M70" i="1"/>
  <c r="AL71" i="1"/>
  <c r="BC71" i="1" s="1"/>
  <c r="Z71" i="1"/>
  <c r="Y71" i="1"/>
  <c r="X71" i="1"/>
  <c r="W71" i="1"/>
  <c r="V71" i="1"/>
  <c r="U71" i="1"/>
  <c r="T71" i="1"/>
  <c r="S71" i="1"/>
  <c r="Q71" i="1"/>
  <c r="P71" i="1"/>
  <c r="O71" i="1"/>
  <c r="N71" i="1"/>
  <c r="M71" i="1"/>
  <c r="AL72" i="1"/>
  <c r="BC72" i="1" s="1"/>
  <c r="Z72" i="1"/>
  <c r="Y72" i="1"/>
  <c r="X72" i="1"/>
  <c r="W72" i="1"/>
  <c r="V72" i="1"/>
  <c r="U72" i="1"/>
  <c r="T72" i="1"/>
  <c r="S72" i="1"/>
  <c r="Q72" i="1"/>
  <c r="P72" i="1"/>
  <c r="O72" i="1"/>
  <c r="N72" i="1"/>
  <c r="M72" i="1"/>
  <c r="AL67" i="1"/>
  <c r="BC67" i="1" s="1"/>
  <c r="Z67" i="1"/>
  <c r="Y67" i="1"/>
  <c r="X67" i="1"/>
  <c r="W67" i="1"/>
  <c r="V67" i="1"/>
  <c r="U67" i="1"/>
  <c r="T67" i="1"/>
  <c r="S67" i="1"/>
  <c r="Q67" i="1"/>
  <c r="P67" i="1"/>
  <c r="O67" i="1"/>
  <c r="N67" i="1"/>
  <c r="M67" i="1"/>
  <c r="AL68" i="1"/>
  <c r="BC68" i="1" s="1"/>
  <c r="Z68" i="1"/>
  <c r="Y68" i="1"/>
  <c r="X68" i="1"/>
  <c r="W68" i="1"/>
  <c r="V68" i="1"/>
  <c r="U68" i="1"/>
  <c r="T68" i="1"/>
  <c r="S68" i="1"/>
  <c r="Q68" i="1"/>
  <c r="P68" i="1"/>
  <c r="O68" i="1"/>
  <c r="N68" i="1"/>
  <c r="M68" i="1"/>
  <c r="AL63" i="1"/>
  <c r="BC63" i="1" s="1"/>
  <c r="Z63" i="1"/>
  <c r="Y63" i="1"/>
  <c r="X63" i="1"/>
  <c r="W63" i="1"/>
  <c r="V63" i="1"/>
  <c r="U63" i="1"/>
  <c r="T63" i="1"/>
  <c r="S63" i="1"/>
  <c r="Q63" i="1"/>
  <c r="P63" i="1"/>
  <c r="O63" i="1"/>
  <c r="N63" i="1"/>
  <c r="M63" i="1"/>
  <c r="AL64" i="1"/>
  <c r="BC64" i="1" s="1"/>
  <c r="Z64" i="1"/>
  <c r="Y64" i="1"/>
  <c r="X64" i="1"/>
  <c r="W64" i="1"/>
  <c r="V64" i="1"/>
  <c r="U64" i="1"/>
  <c r="T64" i="1"/>
  <c r="S64" i="1"/>
  <c r="Q64" i="1"/>
  <c r="P64" i="1"/>
  <c r="O64" i="1"/>
  <c r="N64" i="1"/>
  <c r="M64" i="1"/>
  <c r="AL65" i="1"/>
  <c r="BC65" i="1" s="1"/>
  <c r="Z65" i="1"/>
  <c r="Y65" i="1"/>
  <c r="X65" i="1"/>
  <c r="W65" i="1"/>
  <c r="V65" i="1"/>
  <c r="U65" i="1"/>
  <c r="T65" i="1"/>
  <c r="S65" i="1"/>
  <c r="Q65" i="1"/>
  <c r="P65" i="1"/>
  <c r="O65" i="1"/>
  <c r="N65" i="1"/>
  <c r="M65" i="1"/>
  <c r="AL66" i="1"/>
  <c r="BC66" i="1" s="1"/>
  <c r="Z66" i="1"/>
  <c r="Y66" i="1"/>
  <c r="X66" i="1"/>
  <c r="W66" i="1"/>
  <c r="V66" i="1"/>
  <c r="U66" i="1"/>
  <c r="T66" i="1"/>
  <c r="S66" i="1"/>
  <c r="Q66" i="1"/>
  <c r="P66" i="1"/>
  <c r="O66" i="1"/>
  <c r="N66" i="1"/>
  <c r="M66" i="1"/>
  <c r="AL61" i="1"/>
  <c r="BC61" i="1" s="1"/>
  <c r="Z61" i="1"/>
  <c r="Y61" i="1"/>
  <c r="X61" i="1"/>
  <c r="W61" i="1"/>
  <c r="V61" i="1"/>
  <c r="U61" i="1"/>
  <c r="T61" i="1"/>
  <c r="S61" i="1"/>
  <c r="Q61" i="1"/>
  <c r="P61" i="1"/>
  <c r="O61" i="1"/>
  <c r="N61" i="1"/>
  <c r="M61" i="1"/>
  <c r="AL62" i="1"/>
  <c r="BC62" i="1" s="1"/>
  <c r="Z62" i="1"/>
  <c r="Y62" i="1"/>
  <c r="X62" i="1"/>
  <c r="W62" i="1"/>
  <c r="V62" i="1"/>
  <c r="U62" i="1"/>
  <c r="T62" i="1"/>
  <c r="S62" i="1"/>
  <c r="Q62" i="1"/>
  <c r="P62" i="1"/>
  <c r="O62" i="1"/>
  <c r="N62" i="1"/>
  <c r="M62" i="1"/>
  <c r="AL57" i="1"/>
  <c r="BC57" i="1" s="1"/>
  <c r="Z57" i="1"/>
  <c r="Y57" i="1"/>
  <c r="X57" i="1"/>
  <c r="W57" i="1"/>
  <c r="V57" i="1"/>
  <c r="U57" i="1"/>
  <c r="T57" i="1"/>
  <c r="S57" i="1"/>
  <c r="Q57" i="1"/>
  <c r="P57" i="1"/>
  <c r="O57" i="1"/>
  <c r="N57" i="1"/>
  <c r="M57" i="1"/>
  <c r="AL58" i="1"/>
  <c r="BC58" i="1" s="1"/>
  <c r="Z58" i="1"/>
  <c r="Y58" i="1"/>
  <c r="X58" i="1"/>
  <c r="W58" i="1"/>
  <c r="V58" i="1"/>
  <c r="U58" i="1"/>
  <c r="T58" i="1"/>
  <c r="S58" i="1"/>
  <c r="Q58" i="1"/>
  <c r="P58" i="1"/>
  <c r="O58" i="1"/>
  <c r="N58" i="1"/>
  <c r="M58" i="1"/>
  <c r="AL59" i="1"/>
  <c r="BC59" i="1" s="1"/>
  <c r="Z59" i="1"/>
  <c r="Y59" i="1"/>
  <c r="X59" i="1"/>
  <c r="W59" i="1"/>
  <c r="V59" i="1"/>
  <c r="U59" i="1"/>
  <c r="T59" i="1"/>
  <c r="S59" i="1"/>
  <c r="Q59" i="1"/>
  <c r="P59" i="1"/>
  <c r="O59" i="1"/>
  <c r="N59" i="1"/>
  <c r="M59" i="1"/>
  <c r="AL60" i="1"/>
  <c r="BC60" i="1" s="1"/>
  <c r="Z60" i="1"/>
  <c r="Y60" i="1"/>
  <c r="X60" i="1"/>
  <c r="W60" i="1"/>
  <c r="V60" i="1"/>
  <c r="U60" i="1"/>
  <c r="T60" i="1"/>
  <c r="S60" i="1"/>
  <c r="Q60" i="1"/>
  <c r="P60" i="1"/>
  <c r="O60" i="1"/>
  <c r="N60" i="1"/>
  <c r="M60" i="1"/>
  <c r="AL55" i="1"/>
  <c r="BC55" i="1" s="1"/>
  <c r="Z55" i="1"/>
  <c r="Y55" i="1"/>
  <c r="X55" i="1"/>
  <c r="W55" i="1"/>
  <c r="V55" i="1"/>
  <c r="U55" i="1"/>
  <c r="T55" i="1"/>
  <c r="S55" i="1"/>
  <c r="Q55" i="1"/>
  <c r="P55" i="1"/>
  <c r="O55" i="1"/>
  <c r="N55" i="1"/>
  <c r="M55" i="1"/>
  <c r="AL56" i="1"/>
  <c r="BC56" i="1" s="1"/>
  <c r="Z56" i="1"/>
  <c r="Y56" i="1"/>
  <c r="X56" i="1"/>
  <c r="W56" i="1"/>
  <c r="V56" i="1"/>
  <c r="U56" i="1"/>
  <c r="T56" i="1"/>
  <c r="S56" i="1"/>
  <c r="Q56" i="1"/>
  <c r="P56" i="1"/>
  <c r="O56" i="1"/>
  <c r="N56" i="1"/>
  <c r="M56" i="1"/>
  <c r="AL121" i="1"/>
  <c r="BC121" i="1" s="1"/>
  <c r="Z121" i="1"/>
  <c r="Y121" i="1"/>
  <c r="X121" i="1"/>
  <c r="W121" i="1"/>
  <c r="V121" i="1"/>
  <c r="U121" i="1"/>
  <c r="T121" i="1"/>
  <c r="S121" i="1"/>
  <c r="Q121" i="1"/>
  <c r="P121" i="1"/>
  <c r="O121" i="1"/>
  <c r="N121" i="1"/>
  <c r="M121" i="1"/>
  <c r="AL122" i="1"/>
  <c r="BC122" i="1" s="1"/>
  <c r="Z122" i="1"/>
  <c r="Y122" i="1"/>
  <c r="X122" i="1"/>
  <c r="W122" i="1"/>
  <c r="V122" i="1"/>
  <c r="U122" i="1"/>
  <c r="T122" i="1"/>
  <c r="S122" i="1"/>
  <c r="Q122" i="1"/>
  <c r="P122" i="1"/>
  <c r="O122" i="1"/>
  <c r="N122" i="1"/>
  <c r="M122" i="1"/>
  <c r="AL117" i="1"/>
  <c r="BC117" i="1" s="1"/>
  <c r="Z117" i="1"/>
  <c r="Y117" i="1"/>
  <c r="X117" i="1"/>
  <c r="W117" i="1"/>
  <c r="V117" i="1"/>
  <c r="U117" i="1"/>
  <c r="T117" i="1"/>
  <c r="S117" i="1"/>
  <c r="Q117" i="1"/>
  <c r="P117" i="1"/>
  <c r="O117" i="1"/>
  <c r="N117" i="1"/>
  <c r="M117" i="1"/>
  <c r="AL118" i="1"/>
  <c r="BC118" i="1" s="1"/>
  <c r="Z118" i="1"/>
  <c r="Y118" i="1"/>
  <c r="X118" i="1"/>
  <c r="W118" i="1"/>
  <c r="V118" i="1"/>
  <c r="U118" i="1"/>
  <c r="T118" i="1"/>
  <c r="S118" i="1"/>
  <c r="Q118" i="1"/>
  <c r="P118" i="1"/>
  <c r="O118" i="1"/>
  <c r="N118" i="1"/>
  <c r="M118" i="1"/>
  <c r="AL119" i="1"/>
  <c r="BC119" i="1" s="1"/>
  <c r="Z119" i="1"/>
  <c r="Y119" i="1"/>
  <c r="X119" i="1"/>
  <c r="W119" i="1"/>
  <c r="V119" i="1"/>
  <c r="U119" i="1"/>
  <c r="T119" i="1"/>
  <c r="S119" i="1"/>
  <c r="Q119" i="1"/>
  <c r="P119" i="1"/>
  <c r="O119" i="1"/>
  <c r="N119" i="1"/>
  <c r="M119" i="1"/>
  <c r="AL120" i="1"/>
  <c r="BC120" i="1" s="1"/>
  <c r="Z120" i="1"/>
  <c r="Y120" i="1"/>
  <c r="X120" i="1"/>
  <c r="W120" i="1"/>
  <c r="V120" i="1"/>
  <c r="U120" i="1"/>
  <c r="T120" i="1"/>
  <c r="S120" i="1"/>
  <c r="Q120" i="1"/>
  <c r="P120" i="1"/>
  <c r="O120" i="1"/>
  <c r="N120" i="1"/>
  <c r="M120" i="1"/>
  <c r="AL104" i="1"/>
  <c r="Z104" i="1"/>
  <c r="Y104" i="1"/>
  <c r="X104" i="1"/>
  <c r="W104" i="1"/>
  <c r="V104" i="1"/>
  <c r="U104" i="1"/>
  <c r="T104" i="1"/>
  <c r="S104" i="1"/>
  <c r="Q104" i="1"/>
  <c r="P104" i="1"/>
  <c r="O104" i="1"/>
  <c r="N104" i="1"/>
  <c r="M104" i="1"/>
  <c r="AL99" i="1"/>
  <c r="BC99" i="1" s="1"/>
  <c r="Z99" i="1"/>
  <c r="Y99" i="1"/>
  <c r="X99" i="1"/>
  <c r="W99" i="1"/>
  <c r="V99" i="1"/>
  <c r="U99" i="1"/>
  <c r="T99" i="1"/>
  <c r="S99" i="1"/>
  <c r="Q99" i="1"/>
  <c r="P99" i="1"/>
  <c r="O99" i="1"/>
  <c r="N99" i="1"/>
  <c r="M99" i="1"/>
  <c r="AL100" i="1"/>
  <c r="BC100" i="1" s="1"/>
  <c r="Z100" i="1"/>
  <c r="Y100" i="1"/>
  <c r="X100" i="1"/>
  <c r="W100" i="1"/>
  <c r="V100" i="1"/>
  <c r="U100" i="1"/>
  <c r="T100" i="1"/>
  <c r="S100" i="1"/>
  <c r="Q100" i="1"/>
  <c r="P100" i="1"/>
  <c r="O100" i="1"/>
  <c r="N100" i="1"/>
  <c r="M100" i="1"/>
  <c r="AL101" i="1"/>
  <c r="BC101" i="1" s="1"/>
  <c r="Z101" i="1"/>
  <c r="Y101" i="1"/>
  <c r="X101" i="1"/>
  <c r="W101" i="1"/>
  <c r="V101" i="1"/>
  <c r="U101" i="1"/>
  <c r="T101" i="1"/>
  <c r="S101" i="1"/>
  <c r="Q101" i="1"/>
  <c r="P101" i="1"/>
  <c r="O101" i="1"/>
  <c r="N101" i="1"/>
  <c r="M101" i="1"/>
  <c r="AL51" i="1"/>
  <c r="BC51" i="1" s="1"/>
  <c r="Z51" i="1"/>
  <c r="Y51" i="1"/>
  <c r="X51" i="1"/>
  <c r="W51" i="1"/>
  <c r="V51" i="1"/>
  <c r="U51" i="1"/>
  <c r="T51" i="1"/>
  <c r="S51" i="1"/>
  <c r="Q51" i="1"/>
  <c r="P51" i="1"/>
  <c r="O51" i="1"/>
  <c r="N51" i="1"/>
  <c r="M51" i="1"/>
  <c r="AL52" i="1"/>
  <c r="BC52" i="1" s="1"/>
  <c r="Z52" i="1"/>
  <c r="Y52" i="1"/>
  <c r="X52" i="1"/>
  <c r="W52" i="1"/>
  <c r="V52" i="1"/>
  <c r="U52" i="1"/>
  <c r="T52" i="1"/>
  <c r="S52" i="1"/>
  <c r="Q52" i="1"/>
  <c r="P52" i="1"/>
  <c r="O52" i="1"/>
  <c r="N52" i="1"/>
  <c r="M52" i="1"/>
  <c r="AL53" i="1"/>
  <c r="BC53" i="1" s="1"/>
  <c r="Z53" i="1"/>
  <c r="Y53" i="1"/>
  <c r="X53" i="1"/>
  <c r="W53" i="1"/>
  <c r="V53" i="1"/>
  <c r="U53" i="1"/>
  <c r="T53" i="1"/>
  <c r="S53" i="1"/>
  <c r="Q53" i="1"/>
  <c r="P53" i="1"/>
  <c r="O53" i="1"/>
  <c r="N53" i="1"/>
  <c r="M53" i="1"/>
  <c r="AL54" i="1"/>
  <c r="BC54" i="1" s="1"/>
  <c r="Z54" i="1"/>
  <c r="Y54" i="1"/>
  <c r="X54" i="1"/>
  <c r="W54" i="1"/>
  <c r="V54" i="1"/>
  <c r="U54" i="1"/>
  <c r="T54" i="1"/>
  <c r="S54" i="1"/>
  <c r="Q54" i="1"/>
  <c r="P54" i="1"/>
  <c r="O54" i="1"/>
  <c r="N54" i="1"/>
  <c r="M54" i="1"/>
  <c r="AL49" i="1"/>
  <c r="BC49" i="1" s="1"/>
  <c r="Z49" i="1"/>
  <c r="Y49" i="1"/>
  <c r="X49" i="1"/>
  <c r="W49" i="1"/>
  <c r="V49" i="1"/>
  <c r="U49" i="1"/>
  <c r="T49" i="1"/>
  <c r="S49" i="1"/>
  <c r="Q49" i="1"/>
  <c r="P49" i="1"/>
  <c r="O49" i="1"/>
  <c r="N49" i="1"/>
  <c r="M49" i="1"/>
  <c r="AL50" i="1"/>
  <c r="BC50" i="1" s="1"/>
  <c r="Z50" i="1"/>
  <c r="Y50" i="1"/>
  <c r="X50" i="1"/>
  <c r="W50" i="1"/>
  <c r="V50" i="1"/>
  <c r="U50" i="1"/>
  <c r="T50" i="1"/>
  <c r="S50" i="1"/>
  <c r="Q50" i="1"/>
  <c r="P50" i="1"/>
  <c r="O50" i="1"/>
  <c r="N50" i="1"/>
  <c r="M50" i="1"/>
  <c r="AL45" i="1"/>
  <c r="BC45" i="1" s="1"/>
  <c r="Z45" i="1"/>
  <c r="Y45" i="1"/>
  <c r="X45" i="1"/>
  <c r="W45" i="1"/>
  <c r="V45" i="1"/>
  <c r="U45" i="1"/>
  <c r="T45" i="1"/>
  <c r="S45" i="1"/>
  <c r="Q45" i="1"/>
  <c r="P45" i="1"/>
  <c r="O45" i="1"/>
  <c r="N45" i="1"/>
  <c r="M45" i="1"/>
  <c r="AL46" i="1"/>
  <c r="BC46" i="1" s="1"/>
  <c r="Z46" i="1"/>
  <c r="Y46" i="1"/>
  <c r="X46" i="1"/>
  <c r="W46" i="1"/>
  <c r="V46" i="1"/>
  <c r="U46" i="1"/>
  <c r="T46" i="1"/>
  <c r="S46" i="1"/>
  <c r="Q46" i="1"/>
  <c r="P46" i="1"/>
  <c r="O46" i="1"/>
  <c r="N46" i="1"/>
  <c r="M46" i="1"/>
  <c r="AL47" i="1"/>
  <c r="BC47" i="1" s="1"/>
  <c r="Z47" i="1"/>
  <c r="Y47" i="1"/>
  <c r="X47" i="1"/>
  <c r="W47" i="1"/>
  <c r="V47" i="1"/>
  <c r="U47" i="1"/>
  <c r="T47" i="1"/>
  <c r="S47" i="1"/>
  <c r="Q47" i="1"/>
  <c r="P47" i="1"/>
  <c r="O47" i="1"/>
  <c r="N47" i="1"/>
  <c r="M47" i="1"/>
  <c r="AL48" i="1"/>
  <c r="BC48" i="1" s="1"/>
  <c r="Z48" i="1"/>
  <c r="Y48" i="1"/>
  <c r="X48" i="1"/>
  <c r="W48" i="1"/>
  <c r="V48" i="1"/>
  <c r="U48" i="1"/>
  <c r="T48" i="1"/>
  <c r="S48" i="1"/>
  <c r="Q48" i="1"/>
  <c r="P48" i="1"/>
  <c r="O48" i="1"/>
  <c r="N48" i="1"/>
  <c r="M48" i="1"/>
  <c r="AL43" i="1"/>
  <c r="BC43" i="1" s="1"/>
  <c r="Z43" i="1"/>
  <c r="Y43" i="1"/>
  <c r="X43" i="1"/>
  <c r="W43" i="1"/>
  <c r="V43" i="1"/>
  <c r="U43" i="1"/>
  <c r="T43" i="1"/>
  <c r="S43" i="1"/>
  <c r="Q43" i="1"/>
  <c r="P43" i="1"/>
  <c r="O43" i="1"/>
  <c r="N43" i="1"/>
  <c r="M43" i="1"/>
  <c r="AL44" i="1"/>
  <c r="BC44" i="1" s="1"/>
  <c r="Z44" i="1"/>
  <c r="Y44" i="1"/>
  <c r="X44" i="1"/>
  <c r="W44" i="1"/>
  <c r="V44" i="1"/>
  <c r="U44" i="1"/>
  <c r="T44" i="1"/>
  <c r="S44" i="1"/>
  <c r="Q44" i="1"/>
  <c r="P44" i="1"/>
  <c r="O44" i="1"/>
  <c r="N44" i="1"/>
  <c r="M44" i="1"/>
  <c r="AL39" i="1"/>
  <c r="BC39" i="1" s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AL40" i="1"/>
  <c r="BC40" i="1" s="1"/>
  <c r="Z40" i="1"/>
  <c r="Y40" i="1"/>
  <c r="X40" i="1"/>
  <c r="W40" i="1"/>
  <c r="V40" i="1"/>
  <c r="U40" i="1"/>
  <c r="T40" i="1"/>
  <c r="S40" i="1"/>
  <c r="Q40" i="1"/>
  <c r="P40" i="1"/>
  <c r="O40" i="1"/>
  <c r="N40" i="1"/>
  <c r="M40" i="1"/>
  <c r="AL41" i="1"/>
  <c r="BC41" i="1" s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AL42" i="1"/>
  <c r="BC42" i="1" s="1"/>
  <c r="Z42" i="1"/>
  <c r="Y42" i="1"/>
  <c r="X42" i="1"/>
  <c r="W42" i="1"/>
  <c r="V42" i="1"/>
  <c r="U42" i="1"/>
  <c r="T42" i="1"/>
  <c r="S42" i="1"/>
  <c r="Q42" i="1"/>
  <c r="P42" i="1"/>
  <c r="O42" i="1"/>
  <c r="N42" i="1"/>
  <c r="M42" i="1"/>
  <c r="AL37" i="1"/>
  <c r="BC37" i="1" s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AL38" i="1"/>
  <c r="BC38" i="1" s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AL33" i="1"/>
  <c r="BC33" i="1" s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AL34" i="1"/>
  <c r="BC34" i="1" s="1"/>
  <c r="Z34" i="1"/>
  <c r="Y34" i="1"/>
  <c r="X34" i="1"/>
  <c r="W34" i="1"/>
  <c r="V34" i="1"/>
  <c r="U34" i="1"/>
  <c r="T34" i="1"/>
  <c r="S34" i="1"/>
  <c r="Q34" i="1"/>
  <c r="P34" i="1"/>
  <c r="O34" i="1"/>
  <c r="N34" i="1"/>
  <c r="M34" i="1"/>
  <c r="AL35" i="1"/>
  <c r="BC35" i="1" s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AL36" i="1"/>
  <c r="BC36" i="1" s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AL31" i="1"/>
  <c r="BC31" i="1" s="1"/>
  <c r="Z31" i="1"/>
  <c r="Y31" i="1"/>
  <c r="X31" i="1"/>
  <c r="W31" i="1"/>
  <c r="V31" i="1"/>
  <c r="U31" i="1"/>
  <c r="T31" i="1"/>
  <c r="S31" i="1"/>
  <c r="Q31" i="1"/>
  <c r="P31" i="1"/>
  <c r="O31" i="1"/>
  <c r="N31" i="1"/>
  <c r="M31" i="1"/>
  <c r="AL32" i="1"/>
  <c r="BC32" i="1" s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AL30" i="1"/>
  <c r="BC30" i="1" s="1"/>
  <c r="Z30" i="1"/>
  <c r="Y30" i="1"/>
  <c r="X30" i="1"/>
  <c r="W30" i="1"/>
  <c r="V30" i="1"/>
  <c r="U30" i="1"/>
  <c r="T30" i="1"/>
  <c r="S30" i="1"/>
  <c r="Q30" i="1"/>
  <c r="P30" i="1"/>
  <c r="O30" i="1"/>
  <c r="N30" i="1"/>
  <c r="M30" i="1"/>
  <c r="AL25" i="1"/>
  <c r="BC25" i="1" s="1"/>
  <c r="Z25" i="1"/>
  <c r="Y25" i="1"/>
  <c r="X25" i="1"/>
  <c r="W25" i="1"/>
  <c r="V25" i="1"/>
  <c r="U25" i="1"/>
  <c r="T25" i="1"/>
  <c r="S25" i="1"/>
  <c r="Q25" i="1"/>
  <c r="P25" i="1"/>
  <c r="O25" i="1"/>
  <c r="N25" i="1"/>
  <c r="M25" i="1"/>
  <c r="AL26" i="1"/>
  <c r="BC26" i="1" s="1"/>
  <c r="Z26" i="1"/>
  <c r="Y26" i="1"/>
  <c r="X26" i="1"/>
  <c r="W26" i="1"/>
  <c r="V26" i="1"/>
  <c r="U26" i="1"/>
  <c r="T26" i="1"/>
  <c r="S26" i="1"/>
  <c r="Q26" i="1"/>
  <c r="P26" i="1"/>
  <c r="O26" i="1"/>
  <c r="N26" i="1"/>
  <c r="M26" i="1"/>
  <c r="AL21" i="1"/>
  <c r="BC21" i="1" s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AL22" i="1"/>
  <c r="BC22" i="1" s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AL23" i="1"/>
  <c r="BC23" i="1" s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AL24" i="1"/>
  <c r="BC24" i="1" s="1"/>
  <c r="Z24" i="1"/>
  <c r="Y24" i="1"/>
  <c r="X24" i="1"/>
  <c r="W24" i="1"/>
  <c r="V24" i="1"/>
  <c r="U24" i="1"/>
  <c r="T24" i="1"/>
  <c r="S24" i="1"/>
  <c r="Q24" i="1"/>
  <c r="P24" i="1"/>
  <c r="O24" i="1"/>
  <c r="N24" i="1"/>
  <c r="M24" i="1"/>
  <c r="AL19" i="1"/>
  <c r="BC19" i="1" s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AL20" i="1"/>
  <c r="BC20" i="1" s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AL15" i="1"/>
  <c r="BC15" i="1" s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P100" i="20" l="1"/>
  <c r="BC104" i="1"/>
  <c r="P4" i="20"/>
  <c r="AJ210" i="1"/>
  <c r="BA210" i="1" s="1"/>
  <c r="AC210" i="1"/>
  <c r="AT210" i="1" s="1"/>
  <c r="AD212" i="1"/>
  <c r="AU212" i="1" s="1"/>
  <c r="AB211" i="1"/>
  <c r="AB212" i="1"/>
  <c r="AE211" i="1"/>
  <c r="AV211" i="1" s="1"/>
  <c r="AD211" i="1"/>
  <c r="AU211" i="1" s="1"/>
  <c r="AG212" i="1"/>
  <c r="AX212" i="1" s="1"/>
  <c r="AG210" i="1"/>
  <c r="AX210" i="1" s="1"/>
  <c r="AC211" i="1"/>
  <c r="AT211" i="1" s="1"/>
  <c r="AF210" i="1"/>
  <c r="AW210" i="1" s="1"/>
  <c r="AH211" i="1"/>
  <c r="AY211" i="1" s="1"/>
  <c r="AF211" i="1"/>
  <c r="AW211" i="1" s="1"/>
  <c r="AD210" i="1"/>
  <c r="AU210" i="1" s="1"/>
  <c r="AI212" i="1"/>
  <c r="AZ212" i="1" s="1"/>
  <c r="AH210" i="1"/>
  <c r="AY210" i="1" s="1"/>
  <c r="AI210" i="1"/>
  <c r="AZ210" i="1" s="1"/>
  <c r="AI211" i="1"/>
  <c r="AZ211" i="1" s="1"/>
  <c r="AF212" i="1"/>
  <c r="AW212" i="1" s="1"/>
  <c r="AG211" i="1"/>
  <c r="AX211" i="1" s="1"/>
  <c r="AC212" i="1"/>
  <c r="AT212" i="1" s="1"/>
  <c r="AJ211" i="1"/>
  <c r="BA211" i="1" s="1"/>
  <c r="AB210" i="1"/>
  <c r="AE210" i="1"/>
  <c r="AV210" i="1" s="1"/>
  <c r="AJ212" i="1"/>
  <c r="BA212" i="1" s="1"/>
  <c r="AE212" i="1"/>
  <c r="AV212" i="1" s="1"/>
  <c r="AH212" i="1"/>
  <c r="AY212" i="1" s="1"/>
  <c r="AJ199" i="1"/>
  <c r="BA199" i="1" s="1"/>
  <c r="AD200" i="1"/>
  <c r="AU200" i="1" s="1"/>
  <c r="AG199" i="1"/>
  <c r="AX199" i="1" s="1"/>
  <c r="AB200" i="1"/>
  <c r="AI199" i="1"/>
  <c r="AZ199" i="1" s="1"/>
  <c r="AH200" i="1"/>
  <c r="AY200" i="1" s="1"/>
  <c r="AI200" i="1"/>
  <c r="AZ200" i="1" s="1"/>
  <c r="AH199" i="1"/>
  <c r="AY199" i="1" s="1"/>
  <c r="AG198" i="1"/>
  <c r="AX198" i="1" s="1"/>
  <c r="AF199" i="1"/>
  <c r="AW199" i="1" s="1"/>
  <c r="AE200" i="1"/>
  <c r="AV200" i="1" s="1"/>
  <c r="AC198" i="1"/>
  <c r="AT198" i="1" s="1"/>
  <c r="AC200" i="1"/>
  <c r="AT200" i="1" s="1"/>
  <c r="AF198" i="1"/>
  <c r="AW198" i="1" s="1"/>
  <c r="AB198" i="1"/>
  <c r="AG200" i="1"/>
  <c r="AX200" i="1" s="1"/>
  <c r="AD199" i="1"/>
  <c r="AU199" i="1" s="1"/>
  <c r="AE199" i="1"/>
  <c r="AV199" i="1" s="1"/>
  <c r="AI198" i="1"/>
  <c r="AZ198" i="1" s="1"/>
  <c r="AJ200" i="1"/>
  <c r="BA200" i="1" s="1"/>
  <c r="AJ198" i="1"/>
  <c r="BA198" i="1" s="1"/>
  <c r="AF200" i="1"/>
  <c r="AW200" i="1" s="1"/>
  <c r="AD198" i="1"/>
  <c r="AU198" i="1" s="1"/>
  <c r="AB199" i="1"/>
  <c r="AE198" i="1"/>
  <c r="AV198" i="1" s="1"/>
  <c r="AC199" i="1"/>
  <c r="AT199" i="1" s="1"/>
  <c r="AH198" i="1"/>
  <c r="AY198" i="1" s="1"/>
  <c r="P117" i="20"/>
  <c r="P71" i="20"/>
  <c r="P118" i="20"/>
  <c r="P21" i="20"/>
  <c r="P28" i="20"/>
  <c r="P32" i="20"/>
  <c r="P36" i="20"/>
  <c r="P40" i="20"/>
  <c r="P44" i="20"/>
  <c r="P48" i="20"/>
  <c r="P97" i="20"/>
  <c r="P114" i="20"/>
  <c r="P54" i="20"/>
  <c r="P58" i="20"/>
  <c r="P62" i="20"/>
  <c r="P66" i="20"/>
  <c r="P70" i="20"/>
  <c r="P74" i="20"/>
  <c r="P78" i="20"/>
  <c r="P82" i="20"/>
  <c r="P86" i="20"/>
  <c r="P90" i="20"/>
  <c r="P94" i="20"/>
  <c r="P47" i="20"/>
  <c r="P96" i="20"/>
  <c r="P113" i="20"/>
  <c r="P53" i="20"/>
  <c r="P57" i="20"/>
  <c r="P61" i="20"/>
  <c r="P65" i="20"/>
  <c r="P69" i="20"/>
  <c r="P73" i="20"/>
  <c r="P77" i="20"/>
  <c r="P81" i="20"/>
  <c r="P85" i="20"/>
  <c r="P89" i="20"/>
  <c r="P93" i="20"/>
  <c r="P16" i="20"/>
  <c r="P39" i="20"/>
  <c r="P31" i="20"/>
  <c r="P15" i="20"/>
  <c r="P19" i="20"/>
  <c r="P30" i="20"/>
  <c r="P34" i="20"/>
  <c r="P38" i="20"/>
  <c r="P42" i="20"/>
  <c r="P46" i="20"/>
  <c r="P50" i="20"/>
  <c r="P99" i="20"/>
  <c r="P116" i="20"/>
  <c r="P52" i="20"/>
  <c r="P56" i="20"/>
  <c r="P60" i="20"/>
  <c r="P64" i="20"/>
  <c r="P68" i="20"/>
  <c r="P72" i="20"/>
  <c r="P76" i="20"/>
  <c r="P80" i="20"/>
  <c r="P84" i="20"/>
  <c r="P88" i="20"/>
  <c r="P92" i="20"/>
  <c r="P20" i="20"/>
  <c r="P27" i="20"/>
  <c r="P35" i="20"/>
  <c r="P43" i="20"/>
  <c r="P22" i="20"/>
  <c r="P29" i="20"/>
  <c r="P33" i="20"/>
  <c r="P37" i="20"/>
  <c r="P41" i="20"/>
  <c r="P45" i="20"/>
  <c r="P49" i="20"/>
  <c r="P98" i="20"/>
  <c r="P115" i="20"/>
  <c r="P51" i="20"/>
  <c r="P55" i="20"/>
  <c r="P59" i="20"/>
  <c r="P63" i="20"/>
  <c r="P67" i="20"/>
  <c r="P75" i="20"/>
  <c r="P79" i="20"/>
  <c r="P83" i="20"/>
  <c r="P87" i="20"/>
  <c r="P91" i="20"/>
  <c r="P95" i="20"/>
  <c r="W29" i="3"/>
  <c r="F16" i="16"/>
  <c r="N15" i="16"/>
  <c r="E16" i="16"/>
  <c r="M15" i="16"/>
  <c r="C16" i="16"/>
  <c r="K15" i="16"/>
  <c r="I26" i="15"/>
  <c r="C27" i="15"/>
  <c r="K25" i="15"/>
  <c r="L26" i="15"/>
  <c r="M171" i="12"/>
  <c r="N171" i="12" s="1"/>
  <c r="M234" i="12"/>
  <c r="N234" i="12" s="1"/>
  <c r="M25" i="12"/>
  <c r="N25" i="12" s="1"/>
  <c r="M125" i="12"/>
  <c r="N125" i="12" s="1"/>
  <c r="M34" i="12"/>
  <c r="N34" i="12" s="1"/>
  <c r="M56" i="12"/>
  <c r="N56" i="12" s="1"/>
  <c r="M78" i="12"/>
  <c r="N78" i="12" s="1"/>
  <c r="M176" i="12"/>
  <c r="N176" i="12" s="1"/>
  <c r="M126" i="12"/>
  <c r="N126" i="12" s="1"/>
  <c r="M71" i="12"/>
  <c r="N71" i="12" s="1"/>
  <c r="M221" i="12"/>
  <c r="N220" i="12" s="1"/>
  <c r="M85" i="12"/>
  <c r="N85" i="12" s="1"/>
  <c r="M230" i="12"/>
  <c r="N230" i="12" s="1"/>
  <c r="M194" i="12"/>
  <c r="N194" i="12" s="1"/>
  <c r="M139" i="12"/>
  <c r="N139" i="12" s="1"/>
  <c r="M226" i="12"/>
  <c r="M82" i="12"/>
  <c r="N82" i="12" s="1"/>
  <c r="M84" i="12"/>
  <c r="N84" i="12" s="1"/>
  <c r="M189" i="12"/>
  <c r="N189" i="12" s="1"/>
  <c r="M16" i="12"/>
  <c r="N16" i="12" s="1"/>
  <c r="M107" i="12"/>
  <c r="M30" i="12"/>
  <c r="N30" i="12" s="1"/>
  <c r="M141" i="12"/>
  <c r="N141" i="12" s="1"/>
  <c r="M117" i="12"/>
  <c r="N117" i="12" s="1"/>
  <c r="M86" i="12"/>
  <c r="N86" i="12" s="1"/>
  <c r="M116" i="12"/>
  <c r="N116" i="12" s="1"/>
  <c r="M50" i="12"/>
  <c r="N50" i="12" s="1"/>
  <c r="M13" i="12"/>
  <c r="N13" i="12" s="1"/>
  <c r="M217" i="12"/>
  <c r="N217" i="12" s="1"/>
  <c r="M160" i="12"/>
  <c r="N160" i="12" s="1"/>
  <c r="M15" i="12"/>
  <c r="N15" i="12" s="1"/>
  <c r="M55" i="12"/>
  <c r="N55" i="12" s="1"/>
  <c r="M58" i="12"/>
  <c r="N58" i="12" s="1"/>
  <c r="M101" i="12"/>
  <c r="N101" i="12" s="1"/>
  <c r="M224" i="12"/>
  <c r="N224" i="12" s="1"/>
  <c r="M204" i="12"/>
  <c r="N204" i="12" s="1"/>
  <c r="M42" i="12"/>
  <c r="N42" i="12" s="1"/>
  <c r="M237" i="12"/>
  <c r="N237" i="12" s="1"/>
  <c r="M135" i="12"/>
  <c r="N135" i="12" s="1"/>
  <c r="M219" i="12"/>
  <c r="N219" i="12" s="1"/>
  <c r="M10" i="12"/>
  <c r="N10" i="12" s="1"/>
  <c r="M98" i="12"/>
  <c r="N98" i="12" s="1"/>
  <c r="M147" i="12"/>
  <c r="N147" i="12" s="1"/>
  <c r="M12" i="12"/>
  <c r="N12" i="12" s="1"/>
  <c r="M196" i="12"/>
  <c r="N196" i="12" s="1"/>
  <c r="M202" i="12"/>
  <c r="N202" i="12" s="1"/>
  <c r="M138" i="12"/>
  <c r="N138" i="12" s="1"/>
  <c r="M99" i="12"/>
  <c r="N99" i="12" s="1"/>
  <c r="M75" i="12"/>
  <c r="N75" i="12" s="1"/>
  <c r="M205" i="12"/>
  <c r="N205" i="12" s="1"/>
  <c r="M156" i="12"/>
  <c r="N156" i="12" s="1"/>
  <c r="M188" i="12"/>
  <c r="N188" i="12" s="1"/>
  <c r="M45" i="12"/>
  <c r="N45" i="12" s="1"/>
  <c r="M173" i="12"/>
  <c r="N173" i="12" s="1"/>
  <c r="M216" i="12"/>
  <c r="N216" i="12" s="1"/>
  <c r="M79" i="12"/>
  <c r="N79" i="12" s="1"/>
  <c r="M158" i="12"/>
  <c r="N158" i="12" s="1"/>
  <c r="M29" i="12"/>
  <c r="M152" i="12"/>
  <c r="N152" i="12" s="1"/>
  <c r="M54" i="12"/>
  <c r="N54" i="12" s="1"/>
  <c r="M21" i="12"/>
  <c r="N21" i="12" s="1"/>
  <c r="M122" i="12"/>
  <c r="N122" i="12" s="1"/>
  <c r="M119" i="12"/>
  <c r="N119" i="12" s="1"/>
  <c r="M198" i="12"/>
  <c r="N198" i="12" s="1"/>
  <c r="M72" i="12"/>
  <c r="N72" i="12" s="1"/>
  <c r="M181" i="12"/>
  <c r="N181" i="12" s="1"/>
  <c r="M184" i="12"/>
  <c r="N184" i="12" s="1"/>
  <c r="M95" i="12"/>
  <c r="M231" i="12"/>
  <c r="N231" i="12" s="1"/>
  <c r="M172" i="12"/>
  <c r="N172" i="12" s="1"/>
  <c r="M197" i="12"/>
  <c r="N197" i="12" s="1"/>
  <c r="M211" i="12"/>
  <c r="N211" i="12" s="1"/>
  <c r="M100" i="12"/>
  <c r="N100" i="12" s="1"/>
  <c r="M159" i="12"/>
  <c r="N159" i="12" s="1"/>
  <c r="M142" i="12"/>
  <c r="N142" i="12" s="1"/>
  <c r="M166" i="12"/>
  <c r="N166" i="12" s="1"/>
  <c r="M130" i="12"/>
  <c r="N130" i="12" s="1"/>
  <c r="M163" i="12"/>
  <c r="N163" i="12" s="1"/>
  <c r="M26" i="12"/>
  <c r="N26" i="12" s="1"/>
  <c r="M136" i="12"/>
  <c r="N136" i="12" s="1"/>
  <c r="M165" i="12"/>
  <c r="N165" i="12" s="1"/>
  <c r="M17" i="12"/>
  <c r="N17" i="12" s="1"/>
  <c r="M52" i="12"/>
  <c r="N52" i="12" s="1"/>
  <c r="M201" i="12"/>
  <c r="N201" i="12" s="1"/>
  <c r="M132" i="12"/>
  <c r="N132" i="12" s="1"/>
  <c r="M77" i="12"/>
  <c r="N77" i="12" s="1"/>
  <c r="M102" i="12"/>
  <c r="N102" i="12" s="1"/>
  <c r="M65" i="12"/>
  <c r="N65" i="12" s="1"/>
  <c r="M37" i="12"/>
  <c r="N37" i="12" s="1"/>
  <c r="M187" i="12"/>
  <c r="N187" i="12" s="1"/>
  <c r="M150" i="12"/>
  <c r="N150" i="12" s="1"/>
  <c r="M208" i="12"/>
  <c r="N208" i="12" s="1"/>
  <c r="M49" i="12"/>
  <c r="N49" i="12" s="1"/>
  <c r="M60" i="12"/>
  <c r="N60" i="12" s="1"/>
  <c r="M115" i="12"/>
  <c r="N115" i="12" s="1"/>
  <c r="M134" i="12"/>
  <c r="N134" i="12" s="1"/>
  <c r="M210" i="12"/>
  <c r="N210" i="12" s="1"/>
  <c r="M225" i="12"/>
  <c r="N225" i="12" s="1"/>
  <c r="M133" i="12"/>
  <c r="N133" i="12" s="1"/>
  <c r="M41" i="12"/>
  <c r="N41" i="12" s="1"/>
  <c r="M73" i="12"/>
  <c r="N73" i="12" s="1"/>
  <c r="M214" i="12"/>
  <c r="N214" i="12" s="1"/>
  <c r="M103" i="12"/>
  <c r="N103" i="12" s="1"/>
  <c r="M108" i="12"/>
  <c r="N108" i="12" s="1"/>
  <c r="M162" i="12"/>
  <c r="N162" i="12" s="1"/>
  <c r="M215" i="12"/>
  <c r="N215" i="12" s="1"/>
  <c r="M123" i="12"/>
  <c r="N123" i="12" s="1"/>
  <c r="M128" i="12"/>
  <c r="N128" i="12" s="1"/>
  <c r="M14" i="12"/>
  <c r="N14" i="12" s="1"/>
  <c r="M148" i="12"/>
  <c r="N148" i="12" s="1"/>
  <c r="M96" i="12"/>
  <c r="N96" i="12" s="1"/>
  <c r="M97" i="12"/>
  <c r="N97" i="12" s="1"/>
  <c r="M88" i="12"/>
  <c r="N88" i="12" s="1"/>
  <c r="M193" i="12"/>
  <c r="N193" i="12" s="1"/>
  <c r="M207" i="12"/>
  <c r="N207" i="12" s="1"/>
  <c r="M190" i="12"/>
  <c r="N190" i="12" s="1"/>
  <c r="M76" i="12"/>
  <c r="N76" i="12" s="1"/>
  <c r="M200" i="12"/>
  <c r="N200" i="12" s="1"/>
  <c r="M227" i="12"/>
  <c r="N226" i="12" s="1"/>
  <c r="M236" i="12"/>
  <c r="N236" i="12" s="1"/>
  <c r="M80" i="12"/>
  <c r="N80" i="12" s="1"/>
  <c r="M18" i="12"/>
  <c r="N18" i="12" s="1"/>
  <c r="M83" i="12"/>
  <c r="N83" i="12" s="1"/>
  <c r="M175" i="12"/>
  <c r="N175" i="12" s="1"/>
  <c r="M238" i="12"/>
  <c r="N238" i="12" s="1"/>
  <c r="M212" i="12"/>
  <c r="N212" i="12" s="1"/>
  <c r="M91" i="12"/>
  <c r="N91" i="12" s="1"/>
  <c r="M89" i="12"/>
  <c r="N89" i="12" s="1"/>
  <c r="M105" i="12"/>
  <c r="N105" i="12" s="1"/>
  <c r="M178" i="12"/>
  <c r="N178" i="12" s="1"/>
  <c r="M23" i="12"/>
  <c r="N23" i="12" s="1"/>
  <c r="M104" i="12"/>
  <c r="N104" i="12" s="1"/>
  <c r="M51" i="12"/>
  <c r="N51" i="12" s="1"/>
  <c r="M35" i="12"/>
  <c r="N35" i="12" s="1"/>
  <c r="M143" i="12"/>
  <c r="N143" i="12" s="1"/>
  <c r="M57" i="12"/>
  <c r="N57" i="12" s="1"/>
  <c r="M92" i="12"/>
  <c r="N92" i="12" s="1"/>
  <c r="M229" i="12"/>
  <c r="N229" i="12" s="1"/>
  <c r="M118" i="12"/>
  <c r="N118" i="12" s="1"/>
  <c r="M94" i="12"/>
  <c r="N94" i="12" s="1"/>
  <c r="M43" i="12"/>
  <c r="N43" i="12" s="1"/>
  <c r="M183" i="12"/>
  <c r="N183" i="12" s="1"/>
  <c r="M209" i="12"/>
  <c r="N209" i="12" s="1"/>
  <c r="M31" i="12"/>
  <c r="N31" i="12" s="1"/>
  <c r="M182" i="12"/>
  <c r="N182" i="12" s="1"/>
  <c r="M179" i="12"/>
  <c r="N179" i="12" s="1"/>
  <c r="M233" i="12"/>
  <c r="N233" i="12" s="1"/>
  <c r="M28" i="12"/>
  <c r="N28" i="12" s="1"/>
  <c r="M124" i="12"/>
  <c r="N124" i="12" s="1"/>
  <c r="M235" i="12"/>
  <c r="N235" i="12" s="1"/>
  <c r="M186" i="12"/>
  <c r="N186" i="12" s="1"/>
  <c r="M170" i="12"/>
  <c r="N170" i="12" s="1"/>
  <c r="M185" i="12"/>
  <c r="N185" i="12" s="1"/>
  <c r="M44" i="12"/>
  <c r="N44" i="12" s="1"/>
  <c r="M232" i="12"/>
  <c r="N232" i="12" s="1"/>
  <c r="M64" i="12"/>
  <c r="N64" i="12" s="1"/>
  <c r="M199" i="12"/>
  <c r="N199" i="12" s="1"/>
  <c r="M111" i="12"/>
  <c r="N111" i="12" s="1"/>
  <c r="M164" i="12"/>
  <c r="N164" i="12" s="1"/>
  <c r="M66" i="12"/>
  <c r="N66" i="12" s="1"/>
  <c r="M87" i="12"/>
  <c r="N87" i="12" s="1"/>
  <c r="M59" i="12"/>
  <c r="N59" i="12" s="1"/>
  <c r="M127" i="12"/>
  <c r="N127" i="12" s="1"/>
  <c r="M140" i="12"/>
  <c r="N140" i="12" s="1"/>
  <c r="M129" i="12"/>
  <c r="N129" i="12" s="1"/>
  <c r="M174" i="12"/>
  <c r="N174" i="12" s="1"/>
  <c r="M167" i="12"/>
  <c r="N167" i="12" s="1"/>
  <c r="M220" i="12"/>
  <c r="M151" i="12"/>
  <c r="N151" i="12" s="1"/>
  <c r="M46" i="12"/>
  <c r="N46" i="12" s="1"/>
  <c r="M180" i="12"/>
  <c r="N180" i="12" s="1"/>
  <c r="M6" i="12"/>
  <c r="N6" i="12" s="1"/>
  <c r="M228" i="12"/>
  <c r="N228" i="12" s="1"/>
  <c r="M110" i="12"/>
  <c r="M48" i="12"/>
  <c r="M62" i="12"/>
  <c r="N62" i="12" s="1"/>
  <c r="M11" i="12"/>
  <c r="N11" i="12" s="1"/>
  <c r="M90" i="12"/>
  <c r="N90" i="12" s="1"/>
  <c r="M191" i="12"/>
  <c r="N191" i="12" s="1"/>
  <c r="M131" i="12"/>
  <c r="N131" i="12" s="1"/>
  <c r="M203" i="12"/>
  <c r="N203" i="12" s="1"/>
  <c r="M5" i="12"/>
  <c r="M40" i="12"/>
  <c r="N40" i="12" s="1"/>
  <c r="M70" i="12"/>
  <c r="N70" i="12" s="1"/>
  <c r="M32" i="12"/>
  <c r="N32" i="12" s="1"/>
  <c r="M120" i="12"/>
  <c r="N120" i="12" s="1"/>
  <c r="M153" i="12"/>
  <c r="N153" i="12" s="1"/>
  <c r="M22" i="12"/>
  <c r="N22" i="12" s="1"/>
  <c r="M177" i="12"/>
  <c r="N177" i="12" s="1"/>
  <c r="M222" i="12"/>
  <c r="N222" i="12" s="1"/>
  <c r="M155" i="12"/>
  <c r="N155" i="12" s="1"/>
  <c r="M61" i="12"/>
  <c r="N61" i="12" s="1"/>
  <c r="M39" i="12"/>
  <c r="N39" i="12" s="1"/>
  <c r="M149" i="12"/>
  <c r="N149" i="12" s="1"/>
  <c r="M192" i="12"/>
  <c r="N192" i="12" s="1"/>
  <c r="M38" i="12"/>
  <c r="N38" i="12" s="1"/>
  <c r="M113" i="12"/>
  <c r="N113" i="12" s="1"/>
  <c r="M169" i="12"/>
  <c r="N169" i="12" s="1"/>
  <c r="M121" i="12"/>
  <c r="N121" i="12" s="1"/>
  <c r="M206" i="12"/>
  <c r="N206" i="12" s="1"/>
  <c r="M218" i="12"/>
  <c r="N218" i="12" s="1"/>
  <c r="M27" i="12"/>
  <c r="N27" i="12" s="1"/>
  <c r="M7" i="12"/>
  <c r="N7" i="12" s="1"/>
  <c r="M67" i="12"/>
  <c r="M114" i="12"/>
  <c r="N114" i="12" s="1"/>
  <c r="M63" i="12"/>
  <c r="N63" i="12" s="1"/>
  <c r="M68" i="12"/>
  <c r="N68" i="12" s="1"/>
  <c r="M19" i="12"/>
  <c r="N19" i="12" s="1"/>
  <c r="M24" i="12"/>
  <c r="N24" i="12" s="1"/>
  <c r="M106" i="12"/>
  <c r="N106" i="12" s="1"/>
  <c r="M69" i="12"/>
  <c r="N69" i="12" s="1"/>
  <c r="M109" i="12"/>
  <c r="N109" i="12" s="1"/>
  <c r="M144" i="12"/>
  <c r="N144" i="12" s="1"/>
  <c r="M157" i="12"/>
  <c r="N157" i="12" s="1"/>
  <c r="M137" i="12"/>
  <c r="N137" i="12" s="1"/>
  <c r="M81" i="12"/>
  <c r="M9" i="12"/>
  <c r="N9" i="12" s="1"/>
  <c r="M146" i="12"/>
  <c r="N146" i="12" s="1"/>
  <c r="M145" i="12"/>
  <c r="N145" i="12" s="1"/>
  <c r="M8" i="12"/>
  <c r="N8" i="12" s="1"/>
  <c r="M213" i="12"/>
  <c r="N213" i="12" s="1"/>
  <c r="M195" i="12"/>
  <c r="N195" i="12" s="1"/>
  <c r="M93" i="12"/>
  <c r="N93" i="12" s="1"/>
  <c r="M33" i="12"/>
  <c r="N33" i="12" s="1"/>
  <c r="M47" i="12"/>
  <c r="N47" i="12" s="1"/>
  <c r="M20" i="12"/>
  <c r="N20" i="12" s="1"/>
  <c r="M112" i="12"/>
  <c r="N112" i="12" s="1"/>
  <c r="M154" i="12"/>
  <c r="N154" i="12" s="1"/>
  <c r="M74" i="12"/>
  <c r="N74" i="12" s="1"/>
  <c r="M36" i="12"/>
  <c r="N36" i="12" s="1"/>
  <c r="M161" i="12"/>
  <c r="N161" i="12" s="1"/>
  <c r="M53" i="12"/>
  <c r="N53" i="12" s="1"/>
  <c r="M168" i="12"/>
  <c r="N168" i="12" s="1"/>
  <c r="AS200" i="1" l="1"/>
  <c r="AP200" i="1"/>
  <c r="AQ200" i="1" s="1"/>
  <c r="AP210" i="1"/>
  <c r="AS210" i="1"/>
  <c r="AP212" i="1"/>
  <c r="AQ212" i="1" s="1"/>
  <c r="AS212" i="1"/>
  <c r="AP211" i="1"/>
  <c r="AQ211" i="1" s="1"/>
  <c r="AS211" i="1"/>
  <c r="AP199" i="1"/>
  <c r="AQ199" i="1" s="1"/>
  <c r="AS199" i="1"/>
  <c r="AS198" i="1"/>
  <c r="AP198" i="1"/>
  <c r="AQ198" i="1" s="1"/>
  <c r="C17" i="16"/>
  <c r="K16" i="16"/>
  <c r="E17" i="16"/>
  <c r="M16" i="16"/>
  <c r="F17" i="16"/>
  <c r="N16" i="16"/>
  <c r="L27" i="15"/>
  <c r="K26" i="15"/>
  <c r="I27" i="15"/>
  <c r="C28" i="15"/>
  <c r="N221" i="12"/>
  <c r="N227" i="12"/>
  <c r="M240" i="12"/>
  <c r="AQ210" i="1" l="1"/>
  <c r="F18" i="16"/>
  <c r="N17" i="16"/>
  <c r="E18" i="16"/>
  <c r="M17" i="16"/>
  <c r="C18" i="16"/>
  <c r="K17" i="16"/>
  <c r="C29" i="15"/>
  <c r="I28" i="15"/>
  <c r="K27" i="15"/>
  <c r="L28" i="15"/>
  <c r="N240" i="12"/>
  <c r="F19" i="16" l="1"/>
  <c r="N18" i="16"/>
  <c r="C19" i="16"/>
  <c r="K18" i="16"/>
  <c r="E19" i="16"/>
  <c r="M18" i="16"/>
  <c r="C30" i="15"/>
  <c r="I29" i="15"/>
  <c r="L29" i="15"/>
  <c r="K28" i="15"/>
  <c r="Z203" i="1"/>
  <c r="Y203" i="1"/>
  <c r="X203" i="1"/>
  <c r="W203" i="1"/>
  <c r="V203" i="1"/>
  <c r="U203" i="1"/>
  <c r="T203" i="1"/>
  <c r="S203" i="1"/>
  <c r="Q203" i="1"/>
  <c r="P203" i="1"/>
  <c r="O203" i="1"/>
  <c r="N203" i="1"/>
  <c r="M203" i="1"/>
  <c r="D7" i="3"/>
  <c r="N8" i="1"/>
  <c r="M213" i="1"/>
  <c r="N213" i="1"/>
  <c r="O213" i="1"/>
  <c r="P213" i="1"/>
  <c r="S213" i="1"/>
  <c r="T213" i="1"/>
  <c r="U213" i="1"/>
  <c r="V213" i="1"/>
  <c r="W213" i="1"/>
  <c r="X213" i="1"/>
  <c r="Y213" i="1"/>
  <c r="Z213" i="1"/>
  <c r="AL27" i="1"/>
  <c r="BC27" i="1" s="1"/>
  <c r="Z27" i="1"/>
  <c r="Y27" i="1"/>
  <c r="X27" i="1"/>
  <c r="W27" i="1"/>
  <c r="V27" i="1"/>
  <c r="U27" i="1"/>
  <c r="T27" i="1"/>
  <c r="S27" i="1"/>
  <c r="P27" i="1"/>
  <c r="O27" i="1"/>
  <c r="N27" i="1"/>
  <c r="M27" i="1"/>
  <c r="AL28" i="1"/>
  <c r="BC28" i="1" s="1"/>
  <c r="Z28" i="1"/>
  <c r="Y28" i="1"/>
  <c r="X28" i="1"/>
  <c r="W28" i="1"/>
  <c r="V28" i="1"/>
  <c r="U28" i="1"/>
  <c r="T28" i="1"/>
  <c r="S28" i="1"/>
  <c r="P28" i="1"/>
  <c r="O28" i="1"/>
  <c r="N28" i="1"/>
  <c r="M28" i="1"/>
  <c r="AL29" i="1"/>
  <c r="Z29" i="1"/>
  <c r="Y29" i="1"/>
  <c r="X29" i="1"/>
  <c r="W29" i="1"/>
  <c r="V29" i="1"/>
  <c r="U29" i="1"/>
  <c r="T29" i="1"/>
  <c r="S29" i="1"/>
  <c r="P29" i="1"/>
  <c r="O29" i="1"/>
  <c r="N29" i="1"/>
  <c r="M29" i="1"/>
  <c r="AL16" i="1"/>
  <c r="Z16" i="1"/>
  <c r="Y16" i="1"/>
  <c r="X16" i="1"/>
  <c r="W16" i="1"/>
  <c r="V16" i="1"/>
  <c r="U16" i="1"/>
  <c r="T16" i="1"/>
  <c r="S16" i="1"/>
  <c r="P16" i="1"/>
  <c r="O16" i="1"/>
  <c r="N16" i="1"/>
  <c r="M16" i="1"/>
  <c r="AL17" i="1"/>
  <c r="BC17" i="1" s="1"/>
  <c r="Z17" i="1"/>
  <c r="Y17" i="1"/>
  <c r="X17" i="1"/>
  <c r="W17" i="1"/>
  <c r="V17" i="1"/>
  <c r="U17" i="1"/>
  <c r="T17" i="1"/>
  <c r="S17" i="1"/>
  <c r="P17" i="1"/>
  <c r="O17" i="1"/>
  <c r="N17" i="1"/>
  <c r="M17" i="1"/>
  <c r="AL18" i="1"/>
  <c r="Z18" i="1"/>
  <c r="Y18" i="1"/>
  <c r="X18" i="1"/>
  <c r="W18" i="1"/>
  <c r="V18" i="1"/>
  <c r="U18" i="1"/>
  <c r="T18" i="1"/>
  <c r="S18" i="1"/>
  <c r="P18" i="1"/>
  <c r="O18" i="1"/>
  <c r="N18" i="1"/>
  <c r="M18" i="1"/>
  <c r="AL13" i="1"/>
  <c r="Z13" i="1"/>
  <c r="Y13" i="1"/>
  <c r="X13" i="1"/>
  <c r="W13" i="1"/>
  <c r="V13" i="1"/>
  <c r="U13" i="1"/>
  <c r="T13" i="1"/>
  <c r="S13" i="1"/>
  <c r="P13" i="1"/>
  <c r="O13" i="1"/>
  <c r="N13" i="1"/>
  <c r="M13" i="1"/>
  <c r="AL14" i="1"/>
  <c r="BC14" i="1" s="1"/>
  <c r="Z14" i="1"/>
  <c r="Y14" i="1"/>
  <c r="X14" i="1"/>
  <c r="W14" i="1"/>
  <c r="V14" i="1"/>
  <c r="U14" i="1"/>
  <c r="T14" i="1"/>
  <c r="S14" i="1"/>
  <c r="P14" i="1"/>
  <c r="O14" i="1"/>
  <c r="N14" i="1"/>
  <c r="M14" i="1"/>
  <c r="AL9" i="1"/>
  <c r="Z9" i="1"/>
  <c r="Y9" i="1"/>
  <c r="X9" i="1"/>
  <c r="W9" i="1"/>
  <c r="V9" i="1"/>
  <c r="U9" i="1"/>
  <c r="T9" i="1"/>
  <c r="S9" i="1"/>
  <c r="P9" i="1"/>
  <c r="O9" i="1"/>
  <c r="N9" i="1"/>
  <c r="M9" i="1"/>
  <c r="M12" i="1"/>
  <c r="N12" i="1"/>
  <c r="O12" i="1"/>
  <c r="P12" i="1"/>
  <c r="S12" i="1"/>
  <c r="T12" i="1"/>
  <c r="U12" i="1"/>
  <c r="V12" i="1"/>
  <c r="W12" i="1"/>
  <c r="X12" i="1"/>
  <c r="Y12" i="1"/>
  <c r="Z12" i="1"/>
  <c r="AL12" i="1"/>
  <c r="BC12" i="1" s="1"/>
  <c r="M11" i="1"/>
  <c r="N11" i="1"/>
  <c r="O11" i="1"/>
  <c r="P11" i="1"/>
  <c r="S11" i="1"/>
  <c r="T11" i="1"/>
  <c r="U11" i="1"/>
  <c r="V11" i="1"/>
  <c r="W11" i="1"/>
  <c r="X11" i="1"/>
  <c r="Y11" i="1"/>
  <c r="Z11" i="1"/>
  <c r="AL11" i="1"/>
  <c r="BC11" i="1" s="1"/>
  <c r="M10" i="1"/>
  <c r="N10" i="1"/>
  <c r="O10" i="1"/>
  <c r="P10" i="1"/>
  <c r="S10" i="1"/>
  <c r="T10" i="1"/>
  <c r="U10" i="1"/>
  <c r="V10" i="1"/>
  <c r="W10" i="1"/>
  <c r="X10" i="1"/>
  <c r="Y10" i="1"/>
  <c r="Z10" i="1"/>
  <c r="AL10" i="1"/>
  <c r="BC10" i="1" s="1"/>
  <c r="P14" i="20" l="1"/>
  <c r="BC18" i="1"/>
  <c r="P18" i="20"/>
  <c r="BC29" i="1"/>
  <c r="W34" i="3"/>
  <c r="BC13" i="1"/>
  <c r="W35" i="3"/>
  <c r="BC16" i="1"/>
  <c r="W30" i="3"/>
  <c r="BC9" i="1"/>
  <c r="W32" i="3"/>
  <c r="W33" i="3"/>
  <c r="P17" i="20"/>
  <c r="P23" i="20"/>
  <c r="W31" i="3"/>
  <c r="AB123" i="1"/>
  <c r="AG131" i="1"/>
  <c r="AX131" i="1" s="1"/>
  <c r="AF136" i="1"/>
  <c r="AW136" i="1" s="1"/>
  <c r="AJ124" i="1"/>
  <c r="BA124" i="1" s="1"/>
  <c r="AJ128" i="1"/>
  <c r="BA128" i="1" s="1"/>
  <c r="AD136" i="1"/>
  <c r="AU136" i="1" s="1"/>
  <c r="AH134" i="1"/>
  <c r="AY134" i="1" s="1"/>
  <c r="AH126" i="1"/>
  <c r="AY126" i="1" s="1"/>
  <c r="AG129" i="1"/>
  <c r="AX129" i="1" s="1"/>
  <c r="AJ134" i="1"/>
  <c r="BA134" i="1" s="1"/>
  <c r="AJ133" i="1"/>
  <c r="BA133" i="1" s="1"/>
  <c r="AE136" i="1"/>
  <c r="AV136" i="1" s="1"/>
  <c r="AJ135" i="1"/>
  <c r="BA135" i="1" s="1"/>
  <c r="AJ125" i="1"/>
  <c r="BA125" i="1" s="1"/>
  <c r="AH136" i="1"/>
  <c r="AY136" i="1" s="1"/>
  <c r="AC124" i="1"/>
  <c r="AH123" i="1"/>
  <c r="AY123" i="1" s="1"/>
  <c r="AC136" i="1"/>
  <c r="AT136" i="1" s="1"/>
  <c r="AB135" i="1"/>
  <c r="AG126" i="1"/>
  <c r="AX126" i="1" s="1"/>
  <c r="AF133" i="1"/>
  <c r="AD133" i="1"/>
  <c r="AB126" i="1"/>
  <c r="AC129" i="1"/>
  <c r="AT129" i="1" s="1"/>
  <c r="AE134" i="1"/>
  <c r="AV134" i="1" s="1"/>
  <c r="AB136" i="1"/>
  <c r="AC125" i="1"/>
  <c r="AT125" i="1" s="1"/>
  <c r="AF125" i="1"/>
  <c r="AJ131" i="1"/>
  <c r="BA131" i="1" s="1"/>
  <c r="AC134" i="1"/>
  <c r="AT134" i="1" s="1"/>
  <c r="AE130" i="1"/>
  <c r="AV130" i="1" s="1"/>
  <c r="AH125" i="1"/>
  <c r="AY125" i="1" s="1"/>
  <c r="AH135" i="1"/>
  <c r="AY135" i="1" s="1"/>
  <c r="AC128" i="1"/>
  <c r="AT128" i="1" s="1"/>
  <c r="AD132" i="1"/>
  <c r="AU132" i="1" s="1"/>
  <c r="AJ130" i="1"/>
  <c r="BA130" i="1" s="1"/>
  <c r="AB134" i="1"/>
  <c r="AG124" i="1"/>
  <c r="AX124" i="1" s="1"/>
  <c r="AG123" i="1"/>
  <c r="AX123" i="1" s="1"/>
  <c r="AJ132" i="1"/>
  <c r="BA132" i="1" s="1"/>
  <c r="AG136" i="1"/>
  <c r="AX136" i="1" s="1"/>
  <c r="AI135" i="1"/>
  <c r="AZ135" i="1" s="1"/>
  <c r="AH129" i="1"/>
  <c r="AY129" i="1" s="1"/>
  <c r="AD123" i="1"/>
  <c r="AU123" i="1" s="1"/>
  <c r="AH133" i="1"/>
  <c r="AF134" i="1"/>
  <c r="AH124" i="1"/>
  <c r="AY124" i="1" s="1"/>
  <c r="AD129" i="1"/>
  <c r="AU129" i="1" s="1"/>
  <c r="AE133" i="1"/>
  <c r="AV133" i="1" s="1"/>
  <c r="AI131" i="1"/>
  <c r="AZ131" i="1" s="1"/>
  <c r="AB125" i="1"/>
  <c r="AH132" i="1"/>
  <c r="AY132" i="1" s="1"/>
  <c r="AC130" i="1"/>
  <c r="AT130" i="1" s="1"/>
  <c r="AI136" i="1"/>
  <c r="AZ136" i="1" s="1"/>
  <c r="AF135" i="1"/>
  <c r="AW135" i="1" s="1"/>
  <c r="AB124" i="1"/>
  <c r="AG132" i="1"/>
  <c r="AX132" i="1" s="1"/>
  <c r="AD130" i="1"/>
  <c r="AU130" i="1" s="1"/>
  <c r="AF123" i="1"/>
  <c r="AD131" i="1"/>
  <c r="AU131" i="1" s="1"/>
  <c r="AG127" i="1"/>
  <c r="AX127" i="1" s="1"/>
  <c r="AC132" i="1"/>
  <c r="AT132" i="1" s="1"/>
  <c r="AI123" i="1"/>
  <c r="AZ123" i="1" s="1"/>
  <c r="AF128" i="1"/>
  <c r="AW128" i="1" s="1"/>
  <c r="AG135" i="1"/>
  <c r="AX135" i="1" s="1"/>
  <c r="AI127" i="1"/>
  <c r="AZ127" i="1" s="1"/>
  <c r="AI126" i="1"/>
  <c r="AZ126" i="1" s="1"/>
  <c r="AI133" i="1"/>
  <c r="AZ133" i="1" s="1"/>
  <c r="AD126" i="1"/>
  <c r="AU126" i="1" s="1"/>
  <c r="AC126" i="1"/>
  <c r="AT126" i="1" s="1"/>
  <c r="AG133" i="1"/>
  <c r="AB128" i="1"/>
  <c r="AD127" i="1"/>
  <c r="AU127" i="1" s="1"/>
  <c r="AJ123" i="1"/>
  <c r="BA123" i="1" s="1"/>
  <c r="AJ136" i="1"/>
  <c r="BA136" i="1" s="1"/>
  <c r="AG130" i="1"/>
  <c r="AX130" i="1" s="1"/>
  <c r="AI134" i="1"/>
  <c r="AZ134" i="1" s="1"/>
  <c r="AB130" i="1"/>
  <c r="AB129" i="1"/>
  <c r="AC127" i="1"/>
  <c r="AT127" i="1" s="1"/>
  <c r="AE123" i="1"/>
  <c r="AV123" i="1" s="1"/>
  <c r="AJ126" i="1"/>
  <c r="BA126" i="1" s="1"/>
  <c r="AC133" i="1"/>
  <c r="AT133" i="1" s="1"/>
  <c r="AD125" i="1"/>
  <c r="AU125" i="1" s="1"/>
  <c r="AB131" i="1"/>
  <c r="AF127" i="1"/>
  <c r="AI125" i="1"/>
  <c r="AZ125" i="1" s="1"/>
  <c r="AF129" i="1"/>
  <c r="AW129" i="1" s="1"/>
  <c r="AJ127" i="1"/>
  <c r="BA127" i="1" s="1"/>
  <c r="AD124" i="1"/>
  <c r="AU124" i="1" s="1"/>
  <c r="AH128" i="1"/>
  <c r="AY128" i="1" s="1"/>
  <c r="AE131" i="1"/>
  <c r="AV131" i="1" s="1"/>
  <c r="AI129" i="1"/>
  <c r="AZ129" i="1" s="1"/>
  <c r="AH131" i="1"/>
  <c r="AY131" i="1" s="1"/>
  <c r="AE125" i="1"/>
  <c r="AV125" i="1" s="1"/>
  <c r="AC123" i="1"/>
  <c r="AT123" i="1" s="1"/>
  <c r="AI132" i="1"/>
  <c r="AZ132" i="1" s="1"/>
  <c r="AE127" i="1"/>
  <c r="AV127" i="1" s="1"/>
  <c r="AG125" i="1"/>
  <c r="AX125" i="1" s="1"/>
  <c r="AB133" i="1"/>
  <c r="AH127" i="1"/>
  <c r="AY127" i="1" s="1"/>
  <c r="AF131" i="1"/>
  <c r="AI128" i="1"/>
  <c r="AZ128" i="1" s="1"/>
  <c r="AG134" i="1"/>
  <c r="AX134" i="1" s="1"/>
  <c r="AE132" i="1"/>
  <c r="AV132" i="1" s="1"/>
  <c r="AD135" i="1"/>
  <c r="AU135" i="1" s="1"/>
  <c r="AH130" i="1"/>
  <c r="AY130" i="1" s="1"/>
  <c r="AD128" i="1"/>
  <c r="AU128" i="1" s="1"/>
  <c r="AC135" i="1"/>
  <c r="AT135" i="1" s="1"/>
  <c r="AC131" i="1"/>
  <c r="AT131" i="1" s="1"/>
  <c r="AB132" i="1"/>
  <c r="AB127" i="1"/>
  <c r="AE128" i="1"/>
  <c r="AV128" i="1" s="1"/>
  <c r="AF132" i="1"/>
  <c r="AJ129" i="1"/>
  <c r="BA129" i="1" s="1"/>
  <c r="AE135" i="1"/>
  <c r="AV135" i="1" s="1"/>
  <c r="AI124" i="1"/>
  <c r="AZ124" i="1" s="1"/>
  <c r="AI130" i="1"/>
  <c r="AZ130" i="1" s="1"/>
  <c r="AF124" i="1"/>
  <c r="AE126" i="1"/>
  <c r="AV126" i="1" s="1"/>
  <c r="AE124" i="1"/>
  <c r="AV124" i="1" s="1"/>
  <c r="AE129" i="1"/>
  <c r="AV129" i="1" s="1"/>
  <c r="AD134" i="1"/>
  <c r="AU134" i="1" s="1"/>
  <c r="AF130" i="1"/>
  <c r="AW130" i="1" s="1"/>
  <c r="AG128" i="1"/>
  <c r="AX128" i="1" s="1"/>
  <c r="AF126" i="1"/>
  <c r="W25" i="3"/>
  <c r="D9" i="17"/>
  <c r="E9" i="17" s="1"/>
  <c r="D11" i="17"/>
  <c r="E11" i="17" s="1"/>
  <c r="W27" i="3"/>
  <c r="W24" i="3"/>
  <c r="D8" i="17"/>
  <c r="E8" i="17" s="1"/>
  <c r="D12" i="17"/>
  <c r="E12" i="17" s="1"/>
  <c r="W28" i="3"/>
  <c r="W26" i="3"/>
  <c r="D10" i="17"/>
  <c r="E10" i="17" s="1"/>
  <c r="AB6" i="1"/>
  <c r="AB75" i="1"/>
  <c r="AD75" i="1"/>
  <c r="AC75" i="1"/>
  <c r="P8" i="20"/>
  <c r="P6" i="20"/>
  <c r="P10" i="20"/>
  <c r="P7" i="20"/>
  <c r="P9" i="20"/>
  <c r="P5" i="20"/>
  <c r="P24" i="20"/>
  <c r="P11" i="20"/>
  <c r="P12" i="20"/>
  <c r="P26" i="20"/>
  <c r="P13" i="20"/>
  <c r="P25" i="20"/>
  <c r="D5" i="17"/>
  <c r="E5" i="17" s="1"/>
  <c r="W21" i="3"/>
  <c r="W12" i="3"/>
  <c r="W49" i="3"/>
  <c r="W19" i="3"/>
  <c r="W14" i="3"/>
  <c r="V14" i="3" s="1"/>
  <c r="W23" i="3"/>
  <c r="D6" i="17"/>
  <c r="E6" i="17" s="1"/>
  <c r="W22" i="3"/>
  <c r="D4" i="17"/>
  <c r="E4" i="17" s="1"/>
  <c r="W20" i="3"/>
  <c r="W13" i="3"/>
  <c r="V13" i="3" s="1"/>
  <c r="W18" i="3"/>
  <c r="W48" i="3"/>
  <c r="W89" i="3"/>
  <c r="D3" i="17"/>
  <c r="E3" i="17" s="1"/>
  <c r="D7" i="17"/>
  <c r="E7" i="17" s="1"/>
  <c r="D2" i="17"/>
  <c r="E2" i="17" s="1"/>
  <c r="AI113" i="1"/>
  <c r="AZ113" i="1" s="1"/>
  <c r="AD109" i="1"/>
  <c r="AU109" i="1" s="1"/>
  <c r="AE110" i="1"/>
  <c r="AD113" i="1"/>
  <c r="AU113" i="1" s="1"/>
  <c r="AE114" i="1"/>
  <c r="AE109" i="1"/>
  <c r="AF111" i="1"/>
  <c r="AW111" i="1" s="1"/>
  <c r="AF112" i="1"/>
  <c r="AW112" i="1" s="1"/>
  <c r="AI111" i="1"/>
  <c r="AZ111" i="1" s="1"/>
  <c r="AI112" i="1"/>
  <c r="AZ112" i="1" s="1"/>
  <c r="AJ112" i="1"/>
  <c r="BA112" i="1" s="1"/>
  <c r="AF103" i="1"/>
  <c r="AW103" i="1" s="1"/>
  <c r="AD110" i="1"/>
  <c r="AU110" i="1" s="1"/>
  <c r="AI110" i="1"/>
  <c r="AZ110" i="1" s="1"/>
  <c r="AG109" i="1"/>
  <c r="AX109" i="1" s="1"/>
  <c r="AG110" i="1"/>
  <c r="AX110" i="1" s="1"/>
  <c r="AG113" i="1"/>
  <c r="AX113" i="1" s="1"/>
  <c r="AG114" i="1"/>
  <c r="AX114" i="1" s="1"/>
  <c r="AI115" i="1"/>
  <c r="AZ115" i="1" s="1"/>
  <c r="AH111" i="1"/>
  <c r="AY111" i="1" s="1"/>
  <c r="AC116" i="1"/>
  <c r="AT116" i="1" s="1"/>
  <c r="AC111" i="1"/>
  <c r="AT111" i="1" s="1"/>
  <c r="AE107" i="1"/>
  <c r="AC103" i="1"/>
  <c r="AT103" i="1" s="1"/>
  <c r="AI108" i="1"/>
  <c r="AZ108" i="1" s="1"/>
  <c r="AF109" i="1"/>
  <c r="AW109" i="1" s="1"/>
  <c r="AI114" i="1"/>
  <c r="AZ114" i="1" s="1"/>
  <c r="AI109" i="1"/>
  <c r="AZ109" i="1" s="1"/>
  <c r="AH113" i="1"/>
  <c r="AY113" i="1" s="1"/>
  <c r="AB113" i="1"/>
  <c r="AD111" i="1"/>
  <c r="AU111" i="1" s="1"/>
  <c r="AE115" i="1"/>
  <c r="AE116" i="1"/>
  <c r="AC112" i="1"/>
  <c r="AT112" i="1" s="1"/>
  <c r="AG107" i="1"/>
  <c r="AX107" i="1" s="1"/>
  <c r="AE103" i="1"/>
  <c r="AH108" i="1"/>
  <c r="AY108" i="1" s="1"/>
  <c r="AH103" i="1"/>
  <c r="AY103" i="1" s="1"/>
  <c r="AE106" i="1"/>
  <c r="AB110" i="1"/>
  <c r="AD107" i="1"/>
  <c r="AU107" i="1" s="1"/>
  <c r="AB111" i="1"/>
  <c r="AC105" i="1"/>
  <c r="AJ108" i="1"/>
  <c r="BA108" i="1" s="1"/>
  <c r="AJ109" i="1"/>
  <c r="BA109" i="1" s="1"/>
  <c r="AH116" i="1"/>
  <c r="AY116" i="1" s="1"/>
  <c r="AD115" i="1"/>
  <c r="AU115" i="1" s="1"/>
  <c r="AF116" i="1"/>
  <c r="AW116" i="1" s="1"/>
  <c r="AD103" i="1"/>
  <c r="AU103" i="1" s="1"/>
  <c r="AC109" i="1"/>
  <c r="AT109" i="1" s="1"/>
  <c r="AC113" i="1"/>
  <c r="AT113" i="1" s="1"/>
  <c r="AC114" i="1"/>
  <c r="AT114" i="1" s="1"/>
  <c r="AH110" i="1"/>
  <c r="AY110" i="1" s="1"/>
  <c r="AI116" i="1"/>
  <c r="AZ116" i="1" s="1"/>
  <c r="AD108" i="1"/>
  <c r="AU108" i="1" s="1"/>
  <c r="AB116" i="1"/>
  <c r="AH112" i="1"/>
  <c r="AY112" i="1" s="1"/>
  <c r="AG115" i="1"/>
  <c r="AX115" i="1" s="1"/>
  <c r="AE111" i="1"/>
  <c r="AI106" i="1"/>
  <c r="AZ106" i="1" s="1"/>
  <c r="AG108" i="1"/>
  <c r="AB107" i="1"/>
  <c r="AB108" i="1"/>
  <c r="AB103" i="1"/>
  <c r="AB109" i="1"/>
  <c r="AF110" i="1"/>
  <c r="AW110" i="1" s="1"/>
  <c r="AE113" i="1"/>
  <c r="AJ103" i="1"/>
  <c r="BA103" i="1" s="1"/>
  <c r="AJ116" i="1"/>
  <c r="BA116" i="1" s="1"/>
  <c r="AB112" i="1"/>
  <c r="AG116" i="1"/>
  <c r="AX116" i="1" s="1"/>
  <c r="AI107" i="1"/>
  <c r="AZ107" i="1" s="1"/>
  <c r="AB105" i="1"/>
  <c r="AJ110" i="1"/>
  <c r="BA110" i="1" s="1"/>
  <c r="AH106" i="1"/>
  <c r="AE112" i="1"/>
  <c r="AJ111" i="1"/>
  <c r="BA111" i="1" s="1"/>
  <c r="AF107" i="1"/>
  <c r="AW107" i="1" s="1"/>
  <c r="AF106" i="1"/>
  <c r="AW106" i="1" s="1"/>
  <c r="AC108" i="1"/>
  <c r="AT108" i="1" s="1"/>
  <c r="AJ106" i="1"/>
  <c r="BA106" i="1" s="1"/>
  <c r="AD105" i="1"/>
  <c r="AU105" i="1" s="1"/>
  <c r="AJ107" i="1"/>
  <c r="BA107" i="1" s="1"/>
  <c r="AD106" i="1"/>
  <c r="AG103" i="1"/>
  <c r="AX103" i="1" s="1"/>
  <c r="AH109" i="1"/>
  <c r="AY109" i="1" s="1"/>
  <c r="AC106" i="1"/>
  <c r="AG106" i="1"/>
  <c r="AH114" i="1"/>
  <c r="AY114" i="1" s="1"/>
  <c r="AB114" i="1"/>
  <c r="AD114" i="1"/>
  <c r="AU114" i="1" s="1"/>
  <c r="AF114" i="1"/>
  <c r="AW114" i="1" s="1"/>
  <c r="AJ115" i="1"/>
  <c r="BA115" i="1" s="1"/>
  <c r="AC115" i="1"/>
  <c r="AT115" i="1" s="1"/>
  <c r="AG111" i="1"/>
  <c r="AX111" i="1" s="1"/>
  <c r="AI105" i="1"/>
  <c r="AZ105" i="1" s="1"/>
  <c r="AD116" i="1"/>
  <c r="AU116" i="1" s="1"/>
  <c r="AH115" i="1"/>
  <c r="AY115" i="1" s="1"/>
  <c r="AB115" i="1"/>
  <c r="AF108" i="1"/>
  <c r="AW108" i="1" s="1"/>
  <c r="AE105" i="1"/>
  <c r="AF105" i="1"/>
  <c r="AW105" i="1" s="1"/>
  <c r="AH105" i="1"/>
  <c r="AY105" i="1" s="1"/>
  <c r="AJ113" i="1"/>
  <c r="BA113" i="1" s="1"/>
  <c r="AJ114" i="1"/>
  <c r="BA114" i="1" s="1"/>
  <c r="AF113" i="1"/>
  <c r="AW113" i="1" s="1"/>
  <c r="AC110" i="1"/>
  <c r="AD112" i="1"/>
  <c r="AU112" i="1" s="1"/>
  <c r="AI103" i="1"/>
  <c r="AZ103" i="1" s="1"/>
  <c r="AG112" i="1"/>
  <c r="AX112" i="1" s="1"/>
  <c r="AF115" i="1"/>
  <c r="AW115" i="1" s="1"/>
  <c r="AJ105" i="1"/>
  <c r="BA105" i="1" s="1"/>
  <c r="AB106" i="1"/>
  <c r="AE108" i="1"/>
  <c r="AG105" i="1"/>
  <c r="AH107" i="1"/>
  <c r="AY107" i="1" s="1"/>
  <c r="AC107" i="1"/>
  <c r="F20" i="16"/>
  <c r="N19" i="16"/>
  <c r="E20" i="16"/>
  <c r="M19" i="16"/>
  <c r="C20" i="16"/>
  <c r="K19" i="16"/>
  <c r="I30" i="15"/>
  <c r="C31" i="15"/>
  <c r="L30" i="15"/>
  <c r="K29" i="15"/>
  <c r="D8" i="3"/>
  <c r="AC6" i="1"/>
  <c r="AH7" i="1"/>
  <c r="AY7" i="1" s="1"/>
  <c r="AF7" i="1"/>
  <c r="AW7" i="1" s="1"/>
  <c r="AE7" i="1"/>
  <c r="AV7" i="1" s="1"/>
  <c r="AD6" i="1"/>
  <c r="AU6" i="1" s="1"/>
  <c r="AI6" i="1"/>
  <c r="AZ6" i="1" s="1"/>
  <c r="AG6" i="1"/>
  <c r="AX6" i="1" s="1"/>
  <c r="AJ7" i="1"/>
  <c r="BA7" i="1" s="1"/>
  <c r="AE6" i="1"/>
  <c r="AV6" i="1" s="1"/>
  <c r="AI7" i="1"/>
  <c r="AZ7" i="1" s="1"/>
  <c r="AC7" i="1"/>
  <c r="AT7" i="1" s="1"/>
  <c r="AH6" i="1"/>
  <c r="AY6" i="1" s="1"/>
  <c r="AJ6" i="1"/>
  <c r="BA6" i="1" s="1"/>
  <c r="AG7" i="1"/>
  <c r="AX7" i="1" s="1"/>
  <c r="AB7" i="1"/>
  <c r="AD7" i="1"/>
  <c r="AU7" i="1" s="1"/>
  <c r="AF6" i="1"/>
  <c r="AW6" i="1" s="1"/>
  <c r="AB104" i="1"/>
  <c r="AC97" i="1"/>
  <c r="AI98" i="1"/>
  <c r="AZ98" i="1" s="1"/>
  <c r="AG102" i="1"/>
  <c r="AE60" i="1"/>
  <c r="AC58" i="1"/>
  <c r="AD71" i="1"/>
  <c r="AC71" i="1"/>
  <c r="AD61" i="1"/>
  <c r="AB64" i="1"/>
  <c r="AE69" i="1"/>
  <c r="AJ64" i="1"/>
  <c r="BA64" i="1" s="1"/>
  <c r="AB55" i="1"/>
  <c r="AB68" i="1"/>
  <c r="AC73" i="1"/>
  <c r="AJ74" i="1"/>
  <c r="BA74" i="1" s="1"/>
  <c r="AE84" i="1"/>
  <c r="AV84" i="1" s="1"/>
  <c r="AJ97" i="1"/>
  <c r="BA97" i="1" s="1"/>
  <c r="AC57" i="1"/>
  <c r="AF84" i="1"/>
  <c r="AW84" i="1" s="1"/>
  <c r="AC118" i="1"/>
  <c r="AT118" i="1" s="1"/>
  <c r="AE56" i="1"/>
  <c r="AH78" i="1"/>
  <c r="AY78" i="1" s="1"/>
  <c r="AG95" i="1"/>
  <c r="AX95" i="1" s="1"/>
  <c r="AH45" i="1"/>
  <c r="AC36" i="1"/>
  <c r="AG60" i="1"/>
  <c r="AX60" i="1" s="1"/>
  <c r="AC61" i="1"/>
  <c r="AG76" i="1"/>
  <c r="AH31" i="1"/>
  <c r="AY31" i="1" s="1"/>
  <c r="AC55" i="1"/>
  <c r="AD69" i="1"/>
  <c r="AH84" i="1"/>
  <c r="AY84" i="1" s="1"/>
  <c r="AE118" i="1"/>
  <c r="AE58" i="1"/>
  <c r="AF64" i="1"/>
  <c r="AW64" i="1" s="1"/>
  <c r="AJ73" i="1"/>
  <c r="BA73" i="1" s="1"/>
  <c r="AJ56" i="1"/>
  <c r="BA56" i="1" s="1"/>
  <c r="AJ66" i="1"/>
  <c r="BA66" i="1" s="1"/>
  <c r="AE70" i="1"/>
  <c r="AC79" i="1"/>
  <c r="AF87" i="1"/>
  <c r="AJ94" i="1"/>
  <c r="BA94" i="1" s="1"/>
  <c r="AD59" i="1"/>
  <c r="AC72" i="1"/>
  <c r="AH80" i="1"/>
  <c r="AY80" i="1" s="1"/>
  <c r="AI23" i="1"/>
  <c r="AZ23" i="1" s="1"/>
  <c r="AF78" i="1"/>
  <c r="AW78" i="1" s="1"/>
  <c r="AE85" i="1"/>
  <c r="AV85" i="1" s="1"/>
  <c r="AG63" i="1"/>
  <c r="AX63" i="1" s="1"/>
  <c r="AJ85" i="1"/>
  <c r="BA85" i="1" s="1"/>
  <c r="AH89" i="1"/>
  <c r="AY89" i="1" s="1"/>
  <c r="AJ79" i="1"/>
  <c r="BA79" i="1" s="1"/>
  <c r="AG88" i="1"/>
  <c r="AX88" i="1" s="1"/>
  <c r="AI102" i="1"/>
  <c r="AZ102" i="1" s="1"/>
  <c r="AJ96" i="1"/>
  <c r="BA96" i="1" s="1"/>
  <c r="AC88" i="1"/>
  <c r="AF90" i="1"/>
  <c r="AC93" i="1"/>
  <c r="AE97" i="1"/>
  <c r="AD88" i="1"/>
  <c r="AJ102" i="1"/>
  <c r="BA102" i="1" s="1"/>
  <c r="AD92" i="1"/>
  <c r="AU92" i="1" s="1"/>
  <c r="AH120" i="1"/>
  <c r="AY120" i="1" s="1"/>
  <c r="AF53" i="1"/>
  <c r="AW53" i="1" s="1"/>
  <c r="AD43" i="1"/>
  <c r="AU43" i="1" s="1"/>
  <c r="AF49" i="1"/>
  <c r="AW49" i="1" s="1"/>
  <c r="AF41" i="1"/>
  <c r="AE51" i="1"/>
  <c r="AI117" i="1"/>
  <c r="AZ117" i="1" s="1"/>
  <c r="AD25" i="1"/>
  <c r="AU25" i="1" s="1"/>
  <c r="AI30" i="1"/>
  <c r="AH51" i="1"/>
  <c r="AI95" i="1"/>
  <c r="AZ95" i="1" s="1"/>
  <c r="AF80" i="1"/>
  <c r="AW80" i="1" s="1"/>
  <c r="AD72" i="1"/>
  <c r="AF89" i="1"/>
  <c r="AH88" i="1"/>
  <c r="AY88" i="1" s="1"/>
  <c r="AI81" i="1"/>
  <c r="AZ81" i="1" s="1"/>
  <c r="AI34" i="1"/>
  <c r="AZ34" i="1" s="1"/>
  <c r="AI61" i="1"/>
  <c r="AZ61" i="1" s="1"/>
  <c r="AF95" i="1"/>
  <c r="AF59" i="1"/>
  <c r="AW59" i="1" s="1"/>
  <c r="AI62" i="1"/>
  <c r="AZ62" i="1" s="1"/>
  <c r="AJ75" i="1"/>
  <c r="BA75" i="1" s="1"/>
  <c r="AC50" i="1"/>
  <c r="AF55" i="1"/>
  <c r="AW55" i="1" s="1"/>
  <c r="AE120" i="1"/>
  <c r="AF60" i="1"/>
  <c r="AW60" i="1" s="1"/>
  <c r="AF56" i="1"/>
  <c r="AW56" i="1" s="1"/>
  <c r="AF66" i="1"/>
  <c r="AW66" i="1" s="1"/>
  <c r="AJ78" i="1"/>
  <c r="BA78" i="1" s="1"/>
  <c r="AG79" i="1"/>
  <c r="AI51" i="1"/>
  <c r="AZ51" i="1" s="1"/>
  <c r="AI59" i="1"/>
  <c r="AZ59" i="1" s="1"/>
  <c r="AD65" i="1"/>
  <c r="AC69" i="1"/>
  <c r="AC121" i="1"/>
  <c r="AT121" i="1" s="1"/>
  <c r="AH57" i="1"/>
  <c r="AE64" i="1"/>
  <c r="AB73" i="1"/>
  <c r="AC26" i="1"/>
  <c r="AT26" i="1" s="1"/>
  <c r="AE55" i="1"/>
  <c r="AC65" i="1"/>
  <c r="AJ69" i="1"/>
  <c r="BA69" i="1" s="1"/>
  <c r="AH98" i="1"/>
  <c r="AY98" i="1" s="1"/>
  <c r="AG84" i="1"/>
  <c r="AB69" i="1"/>
  <c r="AB88" i="1"/>
  <c r="AB94" i="1"/>
  <c r="AE89" i="1"/>
  <c r="AV89" i="1" s="1"/>
  <c r="AI67" i="1"/>
  <c r="AZ67" i="1" s="1"/>
  <c r="AJ68" i="1"/>
  <c r="BA68" i="1" s="1"/>
  <c r="AF63" i="1"/>
  <c r="AW63" i="1" s="1"/>
  <c r="AH61" i="1"/>
  <c r="AJ84" i="1"/>
  <c r="BA84" i="1" s="1"/>
  <c r="AH59" i="1"/>
  <c r="AD57" i="1"/>
  <c r="AF117" i="1"/>
  <c r="AW117" i="1" s="1"/>
  <c r="AD60" i="1"/>
  <c r="AI55" i="1"/>
  <c r="AZ55" i="1" s="1"/>
  <c r="AJ65" i="1"/>
  <c r="BA65" i="1" s="1"/>
  <c r="AC77" i="1"/>
  <c r="AC82" i="1"/>
  <c r="AE73" i="1"/>
  <c r="AV73" i="1" s="1"/>
  <c r="AE117" i="1"/>
  <c r="AD58" i="1"/>
  <c r="AD64" i="1"/>
  <c r="AH69" i="1"/>
  <c r="AY69" i="1" s="1"/>
  <c r="AJ90" i="1"/>
  <c r="BA90" i="1" s="1"/>
  <c r="AC62" i="1"/>
  <c r="AF68" i="1"/>
  <c r="AW68" i="1" s="1"/>
  <c r="AI73" i="1"/>
  <c r="AZ73" i="1" s="1"/>
  <c r="AJ37" i="1"/>
  <c r="AC59" i="1"/>
  <c r="AF65" i="1"/>
  <c r="AW65" i="1" s="1"/>
  <c r="AB74" i="1"/>
  <c r="AH85" i="1"/>
  <c r="AY85" i="1" s="1"/>
  <c r="AC87" i="1"/>
  <c r="AD19" i="1"/>
  <c r="AU19" i="1" s="1"/>
  <c r="AJ57" i="1"/>
  <c r="BA57" i="1" s="1"/>
  <c r="AB72" i="1"/>
  <c r="AC78" i="1"/>
  <c r="AD79" i="1"/>
  <c r="AD33" i="1"/>
  <c r="AD66" i="1"/>
  <c r="AI75" i="1"/>
  <c r="AZ75" i="1" s="1"/>
  <c r="AI74" i="1"/>
  <c r="AZ74" i="1" s="1"/>
  <c r="AD68" i="1"/>
  <c r="AF79" i="1"/>
  <c r="AW79" i="1" s="1"/>
  <c r="AE78" i="1"/>
  <c r="AV78" i="1" s="1"/>
  <c r="AI96" i="1"/>
  <c r="AZ96" i="1" s="1"/>
  <c r="AG98" i="1"/>
  <c r="AX98" i="1" s="1"/>
  <c r="AE91" i="1"/>
  <c r="AH83" i="1"/>
  <c r="AY83" i="1" s="1"/>
  <c r="AB93" i="1"/>
  <c r="AB95" i="1"/>
  <c r="AJ92" i="1"/>
  <c r="BA92" i="1" s="1"/>
  <c r="AD85" i="1"/>
  <c r="AI97" i="1"/>
  <c r="AZ97" i="1" s="1"/>
  <c r="AG37" i="1"/>
  <c r="AX37" i="1" s="1"/>
  <c r="AG101" i="1"/>
  <c r="AX101" i="1" s="1"/>
  <c r="AF120" i="1"/>
  <c r="AW120" i="1" s="1"/>
  <c r="AH20" i="1"/>
  <c r="AC49" i="1"/>
  <c r="AG31" i="1"/>
  <c r="AF99" i="1"/>
  <c r="AW99" i="1" s="1"/>
  <c r="AD30" i="1"/>
  <c r="AH97" i="1"/>
  <c r="AC64" i="1"/>
  <c r="AD76" i="1"/>
  <c r="AG71" i="1"/>
  <c r="AB37" i="1"/>
  <c r="AI88" i="1"/>
  <c r="AZ88" i="1" s="1"/>
  <c r="AH71" i="1"/>
  <c r="AY71" i="1" s="1"/>
  <c r="AD70" i="1"/>
  <c r="AB71" i="1"/>
  <c r="AG66" i="1"/>
  <c r="AX66" i="1" s="1"/>
  <c r="AD81" i="1"/>
  <c r="AG55" i="1"/>
  <c r="AX55" i="1" s="1"/>
  <c r="AF57" i="1"/>
  <c r="AW57" i="1" s="1"/>
  <c r="AC60" i="1"/>
  <c r="AI101" i="1"/>
  <c r="AZ101" i="1" s="1"/>
  <c r="AG59" i="1"/>
  <c r="AX59" i="1" s="1"/>
  <c r="AJ67" i="1"/>
  <c r="BA67" i="1" s="1"/>
  <c r="AJ77" i="1"/>
  <c r="BA77" i="1" s="1"/>
  <c r="AJ82" i="1"/>
  <c r="BA82" i="1" s="1"/>
  <c r="AF121" i="1"/>
  <c r="AW121" i="1" s="1"/>
  <c r="AG57" i="1"/>
  <c r="AX57" i="1" s="1"/>
  <c r="AC68" i="1"/>
  <c r="AT68" i="1" s="1"/>
  <c r="AF61" i="1"/>
  <c r="AW61" i="1" s="1"/>
  <c r="AG73" i="1"/>
  <c r="AF58" i="1"/>
  <c r="AW58" i="1" s="1"/>
  <c r="AH64" i="1"/>
  <c r="AB78" i="1"/>
  <c r="AJ87" i="1"/>
  <c r="BA87" i="1" s="1"/>
  <c r="AI92" i="1"/>
  <c r="AZ92" i="1" s="1"/>
  <c r="AF101" i="1"/>
  <c r="AW101" i="1" s="1"/>
  <c r="AE62" i="1"/>
  <c r="AI72" i="1"/>
  <c r="AZ72" i="1" s="1"/>
  <c r="AD77" i="1"/>
  <c r="AF83" i="1"/>
  <c r="AI48" i="1"/>
  <c r="AI83" i="1"/>
  <c r="AZ83" i="1" s="1"/>
  <c r="AE87" i="1"/>
  <c r="AV87" i="1" s="1"/>
  <c r="AE86" i="1"/>
  <c r="AV86" i="1" s="1"/>
  <c r="AG56" i="1"/>
  <c r="AX56" i="1" s="1"/>
  <c r="AD91" i="1"/>
  <c r="AJ55" i="1"/>
  <c r="BA55" i="1" s="1"/>
  <c r="AH74" i="1"/>
  <c r="AY74" i="1" s="1"/>
  <c r="AF73" i="1"/>
  <c r="AW73" i="1" s="1"/>
  <c r="AI84" i="1"/>
  <c r="AZ84" i="1" s="1"/>
  <c r="AI65" i="1"/>
  <c r="AZ65" i="1" s="1"/>
  <c r="AC86" i="1"/>
  <c r="AI71" i="1"/>
  <c r="AZ71" i="1" s="1"/>
  <c r="AJ60" i="1"/>
  <c r="BA60" i="1" s="1"/>
  <c r="AE121" i="1"/>
  <c r="AB58" i="1"/>
  <c r="AB67" i="1"/>
  <c r="AB77" i="1"/>
  <c r="AB82" i="1"/>
  <c r="AI90" i="1"/>
  <c r="AZ90" i="1" s="1"/>
  <c r="AB62" i="1"/>
  <c r="AF72" i="1"/>
  <c r="AW72" i="1" s="1"/>
  <c r="AE76" i="1"/>
  <c r="AV76" i="1" s="1"/>
  <c r="AI56" i="1"/>
  <c r="AI66" i="1"/>
  <c r="AZ66" i="1" s="1"/>
  <c r="AG72" i="1"/>
  <c r="AX72" i="1" s="1"/>
  <c r="AF76" i="1"/>
  <c r="AW76" i="1" s="1"/>
  <c r="AE100" i="1"/>
  <c r="AI57" i="1"/>
  <c r="AZ57" i="1" s="1"/>
  <c r="AC63" i="1"/>
  <c r="AH75" i="1"/>
  <c r="AY75" i="1" s="1"/>
  <c r="AB87" i="1"/>
  <c r="AH92" i="1"/>
  <c r="AY92" i="1" s="1"/>
  <c r="AF119" i="1"/>
  <c r="AC66" i="1"/>
  <c r="AC70" i="1"/>
  <c r="AF75" i="1"/>
  <c r="AW75" i="1" s="1"/>
  <c r="AF82" i="1"/>
  <c r="AW82" i="1" s="1"/>
  <c r="AC100" i="1"/>
  <c r="AE79" i="1"/>
  <c r="AV79" i="1" s="1"/>
  <c r="AD63" i="1"/>
  <c r="AF74" i="1"/>
  <c r="AW74" i="1" s="1"/>
  <c r="AD83" i="1"/>
  <c r="AC89" i="1"/>
  <c r="AD78" i="1"/>
  <c r="AJ83" i="1"/>
  <c r="BA83" i="1" s="1"/>
  <c r="AD84" i="1"/>
  <c r="AG96" i="1"/>
  <c r="AX96" i="1" s="1"/>
  <c r="AB86" i="1"/>
  <c r="AI79" i="1"/>
  <c r="AZ79" i="1" s="1"/>
  <c r="AH95" i="1"/>
  <c r="AY95" i="1" s="1"/>
  <c r="AD89" i="1"/>
  <c r="AH93" i="1"/>
  <c r="AY93" i="1" s="1"/>
  <c r="AE94" i="1"/>
  <c r="AF94" i="1"/>
  <c r="AD95" i="1"/>
  <c r="AU95" i="1" s="1"/>
  <c r="AC120" i="1"/>
  <c r="AT120" i="1" s="1"/>
  <c r="AJ53" i="1"/>
  <c r="BA53" i="1" s="1"/>
  <c r="AF31" i="1"/>
  <c r="AF100" i="1"/>
  <c r="AW100" i="1" s="1"/>
  <c r="AH49" i="1"/>
  <c r="AY49" i="1" s="1"/>
  <c r="AH44" i="1"/>
  <c r="AY44" i="1" s="1"/>
  <c r="AF15" i="1"/>
  <c r="AC53" i="1"/>
  <c r="AF122" i="1"/>
  <c r="AG81" i="1"/>
  <c r="AX81" i="1" s="1"/>
  <c r="AB61" i="1"/>
  <c r="AH119" i="1"/>
  <c r="AY119" i="1" s="1"/>
  <c r="AJ61" i="1"/>
  <c r="BA61" i="1" s="1"/>
  <c r="AE96" i="1"/>
  <c r="AF62" i="1"/>
  <c r="AW62" i="1" s="1"/>
  <c r="AI76" i="1"/>
  <c r="AZ76" i="1" s="1"/>
  <c r="AB81" i="1"/>
  <c r="AB84" i="1"/>
  <c r="AH63" i="1"/>
  <c r="AG91" i="1"/>
  <c r="AX91" i="1" s="1"/>
  <c r="AH73" i="1"/>
  <c r="AY73" i="1" s="1"/>
  <c r="AE54" i="1"/>
  <c r="AH58" i="1"/>
  <c r="AB60" i="1"/>
  <c r="AD121" i="1"/>
  <c r="AU121" i="1" s="1"/>
  <c r="AJ58" i="1"/>
  <c r="BA58" i="1" s="1"/>
  <c r="AH67" i="1"/>
  <c r="AY67" i="1" s="1"/>
  <c r="AH77" i="1"/>
  <c r="AY77" i="1" s="1"/>
  <c r="AE82" i="1"/>
  <c r="AV82" i="1" s="1"/>
  <c r="AD90" i="1"/>
  <c r="AJ62" i="1"/>
  <c r="BA62" i="1" s="1"/>
  <c r="AF71" i="1"/>
  <c r="AW71" i="1" s="1"/>
  <c r="AF25" i="1"/>
  <c r="AD55" i="1"/>
  <c r="AE65" i="1"/>
  <c r="AJ71" i="1"/>
  <c r="BA71" i="1" s="1"/>
  <c r="AE80" i="1"/>
  <c r="AV80" i="1" s="1"/>
  <c r="AG119" i="1"/>
  <c r="AX119" i="1" s="1"/>
  <c r="AD62" i="1"/>
  <c r="AG68" i="1"/>
  <c r="AX68" i="1" s="1"/>
  <c r="AG75" i="1"/>
  <c r="AI87" i="1"/>
  <c r="AZ87" i="1" s="1"/>
  <c r="AG92" i="1"/>
  <c r="AX92" i="1" s="1"/>
  <c r="AD122" i="1"/>
  <c r="AU122" i="1" s="1"/>
  <c r="AE63" i="1"/>
  <c r="AI70" i="1"/>
  <c r="AZ70" i="1" s="1"/>
  <c r="AD80" i="1"/>
  <c r="AG99" i="1"/>
  <c r="AJ63" i="1"/>
  <c r="BA63" i="1" s="1"/>
  <c r="AE74" i="1"/>
  <c r="AV74" i="1" s="1"/>
  <c r="AH82" i="1"/>
  <c r="AY82" i="1" s="1"/>
  <c r="AJ89" i="1"/>
  <c r="BA89" i="1" s="1"/>
  <c r="AB76" i="1"/>
  <c r="AJ81" i="1"/>
  <c r="BA81" i="1" s="1"/>
  <c r="AB83" i="1"/>
  <c r="AF96" i="1"/>
  <c r="AI86" i="1"/>
  <c r="AZ86" i="1" s="1"/>
  <c r="AG86" i="1"/>
  <c r="AX86" i="1" s="1"/>
  <c r="AE92" i="1"/>
  <c r="AG93" i="1"/>
  <c r="AX93" i="1" s="1"/>
  <c r="AF97" i="1"/>
  <c r="AW97" i="1" s="1"/>
  <c r="AD98" i="1"/>
  <c r="AU98" i="1" s="1"/>
  <c r="AG94" i="1"/>
  <c r="AX94" i="1" s="1"/>
  <c r="AJ120" i="1"/>
  <c r="BA120" i="1" s="1"/>
  <c r="AD22" i="1"/>
  <c r="AU22" i="1" s="1"/>
  <c r="AB53" i="1"/>
  <c r="AD26" i="1"/>
  <c r="AU26" i="1" s="1"/>
  <c r="AJ49" i="1"/>
  <c r="BA49" i="1" s="1"/>
  <c r="AJ118" i="1"/>
  <c r="BA118" i="1" s="1"/>
  <c r="AD96" i="1"/>
  <c r="AU96" i="1" s="1"/>
  <c r="AE66" i="1"/>
  <c r="AH72" i="1"/>
  <c r="AE59" i="1"/>
  <c r="AB65" i="1"/>
  <c r="AE88" i="1"/>
  <c r="AV88" i="1" s="1"/>
  <c r="AI85" i="1"/>
  <c r="AZ85" i="1" s="1"/>
  <c r="AF102" i="1"/>
  <c r="AW102" i="1" s="1"/>
  <c r="AC81" i="1"/>
  <c r="AJ70" i="1"/>
  <c r="BA70" i="1" s="1"/>
  <c r="AD97" i="1"/>
  <c r="AH81" i="1"/>
  <c r="AY81" i="1" s="1"/>
  <c r="AH54" i="1"/>
  <c r="AY54" i="1" s="1"/>
  <c r="AG58" i="1"/>
  <c r="AX58" i="1" s="1"/>
  <c r="AI60" i="1"/>
  <c r="AZ60" i="1" s="1"/>
  <c r="AH55" i="1"/>
  <c r="AJ104" i="1"/>
  <c r="BA104" i="1" s="1"/>
  <c r="AE57" i="1"/>
  <c r="AG67" i="1"/>
  <c r="AG77" i="1"/>
  <c r="AD82" i="1"/>
  <c r="AC90" i="1"/>
  <c r="AE61" i="1"/>
  <c r="AB70" i="1"/>
  <c r="AB30" i="1"/>
  <c r="AB59" i="1"/>
  <c r="AI64" i="1"/>
  <c r="AZ64" i="1" s="1"/>
  <c r="AI69" i="1"/>
  <c r="AZ69" i="1" s="1"/>
  <c r="AG85" i="1"/>
  <c r="AX85" i="1" s="1"/>
  <c r="AG61" i="1"/>
  <c r="AX61" i="1" s="1"/>
  <c r="AH68" i="1"/>
  <c r="AH87" i="1"/>
  <c r="AY87" i="1" s="1"/>
  <c r="AF92" i="1"/>
  <c r="AI68" i="1"/>
  <c r="AZ68" i="1" s="1"/>
  <c r="AH70" i="1"/>
  <c r="AC80" i="1"/>
  <c r="AD67" i="1"/>
  <c r="AG83" i="1"/>
  <c r="AX83" i="1" s="1"/>
  <c r="AB63" i="1"/>
  <c r="AG78" i="1"/>
  <c r="AF85" i="1"/>
  <c r="AB89" i="1"/>
  <c r="AJ76" i="1"/>
  <c r="BA76" i="1" s="1"/>
  <c r="AE98" i="1"/>
  <c r="AC91" i="1"/>
  <c r="AH94" i="1"/>
  <c r="AY94" i="1" s="1"/>
  <c r="AH86" i="1"/>
  <c r="AY86" i="1" s="1"/>
  <c r="AH90" i="1"/>
  <c r="AY90" i="1" s="1"/>
  <c r="AF91" i="1"/>
  <c r="AB98" i="1"/>
  <c r="AE81" i="1"/>
  <c r="AV81" i="1" s="1"/>
  <c r="AG97" i="1"/>
  <c r="AC102" i="1"/>
  <c r="AI47" i="1"/>
  <c r="AB120" i="1"/>
  <c r="AI53" i="1"/>
  <c r="AF38" i="1"/>
  <c r="AJ23" i="1"/>
  <c r="BA23" i="1" s="1"/>
  <c r="AB54" i="1"/>
  <c r="AD117" i="1"/>
  <c r="AU117" i="1" s="1"/>
  <c r="AF24" i="1"/>
  <c r="AJ51" i="1"/>
  <c r="BA51" i="1" s="1"/>
  <c r="AE49" i="1"/>
  <c r="AB33" i="1"/>
  <c r="AC54" i="1"/>
  <c r="AH23" i="1"/>
  <c r="AG117" i="1"/>
  <c r="AX117" i="1" s="1"/>
  <c r="AE44" i="1"/>
  <c r="AI99" i="1"/>
  <c r="AZ99" i="1" s="1"/>
  <c r="AB99" i="1"/>
  <c r="AB117" i="1"/>
  <c r="AE102" i="1"/>
  <c r="AG65" i="1"/>
  <c r="AX65" i="1" s="1"/>
  <c r="AG69" i="1"/>
  <c r="AG62" i="1"/>
  <c r="AX62" i="1" s="1"/>
  <c r="AH76" i="1"/>
  <c r="AY76" i="1" s="1"/>
  <c r="AJ88" i="1"/>
  <c r="BA88" i="1" s="1"/>
  <c r="AE95" i="1"/>
  <c r="AH79" i="1"/>
  <c r="AG52" i="1"/>
  <c r="AX52" i="1" s="1"/>
  <c r="AD100" i="1"/>
  <c r="AU100" i="1" s="1"/>
  <c r="AD74" i="1"/>
  <c r="AH91" i="1"/>
  <c r="AY91" i="1" s="1"/>
  <c r="AH52" i="1"/>
  <c r="AY52" i="1" s="1"/>
  <c r="AH60" i="1"/>
  <c r="AI58" i="1"/>
  <c r="AZ58" i="1" s="1"/>
  <c r="AH62" i="1"/>
  <c r="AF67" i="1"/>
  <c r="AW67" i="1" s="1"/>
  <c r="AI77" i="1"/>
  <c r="AZ77" i="1" s="1"/>
  <c r="AI82" i="1"/>
  <c r="AZ82" i="1" s="1"/>
  <c r="AD15" i="1"/>
  <c r="AU15" i="1" s="1"/>
  <c r="AH56" i="1"/>
  <c r="AY56" i="1" s="1"/>
  <c r="AH66" i="1"/>
  <c r="AF69" i="1"/>
  <c r="AW69" i="1" s="1"/>
  <c r="AB80" i="1"/>
  <c r="AC52" i="1"/>
  <c r="AJ59" i="1"/>
  <c r="BA59" i="1" s="1"/>
  <c r="AG64" i="1"/>
  <c r="AX64" i="1" s="1"/>
  <c r="AD73" i="1"/>
  <c r="AI94" i="1"/>
  <c r="AZ94" i="1" s="1"/>
  <c r="AB56" i="1"/>
  <c r="AB66" i="1"/>
  <c r="AE72" i="1"/>
  <c r="AV72" i="1" s="1"/>
  <c r="AG87" i="1"/>
  <c r="AD94" i="1"/>
  <c r="AC56" i="1"/>
  <c r="AC67" i="1"/>
  <c r="AF70" i="1"/>
  <c r="AW70" i="1" s="1"/>
  <c r="AI80" i="1"/>
  <c r="AZ80" i="1" s="1"/>
  <c r="AB90" i="1"/>
  <c r="AG70" i="1"/>
  <c r="AG82" i="1"/>
  <c r="AI63" i="1"/>
  <c r="AZ63" i="1" s="1"/>
  <c r="AI78" i="1"/>
  <c r="AZ78" i="1" s="1"/>
  <c r="AB85" i="1"/>
  <c r="AI89" i="1"/>
  <c r="AZ89" i="1" s="1"/>
  <c r="AE75" i="1"/>
  <c r="AV75" i="1" s="1"/>
  <c r="AD86" i="1"/>
  <c r="AD102" i="1"/>
  <c r="AU102" i="1" s="1"/>
  <c r="AC96" i="1"/>
  <c r="AF86" i="1"/>
  <c r="AG90" i="1"/>
  <c r="AC98" i="1"/>
  <c r="AD93" i="1"/>
  <c r="AJ98" i="1"/>
  <c r="BA98" i="1" s="1"/>
  <c r="AC85" i="1"/>
  <c r="AB102" i="1"/>
  <c r="AF88" i="1"/>
  <c r="AH21" i="1"/>
  <c r="AJ50" i="1"/>
  <c r="BA50" i="1" s="1"/>
  <c r="AI120" i="1"/>
  <c r="AZ120" i="1" s="1"/>
  <c r="AI122" i="1"/>
  <c r="AZ122" i="1" s="1"/>
  <c r="AF51" i="1"/>
  <c r="AG53" i="1"/>
  <c r="AX53" i="1" s="1"/>
  <c r="AC43" i="1"/>
  <c r="AH33" i="1"/>
  <c r="AF52" i="1"/>
  <c r="AW52" i="1" s="1"/>
  <c r="AC117" i="1"/>
  <c r="AT117" i="1" s="1"/>
  <c r="AH26" i="1"/>
  <c r="AB51" i="1"/>
  <c r="AC40" i="1"/>
  <c r="AJ54" i="1"/>
  <c r="BA54" i="1" s="1"/>
  <c r="AD21" i="1"/>
  <c r="AU21" i="1" s="1"/>
  <c r="AI52" i="1"/>
  <c r="AB122" i="1"/>
  <c r="AE43" i="1"/>
  <c r="AD104" i="1"/>
  <c r="AU104" i="1" s="1"/>
  <c r="AJ99" i="1"/>
  <c r="BA99" i="1" s="1"/>
  <c r="AE101" i="1"/>
  <c r="AD87" i="1"/>
  <c r="AJ80" i="1"/>
  <c r="BA80" i="1" s="1"/>
  <c r="AC84" i="1"/>
  <c r="AC76" i="1"/>
  <c r="AE83" i="1"/>
  <c r="AV83" i="1" s="1"/>
  <c r="AC92" i="1"/>
  <c r="AG45" i="1"/>
  <c r="AX45" i="1" s="1"/>
  <c r="AG51" i="1"/>
  <c r="AX51" i="1" s="1"/>
  <c r="AG49" i="1"/>
  <c r="AX49" i="1" s="1"/>
  <c r="AF45" i="1"/>
  <c r="AG38" i="1"/>
  <c r="AX38" i="1" s="1"/>
  <c r="AC101" i="1"/>
  <c r="AG121" i="1"/>
  <c r="AX121" i="1" s="1"/>
  <c r="AE122" i="1"/>
  <c r="AJ100" i="1"/>
  <c r="BA100" i="1" s="1"/>
  <c r="AB118" i="1"/>
  <c r="AD32" i="1"/>
  <c r="AU32" i="1" s="1"/>
  <c r="AI31" i="1"/>
  <c r="AZ31" i="1" s="1"/>
  <c r="AC37" i="1"/>
  <c r="AF33" i="1"/>
  <c r="AC44" i="1"/>
  <c r="AB48" i="1"/>
  <c r="AB35" i="1"/>
  <c r="AI43" i="1"/>
  <c r="AI50" i="1"/>
  <c r="AH15" i="1"/>
  <c r="AE19" i="1"/>
  <c r="AV19" i="1" s="1"/>
  <c r="AE30" i="1"/>
  <c r="AG30" i="1"/>
  <c r="AB40" i="1"/>
  <c r="AI21" i="1"/>
  <c r="AF30" i="1"/>
  <c r="AJ31" i="1"/>
  <c r="AH42" i="1"/>
  <c r="AB46" i="1"/>
  <c r="AI15" i="1"/>
  <c r="AB26" i="1"/>
  <c r="AF19" i="1"/>
  <c r="AC94" i="1"/>
  <c r="AB96" i="1"/>
  <c r="AJ93" i="1"/>
  <c r="BA93" i="1" s="1"/>
  <c r="AF98" i="1"/>
  <c r="AC51" i="1"/>
  <c r="AD101" i="1"/>
  <c r="AU101" i="1" s="1"/>
  <c r="AI26" i="1"/>
  <c r="AZ26" i="1" s="1"/>
  <c r="AD51" i="1"/>
  <c r="AI54" i="1"/>
  <c r="AB101" i="1"/>
  <c r="AI37" i="1"/>
  <c r="AZ37" i="1" s="1"/>
  <c r="AB119" i="1"/>
  <c r="AH100" i="1"/>
  <c r="AY100" i="1" s="1"/>
  <c r="AH121" i="1"/>
  <c r="AY121" i="1" s="1"/>
  <c r="AE52" i="1"/>
  <c r="AE99" i="1"/>
  <c r="AJ32" i="1"/>
  <c r="AC31" i="1"/>
  <c r="AT31" i="1" s="1"/>
  <c r="AD36" i="1"/>
  <c r="AF42" i="1"/>
  <c r="AC47" i="1"/>
  <c r="AI38" i="1"/>
  <c r="AZ38" i="1" s="1"/>
  <c r="AF43" i="1"/>
  <c r="AE37" i="1"/>
  <c r="AJ48" i="1"/>
  <c r="BA48" i="1" s="1"/>
  <c r="AJ35" i="1"/>
  <c r="AH43" i="1"/>
  <c r="AY43" i="1" s="1"/>
  <c r="AD38" i="1"/>
  <c r="AU38" i="1" s="1"/>
  <c r="AD48" i="1"/>
  <c r="AE26" i="1"/>
  <c r="AH19" i="1"/>
  <c r="AG21" i="1"/>
  <c r="AF46" i="1"/>
  <c r="AC38" i="1"/>
  <c r="AF26" i="1"/>
  <c r="AF47" i="1"/>
  <c r="AF23" i="1"/>
  <c r="AB57" i="1"/>
  <c r="AF93" i="1"/>
  <c r="AW93" i="1" s="1"/>
  <c r="AB91" i="1"/>
  <c r="AH96" i="1"/>
  <c r="AY96" i="1" s="1"/>
  <c r="AE90" i="1"/>
  <c r="AI93" i="1"/>
  <c r="AZ93" i="1" s="1"/>
  <c r="AB97" i="1"/>
  <c r="AD120" i="1"/>
  <c r="AU120" i="1" s="1"/>
  <c r="AE34" i="1"/>
  <c r="AI104" i="1"/>
  <c r="AZ104" i="1" s="1"/>
  <c r="AE53" i="1"/>
  <c r="AG54" i="1"/>
  <c r="AX54" i="1" s="1"/>
  <c r="AJ101" i="1"/>
  <c r="BA101" i="1" s="1"/>
  <c r="AH41" i="1"/>
  <c r="AY41" i="1" s="1"/>
  <c r="AJ119" i="1"/>
  <c r="BA119" i="1" s="1"/>
  <c r="AI100" i="1"/>
  <c r="AZ100" i="1" s="1"/>
  <c r="AH104" i="1"/>
  <c r="AY104" i="1" s="1"/>
  <c r="AI36" i="1"/>
  <c r="AZ36" i="1" s="1"/>
  <c r="AJ72" i="1"/>
  <c r="BA72" i="1" s="1"/>
  <c r="AD56" i="1"/>
  <c r="AJ91" i="1"/>
  <c r="BA91" i="1" s="1"/>
  <c r="AH102" i="1"/>
  <c r="AY102" i="1" s="1"/>
  <c r="AG120" i="1"/>
  <c r="AX120" i="1" s="1"/>
  <c r="AI20" i="1"/>
  <c r="AZ20" i="1" s="1"/>
  <c r="AG122" i="1"/>
  <c r="AX122" i="1" s="1"/>
  <c r="AF54" i="1"/>
  <c r="AW54" i="1" s="1"/>
  <c r="AH34" i="1"/>
  <c r="AH99" i="1"/>
  <c r="AY99" i="1" s="1"/>
  <c r="AD46" i="1"/>
  <c r="AU46" i="1" s="1"/>
  <c r="AH117" i="1"/>
  <c r="AY117" i="1" s="1"/>
  <c r="AC99" i="1"/>
  <c r="AD99" i="1"/>
  <c r="AU99" i="1" s="1"/>
  <c r="AI118" i="1"/>
  <c r="AZ118" i="1" s="1"/>
  <c r="AI32" i="1"/>
  <c r="AZ32" i="1" s="1"/>
  <c r="AB31" i="1"/>
  <c r="AB34" i="1"/>
  <c r="AD40" i="1"/>
  <c r="AU40" i="1" s="1"/>
  <c r="AI45" i="1"/>
  <c r="AG42" i="1"/>
  <c r="AX42" i="1" s="1"/>
  <c r="AB45" i="1"/>
  <c r="AF39" i="1"/>
  <c r="AC41" i="1"/>
  <c r="AH46" i="1"/>
  <c r="AY46" i="1" s="1"/>
  <c r="AF37" i="1"/>
  <c r="AJ26" i="1"/>
  <c r="BA26" i="1" s="1"/>
  <c r="AH65" i="1"/>
  <c r="AE67" i="1"/>
  <c r="AV67" i="1" s="1"/>
  <c r="AJ95" i="1"/>
  <c r="BA95" i="1" s="1"/>
  <c r="AD53" i="1"/>
  <c r="AD49" i="1"/>
  <c r="AH122" i="1"/>
  <c r="AY122" i="1" s="1"/>
  <c r="AD35" i="1"/>
  <c r="AU35" i="1" s="1"/>
  <c r="AC23" i="1"/>
  <c r="AT23" i="1" s="1"/>
  <c r="AD54" i="1"/>
  <c r="AC33" i="1"/>
  <c r="AC104" i="1"/>
  <c r="AC122" i="1"/>
  <c r="AT122" i="1" s="1"/>
  <c r="AG100" i="1"/>
  <c r="AX100" i="1" s="1"/>
  <c r="AF104" i="1"/>
  <c r="AW104" i="1" s="1"/>
  <c r="AG104" i="1"/>
  <c r="AX104" i="1" s="1"/>
  <c r="AB121" i="1"/>
  <c r="AH32" i="1"/>
  <c r="AY32" i="1" s="1"/>
  <c r="AG48" i="1"/>
  <c r="AX48" i="1" s="1"/>
  <c r="AJ34" i="1"/>
  <c r="AG39" i="1"/>
  <c r="AX39" i="1" s="1"/>
  <c r="AD50" i="1"/>
  <c r="AF35" i="1"/>
  <c r="AB41" i="1"/>
  <c r="AJ45" i="1"/>
  <c r="BA45" i="1" s="1"/>
  <c r="AF36" i="1"/>
  <c r="AF40" i="1"/>
  <c r="AC45" i="1"/>
  <c r="AI42" i="1"/>
  <c r="AZ42" i="1" s="1"/>
  <c r="AI46" i="1"/>
  <c r="AE31" i="1"/>
  <c r="AE41" i="1"/>
  <c r="AE45" i="1"/>
  <c r="AJ43" i="1"/>
  <c r="BA43" i="1" s="1"/>
  <c r="AI24" i="1"/>
  <c r="AC30" i="1"/>
  <c r="AG19" i="1"/>
  <c r="AH24" i="1"/>
  <c r="AI22" i="1"/>
  <c r="AZ22" i="1" s="1"/>
  <c r="AD24" i="1"/>
  <c r="AJ19" i="1"/>
  <c r="BA19" i="1" s="1"/>
  <c r="AE25" i="1"/>
  <c r="AJ47" i="1"/>
  <c r="BA47" i="1" s="1"/>
  <c r="AB44" i="1"/>
  <c r="AE36" i="1"/>
  <c r="AE50" i="1"/>
  <c r="AI39" i="1"/>
  <c r="AD34" i="1"/>
  <c r="AU34" i="1" s="1"/>
  <c r="AD41" i="1"/>
  <c r="AU41" i="1" s="1"/>
  <c r="AH36" i="1"/>
  <c r="AH50" i="1"/>
  <c r="AY50" i="1" s="1"/>
  <c r="AG15" i="1"/>
  <c r="AF22" i="1"/>
  <c r="AG23" i="1"/>
  <c r="AH30" i="1"/>
  <c r="AG25" i="1"/>
  <c r="AB20" i="1"/>
  <c r="AB25" i="1"/>
  <c r="AC22" i="1"/>
  <c r="AT22" i="1" s="1"/>
  <c r="AG35" i="1"/>
  <c r="AX35" i="1" s="1"/>
  <c r="AG46" i="1"/>
  <c r="AX46" i="1" s="1"/>
  <c r="AC48" i="1"/>
  <c r="AC20" i="1"/>
  <c r="AT20" i="1" s="1"/>
  <c r="AG20" i="1"/>
  <c r="AJ46" i="1"/>
  <c r="BA46" i="1" s="1"/>
  <c r="AB19" i="1"/>
  <c r="AC74" i="1"/>
  <c r="AG74" i="1"/>
  <c r="AG89" i="1"/>
  <c r="AX89" i="1" s="1"/>
  <c r="AE93" i="1"/>
  <c r="AB92" i="1"/>
  <c r="AI49" i="1"/>
  <c r="AE39" i="1"/>
  <c r="AE21" i="1"/>
  <c r="AH53" i="1"/>
  <c r="AY53" i="1" s="1"/>
  <c r="AD42" i="1"/>
  <c r="AU42" i="1" s="1"/>
  <c r="AI119" i="1"/>
  <c r="AZ119" i="1" s="1"/>
  <c r="AE104" i="1"/>
  <c r="AD119" i="1"/>
  <c r="AU119" i="1" s="1"/>
  <c r="AJ40" i="1"/>
  <c r="AE119" i="1"/>
  <c r="AJ121" i="1"/>
  <c r="BA121" i="1" s="1"/>
  <c r="AG41" i="1"/>
  <c r="AX41" i="1" s="1"/>
  <c r="AG32" i="1"/>
  <c r="AC32" i="1"/>
  <c r="AT32" i="1" s="1"/>
  <c r="AE33" i="1"/>
  <c r="AJ41" i="1"/>
  <c r="BA41" i="1" s="1"/>
  <c r="AI35" i="1"/>
  <c r="AZ35" i="1" s="1"/>
  <c r="AF50" i="1"/>
  <c r="AW50" i="1" s="1"/>
  <c r="AD45" i="1"/>
  <c r="AU45" i="1" s="1"/>
  <c r="AH40" i="1"/>
  <c r="AY40" i="1" s="1"/>
  <c r="AE48" i="1"/>
  <c r="AD23" i="1"/>
  <c r="AU23" i="1" s="1"/>
  <c r="AB24" i="1"/>
  <c r="AG26" i="1"/>
  <c r="AE24" i="1"/>
  <c r="AV24" i="1" s="1"/>
  <c r="AE38" i="1"/>
  <c r="AJ24" i="1"/>
  <c r="BA24" i="1" s="1"/>
  <c r="AB22" i="1"/>
  <c r="AI41" i="1"/>
  <c r="AE47" i="1"/>
  <c r="AB42" i="1"/>
  <c r="AH25" i="1"/>
  <c r="AJ42" i="1"/>
  <c r="AI25" i="1"/>
  <c r="AZ25" i="1" s="1"/>
  <c r="AG80" i="1"/>
  <c r="AE71" i="1"/>
  <c r="AV71" i="1" s="1"/>
  <c r="AJ86" i="1"/>
  <c r="BA86" i="1" s="1"/>
  <c r="AC95" i="1"/>
  <c r="AG24" i="1"/>
  <c r="AB49" i="1"/>
  <c r="AG47" i="1"/>
  <c r="AX47" i="1" s="1"/>
  <c r="AJ33" i="1"/>
  <c r="AD52" i="1"/>
  <c r="AI40" i="1"/>
  <c r="AZ40" i="1" s="1"/>
  <c r="AD118" i="1"/>
  <c r="AU118" i="1" s="1"/>
  <c r="AB52" i="1"/>
  <c r="AC119" i="1"/>
  <c r="AG118" i="1"/>
  <c r="AX118" i="1" s="1"/>
  <c r="AD39" i="1"/>
  <c r="AH118" i="1"/>
  <c r="AY118" i="1" s="1"/>
  <c r="AF32" i="1"/>
  <c r="AJ36" i="1"/>
  <c r="AE46" i="1"/>
  <c r="AH38" i="1"/>
  <c r="AY38" i="1" s="1"/>
  <c r="AJ44" i="1"/>
  <c r="BA44" i="1" s="1"/>
  <c r="AH35" i="1"/>
  <c r="AY35" i="1" s="1"/>
  <c r="AE40" i="1"/>
  <c r="AG33" i="1"/>
  <c r="AD44" i="1"/>
  <c r="AU44" i="1" s="1"/>
  <c r="AD31" i="1"/>
  <c r="AU31" i="1" s="1"/>
  <c r="AG40" i="1"/>
  <c r="AX40" i="1" s="1"/>
  <c r="AG50" i="1"/>
  <c r="AX50" i="1" s="1"/>
  <c r="AC35" i="1"/>
  <c r="AT35" i="1" s="1"/>
  <c r="AC39" i="1"/>
  <c r="AH47" i="1"/>
  <c r="AY47" i="1" s="1"/>
  <c r="AG22" i="1"/>
  <c r="AB15" i="1"/>
  <c r="AE15" i="1"/>
  <c r="AD37" i="1"/>
  <c r="AU37" i="1" s="1"/>
  <c r="AC42" i="1"/>
  <c r="AC24" i="1"/>
  <c r="AT24" i="1" s="1"/>
  <c r="AD20" i="1"/>
  <c r="AU20" i="1" s="1"/>
  <c r="AC83" i="1"/>
  <c r="AE77" i="1"/>
  <c r="AV77" i="1" s="1"/>
  <c r="AF77" i="1"/>
  <c r="AW77" i="1" s="1"/>
  <c r="AB79" i="1"/>
  <c r="AE68" i="1"/>
  <c r="AV68" i="1" s="1"/>
  <c r="AI91" i="1"/>
  <c r="AZ91" i="1" s="1"/>
  <c r="AF81" i="1"/>
  <c r="AE22" i="1"/>
  <c r="AE35" i="1"/>
  <c r="AB47" i="1"/>
  <c r="AI44" i="1"/>
  <c r="AH101" i="1"/>
  <c r="AY101" i="1" s="1"/>
  <c r="AF48" i="1"/>
  <c r="AJ122" i="1"/>
  <c r="BA122" i="1" s="1"/>
  <c r="AG34" i="1"/>
  <c r="AJ52" i="1"/>
  <c r="BA52" i="1" s="1"/>
  <c r="AF118" i="1"/>
  <c r="AW118" i="1" s="1"/>
  <c r="AG44" i="1"/>
  <c r="AX44" i="1" s="1"/>
  <c r="AJ117" i="1"/>
  <c r="BA117" i="1" s="1"/>
  <c r="AD47" i="1"/>
  <c r="AI121" i="1"/>
  <c r="AZ121" i="1" s="1"/>
  <c r="AB100" i="1"/>
  <c r="AE32" i="1"/>
  <c r="AH48" i="1"/>
  <c r="AC34" i="1"/>
  <c r="AH39" i="1"/>
  <c r="AB38" i="1"/>
  <c r="AG43" i="1"/>
  <c r="AX43" i="1" s="1"/>
  <c r="AG36" i="1"/>
  <c r="AB39" i="1"/>
  <c r="AF34" i="1"/>
  <c r="AF44" i="1"/>
  <c r="AC46" i="1"/>
  <c r="AH37" i="1"/>
  <c r="AY37" i="1" s="1"/>
  <c r="AJ30" i="1"/>
  <c r="BA30" i="1" s="1"/>
  <c r="AB21" i="1"/>
  <c r="AJ20" i="1"/>
  <c r="BA20" i="1" s="1"/>
  <c r="AE23" i="1"/>
  <c r="AV23" i="1" s="1"/>
  <c r="AJ15" i="1"/>
  <c r="BA15" i="1" s="1"/>
  <c r="AJ25" i="1"/>
  <c r="AJ22" i="1"/>
  <c r="BA22" i="1" s="1"/>
  <c r="AF21" i="1"/>
  <c r="AC19" i="1"/>
  <c r="AT19" i="1" s="1"/>
  <c r="AJ38" i="1"/>
  <c r="AJ39" i="1"/>
  <c r="BA39" i="1" s="1"/>
  <c r="AI33" i="1"/>
  <c r="AZ33" i="1" s="1"/>
  <c r="AB36" i="1"/>
  <c r="AJ21" i="1"/>
  <c r="BA21" i="1" s="1"/>
  <c r="AH22" i="1"/>
  <c r="AE20" i="1"/>
  <c r="AC25" i="1"/>
  <c r="AT25" i="1" s="1"/>
  <c r="AB23" i="1"/>
  <c r="AC21" i="1"/>
  <c r="AT21" i="1" s="1"/>
  <c r="AC15" i="1"/>
  <c r="AT15" i="1" s="1"/>
  <c r="AB32" i="1"/>
  <c r="AE42" i="1"/>
  <c r="AB50" i="1"/>
  <c r="AF20" i="1"/>
  <c r="AB43" i="1"/>
  <c r="AI19" i="1"/>
  <c r="AZ19" i="1" s="1"/>
  <c r="AE203" i="1"/>
  <c r="AV203" i="1" s="1"/>
  <c r="AC203" i="1"/>
  <c r="AT203" i="1" s="1"/>
  <c r="AJ203" i="1"/>
  <c r="BA203" i="1" s="1"/>
  <c r="AD203" i="1"/>
  <c r="AU203" i="1" s="1"/>
  <c r="AF203" i="1"/>
  <c r="AW203" i="1" s="1"/>
  <c r="AG203" i="1"/>
  <c r="AX203" i="1" s="1"/>
  <c r="AH203" i="1"/>
  <c r="AY203" i="1" s="1"/>
  <c r="AI203" i="1"/>
  <c r="AZ203" i="1" s="1"/>
  <c r="AB203" i="1"/>
  <c r="Q14" i="1"/>
  <c r="Q9" i="1"/>
  <c r="AB9" i="1" s="1"/>
  <c r="Q10" i="1"/>
  <c r="Q11" i="1"/>
  <c r="AB11" i="1" s="1"/>
  <c r="Q12" i="1"/>
  <c r="AB12" i="1" s="1"/>
  <c r="Q213" i="1"/>
  <c r="AB213" i="1" s="1"/>
  <c r="AY133" i="1" l="1"/>
  <c r="AV90" i="1"/>
  <c r="AY106" i="1"/>
  <c r="AQ106" i="1"/>
  <c r="AY97" i="1"/>
  <c r="AQ97" i="1"/>
  <c r="AX34" i="1"/>
  <c r="AQ34" i="1"/>
  <c r="AT119" i="1"/>
  <c r="AQ119" i="1"/>
  <c r="AT110" i="1"/>
  <c r="AQ110" i="1"/>
  <c r="AY79" i="1"/>
  <c r="AQ79" i="1"/>
  <c r="AT65" i="1"/>
  <c r="AQ65" i="1"/>
  <c r="AY34" i="1"/>
  <c r="AX133" i="1"/>
  <c r="AX97" i="1"/>
  <c r="AY25" i="1"/>
  <c r="AQ25" i="1"/>
  <c r="AY70" i="1"/>
  <c r="AQ70" i="1"/>
  <c r="AX106" i="1"/>
  <c r="AU97" i="1"/>
  <c r="AU133" i="1"/>
  <c r="AV70" i="1"/>
  <c r="AT124" i="1"/>
  <c r="W50" i="3"/>
  <c r="AB10" i="1"/>
  <c r="AU48" i="1"/>
  <c r="AU47" i="1"/>
  <c r="AV22" i="1"/>
  <c r="W39" i="3"/>
  <c r="AT106" i="1"/>
  <c r="AV20" i="1"/>
  <c r="AW124" i="1"/>
  <c r="AW131" i="1"/>
  <c r="AW127" i="1"/>
  <c r="AV113" i="1"/>
  <c r="AV110" i="1"/>
  <c r="AW133" i="1"/>
  <c r="AV106" i="1"/>
  <c r="AV107" i="1"/>
  <c r="AU93" i="1"/>
  <c r="AQ93" i="1"/>
  <c r="S27" i="3"/>
  <c r="AU94" i="1"/>
  <c r="AQ94" i="1"/>
  <c r="AU91" i="1"/>
  <c r="AV105" i="1"/>
  <c r="AW122" i="1"/>
  <c r="AV115" i="1"/>
  <c r="AW126" i="1"/>
  <c r="AW134" i="1"/>
  <c r="AV103" i="1"/>
  <c r="AQ103" i="1"/>
  <c r="AT66" i="1"/>
  <c r="AQ66" i="1"/>
  <c r="AV108" i="1"/>
  <c r="AW132" i="1"/>
  <c r="AT64" i="1"/>
  <c r="AQ64" i="1"/>
  <c r="AV111" i="1"/>
  <c r="AV109" i="1"/>
  <c r="AV114" i="1"/>
  <c r="AQ114" i="1"/>
  <c r="AW119" i="1"/>
  <c r="AV116" i="1"/>
  <c r="AQ116" i="1"/>
  <c r="AT63" i="1"/>
  <c r="AV112" i="1"/>
  <c r="AQ112" i="1"/>
  <c r="AW125" i="1"/>
  <c r="AT67" i="1"/>
  <c r="AQ67" i="1"/>
  <c r="AW123" i="1"/>
  <c r="AS125" i="1"/>
  <c r="AS131" i="1"/>
  <c r="AS127" i="1"/>
  <c r="AS130" i="1"/>
  <c r="AS134" i="1"/>
  <c r="AS136" i="1"/>
  <c r="AS126" i="1"/>
  <c r="AS129" i="1"/>
  <c r="AS124" i="1"/>
  <c r="AS132" i="1"/>
  <c r="AS135" i="1"/>
  <c r="AS133" i="1"/>
  <c r="AS123" i="1"/>
  <c r="AS128" i="1"/>
  <c r="AQ38" i="1"/>
  <c r="AQ40" i="1"/>
  <c r="AQ74" i="1"/>
  <c r="AQ86" i="1"/>
  <c r="AQ36" i="1"/>
  <c r="AQ31" i="1"/>
  <c r="AQ83" i="1"/>
  <c r="AQ35" i="1"/>
  <c r="AQ61" i="1"/>
  <c r="AQ41" i="1"/>
  <c r="AQ37" i="1"/>
  <c r="AQ75" i="1"/>
  <c r="AQ60" i="1"/>
  <c r="AQ82" i="1"/>
  <c r="AQ71" i="1"/>
  <c r="AQ50" i="1"/>
  <c r="AT6" i="1"/>
  <c r="AQ117" i="1"/>
  <c r="AQ102" i="1"/>
  <c r="AQ26" i="1"/>
  <c r="AQ19" i="1"/>
  <c r="AQ24" i="1"/>
  <c r="AU106" i="1"/>
  <c r="AT107" i="1"/>
  <c r="AY42" i="1"/>
  <c r="AX90" i="1"/>
  <c r="AX102" i="1"/>
  <c r="AY48" i="1"/>
  <c r="AZ24" i="1"/>
  <c r="AY36" i="1"/>
  <c r="AX108" i="1"/>
  <c r="AZ30" i="1"/>
  <c r="V12" i="3"/>
  <c r="V15" i="3" s="1"/>
  <c r="W15" i="3"/>
  <c r="AT104" i="1"/>
  <c r="AX87" i="1"/>
  <c r="AY45" i="1"/>
  <c r="AX105" i="1"/>
  <c r="AY39" i="1"/>
  <c r="AZ15" i="1"/>
  <c r="AY33" i="1"/>
  <c r="AX99" i="1"/>
  <c r="AZ21" i="1"/>
  <c r="AV21" i="1"/>
  <c r="AU33" i="1"/>
  <c r="AV15" i="1"/>
  <c r="AU39" i="1"/>
  <c r="AW36" i="1"/>
  <c r="AV30" i="1"/>
  <c r="AX33" i="1"/>
  <c r="AW51" i="1"/>
  <c r="AT105" i="1"/>
  <c r="AV69" i="1"/>
  <c r="AT100" i="1"/>
  <c r="AU30" i="1"/>
  <c r="AW31" i="1"/>
  <c r="AT98" i="1"/>
  <c r="AW32" i="1"/>
  <c r="AV63" i="1"/>
  <c r="AV64" i="1"/>
  <c r="AV65" i="1"/>
  <c r="AT101" i="1"/>
  <c r="AT99" i="1"/>
  <c r="AX15" i="1"/>
  <c r="AT97" i="1"/>
  <c r="AU36" i="1"/>
  <c r="AT102" i="1"/>
  <c r="AT95" i="1"/>
  <c r="AV26" i="1"/>
  <c r="AT93" i="1"/>
  <c r="AT30" i="1"/>
  <c r="AT36" i="1"/>
  <c r="AV25" i="1"/>
  <c r="AU24" i="1"/>
  <c r="AT94" i="1"/>
  <c r="AS103" i="1"/>
  <c r="AS116" i="1"/>
  <c r="AS110" i="1"/>
  <c r="AS108" i="1"/>
  <c r="AS112" i="1"/>
  <c r="AS107" i="1"/>
  <c r="AS113" i="1"/>
  <c r="AS115" i="1"/>
  <c r="AS114" i="1"/>
  <c r="AS111" i="1"/>
  <c r="AS106" i="1"/>
  <c r="AS105" i="1"/>
  <c r="AS109" i="1"/>
  <c r="F21" i="16"/>
  <c r="N20" i="16"/>
  <c r="C21" i="16"/>
  <c r="K20" i="16"/>
  <c r="E21" i="16"/>
  <c r="M20" i="16"/>
  <c r="K30" i="15"/>
  <c r="L31" i="15"/>
  <c r="I31" i="15"/>
  <c r="C32" i="15"/>
  <c r="AV39" i="1"/>
  <c r="AW24" i="1"/>
  <c r="AT78" i="1"/>
  <c r="AQ78" i="1"/>
  <c r="AV40" i="1"/>
  <c r="AU57" i="1"/>
  <c r="AU51" i="1"/>
  <c r="AU55" i="1"/>
  <c r="AT72" i="1"/>
  <c r="AQ72" i="1"/>
  <c r="AV32" i="1"/>
  <c r="AV33" i="1"/>
  <c r="AU50" i="1"/>
  <c r="AU49" i="1"/>
  <c r="AV43" i="1"/>
  <c r="AW25" i="1"/>
  <c r="AU59" i="1"/>
  <c r="AW30" i="1"/>
  <c r="AU58" i="1"/>
  <c r="AV47" i="1"/>
  <c r="AW22" i="1"/>
  <c r="AV36" i="1"/>
  <c r="AU53" i="1"/>
  <c r="AV34" i="1"/>
  <c r="AT76" i="1"/>
  <c r="AT77" i="1"/>
  <c r="AW21" i="1"/>
  <c r="AV45" i="1"/>
  <c r="AU56" i="1"/>
  <c r="AV44" i="1"/>
  <c r="AV31" i="1"/>
  <c r="AV37" i="1"/>
  <c r="AV46" i="1"/>
  <c r="AV48" i="1"/>
  <c r="AW23" i="1"/>
  <c r="AQ23" i="1"/>
  <c r="AT75" i="1"/>
  <c r="AU62" i="1"/>
  <c r="AW15" i="1"/>
  <c r="AV38" i="1"/>
  <c r="AT70" i="1"/>
  <c r="AT73" i="1"/>
  <c r="AQ73" i="1"/>
  <c r="AT74" i="1"/>
  <c r="AT69" i="1"/>
  <c r="AU61" i="1"/>
  <c r="AW20" i="1"/>
  <c r="AV35" i="1"/>
  <c r="AV41" i="1"/>
  <c r="AV42" i="1"/>
  <c r="AW19" i="1"/>
  <c r="AU52" i="1"/>
  <c r="AU54" i="1"/>
  <c r="AQ54" i="1"/>
  <c r="AW26" i="1"/>
  <c r="AU60" i="1"/>
  <c r="AT71" i="1"/>
  <c r="AT89" i="1"/>
  <c r="AT86" i="1"/>
  <c r="AV62" i="1"/>
  <c r="AV55" i="1"/>
  <c r="AX20" i="1"/>
  <c r="AW37" i="1"/>
  <c r="AW46" i="1"/>
  <c r="AT80" i="1"/>
  <c r="AX31" i="1"/>
  <c r="AV56" i="1"/>
  <c r="AT90" i="1"/>
  <c r="AX26" i="1"/>
  <c r="AW35" i="1"/>
  <c r="AV53" i="1"/>
  <c r="AX21" i="1"/>
  <c r="AT92" i="1"/>
  <c r="AV51" i="1"/>
  <c r="AV60" i="1"/>
  <c r="AT91" i="1"/>
  <c r="AT83" i="1"/>
  <c r="AX25" i="1"/>
  <c r="AW44" i="1"/>
  <c r="AW34" i="1"/>
  <c r="AX24" i="1"/>
  <c r="AX23" i="1"/>
  <c r="AV50" i="1"/>
  <c r="AW43" i="1"/>
  <c r="AV52" i="1"/>
  <c r="AX30" i="1"/>
  <c r="AV59" i="1"/>
  <c r="AT82" i="1"/>
  <c r="AW41" i="1"/>
  <c r="AX19" i="1"/>
  <c r="AW39" i="1"/>
  <c r="AW33" i="1"/>
  <c r="AW38" i="1"/>
  <c r="AV57" i="1"/>
  <c r="AT87" i="1"/>
  <c r="AV58" i="1"/>
  <c r="AT84" i="1"/>
  <c r="AQ84" i="1"/>
  <c r="AT96" i="1"/>
  <c r="AT81" i="1"/>
  <c r="AV66" i="1"/>
  <c r="AX22" i="1"/>
  <c r="AW48" i="1"/>
  <c r="AX32" i="1"/>
  <c r="AW40" i="1"/>
  <c r="AW47" i="1"/>
  <c r="AW42" i="1"/>
  <c r="AW45" i="1"/>
  <c r="AV49" i="1"/>
  <c r="AV54" i="1"/>
  <c r="AT88" i="1"/>
  <c r="AT79" i="1"/>
  <c r="AX36" i="1"/>
  <c r="AT85" i="1"/>
  <c r="AV61" i="1"/>
  <c r="AS6" i="1"/>
  <c r="AS7" i="1"/>
  <c r="AT56" i="1"/>
  <c r="AT54" i="1"/>
  <c r="AU80" i="1"/>
  <c r="AU89" i="1"/>
  <c r="AU77" i="1"/>
  <c r="AU76" i="1"/>
  <c r="AT59" i="1"/>
  <c r="AU64" i="1"/>
  <c r="AU72" i="1"/>
  <c r="AT55" i="1"/>
  <c r="AT42" i="1"/>
  <c r="AT39" i="1"/>
  <c r="AU83" i="1"/>
  <c r="AU68" i="1"/>
  <c r="AT46" i="1"/>
  <c r="AT38" i="1"/>
  <c r="AT43" i="1"/>
  <c r="AT52" i="1"/>
  <c r="AU74" i="1"/>
  <c r="AU75" i="1"/>
  <c r="AU90" i="1"/>
  <c r="AU70" i="1"/>
  <c r="AU65" i="1"/>
  <c r="AU88" i="1"/>
  <c r="AT40" i="1"/>
  <c r="AU86" i="1"/>
  <c r="AU82" i="1"/>
  <c r="AV96" i="1"/>
  <c r="AQ96" i="1"/>
  <c r="AT53" i="1"/>
  <c r="AU63" i="1"/>
  <c r="AT61" i="1"/>
  <c r="AU71" i="1"/>
  <c r="AT45" i="1"/>
  <c r="AT33" i="1"/>
  <c r="AT44" i="1"/>
  <c r="AV92" i="1"/>
  <c r="AT60" i="1"/>
  <c r="AV91" i="1"/>
  <c r="AT62" i="1"/>
  <c r="AT50" i="1"/>
  <c r="AT58" i="1"/>
  <c r="AT41" i="1"/>
  <c r="AT47" i="1"/>
  <c r="AT51" i="1"/>
  <c r="AU84" i="1"/>
  <c r="AU66" i="1"/>
  <c r="AT34" i="1"/>
  <c r="AT37" i="1"/>
  <c r="AV95" i="1"/>
  <c r="AQ95" i="1"/>
  <c r="AU67" i="1"/>
  <c r="AV94" i="1"/>
  <c r="AT48" i="1"/>
  <c r="AU87" i="1"/>
  <c r="AU73" i="1"/>
  <c r="AV98" i="1"/>
  <c r="AU78" i="1"/>
  <c r="AU81" i="1"/>
  <c r="AT49" i="1"/>
  <c r="AU85" i="1"/>
  <c r="AU79" i="1"/>
  <c r="AU69" i="1"/>
  <c r="AT57" i="1"/>
  <c r="AS43" i="1"/>
  <c r="AS50" i="1"/>
  <c r="AS32" i="1"/>
  <c r="AS23" i="1"/>
  <c r="AS36" i="1"/>
  <c r="AS21" i="1"/>
  <c r="AS39" i="1"/>
  <c r="AS38" i="1"/>
  <c r="AS100" i="1"/>
  <c r="AS47" i="1"/>
  <c r="AS79" i="1"/>
  <c r="AS15" i="1"/>
  <c r="AS52" i="1"/>
  <c r="AS49" i="1"/>
  <c r="AS42" i="1"/>
  <c r="AS22" i="1"/>
  <c r="AS24" i="1"/>
  <c r="AS92" i="1"/>
  <c r="AS19" i="1"/>
  <c r="AS25" i="1"/>
  <c r="AS20" i="1"/>
  <c r="AS44" i="1"/>
  <c r="AS41" i="1"/>
  <c r="AS121" i="1"/>
  <c r="AS45" i="1"/>
  <c r="AS34" i="1"/>
  <c r="AS31" i="1"/>
  <c r="AS97" i="1"/>
  <c r="AS91" i="1"/>
  <c r="AS57" i="1"/>
  <c r="AS119" i="1"/>
  <c r="AS101" i="1"/>
  <c r="AS96" i="1"/>
  <c r="AS26" i="1"/>
  <c r="AS46" i="1"/>
  <c r="AS40" i="1"/>
  <c r="AS35" i="1"/>
  <c r="AS48" i="1"/>
  <c r="AS118" i="1"/>
  <c r="AS122" i="1"/>
  <c r="AS51" i="1"/>
  <c r="AS102" i="1"/>
  <c r="AS85" i="1"/>
  <c r="AS90" i="1"/>
  <c r="AS66" i="1"/>
  <c r="AS56" i="1"/>
  <c r="AS80" i="1"/>
  <c r="AS117" i="1"/>
  <c r="AS99" i="1"/>
  <c r="AS33" i="1"/>
  <c r="AS54" i="1"/>
  <c r="AS120" i="1"/>
  <c r="AS98" i="1"/>
  <c r="AS89" i="1"/>
  <c r="AS63" i="1"/>
  <c r="AS59" i="1"/>
  <c r="AS30" i="1"/>
  <c r="AS70" i="1"/>
  <c r="AS65" i="1"/>
  <c r="AS53" i="1"/>
  <c r="AS83" i="1"/>
  <c r="AS76" i="1"/>
  <c r="AS60" i="1"/>
  <c r="AS84" i="1"/>
  <c r="AS81" i="1"/>
  <c r="AS61" i="1"/>
  <c r="AS86" i="1"/>
  <c r="AS87" i="1"/>
  <c r="AS62" i="1"/>
  <c r="AS82" i="1"/>
  <c r="AS77" i="1"/>
  <c r="AS67" i="1"/>
  <c r="AS58" i="1"/>
  <c r="AS75" i="1"/>
  <c r="AS78" i="1"/>
  <c r="AS71" i="1"/>
  <c r="AS37" i="1"/>
  <c r="AS95" i="1"/>
  <c r="AS93" i="1"/>
  <c r="AS72" i="1"/>
  <c r="AS74" i="1"/>
  <c r="AS94" i="1"/>
  <c r="AS88" i="1"/>
  <c r="AS69" i="1"/>
  <c r="AS73" i="1"/>
  <c r="AS68" i="1"/>
  <c r="AS55" i="1"/>
  <c r="AS64" i="1"/>
  <c r="AS104" i="1"/>
  <c r="AY22" i="1"/>
  <c r="AY30" i="1"/>
  <c r="AY15" i="1"/>
  <c r="AY26" i="1"/>
  <c r="AY23" i="1"/>
  <c r="AY24" i="1"/>
  <c r="AY21" i="1"/>
  <c r="AY20" i="1"/>
  <c r="AQ120" i="1"/>
  <c r="AY19" i="1"/>
  <c r="AZ44" i="1"/>
  <c r="AX80" i="1"/>
  <c r="AV104" i="1"/>
  <c r="AZ45" i="1"/>
  <c r="AX70" i="1"/>
  <c r="AX69" i="1"/>
  <c r="AZ53" i="1"/>
  <c r="AW91" i="1"/>
  <c r="AW85" i="1"/>
  <c r="AV117" i="1"/>
  <c r="AV120" i="1"/>
  <c r="AW95" i="1"/>
  <c r="AX76" i="1"/>
  <c r="BA25" i="1"/>
  <c r="AY62" i="1"/>
  <c r="AX78" i="1"/>
  <c r="AV97" i="1"/>
  <c r="BA42" i="1"/>
  <c r="BA34" i="1"/>
  <c r="AV99" i="1"/>
  <c r="AV102" i="1"/>
  <c r="AW92" i="1"/>
  <c r="AX77" i="1"/>
  <c r="AZ56" i="1"/>
  <c r="AY59" i="1"/>
  <c r="AY51" i="1"/>
  <c r="BA38" i="1"/>
  <c r="AV119" i="1"/>
  <c r="AZ49" i="1"/>
  <c r="BA35" i="1"/>
  <c r="AY66" i="1"/>
  <c r="AZ47" i="1"/>
  <c r="AX67" i="1"/>
  <c r="AW94" i="1"/>
  <c r="AX79" i="1"/>
  <c r="AW90" i="1"/>
  <c r="AW87" i="1"/>
  <c r="AV118" i="1"/>
  <c r="BA40" i="1"/>
  <c r="AW98" i="1"/>
  <c r="AY60" i="1"/>
  <c r="AY68" i="1"/>
  <c r="AX75" i="1"/>
  <c r="AY63" i="1"/>
  <c r="AV121" i="1"/>
  <c r="AZ48" i="1"/>
  <c r="AY61" i="1"/>
  <c r="AW81" i="1"/>
  <c r="AV93" i="1"/>
  <c r="AZ39" i="1"/>
  <c r="AY65" i="1"/>
  <c r="BA31" i="1"/>
  <c r="AZ50" i="1"/>
  <c r="AV122" i="1"/>
  <c r="AY72" i="1"/>
  <c r="AW96" i="1"/>
  <c r="AW83" i="1"/>
  <c r="AY64" i="1"/>
  <c r="AX71" i="1"/>
  <c r="AX84" i="1"/>
  <c r="AY57" i="1"/>
  <c r="AW89" i="1"/>
  <c r="BA36" i="1"/>
  <c r="AZ41" i="1"/>
  <c r="AZ54" i="1"/>
  <c r="AZ43" i="1"/>
  <c r="AV101" i="1"/>
  <c r="AZ52" i="1"/>
  <c r="AW86" i="1"/>
  <c r="AY55" i="1"/>
  <c r="AV100" i="1"/>
  <c r="BA33" i="1"/>
  <c r="AX74" i="1"/>
  <c r="AZ46" i="1"/>
  <c r="BA32" i="1"/>
  <c r="AW88" i="1"/>
  <c r="AX82" i="1"/>
  <c r="AY58" i="1"/>
  <c r="AX73" i="1"/>
  <c r="BA37" i="1"/>
  <c r="AS203" i="1"/>
  <c r="AP203" i="1"/>
  <c r="AQ20" i="1" l="1"/>
  <c r="AQ22" i="1"/>
  <c r="AQ6" i="1"/>
  <c r="Y37" i="3"/>
  <c r="T37" i="3"/>
  <c r="S37" i="3"/>
  <c r="X37" i="3"/>
  <c r="T38" i="3"/>
  <c r="S38" i="3"/>
  <c r="X38" i="3"/>
  <c r="Y38" i="3"/>
  <c r="S36" i="3"/>
  <c r="T36" i="3"/>
  <c r="Y36" i="3"/>
  <c r="X36" i="3"/>
  <c r="AQ100" i="1"/>
  <c r="AQ43" i="1"/>
  <c r="AQ90" i="1"/>
  <c r="AQ59" i="1"/>
  <c r="AQ55" i="1"/>
  <c r="AQ47" i="1"/>
  <c r="AQ57" i="1"/>
  <c r="AQ49" i="1"/>
  <c r="AQ101" i="1"/>
  <c r="AQ32" i="1"/>
  <c r="AQ76" i="1"/>
  <c r="AQ98" i="1"/>
  <c r="AQ92" i="1"/>
  <c r="AQ108" i="1"/>
  <c r="AQ58" i="1"/>
  <c r="AQ91" i="1"/>
  <c r="AQ51" i="1"/>
  <c r="AQ99" i="1"/>
  <c r="AQ107" i="1"/>
  <c r="AQ62" i="1"/>
  <c r="AQ77" i="1"/>
  <c r="AQ128" i="1"/>
  <c r="AQ68" i="1"/>
  <c r="AQ53" i="1"/>
  <c r="AQ124" i="1"/>
  <c r="AQ132" i="1"/>
  <c r="AQ48" i="1"/>
  <c r="AQ42" i="1"/>
  <c r="AQ85" i="1"/>
  <c r="AQ44" i="1"/>
  <c r="AQ130" i="1"/>
  <c r="AQ80" i="1"/>
  <c r="AQ56" i="1"/>
  <c r="AQ136" i="1"/>
  <c r="AQ133" i="1"/>
  <c r="AQ123" i="1"/>
  <c r="AQ125" i="1"/>
  <c r="AQ127" i="1"/>
  <c r="AQ88" i="1"/>
  <c r="AQ135" i="1"/>
  <c r="AQ131" i="1"/>
  <c r="AQ126" i="1"/>
  <c r="AQ134" i="1"/>
  <c r="AQ129" i="1"/>
  <c r="AQ118" i="1"/>
  <c r="AQ113" i="1"/>
  <c r="AQ115" i="1"/>
  <c r="AQ121" i="1"/>
  <c r="AQ104" i="1"/>
  <c r="AQ109" i="1"/>
  <c r="AQ105" i="1"/>
  <c r="AQ111" i="1"/>
  <c r="AQ122" i="1"/>
  <c r="E22" i="16"/>
  <c r="M21" i="16"/>
  <c r="C22" i="16"/>
  <c r="K21" i="16"/>
  <c r="F22" i="16"/>
  <c r="N21" i="16"/>
  <c r="C33" i="15"/>
  <c r="I32" i="15"/>
  <c r="K31" i="15"/>
  <c r="L32" i="15"/>
  <c r="AQ7" i="1"/>
  <c r="AQ203" i="1"/>
  <c r="AH213" i="1"/>
  <c r="AY213" i="1" s="1"/>
  <c r="AG213" i="1"/>
  <c r="AX213" i="1" s="1"/>
  <c r="AC213" i="1"/>
  <c r="AT213" i="1" s="1"/>
  <c r="AF213" i="1"/>
  <c r="AW213" i="1" s="1"/>
  <c r="AI213" i="1"/>
  <c r="AZ213" i="1" s="1"/>
  <c r="AE213" i="1"/>
  <c r="AV213" i="1" s="1"/>
  <c r="AJ213" i="1"/>
  <c r="BA213" i="1" s="1"/>
  <c r="AD213" i="1"/>
  <c r="AU213" i="1" s="1"/>
  <c r="AB37" i="3" l="1"/>
  <c r="Z37" i="3"/>
  <c r="U38" i="3"/>
  <c r="Z38" i="3"/>
  <c r="AB38" i="3"/>
  <c r="AA38" i="3"/>
  <c r="U37" i="3"/>
  <c r="AA37" i="3"/>
  <c r="AB36" i="3"/>
  <c r="AA36" i="3"/>
  <c r="Z36" i="3"/>
  <c r="U36" i="3"/>
  <c r="E23" i="16"/>
  <c r="M22" i="16"/>
  <c r="F23" i="16"/>
  <c r="N22" i="16"/>
  <c r="C23" i="16"/>
  <c r="K22" i="16"/>
  <c r="L33" i="15"/>
  <c r="K32" i="15"/>
  <c r="C34" i="15"/>
  <c r="I33" i="15"/>
  <c r="AS213" i="1"/>
  <c r="AP213" i="1"/>
  <c r="F117" i="7"/>
  <c r="G118" i="7"/>
  <c r="F118" i="7"/>
  <c r="G117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4" i="7"/>
  <c r="K115" i="7"/>
  <c r="K1" i="7"/>
  <c r="C24" i="16" l="1"/>
  <c r="K23" i="16"/>
  <c r="E24" i="16"/>
  <c r="M23" i="16"/>
  <c r="F24" i="16"/>
  <c r="N23" i="16"/>
  <c r="I34" i="15"/>
  <c r="C35" i="15"/>
  <c r="L34" i="15"/>
  <c r="K33" i="15"/>
  <c r="AQ213" i="1"/>
  <c r="BC141" i="1"/>
  <c r="AL142" i="1"/>
  <c r="BC142" i="1" s="1"/>
  <c r="AL143" i="1"/>
  <c r="BC143" i="1" s="1"/>
  <c r="AL144" i="1"/>
  <c r="BC144" i="1" s="1"/>
  <c r="AL145" i="1"/>
  <c r="BC145" i="1" s="1"/>
  <c r="AL146" i="1"/>
  <c r="BC146" i="1" s="1"/>
  <c r="C25" i="16" l="1"/>
  <c r="K24" i="16"/>
  <c r="F25" i="16"/>
  <c r="N24" i="16"/>
  <c r="E25" i="16"/>
  <c r="M24" i="16"/>
  <c r="K34" i="15"/>
  <c r="L35" i="15"/>
  <c r="I35" i="15"/>
  <c r="C36" i="15"/>
  <c r="AM2" i="1"/>
  <c r="C26" i="16" l="1"/>
  <c r="K25" i="16"/>
  <c r="E26" i="16"/>
  <c r="M25" i="16"/>
  <c r="F26" i="16"/>
  <c r="N25" i="16"/>
  <c r="C37" i="15"/>
  <c r="I36" i="15"/>
  <c r="K35" i="15"/>
  <c r="L36" i="15"/>
  <c r="L8" i="3"/>
  <c r="Z208" i="1"/>
  <c r="Y208" i="1"/>
  <c r="X208" i="1"/>
  <c r="W208" i="1"/>
  <c r="V208" i="1"/>
  <c r="U208" i="1"/>
  <c r="T208" i="1"/>
  <c r="S208" i="1"/>
  <c r="Q208" i="1"/>
  <c r="P208" i="1"/>
  <c r="O208" i="1"/>
  <c r="N208" i="1"/>
  <c r="M208" i="1"/>
  <c r="Z207" i="1"/>
  <c r="Y207" i="1"/>
  <c r="X207" i="1"/>
  <c r="W207" i="1"/>
  <c r="V207" i="1"/>
  <c r="U207" i="1"/>
  <c r="T207" i="1"/>
  <c r="S207" i="1"/>
  <c r="Q207" i="1"/>
  <c r="P207" i="1"/>
  <c r="O207" i="1"/>
  <c r="N207" i="1"/>
  <c r="M207" i="1"/>
  <c r="Z206" i="1"/>
  <c r="Y206" i="1"/>
  <c r="X206" i="1"/>
  <c r="W206" i="1"/>
  <c r="V206" i="1"/>
  <c r="U206" i="1"/>
  <c r="T206" i="1"/>
  <c r="S206" i="1"/>
  <c r="Q206" i="1"/>
  <c r="P206" i="1"/>
  <c r="O206" i="1"/>
  <c r="N206" i="1"/>
  <c r="M206" i="1"/>
  <c r="Z205" i="1"/>
  <c r="Y205" i="1"/>
  <c r="X205" i="1"/>
  <c r="W205" i="1"/>
  <c r="V205" i="1"/>
  <c r="U205" i="1"/>
  <c r="T205" i="1"/>
  <c r="S205" i="1"/>
  <c r="Q205" i="1"/>
  <c r="P205" i="1"/>
  <c r="O205" i="1"/>
  <c r="N205" i="1"/>
  <c r="M205" i="1"/>
  <c r="Z204" i="1"/>
  <c r="Y204" i="1"/>
  <c r="X204" i="1"/>
  <c r="W204" i="1"/>
  <c r="V204" i="1"/>
  <c r="U204" i="1"/>
  <c r="T204" i="1"/>
  <c r="S204" i="1"/>
  <c r="Q204" i="1"/>
  <c r="P204" i="1"/>
  <c r="O204" i="1"/>
  <c r="N204" i="1"/>
  <c r="M204" i="1"/>
  <c r="C27" i="16" l="1"/>
  <c r="K27" i="16" s="1"/>
  <c r="K26" i="16"/>
  <c r="F27" i="16"/>
  <c r="N27" i="16" s="1"/>
  <c r="N26" i="16"/>
  <c r="E27" i="16"/>
  <c r="M27" i="16" s="1"/>
  <c r="M26" i="16"/>
  <c r="C38" i="15"/>
  <c r="I38" i="15" s="1"/>
  <c r="I37" i="15"/>
  <c r="L37" i="15"/>
  <c r="K36" i="15"/>
  <c r="AD208" i="1"/>
  <c r="AU208" i="1" s="1"/>
  <c r="AD206" i="1"/>
  <c r="AU206" i="1" s="1"/>
  <c r="AD205" i="1"/>
  <c r="AU205" i="1" s="1"/>
  <c r="AD207" i="1"/>
  <c r="AU207" i="1" s="1"/>
  <c r="AD204" i="1"/>
  <c r="AU204" i="1" s="1"/>
  <c r="AE205" i="1"/>
  <c r="AV205" i="1" s="1"/>
  <c r="AE208" i="1"/>
  <c r="AV208" i="1" s="1"/>
  <c r="AF204" i="1"/>
  <c r="AW204" i="1" s="1"/>
  <c r="AF205" i="1"/>
  <c r="AW205" i="1" s="1"/>
  <c r="AF206" i="1"/>
  <c r="AW206" i="1" s="1"/>
  <c r="AF207" i="1"/>
  <c r="AW207" i="1" s="1"/>
  <c r="AF208" i="1"/>
  <c r="AW208" i="1" s="1"/>
  <c r="AE204" i="1"/>
  <c r="AV204" i="1" s="1"/>
  <c r="AE206" i="1"/>
  <c r="AV206" i="1" s="1"/>
  <c r="AG204" i="1"/>
  <c r="AX204" i="1" s="1"/>
  <c r="AG205" i="1"/>
  <c r="AX205" i="1" s="1"/>
  <c r="AG206" i="1"/>
  <c r="AX206" i="1" s="1"/>
  <c r="AG207" i="1"/>
  <c r="AX207" i="1" s="1"/>
  <c r="AG208" i="1"/>
  <c r="AX208" i="1" s="1"/>
  <c r="AE207" i="1"/>
  <c r="AV207" i="1" s="1"/>
  <c r="AH204" i="1"/>
  <c r="AY204" i="1" s="1"/>
  <c r="AH205" i="1"/>
  <c r="AY205" i="1" s="1"/>
  <c r="AH206" i="1"/>
  <c r="AY206" i="1" s="1"/>
  <c r="AH207" i="1"/>
  <c r="AY207" i="1" s="1"/>
  <c r="AH208" i="1"/>
  <c r="AY208" i="1" s="1"/>
  <c r="AI204" i="1"/>
  <c r="AZ204" i="1" s="1"/>
  <c r="AI205" i="1"/>
  <c r="AZ205" i="1" s="1"/>
  <c r="AI206" i="1"/>
  <c r="AZ206" i="1" s="1"/>
  <c r="AI207" i="1"/>
  <c r="AZ207" i="1" s="1"/>
  <c r="AI208" i="1"/>
  <c r="AZ208" i="1" s="1"/>
  <c r="AJ204" i="1"/>
  <c r="BA204" i="1" s="1"/>
  <c r="AJ205" i="1"/>
  <c r="BA205" i="1" s="1"/>
  <c r="AJ206" i="1"/>
  <c r="BA206" i="1" s="1"/>
  <c r="AJ207" i="1"/>
  <c r="BA207" i="1" s="1"/>
  <c r="AJ208" i="1"/>
  <c r="BA208" i="1" s="1"/>
  <c r="AB204" i="1"/>
  <c r="AP204" i="1" s="1"/>
  <c r="AB205" i="1"/>
  <c r="AP205" i="1" s="1"/>
  <c r="AQ205" i="1" s="1"/>
  <c r="AB206" i="1"/>
  <c r="AP206" i="1" s="1"/>
  <c r="AQ206" i="1" s="1"/>
  <c r="AB207" i="1"/>
  <c r="AP207" i="1" s="1"/>
  <c r="AQ207" i="1" s="1"/>
  <c r="AB208" i="1"/>
  <c r="AP208" i="1" s="1"/>
  <c r="AQ208" i="1" s="1"/>
  <c r="AC204" i="1"/>
  <c r="AT204" i="1" s="1"/>
  <c r="AC205" i="1"/>
  <c r="AT205" i="1" s="1"/>
  <c r="AC206" i="1"/>
  <c r="AT206" i="1" s="1"/>
  <c r="AC207" i="1"/>
  <c r="AT207" i="1" s="1"/>
  <c r="AC208" i="1"/>
  <c r="AT208" i="1" s="1"/>
  <c r="K37" i="15" l="1"/>
  <c r="L40" i="15"/>
  <c r="U13" i="15" s="1"/>
  <c r="M39" i="15"/>
  <c r="M40" i="15" s="1"/>
  <c r="M41" i="15" s="1"/>
  <c r="K38" i="15"/>
  <c r="K40" i="15" s="1"/>
  <c r="J39" i="15"/>
  <c r="J40" i="15" s="1"/>
  <c r="I40" i="15"/>
  <c r="U12" i="15" s="1"/>
  <c r="V13" i="15" s="1"/>
  <c r="AQ204" i="1"/>
  <c r="D12" i="2"/>
  <c r="K12" i="2" s="1"/>
  <c r="AS208" i="1"/>
  <c r="AS206" i="1"/>
  <c r="AS205" i="1"/>
  <c r="AS204" i="1"/>
  <c r="AS207" i="1"/>
  <c r="J7" i="3"/>
  <c r="D9" i="2"/>
  <c r="K9" i="2" s="1"/>
  <c r="AD192" i="1" l="1"/>
  <c r="AU192" i="1" s="1"/>
  <c r="AH187" i="1"/>
  <c r="AY187" i="1" s="1"/>
  <c r="AF186" i="1"/>
  <c r="AW186" i="1" s="1"/>
  <c r="AD194" i="1"/>
  <c r="AU194" i="1" s="1"/>
  <c r="AG182" i="1"/>
  <c r="AX182" i="1" s="1"/>
  <c r="AH192" i="1"/>
  <c r="AY192" i="1" s="1"/>
  <c r="AI191" i="1"/>
  <c r="AZ191" i="1" s="1"/>
  <c r="AI185" i="1"/>
  <c r="AZ185" i="1" s="1"/>
  <c r="AE186" i="1"/>
  <c r="AV186" i="1" s="1"/>
  <c r="AG185" i="1"/>
  <c r="AX185" i="1" s="1"/>
  <c r="AG187" i="1"/>
  <c r="AX187" i="1" s="1"/>
  <c r="AI181" i="1"/>
  <c r="AZ181" i="1" s="1"/>
  <c r="AF196" i="1"/>
  <c r="AW196" i="1" s="1"/>
  <c r="AE192" i="1"/>
  <c r="AV192" i="1" s="1"/>
  <c r="AG192" i="1"/>
  <c r="AX192" i="1" s="1"/>
  <c r="AE187" i="1"/>
  <c r="AV187" i="1" s="1"/>
  <c r="AB192" i="1"/>
  <c r="AB186" i="1"/>
  <c r="AI184" i="1"/>
  <c r="AZ184" i="1" s="1"/>
  <c r="AG183" i="1"/>
  <c r="AX183" i="1" s="1"/>
  <c r="AE194" i="1"/>
  <c r="AV194" i="1" s="1"/>
  <c r="AJ191" i="1"/>
  <c r="BA191" i="1" s="1"/>
  <c r="AH184" i="1"/>
  <c r="AY184" i="1" s="1"/>
  <c r="AF191" i="1"/>
  <c r="AW191" i="1" s="1"/>
  <c r="AI178" i="1"/>
  <c r="AZ178" i="1" s="1"/>
  <c r="AG196" i="1"/>
  <c r="AX196" i="1" s="1"/>
  <c r="AC192" i="1"/>
  <c r="AT192" i="1" s="1"/>
  <c r="AB184" i="1"/>
  <c r="AF188" i="1"/>
  <c r="AW188" i="1" s="1"/>
  <c r="AI186" i="1"/>
  <c r="AZ186" i="1" s="1"/>
  <c r="AJ187" i="1"/>
  <c r="BA187" i="1" s="1"/>
  <c r="AJ184" i="1"/>
  <c r="BA184" i="1" s="1"/>
  <c r="AB180" i="1"/>
  <c r="AJ195" i="1"/>
  <c r="BA195" i="1" s="1"/>
  <c r="AF189" i="1"/>
  <c r="AW189" i="1" s="1"/>
  <c r="AH195" i="1"/>
  <c r="AY195" i="1" s="1"/>
  <c r="AG184" i="1"/>
  <c r="AX184" i="1" s="1"/>
  <c r="AI193" i="1"/>
  <c r="AZ193" i="1" s="1"/>
  <c r="AG193" i="1"/>
  <c r="AX193" i="1" s="1"/>
  <c r="AC191" i="1"/>
  <c r="AT191" i="1" s="1"/>
  <c r="AC185" i="1"/>
  <c r="AT185" i="1" s="1"/>
  <c r="AI194" i="1"/>
  <c r="AZ194" i="1" s="1"/>
  <c r="AH191" i="1"/>
  <c r="AY191" i="1" s="1"/>
  <c r="AE180" i="1"/>
  <c r="AV180" i="1" s="1"/>
  <c r="AF194" i="1"/>
  <c r="AW194" i="1" s="1"/>
  <c r="AC184" i="1"/>
  <c r="AT184" i="1" s="1"/>
  <c r="AJ190" i="1"/>
  <c r="BA190" i="1" s="1"/>
  <c r="AE178" i="1"/>
  <c r="AV178" i="1" s="1"/>
  <c r="AC182" i="1"/>
  <c r="AT182" i="1" s="1"/>
  <c r="AC193" i="1"/>
  <c r="AT193" i="1" s="1"/>
  <c r="AJ188" i="1"/>
  <c r="BA188" i="1" s="1"/>
  <c r="AH189" i="1"/>
  <c r="AY189" i="1" s="1"/>
  <c r="AB182" i="1"/>
  <c r="AF183" i="1"/>
  <c r="AW183" i="1" s="1"/>
  <c r="AD188" i="1"/>
  <c r="AU188" i="1" s="1"/>
  <c r="AC188" i="1"/>
  <c r="AT188" i="1" s="1"/>
  <c r="AI190" i="1"/>
  <c r="AZ190" i="1" s="1"/>
  <c r="AB188" i="1"/>
  <c r="AH179" i="1"/>
  <c r="AY179" i="1" s="1"/>
  <c r="AB183" i="1"/>
  <c r="AD181" i="1"/>
  <c r="AU181" i="1" s="1"/>
  <c r="AH183" i="1"/>
  <c r="AY183" i="1" s="1"/>
  <c r="AG188" i="1"/>
  <c r="AX188" i="1" s="1"/>
  <c r="AH178" i="1"/>
  <c r="AY178" i="1" s="1"/>
  <c r="AG180" i="1"/>
  <c r="AX180" i="1" s="1"/>
  <c r="AB191" i="1"/>
  <c r="AB193" i="1"/>
  <c r="AB181" i="1"/>
  <c r="AG190" i="1"/>
  <c r="AX190" i="1" s="1"/>
  <c r="AG178" i="1"/>
  <c r="AX178" i="1" s="1"/>
  <c r="AF192" i="1"/>
  <c r="AW192" i="1" s="1"/>
  <c r="AI195" i="1"/>
  <c r="AZ195" i="1" s="1"/>
  <c r="AF190" i="1"/>
  <c r="AW190" i="1" s="1"/>
  <c r="AG186" i="1"/>
  <c r="AX186" i="1" s="1"/>
  <c r="AF179" i="1"/>
  <c r="AW179" i="1" s="1"/>
  <c r="AH180" i="1"/>
  <c r="AY180" i="1" s="1"/>
  <c r="AH190" i="1"/>
  <c r="AY190" i="1" s="1"/>
  <c r="AE181" i="1"/>
  <c r="AV181" i="1" s="1"/>
  <c r="AD186" i="1"/>
  <c r="AU186" i="1" s="1"/>
  <c r="AC179" i="1"/>
  <c r="AT179" i="1" s="1"/>
  <c r="AC187" i="1"/>
  <c r="AT187" i="1" s="1"/>
  <c r="AD195" i="1"/>
  <c r="AU195" i="1" s="1"/>
  <c r="AD183" i="1"/>
  <c r="AU183" i="1" s="1"/>
  <c r="AH182" i="1"/>
  <c r="AY182" i="1" s="1"/>
  <c r="AJ179" i="1"/>
  <c r="BA179" i="1" s="1"/>
  <c r="AC194" i="1"/>
  <c r="AT194" i="1" s="1"/>
  <c r="AD196" i="1"/>
  <c r="AU196" i="1" s="1"/>
  <c r="AD180" i="1"/>
  <c r="AU180" i="1" s="1"/>
  <c r="AG191" i="1"/>
  <c r="AX191" i="1" s="1"/>
  <c r="AH193" i="1"/>
  <c r="AY193" i="1" s="1"/>
  <c r="AF185" i="1"/>
  <c r="AW185" i="1" s="1"/>
  <c r="AD179" i="1"/>
  <c r="AU179" i="1" s="1"/>
  <c r="AC189" i="1"/>
  <c r="AT189" i="1" s="1"/>
  <c r="AE179" i="1"/>
  <c r="AV179" i="1" s="1"/>
  <c r="AJ189" i="1"/>
  <c r="BA189" i="1" s="1"/>
  <c r="AJ178" i="1"/>
  <c r="BA178" i="1" s="1"/>
  <c r="AE195" i="1"/>
  <c r="AV195" i="1" s="1"/>
  <c r="AJ180" i="1"/>
  <c r="BA180" i="1" s="1"/>
  <c r="AH188" i="1"/>
  <c r="AY188" i="1" s="1"/>
  <c r="AJ182" i="1"/>
  <c r="BA182" i="1" s="1"/>
  <c r="AD182" i="1"/>
  <c r="AU182" i="1" s="1"/>
  <c r="AE182" i="1"/>
  <c r="AV182" i="1" s="1"/>
  <c r="AD184" i="1"/>
  <c r="AU184" i="1" s="1"/>
  <c r="AF184" i="1"/>
  <c r="AW184" i="1" s="1"/>
  <c r="AB190" i="1"/>
  <c r="AE189" i="1"/>
  <c r="AV189" i="1" s="1"/>
  <c r="AJ192" i="1"/>
  <c r="BA192" i="1" s="1"/>
  <c r="AJ193" i="1"/>
  <c r="BA193" i="1" s="1"/>
  <c r="AH196" i="1"/>
  <c r="AY196" i="1" s="1"/>
  <c r="AC178" i="1"/>
  <c r="AT178" i="1" s="1"/>
  <c r="AB185" i="1"/>
  <c r="AF178" i="1"/>
  <c r="AW178" i="1" s="1"/>
  <c r="AG189" i="1"/>
  <c r="AX189" i="1" s="1"/>
  <c r="AD191" i="1"/>
  <c r="AU191" i="1" s="1"/>
  <c r="AB195" i="1"/>
  <c r="AI180" i="1"/>
  <c r="AZ180" i="1" s="1"/>
  <c r="AD185" i="1"/>
  <c r="AU185" i="1" s="1"/>
  <c r="AI179" i="1"/>
  <c r="AZ179" i="1" s="1"/>
  <c r="AB194" i="1"/>
  <c r="AC196" i="1"/>
  <c r="AT196" i="1" s="1"/>
  <c r="AC180" i="1"/>
  <c r="AT180" i="1" s="1"/>
  <c r="AD189" i="1"/>
  <c r="AU189" i="1" s="1"/>
  <c r="AE185" i="1"/>
  <c r="AV185" i="1" s="1"/>
  <c r="AG179" i="1"/>
  <c r="AX179" i="1" s="1"/>
  <c r="AC186" i="1"/>
  <c r="AT186" i="1" s="1"/>
  <c r="AD187" i="1"/>
  <c r="AU187" i="1" s="1"/>
  <c r="AB179" i="1"/>
  <c r="AF182" i="1"/>
  <c r="AW182" i="1" s="1"/>
  <c r="AB189" i="1"/>
  <c r="AG195" i="1"/>
  <c r="AX195" i="1" s="1"/>
  <c r="AI188" i="1"/>
  <c r="AZ188" i="1" s="1"/>
  <c r="AE196" i="1"/>
  <c r="AV196" i="1" s="1"/>
  <c r="AC183" i="1"/>
  <c r="AT183" i="1" s="1"/>
  <c r="AI187" i="1"/>
  <c r="AZ187" i="1" s="1"/>
  <c r="AC181" i="1"/>
  <c r="AT181" i="1" s="1"/>
  <c r="AJ186" i="1"/>
  <c r="BA186" i="1" s="1"/>
  <c r="AH181" i="1"/>
  <c r="AY181" i="1" s="1"/>
  <c r="AG181" i="1"/>
  <c r="AX181" i="1" s="1"/>
  <c r="AI196" i="1"/>
  <c r="AZ196" i="1" s="1"/>
  <c r="AF181" i="1"/>
  <c r="AW181" i="1" s="1"/>
  <c r="AI183" i="1"/>
  <c r="AZ183" i="1" s="1"/>
  <c r="AH186" i="1"/>
  <c r="AY186" i="1" s="1"/>
  <c r="AJ181" i="1"/>
  <c r="BA181" i="1" s="1"/>
  <c r="AE191" i="1"/>
  <c r="AV191" i="1" s="1"/>
  <c r="AB196" i="1"/>
  <c r="AF180" i="1"/>
  <c r="AW180" i="1" s="1"/>
  <c r="AJ194" i="1"/>
  <c r="BA194" i="1" s="1"/>
  <c r="AF187" i="1"/>
  <c r="AW187" i="1" s="1"/>
  <c r="AB187" i="1"/>
  <c r="AE190" i="1"/>
  <c r="AV190" i="1" s="1"/>
  <c r="AF193" i="1"/>
  <c r="AW193" i="1" s="1"/>
  <c r="AF195" i="1"/>
  <c r="AW195" i="1" s="1"/>
  <c r="AD193" i="1"/>
  <c r="AU193" i="1" s="1"/>
  <c r="AI182" i="1"/>
  <c r="AZ182" i="1" s="1"/>
  <c r="AH194" i="1"/>
  <c r="AY194" i="1" s="1"/>
  <c r="AG194" i="1"/>
  <c r="AX194" i="1" s="1"/>
  <c r="AD190" i="1"/>
  <c r="AU190" i="1" s="1"/>
  <c r="AB178" i="1"/>
  <c r="AC190" i="1"/>
  <c r="AT190" i="1" s="1"/>
  <c r="AJ185" i="1"/>
  <c r="BA185" i="1" s="1"/>
  <c r="AC195" i="1"/>
  <c r="AT195" i="1" s="1"/>
  <c r="AE183" i="1"/>
  <c r="AV183" i="1" s="1"/>
  <c r="AH185" i="1"/>
  <c r="AY185" i="1" s="1"/>
  <c r="AJ196" i="1"/>
  <c r="BA196" i="1" s="1"/>
  <c r="AI189" i="1"/>
  <c r="AZ189" i="1" s="1"/>
  <c r="AD178" i="1"/>
  <c r="AU178" i="1" s="1"/>
  <c r="AI192" i="1"/>
  <c r="AZ192" i="1" s="1"/>
  <c r="AE184" i="1"/>
  <c r="AV184" i="1" s="1"/>
  <c r="AE188" i="1"/>
  <c r="AV188" i="1" s="1"/>
  <c r="AE193" i="1"/>
  <c r="AV193" i="1" s="1"/>
  <c r="AJ183" i="1"/>
  <c r="BA183" i="1" s="1"/>
  <c r="AF139" i="1"/>
  <c r="AW139" i="1" s="1"/>
  <c r="AB140" i="1"/>
  <c r="AB139" i="1"/>
  <c r="AI140" i="1"/>
  <c r="AZ140" i="1" s="1"/>
  <c r="AJ138" i="1"/>
  <c r="BA138" i="1" s="1"/>
  <c r="AG140" i="1"/>
  <c r="AX140" i="1" s="1"/>
  <c r="AH138" i="1"/>
  <c r="AY138" i="1" s="1"/>
  <c r="AF140" i="1"/>
  <c r="AW140" i="1" s="1"/>
  <c r="AJ140" i="1"/>
  <c r="BA140" i="1" s="1"/>
  <c r="AD138" i="1"/>
  <c r="AU138" i="1" s="1"/>
  <c r="AI139" i="1"/>
  <c r="AZ139" i="1" s="1"/>
  <c r="AE140" i="1"/>
  <c r="AV140" i="1" s="1"/>
  <c r="AI138" i="1"/>
  <c r="AZ138" i="1" s="1"/>
  <c r="AC139" i="1"/>
  <c r="AT139" i="1" s="1"/>
  <c r="AG138" i="1"/>
  <c r="AX138" i="1" s="1"/>
  <c r="AD139" i="1"/>
  <c r="AU139" i="1" s="1"/>
  <c r="AH140" i="1"/>
  <c r="AY140" i="1" s="1"/>
  <c r="AB138" i="1"/>
  <c r="AG139" i="1"/>
  <c r="AX139" i="1" s="1"/>
  <c r="AC138" i="1"/>
  <c r="AT138" i="1" s="1"/>
  <c r="AD140" i="1"/>
  <c r="AU140" i="1" s="1"/>
  <c r="AH139" i="1"/>
  <c r="AY139" i="1" s="1"/>
  <c r="AE138" i="1"/>
  <c r="AV138" i="1" s="1"/>
  <c r="AE139" i="1"/>
  <c r="AV139" i="1" s="1"/>
  <c r="AF138" i="1"/>
  <c r="AW138" i="1" s="1"/>
  <c r="AJ139" i="1"/>
  <c r="BA139" i="1" s="1"/>
  <c r="AC140" i="1"/>
  <c r="AT140" i="1" s="1"/>
  <c r="AH149" i="1"/>
  <c r="AY149" i="1" s="1"/>
  <c r="AJ173" i="1"/>
  <c r="BA173" i="1" s="1"/>
  <c r="AI150" i="1"/>
  <c r="AZ150" i="1" s="1"/>
  <c r="AJ174" i="1"/>
  <c r="BA174" i="1" s="1"/>
  <c r="AB157" i="1"/>
  <c r="AF169" i="1"/>
  <c r="AW169" i="1" s="1"/>
  <c r="AB175" i="1"/>
  <c r="AH158" i="1"/>
  <c r="AY158" i="1" s="1"/>
  <c r="AC170" i="1"/>
  <c r="AT170" i="1" s="1"/>
  <c r="AF155" i="1"/>
  <c r="AW155" i="1" s="1"/>
  <c r="AF156" i="1"/>
  <c r="AW156" i="1" s="1"/>
  <c r="AH168" i="1"/>
  <c r="AY168" i="1" s="1"/>
  <c r="AJ153" i="1"/>
  <c r="BA153" i="1" s="1"/>
  <c r="AD165" i="1"/>
  <c r="AU165" i="1" s="1"/>
  <c r="AC177" i="1"/>
  <c r="AT177" i="1" s="1"/>
  <c r="AB148" i="1"/>
  <c r="AD160" i="1"/>
  <c r="AU160" i="1" s="1"/>
  <c r="AF172" i="1"/>
  <c r="AW172" i="1" s="1"/>
  <c r="AG149" i="1"/>
  <c r="AX149" i="1" s="1"/>
  <c r="AF173" i="1"/>
  <c r="AW173" i="1" s="1"/>
  <c r="AG150" i="1"/>
  <c r="AX150" i="1" s="1"/>
  <c r="AI174" i="1"/>
  <c r="AZ174" i="1" s="1"/>
  <c r="AH157" i="1"/>
  <c r="AY157" i="1" s="1"/>
  <c r="AI169" i="1"/>
  <c r="AZ169" i="1" s="1"/>
  <c r="AJ152" i="1"/>
  <c r="BA152" i="1" s="1"/>
  <c r="AE158" i="1"/>
  <c r="AV158" i="1" s="1"/>
  <c r="AD155" i="1"/>
  <c r="AU155" i="1" s="1"/>
  <c r="AE156" i="1"/>
  <c r="AV156" i="1" s="1"/>
  <c r="AI168" i="1"/>
  <c r="AZ168" i="1" s="1"/>
  <c r="AI153" i="1"/>
  <c r="AZ153" i="1" s="1"/>
  <c r="AI165" i="1"/>
  <c r="AZ165" i="1" s="1"/>
  <c r="AE177" i="1"/>
  <c r="AV177" i="1" s="1"/>
  <c r="AJ154" i="1"/>
  <c r="BA154" i="1" s="1"/>
  <c r="AC160" i="1"/>
  <c r="AT160" i="1" s="1"/>
  <c r="AB172" i="1"/>
  <c r="AF166" i="1"/>
  <c r="AW166" i="1" s="1"/>
  <c r="AC173" i="1"/>
  <c r="AT173" i="1" s="1"/>
  <c r="AC157" i="1"/>
  <c r="AT157" i="1" s="1"/>
  <c r="AG164" i="1"/>
  <c r="AX164" i="1" s="1"/>
  <c r="AI156" i="1"/>
  <c r="AZ156" i="1" s="1"/>
  <c r="AB177" i="1"/>
  <c r="AI173" i="1"/>
  <c r="AZ173" i="1" s="1"/>
  <c r="AE169" i="1"/>
  <c r="AV169" i="1" s="1"/>
  <c r="AG155" i="1"/>
  <c r="AX155" i="1" s="1"/>
  <c r="AF171" i="1"/>
  <c r="AW171" i="1" s="1"/>
  <c r="AH151" i="1"/>
  <c r="AY151" i="1" s="1"/>
  <c r="AE152" i="1"/>
  <c r="AV152" i="1" s="1"/>
  <c r="AJ156" i="1"/>
  <c r="BA156" i="1" s="1"/>
  <c r="AC171" i="1"/>
  <c r="AT171" i="1" s="1"/>
  <c r="AB162" i="1"/>
  <c r="AD152" i="1"/>
  <c r="AU152" i="1" s="1"/>
  <c r="AH156" i="1"/>
  <c r="AY156" i="1" s="1"/>
  <c r="AJ148" i="1"/>
  <c r="BA148" i="1" s="1"/>
  <c r="AH162" i="1"/>
  <c r="AY162" i="1" s="1"/>
  <c r="AH176" i="1"/>
  <c r="AY176" i="1" s="1"/>
  <c r="AI159" i="1"/>
  <c r="AZ159" i="1" s="1"/>
  <c r="AF174" i="1"/>
  <c r="AW174" i="1" s="1"/>
  <c r="AD164" i="1"/>
  <c r="AU164" i="1" s="1"/>
  <c r="AF153" i="1"/>
  <c r="AW153" i="1" s="1"/>
  <c r="AF160" i="1"/>
  <c r="AW160" i="1" s="1"/>
  <c r="AC150" i="1"/>
  <c r="AT150" i="1" s="1"/>
  <c r="AF175" i="1"/>
  <c r="AW175" i="1" s="1"/>
  <c r="AB176" i="1"/>
  <c r="AB159" i="1"/>
  <c r="AI160" i="1"/>
  <c r="AZ160" i="1" s="1"/>
  <c r="AJ150" i="1"/>
  <c r="BA150" i="1" s="1"/>
  <c r="AE175" i="1"/>
  <c r="AV175" i="1" s="1"/>
  <c r="AE176" i="1"/>
  <c r="AV176" i="1" s="1"/>
  <c r="AF165" i="1"/>
  <c r="AW165" i="1" s="1"/>
  <c r="AH160" i="1"/>
  <c r="AY160" i="1" s="1"/>
  <c r="AH150" i="1"/>
  <c r="AY150" i="1" s="1"/>
  <c r="AD175" i="1"/>
  <c r="AU175" i="1" s="1"/>
  <c r="AB155" i="1"/>
  <c r="AC153" i="1"/>
  <c r="AT153" i="1" s="1"/>
  <c r="AG160" i="1"/>
  <c r="AX160" i="1" s="1"/>
  <c r="AB149" i="1"/>
  <c r="AB174" i="1"/>
  <c r="AE170" i="1"/>
  <c r="AV170" i="1" s="1"/>
  <c r="AJ168" i="1"/>
  <c r="BA168" i="1" s="1"/>
  <c r="AE160" i="1"/>
  <c r="AV160" i="1" s="1"/>
  <c r="AG170" i="1"/>
  <c r="AX170" i="1" s="1"/>
  <c r="AE159" i="1"/>
  <c r="AV159" i="1" s="1"/>
  <c r="AI151" i="1"/>
  <c r="AZ151" i="1" s="1"/>
  <c r="AB164" i="1"/>
  <c r="AD159" i="1"/>
  <c r="AU159" i="1" s="1"/>
  <c r="AH166" i="1"/>
  <c r="AY166" i="1" s="1"/>
  <c r="AG162" i="1"/>
  <c r="AX162" i="1" s="1"/>
  <c r="AE164" i="1"/>
  <c r="AV164" i="1" s="1"/>
  <c r="AB147" i="1"/>
  <c r="AE154" i="1"/>
  <c r="AV154" i="1" s="1"/>
  <c r="AG173" i="1"/>
  <c r="AX173" i="1" s="1"/>
  <c r="AI163" i="1"/>
  <c r="AZ163" i="1" s="1"/>
  <c r="AG176" i="1"/>
  <c r="AX176" i="1" s="1"/>
  <c r="AJ159" i="1"/>
  <c r="BA159" i="1" s="1"/>
  <c r="AE166" i="1"/>
  <c r="AV166" i="1" s="1"/>
  <c r="AG163" i="1"/>
  <c r="AX163" i="1" s="1"/>
  <c r="AD167" i="1"/>
  <c r="AU167" i="1" s="1"/>
  <c r="AB171" i="1"/>
  <c r="AG161" i="1"/>
  <c r="AX161" i="1" s="1"/>
  <c r="AC163" i="1"/>
  <c r="AT163" i="1" s="1"/>
  <c r="AC168" i="1"/>
  <c r="AT168" i="1" s="1"/>
  <c r="AH148" i="1"/>
  <c r="AY148" i="1" s="1"/>
  <c r="AE161" i="1"/>
  <c r="AV161" i="1" s="1"/>
  <c r="AC151" i="1"/>
  <c r="AT151" i="1" s="1"/>
  <c r="AB170" i="1"/>
  <c r="AE168" i="1"/>
  <c r="AV168" i="1" s="1"/>
  <c r="AF148" i="1"/>
  <c r="AW148" i="1" s="1"/>
  <c r="AB161" i="1"/>
  <c r="AJ157" i="1"/>
  <c r="BA157" i="1" s="1"/>
  <c r="AJ170" i="1"/>
  <c r="BA170" i="1" s="1"/>
  <c r="AD168" i="1"/>
  <c r="AU168" i="1" s="1"/>
  <c r="AC148" i="1"/>
  <c r="AT148" i="1" s="1"/>
  <c r="AJ149" i="1"/>
  <c r="BA149" i="1" s="1"/>
  <c r="AC174" i="1"/>
  <c r="AT174" i="1" s="1"/>
  <c r="AG158" i="1"/>
  <c r="AX158" i="1" s="1"/>
  <c r="AE167" i="1"/>
  <c r="AV167" i="1" s="1"/>
  <c r="AG171" i="1"/>
  <c r="AX171" i="1" s="1"/>
  <c r="AH172" i="1"/>
  <c r="AY172" i="1" s="1"/>
  <c r="AC161" i="1"/>
  <c r="AT161" i="1" s="1"/>
  <c r="AJ169" i="1"/>
  <c r="BA169" i="1" s="1"/>
  <c r="AJ155" i="1"/>
  <c r="BA155" i="1" s="1"/>
  <c r="AE165" i="1"/>
  <c r="AV165" i="1" s="1"/>
  <c r="AG172" i="1"/>
  <c r="AX172" i="1" s="1"/>
  <c r="AI149" i="1"/>
  <c r="AZ149" i="1" s="1"/>
  <c r="AE173" i="1"/>
  <c r="AV173" i="1" s="1"/>
  <c r="AF162" i="1"/>
  <c r="AW162" i="1" s="1"/>
  <c r="AG174" i="1"/>
  <c r="AX174" i="1" s="1"/>
  <c r="AF157" i="1"/>
  <c r="AW157" i="1" s="1"/>
  <c r="AB169" i="1"/>
  <c r="AI152" i="1"/>
  <c r="AZ152" i="1" s="1"/>
  <c r="AF158" i="1"/>
  <c r="AW158" i="1" s="1"/>
  <c r="AF170" i="1"/>
  <c r="AW170" i="1" s="1"/>
  <c r="AC155" i="1"/>
  <c r="AT155" i="1" s="1"/>
  <c r="AD156" i="1"/>
  <c r="AU156" i="1" s="1"/>
  <c r="AF147" i="1"/>
  <c r="AW147" i="1" s="1"/>
  <c r="AH153" i="1"/>
  <c r="AY153" i="1" s="1"/>
  <c r="AH165" i="1"/>
  <c r="AY165" i="1" s="1"/>
  <c r="AD177" i="1"/>
  <c r="AU177" i="1" s="1"/>
  <c r="AG154" i="1"/>
  <c r="AX154" i="1" s="1"/>
  <c r="AB160" i="1"/>
  <c r="AE172" i="1"/>
  <c r="AV172" i="1" s="1"/>
  <c r="AB156" i="1"/>
  <c r="AG165" i="1"/>
  <c r="AX165" i="1" s="1"/>
  <c r="AI154" i="1"/>
  <c r="AZ154" i="1" s="1"/>
  <c r="AD172" i="1"/>
  <c r="AU172" i="1" s="1"/>
  <c r="AE149" i="1"/>
  <c r="AV149" i="1" s="1"/>
  <c r="AD173" i="1"/>
  <c r="AU173" i="1" s="1"/>
  <c r="AJ151" i="1"/>
  <c r="BA151" i="1" s="1"/>
  <c r="AG169" i="1"/>
  <c r="AX169" i="1" s="1"/>
  <c r="AI164" i="1"/>
  <c r="AZ164" i="1" s="1"/>
  <c r="AI155" i="1"/>
  <c r="AZ155" i="1" s="1"/>
  <c r="AD147" i="1"/>
  <c r="AU147" i="1" s="1"/>
  <c r="AB165" i="1"/>
  <c r="AH154" i="1"/>
  <c r="AY154" i="1" s="1"/>
  <c r="AC149" i="1"/>
  <c r="AT149" i="1" s="1"/>
  <c r="AG151" i="1"/>
  <c r="AX151" i="1" s="1"/>
  <c r="AG152" i="1"/>
  <c r="AX152" i="1" s="1"/>
  <c r="AH155" i="1"/>
  <c r="AY155" i="1" s="1"/>
  <c r="AJ165" i="1"/>
  <c r="BA165" i="1" s="1"/>
  <c r="AB154" i="1"/>
  <c r="AD149" i="1"/>
  <c r="AU149" i="1" s="1"/>
  <c r="AJ163" i="1"/>
  <c r="BA163" i="1" s="1"/>
  <c r="AD176" i="1"/>
  <c r="AU176" i="1" s="1"/>
  <c r="AI147" i="1"/>
  <c r="AZ147" i="1" s="1"/>
  <c r="AF154" i="1"/>
  <c r="AW154" i="1" s="1"/>
  <c r="AJ161" i="1"/>
  <c r="BA161" i="1" s="1"/>
  <c r="AF163" i="1"/>
  <c r="AW163" i="1" s="1"/>
  <c r="AI176" i="1"/>
  <c r="AZ176" i="1" s="1"/>
  <c r="AC159" i="1"/>
  <c r="AT159" i="1" s="1"/>
  <c r="AG166" i="1"/>
  <c r="AX166" i="1" s="1"/>
  <c r="AF151" i="1"/>
  <c r="AW151" i="1" s="1"/>
  <c r="AC164" i="1"/>
  <c r="AT164" i="1" s="1"/>
  <c r="AJ147" i="1"/>
  <c r="BA147" i="1" s="1"/>
  <c r="AC154" i="1"/>
  <c r="AT154" i="1" s="1"/>
  <c r="AE150" i="1"/>
  <c r="AV150" i="1" s="1"/>
  <c r="AB158" i="1"/>
  <c r="AB168" i="1"/>
  <c r="AJ160" i="1"/>
  <c r="BA160" i="1" s="1"/>
  <c r="AD150" i="1"/>
  <c r="AU150" i="1" s="1"/>
  <c r="AG175" i="1"/>
  <c r="AX175" i="1" s="1"/>
  <c r="AI167" i="1"/>
  <c r="AZ167" i="1" s="1"/>
  <c r="AJ171" i="1"/>
  <c r="BA171" i="1" s="1"/>
  <c r="AB153" i="1"/>
  <c r="AF149" i="1"/>
  <c r="AW149" i="1" s="1"/>
  <c r="AB173" i="1"/>
  <c r="AC162" i="1"/>
  <c r="AT162" i="1" s="1"/>
  <c r="AH174" i="1"/>
  <c r="AY174" i="1" s="1"/>
  <c r="AE157" i="1"/>
  <c r="AV157" i="1" s="1"/>
  <c r="AH169" i="1"/>
  <c r="AY169" i="1" s="1"/>
  <c r="AH152" i="1"/>
  <c r="AY152" i="1" s="1"/>
  <c r="AJ164" i="1"/>
  <c r="BA164" i="1" s="1"/>
  <c r="AD170" i="1"/>
  <c r="AU170" i="1" s="1"/>
  <c r="AE155" i="1"/>
  <c r="AV155" i="1" s="1"/>
  <c r="AE147" i="1"/>
  <c r="AV147" i="1" s="1"/>
  <c r="AG153" i="1"/>
  <c r="AX153" i="1" s="1"/>
  <c r="AJ177" i="1"/>
  <c r="BA177" i="1" s="1"/>
  <c r="AJ166" i="1"/>
  <c r="BA166" i="1" s="1"/>
  <c r="AE162" i="1"/>
  <c r="AV162" i="1" s="1"/>
  <c r="AD157" i="1"/>
  <c r="AU157" i="1" s="1"/>
  <c r="AB152" i="1"/>
  <c r="AI170" i="1"/>
  <c r="AZ170" i="1" s="1"/>
  <c r="AC156" i="1"/>
  <c r="AT156" i="1" s="1"/>
  <c r="AF159" i="1"/>
  <c r="AW159" i="1" s="1"/>
  <c r="AI177" i="1"/>
  <c r="AZ177" i="1" s="1"/>
  <c r="AC172" i="1"/>
  <c r="AT172" i="1" s="1"/>
  <c r="AD162" i="1"/>
  <c r="AU162" i="1" s="1"/>
  <c r="AD169" i="1"/>
  <c r="AU169" i="1" s="1"/>
  <c r="AJ176" i="1"/>
  <c r="BA176" i="1" s="1"/>
  <c r="AC147" i="1"/>
  <c r="AT147" i="1" s="1"/>
  <c r="AI166" i="1"/>
  <c r="AZ166" i="1" s="1"/>
  <c r="AI162" i="1"/>
  <c r="AZ162" i="1" s="1"/>
  <c r="AF152" i="1"/>
  <c r="AW152" i="1" s="1"/>
  <c r="AG156" i="1"/>
  <c r="AX156" i="1" s="1"/>
  <c r="AH177" i="1"/>
  <c r="AY177" i="1" s="1"/>
  <c r="AH173" i="1"/>
  <c r="AY173" i="1" s="1"/>
  <c r="AC169" i="1"/>
  <c r="AT169" i="1" s="1"/>
  <c r="AB167" i="1"/>
  <c r="AG177" i="1"/>
  <c r="AX177" i="1" s="1"/>
  <c r="AH161" i="1"/>
  <c r="AY161" i="1" s="1"/>
  <c r="AJ175" i="1"/>
  <c r="BA175" i="1" s="1"/>
  <c r="AJ167" i="1"/>
  <c r="BA167" i="1" s="1"/>
  <c r="AE171" i="1"/>
  <c r="AV171" i="1" s="1"/>
  <c r="AB151" i="1"/>
  <c r="AF164" i="1"/>
  <c r="AW164" i="1" s="1"/>
  <c r="AG147" i="1"/>
  <c r="AX147" i="1" s="1"/>
  <c r="AD166" i="1"/>
  <c r="AU166" i="1" s="1"/>
  <c r="AD151" i="1"/>
  <c r="AU151" i="1" s="1"/>
  <c r="AF176" i="1"/>
  <c r="AW176" i="1" s="1"/>
  <c r="AG159" i="1"/>
  <c r="AX159" i="1" s="1"/>
  <c r="AC166" i="1"/>
  <c r="AT166" i="1" s="1"/>
  <c r="AE174" i="1"/>
  <c r="AV174" i="1" s="1"/>
  <c r="AD158" i="1"/>
  <c r="AU158" i="1" s="1"/>
  <c r="AH167" i="1"/>
  <c r="AY167" i="1" s="1"/>
  <c r="AI171" i="1"/>
  <c r="AZ171" i="1" s="1"/>
  <c r="AJ172" i="1"/>
  <c r="BA172" i="1" s="1"/>
  <c r="AD174" i="1"/>
  <c r="AU174" i="1" s="1"/>
  <c r="AI158" i="1"/>
  <c r="AZ158" i="1" s="1"/>
  <c r="AG167" i="1"/>
  <c r="AX167" i="1" s="1"/>
  <c r="AH171" i="1"/>
  <c r="AY171" i="1" s="1"/>
  <c r="AI172" i="1"/>
  <c r="AZ172" i="1" s="1"/>
  <c r="AD161" i="1"/>
  <c r="AU161" i="1" s="1"/>
  <c r="AG157" i="1"/>
  <c r="AX157" i="1" s="1"/>
  <c r="AH170" i="1"/>
  <c r="AY170" i="1" s="1"/>
  <c r="AG168" i="1"/>
  <c r="AX168" i="1" s="1"/>
  <c r="AE148" i="1"/>
  <c r="AV148" i="1" s="1"/>
  <c r="AB150" i="1"/>
  <c r="AI157" i="1"/>
  <c r="AZ157" i="1" s="1"/>
  <c r="AC158" i="1"/>
  <c r="AT158" i="1" s="1"/>
  <c r="AC167" i="1"/>
  <c r="AT167" i="1" s="1"/>
  <c r="AD148" i="1"/>
  <c r="AU148" i="1" s="1"/>
  <c r="AF161" i="1"/>
  <c r="AW161" i="1" s="1"/>
  <c r="AF150" i="1"/>
  <c r="AW150" i="1" s="1"/>
  <c r="AJ162" i="1"/>
  <c r="BA162" i="1" s="1"/>
  <c r="AE151" i="1"/>
  <c r="AV151" i="1" s="1"/>
  <c r="AH163" i="1"/>
  <c r="AY163" i="1" s="1"/>
  <c r="AI175" i="1"/>
  <c r="AZ175" i="1" s="1"/>
  <c r="AC152" i="1"/>
  <c r="AT152" i="1" s="1"/>
  <c r="AH164" i="1"/>
  <c r="AY164" i="1" s="1"/>
  <c r="AC176" i="1"/>
  <c r="AT176" i="1" s="1"/>
  <c r="AF167" i="1"/>
  <c r="AW167" i="1" s="1"/>
  <c r="AF168" i="1"/>
  <c r="AW168" i="1" s="1"/>
  <c r="AH147" i="1"/>
  <c r="AY147" i="1" s="1"/>
  <c r="AH159" i="1"/>
  <c r="AY159" i="1" s="1"/>
  <c r="AD171" i="1"/>
  <c r="AU171" i="1" s="1"/>
  <c r="AG148" i="1"/>
  <c r="AX148" i="1" s="1"/>
  <c r="AD154" i="1"/>
  <c r="AU154" i="1" s="1"/>
  <c r="AB166" i="1"/>
  <c r="AI161" i="1"/>
  <c r="AZ161" i="1" s="1"/>
  <c r="AH175" i="1"/>
  <c r="AY175" i="1" s="1"/>
  <c r="AI148" i="1"/>
  <c r="AZ148" i="1" s="1"/>
  <c r="AJ158" i="1"/>
  <c r="BA158" i="1" s="1"/>
  <c r="AB163" i="1"/>
  <c r="AE153" i="1"/>
  <c r="AV153" i="1" s="1"/>
  <c r="AE163" i="1"/>
  <c r="AV163" i="1" s="1"/>
  <c r="AD153" i="1"/>
  <c r="AU153" i="1" s="1"/>
  <c r="AD163" i="1"/>
  <c r="AU163" i="1" s="1"/>
  <c r="AC165" i="1"/>
  <c r="AT165" i="1" s="1"/>
  <c r="AC175" i="1"/>
  <c r="AT175" i="1" s="1"/>
  <c r="AF177" i="1"/>
  <c r="AW177" i="1" s="1"/>
  <c r="J41" i="15"/>
  <c r="D13" i="2"/>
  <c r="K13" i="2" l="1"/>
  <c r="AP185" i="1"/>
  <c r="AQ185" i="1" s="1"/>
  <c r="AS185" i="1"/>
  <c r="AS196" i="1"/>
  <c r="AP196" i="1"/>
  <c r="AQ196" i="1" s="1"/>
  <c r="AP190" i="1"/>
  <c r="AQ190" i="1" s="1"/>
  <c r="AS190" i="1"/>
  <c r="AP182" i="1"/>
  <c r="AQ182" i="1" s="1"/>
  <c r="AS182" i="1"/>
  <c r="AP188" i="1"/>
  <c r="AQ188" i="1" s="1"/>
  <c r="AS188" i="1"/>
  <c r="AS191" i="1"/>
  <c r="AP191" i="1"/>
  <c r="AQ191" i="1" s="1"/>
  <c r="AS189" i="1"/>
  <c r="AP189" i="1"/>
  <c r="AQ189" i="1" s="1"/>
  <c r="AS192" i="1"/>
  <c r="AP192" i="1"/>
  <c r="AQ192" i="1" s="1"/>
  <c r="AS181" i="1"/>
  <c r="AP181" i="1"/>
  <c r="AQ181" i="1" s="1"/>
  <c r="AS186" i="1"/>
  <c r="AP186" i="1"/>
  <c r="AQ186" i="1" s="1"/>
  <c r="AS178" i="1"/>
  <c r="AP178" i="1"/>
  <c r="AQ178" i="1" s="1"/>
  <c r="AP183" i="1"/>
  <c r="AQ183" i="1" s="1"/>
  <c r="AS183" i="1"/>
  <c r="AS187" i="1"/>
  <c r="AP187" i="1"/>
  <c r="AQ187" i="1" s="1"/>
  <c r="AP179" i="1"/>
  <c r="AQ179" i="1" s="1"/>
  <c r="AS179" i="1"/>
  <c r="AS194" i="1"/>
  <c r="AP194" i="1"/>
  <c r="AQ194" i="1" s="1"/>
  <c r="AP193" i="1"/>
  <c r="AQ193" i="1" s="1"/>
  <c r="AS193" i="1"/>
  <c r="AS180" i="1"/>
  <c r="AP180" i="1"/>
  <c r="AQ180" i="1" s="1"/>
  <c r="AP195" i="1"/>
  <c r="AQ195" i="1" s="1"/>
  <c r="AS195" i="1"/>
  <c r="AS184" i="1"/>
  <c r="AP184" i="1"/>
  <c r="AQ184" i="1" s="1"/>
  <c r="AS139" i="1"/>
  <c r="AP139" i="1"/>
  <c r="AQ139" i="1" s="1"/>
  <c r="AP138" i="1"/>
  <c r="AS138" i="1"/>
  <c r="AP140" i="1"/>
  <c r="AQ140" i="1" s="1"/>
  <c r="AS140" i="1"/>
  <c r="AS148" i="1"/>
  <c r="AP148" i="1"/>
  <c r="AQ148" i="1" s="1"/>
  <c r="AP169" i="1"/>
  <c r="AQ169" i="1" s="1"/>
  <c r="AS169" i="1"/>
  <c r="AP163" i="1"/>
  <c r="AQ163" i="1" s="1"/>
  <c r="AS163" i="1"/>
  <c r="AS174" i="1"/>
  <c r="AP174" i="1"/>
  <c r="AQ174" i="1" s="1"/>
  <c r="AP168" i="1"/>
  <c r="AQ168" i="1" s="1"/>
  <c r="AS168" i="1"/>
  <c r="AS173" i="1"/>
  <c r="AP173" i="1"/>
  <c r="AQ173" i="1" s="1"/>
  <c r="AS151" i="1"/>
  <c r="AP151" i="1"/>
  <c r="AQ151" i="1" s="1"/>
  <c r="AP157" i="1"/>
  <c r="AQ157" i="1" s="1"/>
  <c r="AS157" i="1"/>
  <c r="AS150" i="1"/>
  <c r="AP150" i="1"/>
  <c r="AQ150" i="1" s="1"/>
  <c r="AS147" i="1"/>
  <c r="AP147" i="1"/>
  <c r="AQ147" i="1" s="1"/>
  <c r="AS175" i="1"/>
  <c r="AP175" i="1"/>
  <c r="AQ175" i="1" s="1"/>
  <c r="AS161" i="1"/>
  <c r="AP161" i="1"/>
  <c r="AQ161" i="1" s="1"/>
  <c r="AP167" i="1"/>
  <c r="AQ167" i="1" s="1"/>
  <c r="AS167" i="1"/>
  <c r="AP158" i="1"/>
  <c r="AQ158" i="1" s="1"/>
  <c r="AS158" i="1"/>
  <c r="AS177" i="1"/>
  <c r="AP177" i="1"/>
  <c r="AQ177" i="1" s="1"/>
  <c r="AS164" i="1"/>
  <c r="AP164" i="1"/>
  <c r="AQ164" i="1" s="1"/>
  <c r="AP171" i="1"/>
  <c r="AQ171" i="1" s="1"/>
  <c r="AS171" i="1"/>
  <c r="AP155" i="1"/>
  <c r="AQ155" i="1" s="1"/>
  <c r="AS155" i="1"/>
  <c r="AP166" i="1"/>
  <c r="AQ166" i="1" s="1"/>
  <c r="AS166" i="1"/>
  <c r="AP154" i="1"/>
  <c r="AQ154" i="1" s="1"/>
  <c r="AS154" i="1"/>
  <c r="AS172" i="1"/>
  <c r="AP172" i="1"/>
  <c r="AQ172" i="1" s="1"/>
  <c r="AP160" i="1"/>
  <c r="AQ160" i="1" s="1"/>
  <c r="AS160" i="1"/>
  <c r="AS165" i="1"/>
  <c r="AP165" i="1"/>
  <c r="AQ165" i="1" s="1"/>
  <c r="AP153" i="1"/>
  <c r="AQ153" i="1" s="1"/>
  <c r="AS153" i="1"/>
  <c r="AP170" i="1"/>
  <c r="AQ170" i="1" s="1"/>
  <c r="AS170" i="1"/>
  <c r="AP159" i="1"/>
  <c r="AQ159" i="1" s="1"/>
  <c r="AS159" i="1"/>
  <c r="AP149" i="1"/>
  <c r="AQ149" i="1" s="1"/>
  <c r="AS149" i="1"/>
  <c r="AS176" i="1"/>
  <c r="AP176" i="1"/>
  <c r="AQ176" i="1" s="1"/>
  <c r="AP156" i="1"/>
  <c r="AQ156" i="1" s="1"/>
  <c r="AS156" i="1"/>
  <c r="AP152" i="1"/>
  <c r="AQ152" i="1" s="1"/>
  <c r="AS152" i="1"/>
  <c r="AS162" i="1"/>
  <c r="AP162" i="1"/>
  <c r="AQ162" i="1" s="1"/>
  <c r="AC12" i="1"/>
  <c r="AD12" i="1"/>
  <c r="AE12" i="1"/>
  <c r="AF12" i="1"/>
  <c r="AG12" i="1"/>
  <c r="AQ21" i="1" s="1"/>
  <c r="AH12" i="1"/>
  <c r="AI12" i="1"/>
  <c r="AZ12" i="1" s="1"/>
  <c r="AJ12" i="1"/>
  <c r="BA12" i="1" s="1"/>
  <c r="AC11" i="1"/>
  <c r="AT11" i="1" s="1"/>
  <c r="AD11" i="1"/>
  <c r="AE11" i="1"/>
  <c r="AV11" i="1" s="1"/>
  <c r="AF11" i="1"/>
  <c r="AG11" i="1"/>
  <c r="AH11" i="1"/>
  <c r="AI11" i="1"/>
  <c r="AZ11" i="1" s="1"/>
  <c r="AJ11" i="1"/>
  <c r="BA11" i="1" s="1"/>
  <c r="AC10" i="1"/>
  <c r="AT10" i="1" s="1"/>
  <c r="AD10" i="1"/>
  <c r="AU10" i="1" s="1"/>
  <c r="AE10" i="1"/>
  <c r="AV10" i="1" s="1"/>
  <c r="AF10" i="1"/>
  <c r="AQ46" i="1" s="1"/>
  <c r="AG10" i="1"/>
  <c r="AH10" i="1"/>
  <c r="AI10" i="1"/>
  <c r="AZ10" i="1" s="1"/>
  <c r="AJ10" i="1"/>
  <c r="BA10" i="1" s="1"/>
  <c r="AC9" i="1"/>
  <c r="AT9" i="1" s="1"/>
  <c r="AD9" i="1"/>
  <c r="AU9" i="1" s="1"/>
  <c r="AE9" i="1"/>
  <c r="AF9" i="1"/>
  <c r="AG9" i="1"/>
  <c r="AH9" i="1"/>
  <c r="AI9" i="1"/>
  <c r="AZ9" i="1" s="1"/>
  <c r="AJ9" i="1"/>
  <c r="BA9" i="1" s="1"/>
  <c r="AB14" i="1"/>
  <c r="AC14" i="1"/>
  <c r="AT14" i="1" s="1"/>
  <c r="AD14" i="1"/>
  <c r="AU14" i="1" s="1"/>
  <c r="AE14" i="1"/>
  <c r="AV14" i="1" s="1"/>
  <c r="AF14" i="1"/>
  <c r="AG14" i="1"/>
  <c r="AH14" i="1"/>
  <c r="AI14" i="1"/>
  <c r="AZ14" i="1" s="1"/>
  <c r="AJ14" i="1"/>
  <c r="BA14" i="1" s="1"/>
  <c r="AV9" i="1" l="1"/>
  <c r="AQ9" i="1"/>
  <c r="S32" i="3"/>
  <c r="T32" i="3"/>
  <c r="Y32" i="3"/>
  <c r="X32" i="3"/>
  <c r="S28" i="3"/>
  <c r="T28" i="3"/>
  <c r="Y28" i="3"/>
  <c r="X28" i="3"/>
  <c r="AQ138" i="1"/>
  <c r="AT12" i="1"/>
  <c r="AQ11" i="1"/>
  <c r="AQ15" i="1"/>
  <c r="AU11" i="1"/>
  <c r="AQ81" i="1"/>
  <c r="AQ10" i="1"/>
  <c r="AW12" i="1"/>
  <c r="AV12" i="1"/>
  <c r="AU12" i="1"/>
  <c r="AW10" i="1"/>
  <c r="AW11" i="1"/>
  <c r="AW14" i="1"/>
  <c r="AW9" i="1"/>
  <c r="AS14" i="1"/>
  <c r="AS9" i="1"/>
  <c r="AS10" i="1"/>
  <c r="AS11" i="1"/>
  <c r="AS12" i="1"/>
  <c r="AX10" i="1"/>
  <c r="AX11" i="1"/>
  <c r="AX12" i="1"/>
  <c r="AX14" i="1"/>
  <c r="AX9" i="1"/>
  <c r="AY12" i="1"/>
  <c r="AY10" i="1"/>
  <c r="AY11" i="1"/>
  <c r="AY14" i="1"/>
  <c r="AY9" i="1"/>
  <c r="M8" i="1"/>
  <c r="O8" i="1"/>
  <c r="P8" i="1"/>
  <c r="S8" i="1"/>
  <c r="T8" i="1"/>
  <c r="U8" i="1"/>
  <c r="V8" i="1"/>
  <c r="W8" i="1"/>
  <c r="X8" i="1"/>
  <c r="Y8" i="1"/>
  <c r="Z8" i="1"/>
  <c r="AQ12" i="1" l="1"/>
  <c r="U32" i="3" s="1"/>
  <c r="D10" i="2"/>
  <c r="K10" i="2" s="1"/>
  <c r="N8" i="3"/>
  <c r="Z32" i="3" l="1"/>
  <c r="AB32" i="3"/>
  <c r="AA32" i="3"/>
  <c r="Z146" i="1"/>
  <c r="Y146" i="1"/>
  <c r="X146" i="1"/>
  <c r="W146" i="1"/>
  <c r="V146" i="1"/>
  <c r="U146" i="1"/>
  <c r="T146" i="1"/>
  <c r="S146" i="1"/>
  <c r="Q146" i="1"/>
  <c r="P146" i="1"/>
  <c r="O146" i="1"/>
  <c r="N146" i="1"/>
  <c r="M146" i="1"/>
  <c r="Z145" i="1"/>
  <c r="Y145" i="1"/>
  <c r="X145" i="1"/>
  <c r="W145" i="1"/>
  <c r="V145" i="1"/>
  <c r="U145" i="1"/>
  <c r="T145" i="1"/>
  <c r="S145" i="1"/>
  <c r="Q145" i="1"/>
  <c r="P145" i="1"/>
  <c r="O145" i="1"/>
  <c r="N145" i="1"/>
  <c r="M145" i="1"/>
  <c r="Z144" i="1"/>
  <c r="Y144" i="1"/>
  <c r="X144" i="1"/>
  <c r="W144" i="1"/>
  <c r="V144" i="1"/>
  <c r="U144" i="1"/>
  <c r="T144" i="1"/>
  <c r="S144" i="1"/>
  <c r="Q144" i="1"/>
  <c r="P144" i="1"/>
  <c r="O144" i="1"/>
  <c r="N144" i="1"/>
  <c r="M144" i="1"/>
  <c r="Z143" i="1"/>
  <c r="Y143" i="1"/>
  <c r="X143" i="1"/>
  <c r="W143" i="1"/>
  <c r="V143" i="1"/>
  <c r="U143" i="1"/>
  <c r="T143" i="1"/>
  <c r="S143" i="1"/>
  <c r="Q143" i="1"/>
  <c r="P143" i="1"/>
  <c r="O143" i="1"/>
  <c r="N143" i="1"/>
  <c r="M143" i="1"/>
  <c r="Z142" i="1"/>
  <c r="Y142" i="1"/>
  <c r="X142" i="1"/>
  <c r="W142" i="1"/>
  <c r="V142" i="1"/>
  <c r="U142" i="1"/>
  <c r="T142" i="1"/>
  <c r="S142" i="1"/>
  <c r="Q142" i="1"/>
  <c r="P142" i="1"/>
  <c r="O142" i="1"/>
  <c r="N142" i="1"/>
  <c r="M142" i="1"/>
  <c r="Z141" i="1"/>
  <c r="Y141" i="1"/>
  <c r="X141" i="1"/>
  <c r="W141" i="1"/>
  <c r="V141" i="1"/>
  <c r="U141" i="1"/>
  <c r="T141" i="1"/>
  <c r="S141" i="1"/>
  <c r="Q141" i="1"/>
  <c r="P141" i="1"/>
  <c r="O141" i="1"/>
  <c r="N141" i="1"/>
  <c r="M141" i="1"/>
  <c r="AF144" i="1" l="1"/>
  <c r="AW144" i="1" s="1"/>
  <c r="AB144" i="1"/>
  <c r="AC144" i="1"/>
  <c r="AT144" i="1" s="1"/>
  <c r="AE144" i="1"/>
  <c r="AV144" i="1" s="1"/>
  <c r="AD144" i="1"/>
  <c r="AU144" i="1" s="1"/>
  <c r="AJ144" i="1"/>
  <c r="BA144" i="1" s="1"/>
  <c r="AI144" i="1"/>
  <c r="AZ144" i="1" s="1"/>
  <c r="AH144" i="1"/>
  <c r="AY144" i="1" s="1"/>
  <c r="AG144" i="1"/>
  <c r="AX144" i="1" s="1"/>
  <c r="AJ145" i="1"/>
  <c r="BA145" i="1" s="1"/>
  <c r="AI145" i="1"/>
  <c r="AZ145" i="1" s="1"/>
  <c r="AB145" i="1"/>
  <c r="AH145" i="1"/>
  <c r="AY145" i="1" s="1"/>
  <c r="AG145" i="1"/>
  <c r="AX145" i="1" s="1"/>
  <c r="AF145" i="1"/>
  <c r="AW145" i="1" s="1"/>
  <c r="AD145" i="1"/>
  <c r="AU145" i="1" s="1"/>
  <c r="AE145" i="1"/>
  <c r="AV145" i="1" s="1"/>
  <c r="AC145" i="1"/>
  <c r="AT145" i="1" s="1"/>
  <c r="AB146" i="1"/>
  <c r="AF146" i="1"/>
  <c r="AW146" i="1" s="1"/>
  <c r="AD146" i="1"/>
  <c r="AU146" i="1" s="1"/>
  <c r="AI146" i="1"/>
  <c r="AZ146" i="1" s="1"/>
  <c r="AE146" i="1"/>
  <c r="AV146" i="1" s="1"/>
  <c r="AC146" i="1"/>
  <c r="AT146" i="1" s="1"/>
  <c r="AJ146" i="1"/>
  <c r="BA146" i="1" s="1"/>
  <c r="AH146" i="1"/>
  <c r="AY146" i="1" s="1"/>
  <c r="AG146" i="1"/>
  <c r="AX146" i="1" s="1"/>
  <c r="AB143" i="1"/>
  <c r="AJ143" i="1"/>
  <c r="BA143" i="1" s="1"/>
  <c r="AG143" i="1"/>
  <c r="AX143" i="1" s="1"/>
  <c r="AE143" i="1"/>
  <c r="AV143" i="1" s="1"/>
  <c r="AC143" i="1"/>
  <c r="AT143" i="1" s="1"/>
  <c r="AI143" i="1"/>
  <c r="AZ143" i="1" s="1"/>
  <c r="AH143" i="1"/>
  <c r="AY143" i="1" s="1"/>
  <c r="AF143" i="1"/>
  <c r="AW143" i="1" s="1"/>
  <c r="AD143" i="1"/>
  <c r="AU143" i="1" s="1"/>
  <c r="AF141" i="1"/>
  <c r="AW141" i="1" s="1"/>
  <c r="AC141" i="1"/>
  <c r="AT141" i="1" s="1"/>
  <c r="AE141" i="1"/>
  <c r="AV141" i="1" s="1"/>
  <c r="AD141" i="1"/>
  <c r="AU141" i="1" s="1"/>
  <c r="AJ141" i="1"/>
  <c r="BA141" i="1" s="1"/>
  <c r="AH141" i="1"/>
  <c r="AY141" i="1" s="1"/>
  <c r="AI141" i="1"/>
  <c r="AZ141" i="1" s="1"/>
  <c r="AG141" i="1"/>
  <c r="AX141" i="1" s="1"/>
  <c r="AB141" i="1"/>
  <c r="AJ142" i="1"/>
  <c r="BA142" i="1" s="1"/>
  <c r="AH142" i="1"/>
  <c r="AY142" i="1" s="1"/>
  <c r="AI142" i="1"/>
  <c r="AZ142" i="1" s="1"/>
  <c r="AG142" i="1"/>
  <c r="AX142" i="1" s="1"/>
  <c r="AE142" i="1"/>
  <c r="AV142" i="1" s="1"/>
  <c r="AF142" i="1"/>
  <c r="AW142" i="1" s="1"/>
  <c r="AB142" i="1"/>
  <c r="AC142" i="1"/>
  <c r="AT142" i="1" s="1"/>
  <c r="AD142" i="1"/>
  <c r="AU142" i="1" s="1"/>
  <c r="AS145" i="1" l="1"/>
  <c r="AP145" i="1"/>
  <c r="AQ145" i="1" s="1"/>
  <c r="AS146" i="1"/>
  <c r="AP146" i="1"/>
  <c r="AQ146" i="1" s="1"/>
  <c r="AS142" i="1"/>
  <c r="AP142" i="1"/>
  <c r="AQ142" i="1" s="1"/>
  <c r="AS143" i="1"/>
  <c r="AP143" i="1"/>
  <c r="AQ143" i="1" s="1"/>
  <c r="AS144" i="1"/>
  <c r="AP144" i="1"/>
  <c r="AQ144" i="1" s="1"/>
  <c r="AS141" i="1"/>
  <c r="AP141" i="1"/>
  <c r="F77" i="3"/>
  <c r="F78" i="3" s="1"/>
  <c r="D11" i="2" l="1"/>
  <c r="K11" i="2" s="1"/>
  <c r="AQ141" i="1"/>
  <c r="F8" i="3"/>
  <c r="J4" i="3" l="1"/>
  <c r="Q8" i="1"/>
  <c r="AB8" i="1" s="1"/>
  <c r="AG8" i="1" l="1"/>
  <c r="AF8" i="1"/>
  <c r="AE8" i="1"/>
  <c r="AV8" i="1" s="1"/>
  <c r="AJ8" i="1"/>
  <c r="BA8" i="1" s="1"/>
  <c r="AC8" i="1"/>
  <c r="AI8" i="1"/>
  <c r="AZ8" i="1" s="1"/>
  <c r="AD8" i="1"/>
  <c r="AU8" i="1" s="1"/>
  <c r="AH8" i="1"/>
  <c r="T30" i="3" l="1"/>
  <c r="Y30" i="3"/>
  <c r="X30" i="3"/>
  <c r="S30" i="3"/>
  <c r="AW8" i="1"/>
  <c r="AX8" i="1"/>
  <c r="AS8" i="1"/>
  <c r="AT8" i="1"/>
  <c r="AY8" i="1"/>
  <c r="AQ8" i="1" l="1"/>
  <c r="AP2" i="1"/>
  <c r="Z30" i="3" l="1"/>
  <c r="U30" i="3"/>
  <c r="AA30" i="3"/>
  <c r="AB30" i="3"/>
  <c r="AA29" i="3"/>
  <c r="AB29" i="3"/>
  <c r="F91" i="3"/>
  <c r="Q28" i="1" l="1"/>
  <c r="AB28" i="1" l="1"/>
  <c r="AC28" i="1"/>
  <c r="AT28" i="1" s="1"/>
  <c r="AD28" i="1"/>
  <c r="AU28" i="1" s="1"/>
  <c r="AE28" i="1"/>
  <c r="AF28" i="1"/>
  <c r="AG28" i="1"/>
  <c r="AH28" i="1"/>
  <c r="AI28" i="1"/>
  <c r="AZ28" i="1" s="1"/>
  <c r="AJ28" i="1"/>
  <c r="Q27" i="1"/>
  <c r="Q16" i="1"/>
  <c r="Q13" i="1"/>
  <c r="Q18" i="1"/>
  <c r="AB18" i="1" s="1"/>
  <c r="Q29" i="1"/>
  <c r="Q17" i="1"/>
  <c r="AQ52" i="1" l="1"/>
  <c r="AQ63" i="1"/>
  <c r="AV28" i="1"/>
  <c r="AX28" i="1"/>
  <c r="AS28" i="1"/>
  <c r="BA28" i="1"/>
  <c r="AW28" i="1"/>
  <c r="AB17" i="1"/>
  <c r="AC17" i="1"/>
  <c r="AD17" i="1"/>
  <c r="AU17" i="1" s="1"/>
  <c r="AE17" i="1"/>
  <c r="AV17" i="1" s="1"/>
  <c r="AF17" i="1"/>
  <c r="AG17" i="1"/>
  <c r="AH17" i="1"/>
  <c r="AI17" i="1"/>
  <c r="AZ17" i="1" s="1"/>
  <c r="AJ17" i="1"/>
  <c r="BA17" i="1" s="1"/>
  <c r="AB29" i="1"/>
  <c r="AC29" i="1"/>
  <c r="AD29" i="1"/>
  <c r="AE29" i="1"/>
  <c r="AF29" i="1"/>
  <c r="AG29" i="1"/>
  <c r="AH29" i="1"/>
  <c r="AI29" i="1"/>
  <c r="AZ29" i="1" s="1"/>
  <c r="AJ29" i="1"/>
  <c r="AC18" i="1"/>
  <c r="AT18" i="1" s="1"/>
  <c r="AD18" i="1"/>
  <c r="AE18" i="1"/>
  <c r="AF18" i="1"/>
  <c r="AG18" i="1"/>
  <c r="AH18" i="1"/>
  <c r="AI18" i="1"/>
  <c r="AJ18" i="1"/>
  <c r="BA18" i="1" s="1"/>
  <c r="AB13" i="1"/>
  <c r="AC13" i="1"/>
  <c r="AT13" i="1" s="1"/>
  <c r="AD13" i="1"/>
  <c r="AU13" i="1" s="1"/>
  <c r="AE13" i="1"/>
  <c r="AV13" i="1" s="1"/>
  <c r="AF13" i="1"/>
  <c r="AG13" i="1"/>
  <c r="AH13" i="1"/>
  <c r="AI13" i="1"/>
  <c r="AZ13" i="1" s="1"/>
  <c r="AJ13" i="1"/>
  <c r="BA13" i="1" s="1"/>
  <c r="AB16" i="1"/>
  <c r="AC16" i="1"/>
  <c r="AT16" i="1" s="1"/>
  <c r="AD16" i="1"/>
  <c r="AU16" i="1" s="1"/>
  <c r="AE16" i="1"/>
  <c r="AF16" i="1"/>
  <c r="AG16" i="1"/>
  <c r="AH16" i="1"/>
  <c r="AI16" i="1"/>
  <c r="AZ16" i="1" s="1"/>
  <c r="AJ16" i="1"/>
  <c r="BA16" i="1" s="1"/>
  <c r="AB27" i="1"/>
  <c r="AC27" i="1"/>
  <c r="AT27" i="1" s="1"/>
  <c r="AD27" i="1"/>
  <c r="AE27" i="1"/>
  <c r="AF27" i="1"/>
  <c r="AG27" i="1"/>
  <c r="AH27" i="1"/>
  <c r="AI27" i="1"/>
  <c r="AQ30" i="1" s="1"/>
  <c r="AJ27" i="1"/>
  <c r="AY28" i="1"/>
  <c r="AV16" i="1" l="1"/>
  <c r="AQ39" i="1"/>
  <c r="Y25" i="3"/>
  <c r="AQ33" i="1"/>
  <c r="X24" i="3"/>
  <c r="AQ45" i="1"/>
  <c r="T33" i="3"/>
  <c r="S33" i="3"/>
  <c r="X33" i="3"/>
  <c r="Y33" i="3"/>
  <c r="Y34" i="3"/>
  <c r="T34" i="3"/>
  <c r="S34" i="3"/>
  <c r="X34" i="3"/>
  <c r="T26" i="3"/>
  <c r="X26" i="3"/>
  <c r="Y26" i="3"/>
  <c r="S26" i="3"/>
  <c r="X25" i="3"/>
  <c r="Y24" i="3"/>
  <c r="Y31" i="3"/>
  <c r="X31" i="3"/>
  <c r="T31" i="3"/>
  <c r="S31" i="3"/>
  <c r="X35" i="3"/>
  <c r="Y35" i="3"/>
  <c r="T35" i="3"/>
  <c r="S35" i="3"/>
  <c r="S18" i="3"/>
  <c r="AQ14" i="1"/>
  <c r="AU29" i="1"/>
  <c r="AQ69" i="1"/>
  <c r="AT17" i="1"/>
  <c r="AQ89" i="1"/>
  <c r="AT29" i="1"/>
  <c r="AQ87" i="1"/>
  <c r="AZ18" i="1"/>
  <c r="D8" i="2"/>
  <c r="K8" i="2" s="1"/>
  <c r="AZ27" i="1"/>
  <c r="AU27" i="1"/>
  <c r="AX18" i="1"/>
  <c r="AX13" i="1"/>
  <c r="AV18" i="1"/>
  <c r="AU18" i="1"/>
  <c r="AV29" i="1"/>
  <c r="T19" i="3"/>
  <c r="X19" i="3"/>
  <c r="Y20" i="3"/>
  <c r="X20" i="3"/>
  <c r="T20" i="3"/>
  <c r="S20" i="3"/>
  <c r="AW29" i="1"/>
  <c r="AW17" i="1"/>
  <c r="AQ17" i="1"/>
  <c r="AV27" i="1"/>
  <c r="AW16" i="1"/>
  <c r="AX27" i="1"/>
  <c r="AS27" i="1"/>
  <c r="AS16" i="1"/>
  <c r="AS13" i="1"/>
  <c r="AS18" i="1"/>
  <c r="AS29" i="1"/>
  <c r="AS17" i="1"/>
  <c r="AQ28" i="1"/>
  <c r="BA29" i="1"/>
  <c r="BA27" i="1"/>
  <c r="AX29" i="1"/>
  <c r="AX17" i="1"/>
  <c r="AW18" i="1"/>
  <c r="AW27" i="1"/>
  <c r="AX16" i="1"/>
  <c r="AW13" i="1"/>
  <c r="AY27" i="1"/>
  <c r="AY16" i="1"/>
  <c r="AY13" i="1"/>
  <c r="AY18" i="1"/>
  <c r="AY29" i="1"/>
  <c r="AY17" i="1"/>
  <c r="AB28" i="3" l="1"/>
  <c r="U28" i="3"/>
  <c r="Z28" i="3"/>
  <c r="AA28" i="3"/>
  <c r="X13" i="3"/>
  <c r="X12" i="3"/>
  <c r="AQ18" i="1"/>
  <c r="S48" i="3"/>
  <c r="T13" i="3"/>
  <c r="S13" i="3"/>
  <c r="Y13" i="3"/>
  <c r="AQ13" i="1"/>
  <c r="T12" i="3"/>
  <c r="X21" i="3"/>
  <c r="Y21" i="3"/>
  <c r="Y12" i="3"/>
  <c r="T21" i="3"/>
  <c r="AQ27" i="1"/>
  <c r="S21" i="3"/>
  <c r="D6" i="2"/>
  <c r="X89" i="3"/>
  <c r="Y89" i="3"/>
  <c r="S12" i="3"/>
  <c r="S89" i="3"/>
  <c r="T89" i="3"/>
  <c r="S19" i="3"/>
  <c r="Y19" i="3"/>
  <c r="X48" i="3"/>
  <c r="X18" i="3"/>
  <c r="Y14" i="3"/>
  <c r="Y49" i="3"/>
  <c r="T14" i="3"/>
  <c r="S14" i="3"/>
  <c r="X14" i="3"/>
  <c r="S49" i="3"/>
  <c r="T49" i="3"/>
  <c r="AQ16" i="1"/>
  <c r="X49" i="3"/>
  <c r="AQ29" i="1"/>
  <c r="K6" i="2" l="1"/>
  <c r="AA33" i="3"/>
  <c r="U33" i="3"/>
  <c r="Z33" i="3"/>
  <c r="AB33" i="3"/>
  <c r="Z25" i="3"/>
  <c r="AA25" i="3"/>
  <c r="AB25" i="3"/>
  <c r="AA34" i="3"/>
  <c r="Z34" i="3"/>
  <c r="U34" i="3"/>
  <c r="AB34" i="3"/>
  <c r="AA24" i="3"/>
  <c r="AB24" i="3"/>
  <c r="Z26" i="3"/>
  <c r="AB26" i="3"/>
  <c r="AA26" i="3"/>
  <c r="U26" i="3"/>
  <c r="Z35" i="3"/>
  <c r="U35" i="3"/>
  <c r="AB35" i="3"/>
  <c r="AA35" i="3"/>
  <c r="U31" i="3"/>
  <c r="Z31" i="3"/>
  <c r="AA31" i="3"/>
  <c r="AB31" i="3"/>
  <c r="AB27" i="3"/>
  <c r="AA27" i="3"/>
  <c r="AB12" i="3"/>
  <c r="AA23" i="3"/>
  <c r="AB22" i="3"/>
  <c r="AA22" i="3"/>
  <c r="AB18" i="3"/>
  <c r="AA13" i="3"/>
  <c r="AB23" i="3"/>
  <c r="Z18" i="3"/>
  <c r="AA18" i="3"/>
  <c r="U12" i="3"/>
  <c r="Z12" i="3"/>
  <c r="AA12" i="3"/>
  <c r="U21" i="3"/>
  <c r="AB21" i="3"/>
  <c r="Z21" i="3"/>
  <c r="Z48" i="3"/>
  <c r="AA48" i="3"/>
  <c r="AB48" i="3"/>
  <c r="AA21" i="3"/>
  <c r="U49" i="3"/>
  <c r="Z89" i="3"/>
  <c r="AA89" i="3"/>
  <c r="U89" i="3"/>
  <c r="AB89" i="3"/>
  <c r="AB19" i="3"/>
  <c r="AA19" i="3"/>
  <c r="AB14" i="3"/>
  <c r="U13" i="3"/>
  <c r="AA20" i="3"/>
  <c r="AB20" i="3"/>
  <c r="AB49" i="3"/>
  <c r="AB13" i="3"/>
  <c r="AA14" i="3"/>
  <c r="AA49" i="3"/>
  <c r="U19" i="3"/>
  <c r="Z19" i="3"/>
  <c r="Z13" i="3"/>
  <c r="U20" i="3"/>
  <c r="Z20" i="3"/>
  <c r="Z49" i="3"/>
  <c r="Z14" i="3"/>
  <c r="U14" i="3"/>
  <c r="Y27" i="3"/>
  <c r="AA93" i="3" l="1"/>
  <c r="Z93" i="3"/>
  <c r="Y22" i="3"/>
  <c r="X27" i="3"/>
  <c r="T27" i="3"/>
  <c r="AB93" i="3" l="1"/>
  <c r="T25" i="3"/>
  <c r="U25" i="3"/>
  <c r="Y48" i="3"/>
  <c r="T48" i="3"/>
  <c r="X29" i="3"/>
  <c r="U27" i="3"/>
  <c r="Z27" i="3"/>
  <c r="X22" i="3"/>
  <c r="Y23" i="3"/>
  <c r="X23" i="3"/>
  <c r="Y29" i="3"/>
  <c r="Y18" i="3"/>
  <c r="T18" i="3"/>
  <c r="S23" i="3"/>
  <c r="S24" i="3"/>
  <c r="S22" i="3"/>
  <c r="S29" i="3"/>
  <c r="S25" i="3"/>
  <c r="T23" i="3"/>
  <c r="T24" i="3"/>
  <c r="T22" i="3"/>
  <c r="T29" i="3"/>
  <c r="D7" i="2"/>
  <c r="K7" i="2" l="1"/>
  <c r="K4" i="2" s="1"/>
  <c r="D9" i="3" s="1"/>
  <c r="D16" i="2"/>
  <c r="D5" i="2"/>
  <c r="K5" i="2" s="1"/>
  <c r="D4" i="2"/>
  <c r="Z23" i="3"/>
  <c r="Z22" i="3"/>
  <c r="Z24" i="3"/>
  <c r="U23" i="3"/>
  <c r="U22" i="3"/>
  <c r="U24" i="3"/>
  <c r="D19" i="2" l="1"/>
  <c r="D4" i="3" s="1"/>
  <c r="U48" i="3"/>
  <c r="U29" i="3"/>
  <c r="Z29" i="3"/>
  <c r="U18" i="3"/>
  <c r="B4" i="3" l="1"/>
  <c r="P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<sst xmlns="http://schemas.openxmlformats.org/spreadsheetml/2006/main" count="9403" uniqueCount="638">
  <si>
    <t>Total</t>
  </si>
  <si>
    <t>Disponibles</t>
  </si>
  <si>
    <t>Departamento</t>
  </si>
  <si>
    <t>Oficina</t>
  </si>
  <si>
    <t>L.Comercial</t>
  </si>
  <si>
    <t>Estacionamiento</t>
  </si>
  <si>
    <t>ESCT. BICICLETA</t>
  </si>
  <si>
    <t>Deposito</t>
  </si>
  <si>
    <t>Nota</t>
  </si>
  <si>
    <t>Cantidad</t>
  </si>
  <si>
    <t>Monto</t>
  </si>
  <si>
    <t>Precio promedio</t>
  </si>
  <si>
    <t>M2 promedio</t>
  </si>
  <si>
    <t>M2 minimo</t>
  </si>
  <si>
    <t>M2 maximo</t>
  </si>
  <si>
    <t>Precio Modelo</t>
  </si>
  <si>
    <t>Factor</t>
  </si>
  <si>
    <t>Precio Base</t>
  </si>
  <si>
    <t>Soles por metro cuadrado</t>
  </si>
  <si>
    <t>Dólares por metro cuadrado (refer.)</t>
  </si>
  <si>
    <t>Dorm.</t>
  </si>
  <si>
    <t>Desplegar para detalle</t>
  </si>
  <si>
    <t>n.a.</t>
  </si>
  <si>
    <t>1D</t>
  </si>
  <si>
    <t>2D</t>
  </si>
  <si>
    <t>3D</t>
  </si>
  <si>
    <t>Modelo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</si>
  <si>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</si>
  <si>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</si>
  <si>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</si>
  <si>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</si>
  <si>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</si>
  <si>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</si>
  <si>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</si>
  <si>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</si>
  <si>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</si>
  <si>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</si>
  <si>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</si>
  <si>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</si>
  <si>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</si>
  <si>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</si>
  <si>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</si>
  <si>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</si>
  <si>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</si>
  <si>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</si>
  <si>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</si>
  <si>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</si>
  <si>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</si>
  <si>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Tipo</t>
  </si>
  <si>
    <t>Flat</t>
  </si>
  <si>
    <t>Duplex</t>
  </si>
  <si>
    <t>Vista</t>
  </si>
  <si>
    <t>Vista Interna</t>
  </si>
  <si>
    <t>Jr. Enrique Villar</t>
  </si>
  <si>
    <t>Piso</t>
  </si>
  <si>
    <t>S3</t>
  </si>
  <si>
    <t>S2</t>
  </si>
  <si>
    <t>S1</t>
  </si>
  <si>
    <t>Hitos</t>
  </si>
  <si>
    <t>Redondear Multiplo</t>
  </si>
  <si>
    <t>Redondea al multiplo más cercano</t>
  </si>
  <si>
    <t>Area no techada</t>
  </si>
  <si>
    <t>Ponderación para cálculo de precio</t>
  </si>
  <si>
    <t>Unidades por Hito</t>
  </si>
  <si>
    <t># de unidades a venderse por cada hito</t>
  </si>
  <si>
    <t>CUADRO DE AREAS</t>
  </si>
  <si>
    <t>CABIDA</t>
  </si>
  <si>
    <t>NOMBRE DEL PROYECTO</t>
  </si>
  <si>
    <t>AREA</t>
  </si>
  <si>
    <t>FECHA</t>
  </si>
  <si>
    <t>EDIFICIO MULTIFAMILIAR PATRIOTAS 206</t>
  </si>
  <si>
    <t>DESARROLLO</t>
  </si>
  <si>
    <t>EMPRESA</t>
  </si>
  <si>
    <t>RESPONSABLE</t>
  </si>
  <si>
    <t>ALBAMAR</t>
  </si>
  <si>
    <t>CC</t>
  </si>
  <si>
    <t>L1007 ARQUITECTOS</t>
  </si>
  <si>
    <t>PISOS</t>
  </si>
  <si>
    <t xml:space="preserve"> AREA COMUN TECHADA (B)</t>
  </si>
  <si>
    <t>TOTAL AREA TECHADA (A+B)</t>
  </si>
  <si>
    <t>SUB-TOTALES TECHADOS</t>
  </si>
  <si>
    <t>BICIS</t>
  </si>
  <si>
    <t>AUTOS</t>
  </si>
  <si>
    <t>AREA TECHADA VENDIBLE (M2)</t>
  </si>
  <si>
    <t>RATIO</t>
  </si>
  <si>
    <t>AREA TECHADA VENDIBLE (A)</t>
  </si>
  <si>
    <t>SUB-TOTALES VENDIBLES</t>
  </si>
  <si>
    <t xml:space="preserve">AREA TECHADA TOTAL (M2)          </t>
  </si>
  <si>
    <t>X01</t>
  </si>
  <si>
    <t>X02</t>
  </si>
  <si>
    <t>X03</t>
  </si>
  <si>
    <t>X04</t>
  </si>
  <si>
    <t>X05</t>
  </si>
  <si>
    <t>X06</t>
  </si>
  <si>
    <t>AREA TERRENO (M2)</t>
  </si>
  <si>
    <t>%</t>
  </si>
  <si>
    <t>SOTANO 4 + CTO. DE BOMBAS + CISTERNA</t>
  </si>
  <si>
    <t>AREA LIBRE (M2)</t>
  </si>
  <si>
    <t>SOTANO 3</t>
  </si>
  <si>
    <t>SOTANO 2</t>
  </si>
  <si>
    <t>DEPARTAMENTOS</t>
  </si>
  <si>
    <t>SOTANO 1</t>
  </si>
  <si>
    <t>Nº DORM.</t>
  </si>
  <si>
    <t>CANTIDAD</t>
  </si>
  <si>
    <t>HAB/DEPTO</t>
  </si>
  <si>
    <t>HAB</t>
  </si>
  <si>
    <t>1º PISO</t>
  </si>
  <si>
    <t>3D (69m2)</t>
  </si>
  <si>
    <t>2º PISO</t>
  </si>
  <si>
    <t>2D+1 (69m2)</t>
  </si>
  <si>
    <t>3º PISO</t>
  </si>
  <si>
    <t>2D (51-60m2)</t>
  </si>
  <si>
    <t>4º PISO</t>
  </si>
  <si>
    <t>1D (35m2)</t>
  </si>
  <si>
    <t>5º PISO</t>
  </si>
  <si>
    <t>TOTAL</t>
  </si>
  <si>
    <t>6º PISO</t>
  </si>
  <si>
    <t>7º PISO</t>
  </si>
  <si>
    <t>DENSIDAD PROYECTO</t>
  </si>
  <si>
    <t>8º PISO</t>
  </si>
  <si>
    <t>9º PISO</t>
  </si>
  <si>
    <r>
      <rPr>
        <sz val="10"/>
        <color indexed="8"/>
        <rFont val="Arial"/>
        <family val="2"/>
      </rPr>
      <t>ESTACIONAMIENTOS</t>
    </r>
    <r>
      <rPr>
        <b/>
        <sz val="10"/>
        <color indexed="8"/>
        <rFont val="Arial"/>
        <family val="2"/>
      </rPr>
      <t xml:space="preserve"> REQUERIDOS</t>
    </r>
  </si>
  <si>
    <t>10º PISO</t>
  </si>
  <si>
    <t>VENDIBLES</t>
  </si>
  <si>
    <t>1 c/ 3 viv</t>
  </si>
  <si>
    <t>11º PISO</t>
  </si>
  <si>
    <t>VISITAS</t>
  </si>
  <si>
    <t>no requiere</t>
  </si>
  <si>
    <t>12º PISO</t>
  </si>
  <si>
    <t>BICICLETAS</t>
  </si>
  <si>
    <t>1 c/ 1 viv</t>
  </si>
  <si>
    <t>13º PISO</t>
  </si>
  <si>
    <t>14º PISO</t>
  </si>
  <si>
    <r>
      <rPr>
        <sz val="10"/>
        <color indexed="8"/>
        <rFont val="Arial"/>
        <family val="2"/>
      </rPr>
      <t>ESTACIONAMIENTOS</t>
    </r>
    <r>
      <rPr>
        <b/>
        <sz val="10"/>
        <color indexed="8"/>
        <rFont val="Arial"/>
        <family val="2"/>
      </rPr>
      <t xml:space="preserve"> EN PROYECTO</t>
    </r>
  </si>
  <si>
    <t>15o PISO</t>
  </si>
  <si>
    <t>50 autos simples</t>
  </si>
  <si>
    <t>16o PISO</t>
  </si>
  <si>
    <t>17o PISO</t>
  </si>
  <si>
    <t>117 bicicletas</t>
  </si>
  <si>
    <t>18o PISO</t>
  </si>
  <si>
    <t>19o PISO</t>
  </si>
  <si>
    <t>20o PISO</t>
  </si>
  <si>
    <t>AZOTEA</t>
  </si>
  <si>
    <t>ZONAS COMUNES</t>
  </si>
  <si>
    <t>AREA DE CISTERNAS A DEFINIR POR ESPECIALISTAS.</t>
  </si>
  <si>
    <t>Fecha Reporte:</t>
  </si>
  <si>
    <t>Total Dpto. Vendido</t>
  </si>
  <si>
    <t>Modelo Jun 18</t>
  </si>
  <si>
    <t>Factores por Caracteristicas</t>
  </si>
  <si>
    <t>Factiores por Hito</t>
  </si>
  <si>
    <t>Precio Lista por Hito</t>
  </si>
  <si>
    <t>Venta</t>
  </si>
  <si>
    <t>Inmueble</t>
  </si>
  <si>
    <t>No.</t>
  </si>
  <si>
    <t>Area c/T (m2)</t>
  </si>
  <si>
    <t>Area s/T (m2)</t>
  </si>
  <si>
    <t>Status</t>
  </si>
  <si>
    <t>Cliente</t>
  </si>
  <si>
    <t>Precio</t>
  </si>
  <si>
    <t>Precio Proyectado</t>
  </si>
  <si>
    <t>Precio Promedio Proyectado</t>
  </si>
  <si>
    <t>DEPARTAMENTO</t>
  </si>
  <si>
    <t>ESTACIONAMIENTO</t>
  </si>
  <si>
    <t>ESTACIONAMIENTO + DEPOSITO</t>
  </si>
  <si>
    <t>DEPOSITO</t>
  </si>
  <si>
    <t>D-1</t>
  </si>
  <si>
    <t>Disponible</t>
  </si>
  <si>
    <t>V-58</t>
  </si>
  <si>
    <t>V-59</t>
  </si>
  <si>
    <t>B-1</t>
  </si>
  <si>
    <t>No existe</t>
  </si>
  <si>
    <t>B-83</t>
  </si>
  <si>
    <t>B-84</t>
  </si>
  <si>
    <t>B-85</t>
  </si>
  <si>
    <t>B-86</t>
  </si>
  <si>
    <t>B-87</t>
  </si>
  <si>
    <t>LOCAL COMERCIAL</t>
  </si>
  <si>
    <t>LC01</t>
  </si>
  <si>
    <t>LC02</t>
  </si>
  <si>
    <t>LC03</t>
  </si>
  <si>
    <t>LC04</t>
  </si>
  <si>
    <t>Tipologia</t>
  </si>
  <si>
    <t>Hito</t>
  </si>
  <si>
    <t>Stock</t>
  </si>
  <si>
    <t>Cabida</t>
  </si>
  <si>
    <t>Sabana Actual</t>
  </si>
  <si>
    <t>Precios Proyectados</t>
  </si>
  <si>
    <t>Diferencia</t>
  </si>
  <si>
    <t>Ventas (Inc. IGV)</t>
  </si>
  <si>
    <t>Depas</t>
  </si>
  <si>
    <t>Area c/t</t>
  </si>
  <si>
    <t>Area s/t</t>
  </si>
  <si>
    <t>Precio m2</t>
  </si>
  <si>
    <t>ANTEPROYECTO EDIFICIO MULTIFAMILIAR VILLAR</t>
  </si>
  <si>
    <t>FECHA:</t>
  </si>
  <si>
    <t>NIVEL</t>
  </si>
  <si>
    <t>ANTEPROYECTO</t>
  </si>
  <si>
    <t>N°</t>
  </si>
  <si>
    <t>TERRAZA
SIN TECHAR</t>
  </si>
  <si>
    <t>AREA COMUN</t>
  </si>
  <si>
    <t>TECHADA</t>
  </si>
  <si>
    <t>SIN TECHAR</t>
  </si>
  <si>
    <t>OCUPADA</t>
  </si>
  <si>
    <t>PORCENTAJE DE PARTICIPACION</t>
  </si>
  <si>
    <t>&lt;= Precio de la Administración mensual</t>
  </si>
  <si>
    <t>SOTANO 03</t>
  </si>
  <si>
    <t>SOTANO 02</t>
  </si>
  <si>
    <t>SOTANO 01</t>
  </si>
  <si>
    <t>PISO 01</t>
  </si>
  <si>
    <t>PISO 02</t>
  </si>
  <si>
    <t>PISO 03</t>
  </si>
  <si>
    <t>PISO 04</t>
  </si>
  <si>
    <t>PISO 05</t>
  </si>
  <si>
    <t>PISO 06</t>
  </si>
  <si>
    <t>PISO 07</t>
  </si>
  <si>
    <t>PISO 08</t>
  </si>
  <si>
    <t>PISO 09</t>
  </si>
  <si>
    <t>PISO 10</t>
  </si>
  <si>
    <t>PISO 11</t>
  </si>
  <si>
    <t>PISO 12</t>
  </si>
  <si>
    <t>PISO 13</t>
  </si>
  <si>
    <t>PISO 14</t>
  </si>
  <si>
    <t>PISO 15</t>
  </si>
  <si>
    <t>DEPARTAMENTO DUPLEX (1ER PISO)</t>
  </si>
  <si>
    <t>DEPARTAMENTO DUPLEX (2DO PISO)</t>
  </si>
  <si>
    <t>PISO</t>
  </si>
  <si>
    <t>PROYECTO EDIFICIO RESIDENCIAL PATRIOTAS</t>
  </si>
  <si>
    <t>DESCRIPCION</t>
  </si>
  <si>
    <t>CTO BOMBAS</t>
  </si>
  <si>
    <t>PISO 16</t>
  </si>
  <si>
    <t>PISO 17</t>
  </si>
  <si>
    <t>PISO 18</t>
  </si>
  <si>
    <t>PISO 19</t>
  </si>
  <si>
    <t>PISO 20</t>
  </si>
  <si>
    <t>A total</t>
  </si>
  <si>
    <t>Estado</t>
  </si>
  <si>
    <t>2D+1</t>
  </si>
  <si>
    <t>AG</t>
  </si>
  <si>
    <t>PTR-904</t>
  </si>
  <si>
    <t>101</t>
  </si>
  <si>
    <t>PTR-1104</t>
  </si>
  <si>
    <t>204</t>
  </si>
  <si>
    <t>PTR-1204</t>
  </si>
  <si>
    <t>904</t>
  </si>
  <si>
    <t>PTR-1205</t>
  </si>
  <si>
    <t>1104</t>
  </si>
  <si>
    <t>PTR-1404</t>
  </si>
  <si>
    <t>1204</t>
  </si>
  <si>
    <t>PTR-1603</t>
  </si>
  <si>
    <t>1205</t>
  </si>
  <si>
    <t>PTR-1705</t>
  </si>
  <si>
    <t>1304</t>
  </si>
  <si>
    <t>PTR-1605</t>
  </si>
  <si>
    <t>1404</t>
  </si>
  <si>
    <t>PTR-1604</t>
  </si>
  <si>
    <t>1604</t>
  </si>
  <si>
    <t>1603</t>
  </si>
  <si>
    <t>PTR-1304</t>
  </si>
  <si>
    <t>PTR-204</t>
  </si>
  <si>
    <t>1605</t>
  </si>
  <si>
    <t>PTR-2004</t>
  </si>
  <si>
    <t>1705</t>
  </si>
  <si>
    <t>PTR-101</t>
  </si>
  <si>
    <t>1904</t>
  </si>
  <si>
    <t>PTR-1904</t>
  </si>
  <si>
    <t>2004</t>
  </si>
  <si>
    <t>Interior</t>
  </si>
  <si>
    <t>Av. Patriotas</t>
  </si>
  <si>
    <t>TIPO</t>
  </si>
  <si>
    <t>VENDIDOS</t>
  </si>
  <si>
    <t>DISPONIBLES</t>
  </si>
  <si>
    <t>ANTEPROYECTO EDIFICIO RESIDENCIAL CUBA</t>
  </si>
  <si>
    <t>CUARTO DE BOMBA</t>
  </si>
  <si>
    <t>AREA COMUN (CISTERNA + ESCALERA + OTROS)</t>
  </si>
  <si>
    <t>SOTANO 05</t>
  </si>
  <si>
    <t>ESTACIONAMIENTO + DEPOSITO ABIERTO</t>
  </si>
  <si>
    <t>ESTACIONAMIENTO + DEPOSITO CERRADO</t>
  </si>
  <si>
    <t>AREA COMUN (CIRCULACIÓN +ESCALERA + OTROS)</t>
  </si>
  <si>
    <t>SOTANO 04</t>
  </si>
  <si>
    <t>SEMI SOTANO</t>
  </si>
  <si>
    <t>PISO 21</t>
  </si>
  <si>
    <t>PISO 22</t>
  </si>
  <si>
    <t>Hito Bajo</t>
  </si>
  <si>
    <t>Cod.</t>
  </si>
  <si>
    <t>N/H</t>
  </si>
  <si>
    <t>Código</t>
  </si>
  <si>
    <t>Nombre</t>
  </si>
  <si>
    <t>Tipo de Unidad</t>
  </si>
  <si>
    <t>Proyecto</t>
  </si>
  <si>
    <t>Código de Proyecto</t>
  </si>
  <si>
    <t>Subdivisión</t>
  </si>
  <si>
    <t>Código de Subdivisión</t>
  </si>
  <si>
    <t>Estado Comercial</t>
  </si>
  <si>
    <t>Estado Personalizado</t>
  </si>
  <si>
    <t>Estado de Construcción</t>
  </si>
  <si>
    <t>Avance(en %)</t>
  </si>
  <si>
    <t>Area Techada</t>
  </si>
  <si>
    <t>Area Libre</t>
  </si>
  <si>
    <t>Area Total</t>
  </si>
  <si>
    <t>Fecha Estimada</t>
  </si>
  <si>
    <t>Fecha Real</t>
  </si>
  <si>
    <t>Moneda Actual</t>
  </si>
  <si>
    <t>Precio Actual</t>
  </si>
  <si>
    <t>Moneda Venta</t>
  </si>
  <si>
    <t>Precio venta</t>
  </si>
  <si>
    <t>Descuento</t>
  </si>
  <si>
    <t>Precio descontado</t>
  </si>
  <si>
    <t>Precio M2</t>
  </si>
  <si>
    <t>Tea</t>
  </si>
  <si>
    <t>Proforma</t>
  </si>
  <si>
    <t>Precio Proforma</t>
  </si>
  <si>
    <t>Código S10</t>
  </si>
  <si>
    <t>Número Partida</t>
  </si>
  <si>
    <t>Unidad Padre</t>
  </si>
  <si>
    <t>Id</t>
  </si>
  <si>
    <t>Notaría</t>
  </si>
  <si>
    <t>abogado_designado</t>
  </si>
  <si>
    <t>N° de Kardex</t>
  </si>
  <si>
    <t>Fecha de escritura pública</t>
  </si>
  <si>
    <t>numeracion_anterior</t>
  </si>
  <si>
    <t>dormitorios</t>
  </si>
  <si>
    <t>Área de Estacionamiento (Solo para Estacionamiento + Depósito)</t>
  </si>
  <si>
    <t>banos</t>
  </si>
  <si>
    <t>vista</t>
  </si>
  <si>
    <t>Área de Depósito (Solo para Estacionamiento + Depósito)</t>
  </si>
  <si>
    <t>DNI</t>
  </si>
  <si>
    <t>Tipo de Financiamiento</t>
  </si>
  <si>
    <t>Domicilio</t>
  </si>
  <si>
    <t>Distrito</t>
  </si>
  <si>
    <t>Medio de Captación</t>
  </si>
  <si>
    <t>Télefono</t>
  </si>
  <si>
    <t>BEA-D1</t>
  </si>
  <si>
    <t>D1</t>
  </si>
  <si>
    <t>Depósito</t>
  </si>
  <si>
    <t>Albamar Bea</t>
  </si>
  <si>
    <t>BEA</t>
  </si>
  <si>
    <t>-</t>
  </si>
  <si>
    <t>En Planos</t>
  </si>
  <si>
    <t>S/</t>
  </si>
  <si>
    <t>BEA-DE59</t>
  </si>
  <si>
    <t>DE59</t>
  </si>
  <si>
    <t>BEA-E59</t>
  </si>
  <si>
    <t>E59</t>
  </si>
  <si>
    <t>Estacionamiento Simple</t>
  </si>
  <si>
    <t>BEA-DE58</t>
  </si>
  <si>
    <t>DE58</t>
  </si>
  <si>
    <t>BEA-E58</t>
  </si>
  <si>
    <t>E58</t>
  </si>
  <si>
    <t>BEA-E57</t>
  </si>
  <si>
    <t>E57</t>
  </si>
  <si>
    <t>BEA-E56</t>
  </si>
  <si>
    <t>E56</t>
  </si>
  <si>
    <t>BEA-E55</t>
  </si>
  <si>
    <t>E55</t>
  </si>
  <si>
    <t>BEA-E54</t>
  </si>
  <si>
    <t>E54</t>
  </si>
  <si>
    <t>BEA-E53</t>
  </si>
  <si>
    <t>E53</t>
  </si>
  <si>
    <t>BEA-E52</t>
  </si>
  <si>
    <t>E52</t>
  </si>
  <si>
    <t>BEA-E51</t>
  </si>
  <si>
    <t>E51</t>
  </si>
  <si>
    <t>BEA-E50</t>
  </si>
  <si>
    <t>E50</t>
  </si>
  <si>
    <t>BEA-E49</t>
  </si>
  <si>
    <t>E49</t>
  </si>
  <si>
    <t>BEA-E48</t>
  </si>
  <si>
    <t>E48</t>
  </si>
  <si>
    <t>BEA-E47</t>
  </si>
  <si>
    <t>E47</t>
  </si>
  <si>
    <t>BEA-E46</t>
  </si>
  <si>
    <t>E46</t>
  </si>
  <si>
    <t>BEA-E45</t>
  </si>
  <si>
    <t>E45</t>
  </si>
  <si>
    <t>BEA-E44</t>
  </si>
  <si>
    <t>E44</t>
  </si>
  <si>
    <t>BEA-E43</t>
  </si>
  <si>
    <t>E43</t>
  </si>
  <si>
    <t>BEA-E42</t>
  </si>
  <si>
    <t>E42</t>
  </si>
  <si>
    <t>BEA-E41</t>
  </si>
  <si>
    <t>E41</t>
  </si>
  <si>
    <t>BEA-E40</t>
  </si>
  <si>
    <t>E40</t>
  </si>
  <si>
    <t>BEA-E39</t>
  </si>
  <si>
    <t>E39</t>
  </si>
  <si>
    <t>BEA-E38</t>
  </si>
  <si>
    <t>E38</t>
  </si>
  <si>
    <t>BEA-E37</t>
  </si>
  <si>
    <t>E37</t>
  </si>
  <si>
    <t>BEA-E36</t>
  </si>
  <si>
    <t>E36</t>
  </si>
  <si>
    <t>BEA-E35</t>
  </si>
  <si>
    <t>E35</t>
  </si>
  <si>
    <t>BEA-E34</t>
  </si>
  <si>
    <t>E34</t>
  </si>
  <si>
    <t>BEA-E33</t>
  </si>
  <si>
    <t>E33</t>
  </si>
  <si>
    <t>BEA-E32</t>
  </si>
  <si>
    <t>E32</t>
  </si>
  <si>
    <t>BEA-E31</t>
  </si>
  <si>
    <t>E31</t>
  </si>
  <si>
    <t>BEA-E30</t>
  </si>
  <si>
    <t>E30</t>
  </si>
  <si>
    <t>BEA-E29</t>
  </si>
  <si>
    <t>E29</t>
  </si>
  <si>
    <t>BEA-E28</t>
  </si>
  <si>
    <t>E28</t>
  </si>
  <si>
    <t>BEA-E27</t>
  </si>
  <si>
    <t>E27</t>
  </si>
  <si>
    <t>BEA-E26</t>
  </si>
  <si>
    <t>E26</t>
  </si>
  <si>
    <t>BEA-E25</t>
  </si>
  <si>
    <t>E25</t>
  </si>
  <si>
    <t>BEA-E24</t>
  </si>
  <si>
    <t>E24</t>
  </si>
  <si>
    <t>BEA-E23</t>
  </si>
  <si>
    <t>E23</t>
  </si>
  <si>
    <t>BEA-E22</t>
  </si>
  <si>
    <t>E22</t>
  </si>
  <si>
    <t>BEA-E21</t>
  </si>
  <si>
    <t>E21</t>
  </si>
  <si>
    <t>BEA-E20</t>
  </si>
  <si>
    <t>E20</t>
  </si>
  <si>
    <t>BEA-E19</t>
  </si>
  <si>
    <t>E19</t>
  </si>
  <si>
    <t>BEA-E18</t>
  </si>
  <si>
    <t>E18</t>
  </si>
  <si>
    <t>BEA-E17</t>
  </si>
  <si>
    <t>E17</t>
  </si>
  <si>
    <t>BEA-E16</t>
  </si>
  <si>
    <t>E16</t>
  </si>
  <si>
    <t>BEA-E15</t>
  </si>
  <si>
    <t>E15</t>
  </si>
  <si>
    <t>BEA-E14</t>
  </si>
  <si>
    <t>E14</t>
  </si>
  <si>
    <t>BEA-E13</t>
  </si>
  <si>
    <t>E13</t>
  </si>
  <si>
    <t>BEA-E12</t>
  </si>
  <si>
    <t>E12</t>
  </si>
  <si>
    <t>BEA-E11</t>
  </si>
  <si>
    <t>E11</t>
  </si>
  <si>
    <t>BEA-E10</t>
  </si>
  <si>
    <t>E10</t>
  </si>
  <si>
    <t>BEA-E9</t>
  </si>
  <si>
    <t>E9</t>
  </si>
  <si>
    <t>BEA-E8</t>
  </si>
  <si>
    <t>E8</t>
  </si>
  <si>
    <t>BEA-E7</t>
  </si>
  <si>
    <t>E7</t>
  </si>
  <si>
    <t>BEA-E6</t>
  </si>
  <si>
    <t>E6</t>
  </si>
  <si>
    <t>BEA-E5</t>
  </si>
  <si>
    <t>E5</t>
  </si>
  <si>
    <t>BEA-E4</t>
  </si>
  <si>
    <t>E4</t>
  </si>
  <si>
    <t>BEA-E3</t>
  </si>
  <si>
    <t>E3</t>
  </si>
  <si>
    <t>BEA-E2</t>
  </si>
  <si>
    <t>E2</t>
  </si>
  <si>
    <t>BEA-E1</t>
  </si>
  <si>
    <t>E1</t>
  </si>
  <si>
    <t>BEA-101</t>
  </si>
  <si>
    <t>Departamento Flat</t>
  </si>
  <si>
    <t>BEA-102</t>
  </si>
  <si>
    <t>BEA-103</t>
  </si>
  <si>
    <t>BEA-104</t>
  </si>
  <si>
    <t>BEA-105</t>
  </si>
  <si>
    <t>BEA-201</t>
  </si>
  <si>
    <t>MODELO 1</t>
  </si>
  <si>
    <t>BEA-202</t>
  </si>
  <si>
    <t>BEA-203</t>
  </si>
  <si>
    <t>BEA-204</t>
  </si>
  <si>
    <t>MODELO 2</t>
  </si>
  <si>
    <t>BEA-205</t>
  </si>
  <si>
    <t>MODELO 3</t>
  </si>
  <si>
    <t>BEA-206</t>
  </si>
  <si>
    <t>MODELO 7</t>
  </si>
  <si>
    <t>BEA-207</t>
  </si>
  <si>
    <t>MODELO 8</t>
  </si>
  <si>
    <t>BEA-208</t>
  </si>
  <si>
    <t>MODELO 4</t>
  </si>
  <si>
    <t>BEA-209</t>
  </si>
  <si>
    <t>MODELO 9</t>
  </si>
  <si>
    <t>BEA-301</t>
  </si>
  <si>
    <t>BEA-302</t>
  </si>
  <si>
    <t>MODELO 5</t>
  </si>
  <si>
    <t>BEA-303</t>
  </si>
  <si>
    <t>MODELO 6</t>
  </si>
  <si>
    <t>BEA-304</t>
  </si>
  <si>
    <t>BEA-305</t>
  </si>
  <si>
    <t>BEA-306</t>
  </si>
  <si>
    <t>BEA-307</t>
  </si>
  <si>
    <t>BEA-308</t>
  </si>
  <si>
    <t>BEA-309</t>
  </si>
  <si>
    <t>BEA-401</t>
  </si>
  <si>
    <t>BEA-402</t>
  </si>
  <si>
    <t>BEA-403</t>
  </si>
  <si>
    <t>BEA-404</t>
  </si>
  <si>
    <t>BEA-405</t>
  </si>
  <si>
    <t>BEA-406</t>
  </si>
  <si>
    <t>BEA-407</t>
  </si>
  <si>
    <t>BEA-408</t>
  </si>
  <si>
    <t>BEA-409</t>
  </si>
  <si>
    <t>BEA-501</t>
  </si>
  <si>
    <t>BEA-502</t>
  </si>
  <si>
    <t>BEA-503</t>
  </si>
  <si>
    <t>BEA-504</t>
  </si>
  <si>
    <t>BEA-505</t>
  </si>
  <si>
    <t>BEA-506</t>
  </si>
  <si>
    <t>BEA-507</t>
  </si>
  <si>
    <t>BEA-508</t>
  </si>
  <si>
    <t>BEA-509</t>
  </si>
  <si>
    <t>BEA-601</t>
  </si>
  <si>
    <t>BEA-602</t>
  </si>
  <si>
    <t>BEA-603</t>
  </si>
  <si>
    <t>BEA-604</t>
  </si>
  <si>
    <t>BEA-605</t>
  </si>
  <si>
    <t>BEA-606</t>
  </si>
  <si>
    <t>BEA-607</t>
  </si>
  <si>
    <t>BEA-608</t>
  </si>
  <si>
    <t>BEA-609</t>
  </si>
  <si>
    <t>BEA-701</t>
  </si>
  <si>
    <t>BEA-702</t>
  </si>
  <si>
    <t>BEA-703</t>
  </si>
  <si>
    <t>BEA-704</t>
  </si>
  <si>
    <t>BEA-705</t>
  </si>
  <si>
    <t>BEA-706</t>
  </si>
  <si>
    <t>BEA-707</t>
  </si>
  <si>
    <t>BEA-708</t>
  </si>
  <si>
    <t>BEA-709</t>
  </si>
  <si>
    <t>BEA-801</t>
  </si>
  <si>
    <t>BEA-802</t>
  </si>
  <si>
    <t>BEA-803</t>
  </si>
  <si>
    <t>BEA-804</t>
  </si>
  <si>
    <t>BEA-805</t>
  </si>
  <si>
    <t>BEA-806</t>
  </si>
  <si>
    <t>BEA-807</t>
  </si>
  <si>
    <t>BEA-808</t>
  </si>
  <si>
    <t>BEA-809</t>
  </si>
  <si>
    <t>BEA-901</t>
  </si>
  <si>
    <t>BEA-902</t>
  </si>
  <si>
    <t>BEA-903</t>
  </si>
  <si>
    <t>BEA-904</t>
  </si>
  <si>
    <t>BEA-905</t>
  </si>
  <si>
    <t>BEA-906</t>
  </si>
  <si>
    <t>BEA-907</t>
  </si>
  <si>
    <t>BEA-908</t>
  </si>
  <si>
    <t>BEA-909</t>
  </si>
  <si>
    <t>BEA-1001</t>
  </si>
  <si>
    <t>BEA-1002</t>
  </si>
  <si>
    <t>BEA-1003</t>
  </si>
  <si>
    <t>BEA-1004</t>
  </si>
  <si>
    <t>BEA-1005</t>
  </si>
  <si>
    <t>BEA-1006</t>
  </si>
  <si>
    <t>BEA-1007</t>
  </si>
  <si>
    <t>BEA-1008</t>
  </si>
  <si>
    <t>BEA-1009</t>
  </si>
  <si>
    <t>BEA-1101</t>
  </si>
  <si>
    <t>BEA-1102</t>
  </si>
  <si>
    <t>BEA-1103</t>
  </si>
  <si>
    <t>BEA-1104</t>
  </si>
  <si>
    <t>BEA-1105</t>
  </si>
  <si>
    <t>BEA-1106</t>
  </si>
  <si>
    <t>BEA-1107</t>
  </si>
  <si>
    <t>BEA-1108</t>
  </si>
  <si>
    <t>BEA-1109</t>
  </si>
  <si>
    <t>BEA-1201</t>
  </si>
  <si>
    <t>BEA-1202</t>
  </si>
  <si>
    <t>BEA-1203</t>
  </si>
  <si>
    <t>BEA-1204</t>
  </si>
  <si>
    <t>BEA-1205</t>
  </si>
  <si>
    <t>BEA-1206</t>
  </si>
  <si>
    <t>BEA-1207</t>
  </si>
  <si>
    <t>BEA-1208</t>
  </si>
  <si>
    <t>BEA-1209</t>
  </si>
  <si>
    <t>BEA-1301</t>
  </si>
  <si>
    <t>BEA-1302</t>
  </si>
  <si>
    <t>BEA-1303</t>
  </si>
  <si>
    <t>BEA-1304</t>
  </si>
  <si>
    <t>BEA-1305</t>
  </si>
  <si>
    <t>BEA-1306</t>
  </si>
  <si>
    <t>BEA-1307</t>
  </si>
  <si>
    <t>BEA-1308</t>
  </si>
  <si>
    <t>BEA-1309</t>
  </si>
  <si>
    <t>BEA-1401</t>
  </si>
  <si>
    <t>BEA-1402</t>
  </si>
  <si>
    <t>BEA-1403</t>
  </si>
  <si>
    <t>BEA-1404</t>
  </si>
  <si>
    <t>BEA-1405</t>
  </si>
  <si>
    <t>BEA-1406</t>
  </si>
  <si>
    <t>BEA-1407</t>
  </si>
  <si>
    <t>BEA-1408</t>
  </si>
  <si>
    <t>BEA-1409</t>
  </si>
  <si>
    <t>BEA-1501</t>
  </si>
  <si>
    <t>Departamento Duplex</t>
  </si>
  <si>
    <t>BEA-1502</t>
  </si>
  <si>
    <t>BEA-1503</t>
  </si>
  <si>
    <t>BEA-1504</t>
  </si>
  <si>
    <t>BEA-1505</t>
  </si>
  <si>
    <t>BEA-1506</t>
  </si>
  <si>
    <t>BEA-1507</t>
  </si>
  <si>
    <t>BEA-1508</t>
  </si>
  <si>
    <t>BEA-1509</t>
  </si>
  <si>
    <t>COD</t>
  </si>
  <si>
    <t>CLIENTE</t>
  </si>
  <si>
    <t>PREC SPER</t>
  </si>
  <si>
    <t>ESTADO SPER</t>
  </si>
  <si>
    <t>EST FORM</t>
  </si>
  <si>
    <t>STATUS</t>
  </si>
  <si>
    <t>Nuñez Izaguirre, Katia Patricia</t>
  </si>
  <si>
    <t>Molina Castillo, Hilaria Carolina</t>
  </si>
  <si>
    <t>Patiño Campos, Franchesca Mariela</t>
  </si>
  <si>
    <t>Cornejo Corales, Carlos Alonso</t>
  </si>
  <si>
    <t>Grupo tci escorpio sac</t>
  </si>
  <si>
    <t>Firmo</t>
  </si>
  <si>
    <t>Proceso De Venta</t>
  </si>
  <si>
    <t>Pendiente Firma</t>
  </si>
  <si>
    <t>Proceso De Separacion</t>
  </si>
  <si>
    <t>Edilberto Richard Paucar Cuya</t>
  </si>
  <si>
    <t>Etiquetas de fila</t>
  </si>
  <si>
    <t>Total general</t>
  </si>
  <si>
    <t>Etiquetas de columna</t>
  </si>
  <si>
    <t>Suma de Stock</t>
  </si>
  <si>
    <t>Reservado en Minuta</t>
  </si>
  <si>
    <t>Reservada en Minuta</t>
  </si>
  <si>
    <t>Sanchez Pinto, Francisco Jose Melchor</t>
  </si>
  <si>
    <t>Campoverde Silva, Jaqueline</t>
  </si>
  <si>
    <t>Ramos Taipe, Jhosselyn Malena</t>
  </si>
  <si>
    <t>Loyola Portella, Bruno</t>
  </si>
  <si>
    <t>Bustamante Portilla, Sebastian Luis</t>
  </si>
  <si>
    <t>Rojas Caramutty, Cesar Guillermo Orlando</t>
  </si>
  <si>
    <t>Yaya Vasquez, Beatriz Elizabeth</t>
  </si>
  <si>
    <t>Rivas Collazos, Aracely</t>
  </si>
  <si>
    <t>Rosas Jacome, Alvaro Rodrigo</t>
  </si>
  <si>
    <t>Araujo Bellido, Elsa Erika</t>
  </si>
  <si>
    <t>Perez Balbin, Cynthia Rebeca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</si>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</sst>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&quot;S/&quot;\ #,##0.00;[Red]\-&quot;S/&quot;\ #,##0.00"/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_-&quot;S/&quot;* #,##0.00_-;\-&quot;S/&quot;* #,##0.00_-;_-&quot;S/&quot;* &quot;-&quot;??_-;_-@_-"/>
    <numFmt numFmtId="166" formatCode="_-* #,##0.00\ _€_-;\-* #,##0.00\ _€_-;_-* &quot;-&quot;??\ _€_-;_-@_-"/>
    <numFmt numFmtId="167" formatCode="&quot;S/&quot;#,##0.00"/>
    <numFmt numFmtId="168" formatCode="&quot;S/&quot;#,##0"/>
    <numFmt numFmtId="169" formatCode="0.000"/>
    <numFmt numFmtId="170" formatCode="_-* #,##0.00000_-;\-* #,##0.00000_-;_-* &quot;-&quot;??_-;_-@_-"/>
    <numFmt numFmtId="171" formatCode="_-&quot;S/&quot;* #,##0_-;\-&quot;S/&quot;* #,##0_-;_-&quot;S/&quot;* &quot;-&quot;??_-;_-@_-"/>
    <numFmt numFmtId="172" formatCode="0\ &quot;Dorm.&quot;"/>
    <numFmt numFmtId="173" formatCode="_ &quot;S/.&quot;\ * #,##0.00_ ;_ &quot;S/.&quot;\ * \-#,##0.00_ ;_ &quot;S/.&quot;\ * &quot;-&quot;??_ ;_ @_ "/>
    <numFmt numFmtId="174" formatCode="&quot; &quot;* #,##0.00&quot; &quot;;&quot; &quot;* \(#,##0.00\);&quot; &quot;* &quot;-&quot;??&quot; &quot;"/>
    <numFmt numFmtId="175" formatCode="0.0"/>
    <numFmt numFmtId="176" formatCode="_(* #,##0_);_(* \(#,##0\);_(* &quot;-&quot;??_);_(@_)"/>
    <numFmt numFmtId="177" formatCode="&quot;S/&quot;\ #,##0.00"/>
    <numFmt numFmtId="178" formatCode="_ * #,##0.00_ ;_ * \-#,##0.00_ ;_ * &quot;-&quot;??_ ;_ @_ "/>
    <numFmt numFmtId="179" formatCode="_ &quot;S/.&quot;* #,##0.00_ ;_ &quot;S/.&quot;* \-#,##0.00_ ;_ &quot;S/.&quot;* &quot;-&quot;??_ ;_ @_ "/>
    <numFmt numFmtId="180" formatCode="&quot;S/.&quot;\ #,##0_);[Red]\(&quot;S/.&quot;\ #,##0\)"/>
    <numFmt numFmtId="181" formatCode="_-[$€]* #,##0.00_-;\-[$€]* #,##0.00_-;_-[$€]* &quot;-&quot;??_-;_-@_-"/>
    <numFmt numFmtId="182" formatCode="_-&quot;$&quot;* #,##0.00_-;\-&quot;$&quot;* #,##0.00_-;_-&quot;$&quot;* &quot;-&quot;??_-;_-@_-"/>
    <numFmt numFmtId="183" formatCode="&quot; &quot;#,##0.00&quot; &quot;;&quot; -&quot;#,##0.00&quot; &quot;;&quot; -&quot;00&quot; &quot;;&quot; &quot;@&quot; &quot;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MS Sans Serif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18"/>
      <name val="Arial"/>
      <family val="2"/>
    </font>
    <font>
      <b/>
      <sz val="18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name val="Arial"/>
      <family val="2"/>
    </font>
    <font>
      <b/>
      <sz val="11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theme="1" tint="0.34998626667073579"/>
      <name val="Arial"/>
      <family val="2"/>
    </font>
    <font>
      <b/>
      <sz val="10"/>
      <color rgb="FFFF0000"/>
      <name val="Arial"/>
      <family val="2"/>
    </font>
    <font>
      <sz val="8"/>
      <color theme="1"/>
      <name val="Calibri"/>
      <family val="2"/>
      <scheme val="minor"/>
    </font>
    <font>
      <b/>
      <sz val="10"/>
      <color theme="0" tint="-0.49998474074526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color indexed="8"/>
      <name val="MS Sans Serif"/>
    </font>
    <font>
      <b/>
      <sz val="9"/>
      <color indexed="8"/>
      <name val="Arial"/>
      <family val="2"/>
    </font>
    <font>
      <sz val="7.1"/>
      <color indexed="8"/>
      <name val="Arial Narrow"/>
      <family val="2"/>
    </font>
    <font>
      <sz val="9"/>
      <color indexed="10"/>
      <name val="Geneva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6.35"/>
      <color indexed="8"/>
      <name val="Arial Narrow"/>
      <family val="2"/>
    </font>
    <font>
      <sz val="10"/>
      <name val="Arial"/>
      <family val="2"/>
    </font>
    <font>
      <b/>
      <sz val="11"/>
      <color rgb="FFF24C4C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0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43369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0" fontId="7" fillId="0" borderId="0"/>
    <xf numFmtId="17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5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2" fillId="0" borderId="0" applyNumberFormat="0" applyFill="0" applyBorder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3" fillId="0" borderId="0"/>
    <xf numFmtId="0" fontId="6" fillId="0" borderId="0"/>
    <xf numFmtId="0" fontId="6" fillId="0" borderId="0"/>
    <xf numFmtId="0" fontId="36" fillId="0" borderId="0"/>
    <xf numFmtId="181" fontId="6" fillId="0" borderId="0" applyFont="0" applyFill="0" applyBorder="0" applyAlignment="0" applyProtection="0"/>
    <xf numFmtId="0" fontId="5" fillId="0" borderId="0" applyNumberFormat="0" applyFont="0" applyFill="0" applyBorder="0" applyProtection="0">
      <alignment vertical="center"/>
    </xf>
    <xf numFmtId="0" fontId="5" fillId="0" borderId="0" applyNumberFormat="0" applyFont="0" applyFill="0" applyBorder="0" applyProtection="0">
      <alignment vertical="center"/>
    </xf>
    <xf numFmtId="43" fontId="6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0" fontId="35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12" fillId="0" borderId="0">
      <alignment vertical="top"/>
    </xf>
    <xf numFmtId="0" fontId="7" fillId="0" borderId="0"/>
    <xf numFmtId="0" fontId="6" fillId="0" borderId="0"/>
    <xf numFmtId="0" fontId="7" fillId="0" borderId="0"/>
    <xf numFmtId="0" fontId="12" fillId="0" borderId="0">
      <alignment vertical="top"/>
    </xf>
    <xf numFmtId="0" fontId="6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34" fillId="0" borderId="0" applyNumberFormat="0" applyFill="0" applyBorder="0" applyProtection="0">
      <alignment vertical="center"/>
    </xf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4" fillId="0" borderId="0" applyNumberFormat="0" applyFill="0" applyBorder="0" applyProtection="0">
      <alignment vertical="center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2" fillId="22" borderId="0" applyNumberFormat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78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0" borderId="0" applyNumberFormat="0" applyBorder="0" applyAlignment="0" applyProtection="0"/>
    <xf numFmtId="0" fontId="37" fillId="31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8" fillId="25" borderId="0" applyNumberFormat="0" applyBorder="0" applyAlignment="0" applyProtection="0"/>
    <xf numFmtId="0" fontId="39" fillId="37" borderId="111" applyNumberFormat="0" applyAlignment="0" applyProtection="0"/>
    <xf numFmtId="0" fontId="40" fillId="38" borderId="112" applyNumberFormat="0" applyAlignment="0" applyProtection="0"/>
    <xf numFmtId="0" fontId="41" fillId="0" borderId="113" applyNumberFormat="0" applyFill="0" applyAlignment="0" applyProtection="0"/>
    <xf numFmtId="0" fontId="42" fillId="0" borderId="0" applyNumberFormat="0" applyFill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41" borderId="0" applyNumberFormat="0" applyBorder="0" applyAlignment="0" applyProtection="0"/>
    <xf numFmtId="0" fontId="43" fillId="28" borderId="111" applyNumberFormat="0" applyAlignment="0" applyProtection="0"/>
    <xf numFmtId="0" fontId="44" fillId="24" borderId="0" applyNumberFormat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0" fontId="45" fillId="4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43" borderId="114" applyNumberFormat="0" applyFont="0" applyAlignment="0" applyProtection="0"/>
    <xf numFmtId="9" fontId="7" fillId="0" borderId="0" applyFont="0" applyFill="0" applyBorder="0" applyAlignment="0" applyProtection="0"/>
    <xf numFmtId="0" fontId="46" fillId="37" borderId="110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5" applyNumberFormat="0" applyFill="0" applyAlignment="0" applyProtection="0"/>
    <xf numFmtId="0" fontId="50" fillId="0" borderId="116" applyNumberFormat="0" applyFill="0" applyAlignment="0" applyProtection="0"/>
    <xf numFmtId="0" fontId="42" fillId="0" borderId="117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118" applyNumberFormat="0" applyFill="0" applyAlignment="0" applyProtection="0"/>
    <xf numFmtId="180" fontId="7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2" fillId="22" borderId="0" applyNumberFormat="0" applyBorder="0" applyAlignment="0" applyProtection="0"/>
    <xf numFmtId="17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0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8" fillId="25" borderId="0" applyNumberFormat="0" applyBorder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39" fillId="37" borderId="1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0" fillId="38" borderId="112" applyNumberFormat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0" fontId="41" fillId="0" borderId="113" applyNumberFormat="0" applyFill="0" applyAlignment="0" applyProtection="0"/>
    <xf numFmtId="173" fontId="7" fillId="0" borderId="0" applyFon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0" fontId="43" fillId="28" borderId="111" applyNumberFormat="0" applyAlignment="0" applyProtection="0"/>
    <xf numFmtId="164" fontId="6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0" fontId="44" fillId="24" borderId="0" applyNumberFormat="0" applyBorder="0" applyAlignment="0" applyProtection="0"/>
    <xf numFmtId="43" fontId="6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6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78" fontId="7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16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82" fontId="54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45" fillId="4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55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12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5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0" fontId="7" fillId="43" borderId="114" applyNumberFormat="0" applyFont="0" applyAlignment="0" applyProtection="0"/>
    <xf numFmtId="9" fontId="5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6" fillId="37" borderId="110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49" fillId="0" borderId="115" applyNumberFormat="0" applyFill="0" applyAlignment="0" applyProtection="0"/>
    <xf numFmtId="0" fontId="51" fillId="0" borderId="0" applyNumberFormat="0" applyFill="0" applyBorder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50" fillId="0" borderId="116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42" fillId="0" borderId="117" applyNumberFormat="0" applyFill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52" fillId="0" borderId="118" applyNumberFormat="0" applyFill="0" applyAlignment="0" applyProtection="0"/>
    <xf numFmtId="0" fontId="6" fillId="0" borderId="0"/>
    <xf numFmtId="0" fontId="5" fillId="0" borderId="0"/>
    <xf numFmtId="0" fontId="6" fillId="0" borderId="0">
      <alignment vertical="center"/>
    </xf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0" fontId="5" fillId="0" borderId="0"/>
    <xf numFmtId="9" fontId="6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0" fontId="1" fillId="0" borderId="0"/>
    <xf numFmtId="0" fontId="5" fillId="0" borderId="0"/>
    <xf numFmtId="0" fontId="8" fillId="0" borderId="0"/>
    <xf numFmtId="18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7" fillId="0" borderId="0"/>
    <xf numFmtId="0" fontId="32" fillId="44" borderId="0" applyNumberFormat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indent="2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43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0" fontId="0" fillId="4" borderId="1" xfId="0" applyNumberFormat="1" applyFill="1" applyBorder="1" applyAlignment="1">
      <alignment horizontal="center"/>
    </xf>
    <xf numFmtId="43" fontId="0" fillId="4" borderId="1" xfId="0" applyNumberFormat="1" applyFill="1" applyBorder="1" applyAlignment="1">
      <alignment horizontal="center"/>
    </xf>
    <xf numFmtId="169" fontId="3" fillId="0" borderId="1" xfId="0" applyNumberFormat="1" applyFont="1" applyBorder="1" applyAlignment="1">
      <alignment horizontal="center"/>
    </xf>
    <xf numFmtId="10" fontId="0" fillId="0" borderId="0" xfId="0" applyNumberFormat="1"/>
    <xf numFmtId="9" fontId="0" fillId="0" borderId="0" xfId="0" applyNumberFormat="1"/>
    <xf numFmtId="43" fontId="0" fillId="0" borderId="0" xfId="0" applyNumberFormat="1" applyAlignment="1">
      <alignment horizontal="center"/>
    </xf>
    <xf numFmtId="0" fontId="9" fillId="0" borderId="1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2" fontId="9" fillId="0" borderId="0" xfId="0" applyNumberFormat="1" applyFont="1" applyAlignment="1">
      <alignment vertical="center"/>
    </xf>
    <xf numFmtId="165" fontId="9" fillId="0" borderId="0" xfId="1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166" fontId="9" fillId="0" borderId="0" xfId="0" applyNumberFormat="1" applyFont="1" applyAlignment="1">
      <alignment vertical="center"/>
    </xf>
    <xf numFmtId="2" fontId="9" fillId="0" borderId="1" xfId="0" applyNumberFormat="1" applyFont="1" applyBorder="1" applyAlignment="1">
      <alignment horizontal="center" vertical="center"/>
    </xf>
    <xf numFmtId="10" fontId="9" fillId="0" borderId="1" xfId="2" applyNumberFormat="1" applyFont="1" applyFill="1" applyBorder="1" applyAlignment="1">
      <alignment horizontal="center" vertical="center"/>
    </xf>
    <xf numFmtId="168" fontId="9" fillId="0" borderId="0" xfId="0" applyNumberFormat="1" applyFont="1" applyAlignment="1">
      <alignment vertical="center"/>
    </xf>
    <xf numFmtId="165" fontId="9" fillId="0" borderId="1" xfId="1" applyFont="1" applyFill="1" applyBorder="1" applyAlignment="1">
      <alignment vertical="center"/>
    </xf>
    <xf numFmtId="0" fontId="2" fillId="0" borderId="0" xfId="0" applyFont="1"/>
    <xf numFmtId="0" fontId="2" fillId="0" borderId="1" xfId="0" applyFont="1" applyBorder="1" applyAlignment="1">
      <alignment horizontal="left" indent="2"/>
    </xf>
    <xf numFmtId="43" fontId="10" fillId="0" borderId="1" xfId="4" applyFont="1" applyFill="1" applyBorder="1" applyAlignment="1">
      <alignment horizontal="center" vertical="center"/>
    </xf>
    <xf numFmtId="10" fontId="9" fillId="0" borderId="5" xfId="2" applyNumberFormat="1" applyFont="1" applyFill="1" applyBorder="1" applyAlignment="1">
      <alignment horizontal="center" vertical="center"/>
    </xf>
    <xf numFmtId="165" fontId="9" fillId="0" borderId="5" xfId="1" applyFont="1" applyFill="1" applyBorder="1" applyAlignment="1">
      <alignment vertical="center"/>
    </xf>
    <xf numFmtId="10" fontId="9" fillId="0" borderId="6" xfId="2" applyNumberFormat="1" applyFont="1" applyFill="1" applyBorder="1" applyAlignment="1">
      <alignment horizontal="center" vertical="center"/>
    </xf>
    <xf numFmtId="165" fontId="9" fillId="0" borderId="6" xfId="1" applyFont="1" applyFill="1" applyBorder="1" applyAlignment="1">
      <alignment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quotePrefix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166" fontId="10" fillId="0" borderId="1" xfId="11" applyFont="1" applyFill="1" applyBorder="1" applyAlignment="1">
      <alignment horizontal="center" vertical="center"/>
    </xf>
    <xf numFmtId="165" fontId="9" fillId="0" borderId="1" xfId="1" applyFont="1" applyBorder="1" applyAlignment="1">
      <alignment vertical="center"/>
    </xf>
    <xf numFmtId="44" fontId="9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10" fontId="0" fillId="0" borderId="0" xfId="2" applyNumberFormat="1" applyFont="1"/>
    <xf numFmtId="166" fontId="24" fillId="0" borderId="0" xfId="11" applyFont="1" applyAlignment="1">
      <alignment horizontal="center" vertical="center"/>
    </xf>
    <xf numFmtId="177" fontId="0" fillId="0" borderId="1" xfId="0" applyNumberFormat="1" applyBorder="1"/>
    <xf numFmtId="177" fontId="0" fillId="0" borderId="0" xfId="0" applyNumberFormat="1"/>
    <xf numFmtId="0" fontId="3" fillId="0" borderId="0" xfId="0" applyFont="1" applyAlignment="1">
      <alignment horizontal="center"/>
    </xf>
    <xf numFmtId="0" fontId="0" fillId="0" borderId="5" xfId="0" applyBorder="1"/>
    <xf numFmtId="1" fontId="0" fillId="0" borderId="1" xfId="0" applyNumberFormat="1" applyBorder="1"/>
    <xf numFmtId="43" fontId="0" fillId="0" borderId="0" xfId="0" applyNumberFormat="1" applyAlignment="1">
      <alignment horizontal="left"/>
    </xf>
    <xf numFmtId="0" fontId="15" fillId="0" borderId="0" xfId="19" applyFont="1" applyAlignment="1">
      <alignment vertical="center"/>
    </xf>
    <xf numFmtId="0" fontId="14" fillId="0" borderId="0" xfId="19" applyFont="1" applyAlignment="1">
      <alignment vertical="center"/>
    </xf>
    <xf numFmtId="0" fontId="9" fillId="0" borderId="17" xfId="19" applyFont="1" applyBorder="1" applyAlignment="1">
      <alignment vertical="center"/>
    </xf>
    <xf numFmtId="0" fontId="12" fillId="13" borderId="1" xfId="20" applyNumberFormat="1" applyFill="1" applyBorder="1" applyAlignment="1">
      <alignment horizontal="center" vertical="center"/>
    </xf>
    <xf numFmtId="0" fontId="23" fillId="13" borderId="6" xfId="20" applyNumberFormat="1" applyFont="1" applyFill="1" applyBorder="1" applyAlignment="1">
      <alignment horizontal="center"/>
    </xf>
    <xf numFmtId="10" fontId="12" fillId="7" borderId="1" xfId="20" applyNumberFormat="1" applyFill="1" applyBorder="1" applyAlignment="1">
      <alignment horizontal="center" vertical="center"/>
    </xf>
    <xf numFmtId="0" fontId="12" fillId="7" borderId="50" xfId="20" applyNumberFormat="1" applyFill="1" applyBorder="1" applyAlignment="1">
      <alignment horizontal="center" vertical="center"/>
    </xf>
    <xf numFmtId="1" fontId="6" fillId="7" borderId="1" xfId="20" applyNumberFormat="1" applyFont="1" applyFill="1" applyBorder="1" applyAlignment="1">
      <alignment horizontal="center" vertical="center"/>
    </xf>
    <xf numFmtId="1" fontId="6" fillId="7" borderId="6" xfId="20" applyNumberFormat="1" applyFont="1" applyFill="1" applyBorder="1" applyAlignment="1">
      <alignment horizontal="center" vertical="center"/>
    </xf>
    <xf numFmtId="10" fontId="12" fillId="7" borderId="6" xfId="20" applyNumberFormat="1" applyFill="1" applyBorder="1" applyAlignment="1">
      <alignment horizontal="center" vertical="center"/>
    </xf>
    <xf numFmtId="0" fontId="12" fillId="13" borderId="6" xfId="20" applyNumberFormat="1" applyFill="1" applyBorder="1" applyAlignment="1">
      <alignment horizontal="center" vertical="center"/>
    </xf>
    <xf numFmtId="0" fontId="12" fillId="7" borderId="45" xfId="20" applyNumberFormat="1" applyFill="1" applyBorder="1" applyAlignment="1">
      <alignment horizontal="center" vertical="center"/>
    </xf>
    <xf numFmtId="0" fontId="12" fillId="6" borderId="37" xfId="20" applyNumberFormat="1" applyFill="1" applyBorder="1" applyAlignment="1">
      <alignment horizontal="center" vertical="center"/>
    </xf>
    <xf numFmtId="0" fontId="12" fillId="6" borderId="38" xfId="20" applyNumberFormat="1" applyFill="1" applyBorder="1" applyAlignment="1">
      <alignment horizontal="center" vertical="center"/>
    </xf>
    <xf numFmtId="9" fontId="21" fillId="6" borderId="25" xfId="25" applyFont="1" applyFill="1" applyBorder="1" applyAlignment="1">
      <alignment horizontal="center" vertical="center"/>
    </xf>
    <xf numFmtId="175" fontId="19" fillId="6" borderId="55" xfId="20" applyNumberFormat="1" applyFont="1" applyFill="1" applyBorder="1" applyAlignment="1">
      <alignment horizontal="center" vertical="center"/>
    </xf>
    <xf numFmtId="49" fontId="12" fillId="8" borderId="32" xfId="20" applyNumberFormat="1" applyFill="1" applyBorder="1" applyAlignment="1">
      <alignment horizontal="center" vertical="center"/>
    </xf>
    <xf numFmtId="10" fontId="19" fillId="8" borderId="35" xfId="25" applyNumberFormat="1" applyFont="1" applyFill="1" applyBorder="1" applyAlignment="1">
      <alignment horizontal="center" vertical="center"/>
    </xf>
    <xf numFmtId="174" fontId="19" fillId="8" borderId="26" xfId="20" applyNumberFormat="1" applyFont="1" applyFill="1" applyBorder="1" applyAlignment="1">
      <alignment horizontal="center" vertical="center"/>
    </xf>
    <xf numFmtId="0" fontId="6" fillId="9" borderId="18" xfId="20" applyNumberFormat="1" applyFont="1" applyFill="1" applyBorder="1" applyAlignment="1">
      <alignment horizontal="center" vertical="center"/>
    </xf>
    <xf numFmtId="49" fontId="19" fillId="9" borderId="20" xfId="20" applyNumberFormat="1" applyFont="1" applyFill="1" applyBorder="1" applyAlignment="1">
      <alignment horizontal="center" vertical="center"/>
    </xf>
    <xf numFmtId="0" fontId="12" fillId="9" borderId="31" xfId="20" applyNumberFormat="1" applyFill="1" applyBorder="1" applyAlignment="1">
      <alignment horizontal="center" vertical="center"/>
    </xf>
    <xf numFmtId="10" fontId="19" fillId="9" borderId="38" xfId="20" applyNumberFormat="1" applyFont="1" applyFill="1" applyBorder="1" applyAlignment="1">
      <alignment horizontal="center" vertical="center"/>
    </xf>
    <xf numFmtId="176" fontId="12" fillId="12" borderId="2" xfId="20" applyNumberFormat="1" applyFill="1" applyBorder="1" applyAlignment="1">
      <alignment horizontal="center" vertical="center"/>
    </xf>
    <xf numFmtId="0" fontId="22" fillId="12" borderId="46" xfId="20" applyNumberFormat="1" applyFont="1" applyFill="1" applyBorder="1" applyAlignment="1">
      <alignment horizontal="left" vertical="center"/>
    </xf>
    <xf numFmtId="176" fontId="22" fillId="9" borderId="39" xfId="20" applyNumberFormat="1" applyFont="1" applyFill="1" applyBorder="1" applyAlignment="1">
      <alignment vertical="center"/>
    </xf>
    <xf numFmtId="0" fontId="22" fillId="16" borderId="35" xfId="20" applyNumberFormat="1" applyFont="1" applyFill="1" applyBorder="1" applyAlignment="1">
      <alignment horizontal="left" vertical="center"/>
    </xf>
    <xf numFmtId="176" fontId="12" fillId="16" borderId="61" xfId="20" applyNumberFormat="1" applyFill="1" applyBorder="1" applyAlignment="1">
      <alignment horizontal="center" vertical="center"/>
    </xf>
    <xf numFmtId="0" fontId="19" fillId="12" borderId="44" xfId="20" applyNumberFormat="1" applyFont="1" applyFill="1" applyBorder="1" applyAlignment="1">
      <alignment horizontal="center" vertical="center" wrapText="1"/>
    </xf>
    <xf numFmtId="166" fontId="24" fillId="0" borderId="0" xfId="11" applyFont="1" applyAlignment="1">
      <alignment horizontal="center" vertical="center" wrapText="1"/>
    </xf>
    <xf numFmtId="166" fontId="27" fillId="19" borderId="25" xfId="11" applyFont="1" applyFill="1" applyBorder="1" applyAlignment="1">
      <alignment horizontal="right" vertical="center"/>
    </xf>
    <xf numFmtId="14" fontId="27" fillId="19" borderId="26" xfId="11" applyNumberFormat="1" applyFont="1" applyFill="1" applyBorder="1" applyAlignment="1">
      <alignment horizontal="center" vertical="center"/>
    </xf>
    <xf numFmtId="166" fontId="1" fillId="0" borderId="0" xfId="11" applyFont="1" applyAlignment="1">
      <alignment horizontal="center" vertical="center" wrapText="1"/>
    </xf>
    <xf numFmtId="166" fontId="1" fillId="0" borderId="0" xfId="11" applyFont="1" applyAlignment="1">
      <alignment horizontal="center" vertical="center"/>
    </xf>
    <xf numFmtId="166" fontId="3" fillId="19" borderId="55" xfId="11" applyFont="1" applyFill="1" applyBorder="1" applyAlignment="1">
      <alignment horizontal="center" vertical="center" wrapText="1"/>
    </xf>
    <xf numFmtId="166" fontId="3" fillId="19" borderId="24" xfId="11" applyFont="1" applyFill="1" applyBorder="1" applyAlignment="1">
      <alignment horizontal="center" vertical="center"/>
    </xf>
    <xf numFmtId="166" fontId="3" fillId="19" borderId="26" xfId="11" applyFont="1" applyFill="1" applyBorder="1" applyAlignment="1">
      <alignment vertical="center"/>
    </xf>
    <xf numFmtId="166" fontId="3" fillId="19" borderId="36" xfId="11" applyFont="1" applyFill="1" applyBorder="1" applyAlignment="1">
      <alignment horizontal="center" vertical="center" wrapText="1"/>
    </xf>
    <xf numFmtId="166" fontId="3" fillId="19" borderId="37" xfId="11" applyFont="1" applyFill="1" applyBorder="1" applyAlignment="1">
      <alignment horizontal="center" vertical="center" wrapText="1"/>
    </xf>
    <xf numFmtId="166" fontId="3" fillId="19" borderId="38" xfId="11" applyFont="1" applyFill="1" applyBorder="1" applyAlignment="1">
      <alignment horizontal="center" vertical="center" wrapText="1"/>
    </xf>
    <xf numFmtId="166" fontId="28" fillId="14" borderId="36" xfId="11" applyFont="1" applyFill="1" applyBorder="1" applyAlignment="1">
      <alignment horizontal="center" vertical="center" wrapText="1"/>
    </xf>
    <xf numFmtId="166" fontId="3" fillId="14" borderId="37" xfId="11" applyFont="1" applyFill="1" applyBorder="1" applyAlignment="1">
      <alignment horizontal="center" vertical="center" wrapText="1"/>
    </xf>
    <xf numFmtId="166" fontId="3" fillId="14" borderId="38" xfId="11" applyFont="1" applyFill="1" applyBorder="1" applyAlignment="1">
      <alignment horizontal="center" vertical="center" wrapText="1"/>
    </xf>
    <xf numFmtId="166" fontId="3" fillId="14" borderId="55" xfId="11" applyFont="1" applyFill="1" applyBorder="1" applyAlignment="1">
      <alignment horizontal="center" vertical="center" wrapText="1"/>
    </xf>
    <xf numFmtId="44" fontId="3" fillId="15" borderId="26" xfId="11" applyNumberFormat="1" applyFont="1" applyFill="1" applyBorder="1" applyAlignment="1">
      <alignment horizontal="center" vertical="center"/>
    </xf>
    <xf numFmtId="166" fontId="26" fillId="0" borderId="0" xfId="11" applyFont="1" applyAlignment="1">
      <alignment horizontal="left" vertical="center"/>
    </xf>
    <xf numFmtId="166" fontId="29" fillId="0" borderId="0" xfId="11" applyFont="1" applyAlignment="1">
      <alignment horizontal="center" vertical="center"/>
    </xf>
    <xf numFmtId="166" fontId="28" fillId="0" borderId="28" xfId="11" applyFont="1" applyFill="1" applyBorder="1" applyAlignment="1">
      <alignment horizontal="center" vertical="center" wrapText="1"/>
    </xf>
    <xf numFmtId="166" fontId="2" fillId="0" borderId="63" xfId="11" applyFont="1" applyFill="1" applyBorder="1" applyAlignment="1">
      <alignment vertical="center"/>
    </xf>
    <xf numFmtId="1" fontId="2" fillId="0" borderId="64" xfId="11" applyNumberFormat="1" applyFont="1" applyFill="1" applyBorder="1" applyAlignment="1">
      <alignment horizontal="center" vertical="center"/>
    </xf>
    <xf numFmtId="2" fontId="2" fillId="0" borderId="65" xfId="11" applyNumberFormat="1" applyFont="1" applyFill="1" applyBorder="1" applyAlignment="1">
      <alignment horizontal="center" vertical="center" wrapText="1"/>
    </xf>
    <xf numFmtId="2" fontId="2" fillId="0" borderId="66" xfId="11" applyNumberFormat="1" applyFont="1" applyFill="1" applyBorder="1" applyAlignment="1">
      <alignment horizontal="center" vertical="center" wrapText="1"/>
    </xf>
    <xf numFmtId="2" fontId="2" fillId="0" borderId="67" xfId="11" applyNumberFormat="1" applyFont="1" applyFill="1" applyBorder="1" applyAlignment="1">
      <alignment horizontal="center" vertical="center" wrapText="1"/>
    </xf>
    <xf numFmtId="166" fontId="2" fillId="0" borderId="68" xfId="11" applyFont="1" applyFill="1" applyBorder="1" applyAlignment="1">
      <alignment horizontal="right" vertical="center" wrapText="1"/>
    </xf>
    <xf numFmtId="166" fontId="2" fillId="0" borderId="69" xfId="11" applyFont="1" applyFill="1" applyBorder="1" applyAlignment="1">
      <alignment horizontal="right" vertical="center" wrapText="1"/>
    </xf>
    <xf numFmtId="166" fontId="2" fillId="0" borderId="70" xfId="11" applyFont="1" applyFill="1" applyBorder="1" applyAlignment="1">
      <alignment horizontal="right" vertical="center" wrapText="1"/>
    </xf>
    <xf numFmtId="10" fontId="3" fillId="14" borderId="39" xfId="18" applyNumberFormat="1" applyFont="1" applyFill="1" applyBorder="1" applyAlignment="1">
      <alignment horizontal="center" vertical="center"/>
    </xf>
    <xf numFmtId="44" fontId="1" fillId="15" borderId="71" xfId="11" applyNumberFormat="1" applyFont="1" applyFill="1" applyBorder="1" applyAlignment="1">
      <alignment horizontal="center" vertical="center"/>
    </xf>
    <xf numFmtId="166" fontId="2" fillId="0" borderId="72" xfId="11" applyFont="1" applyFill="1" applyBorder="1" applyAlignment="1">
      <alignment horizontal="left" vertical="center"/>
    </xf>
    <xf numFmtId="1" fontId="2" fillId="0" borderId="73" xfId="11" applyNumberFormat="1" applyFont="1" applyFill="1" applyBorder="1" applyAlignment="1">
      <alignment horizontal="center" vertical="center"/>
    </xf>
    <xf numFmtId="2" fontId="2" fillId="0" borderId="74" xfId="11" applyNumberFormat="1" applyFont="1" applyFill="1" applyBorder="1" applyAlignment="1">
      <alignment horizontal="center" vertical="center"/>
    </xf>
    <xf numFmtId="2" fontId="2" fillId="0" borderId="75" xfId="11" applyNumberFormat="1" applyFont="1" applyFill="1" applyBorder="1" applyAlignment="1">
      <alignment horizontal="center" vertical="center"/>
    </xf>
    <xf numFmtId="2" fontId="2" fillId="0" borderId="76" xfId="11" applyNumberFormat="1" applyFont="1" applyFill="1" applyBorder="1" applyAlignment="1">
      <alignment horizontal="center" vertical="center"/>
    </xf>
    <xf numFmtId="166" fontId="2" fillId="0" borderId="74" xfId="11" applyFont="1" applyFill="1" applyBorder="1" applyAlignment="1">
      <alignment horizontal="right" vertical="center"/>
    </xf>
    <xf numFmtId="166" fontId="2" fillId="0" borderId="77" xfId="11" applyFont="1" applyFill="1" applyBorder="1" applyAlignment="1">
      <alignment horizontal="right" vertical="center"/>
    </xf>
    <xf numFmtId="166" fontId="2" fillId="0" borderId="76" xfId="11" applyFont="1" applyFill="1" applyBorder="1" applyAlignment="1">
      <alignment horizontal="right" vertical="center"/>
    </xf>
    <xf numFmtId="10" fontId="3" fillId="14" borderId="78" xfId="18" applyNumberFormat="1" applyFont="1" applyFill="1" applyBorder="1" applyAlignment="1">
      <alignment horizontal="center" vertical="center"/>
    </xf>
    <xf numFmtId="44" fontId="1" fillId="15" borderId="78" xfId="11" applyNumberFormat="1" applyFont="1" applyFill="1" applyBorder="1" applyAlignment="1">
      <alignment horizontal="center" vertical="center"/>
    </xf>
    <xf numFmtId="166" fontId="2" fillId="0" borderId="79" xfId="11" applyFont="1" applyFill="1" applyBorder="1" applyAlignment="1">
      <alignment horizontal="left" vertical="center"/>
    </xf>
    <xf numFmtId="1" fontId="2" fillId="0" borderId="80" xfId="11" applyNumberFormat="1" applyFont="1" applyFill="1" applyBorder="1" applyAlignment="1">
      <alignment horizontal="center" vertical="center"/>
    </xf>
    <xf numFmtId="2" fontId="2" fillId="0" borderId="81" xfId="11" applyNumberFormat="1" applyFont="1" applyFill="1" applyBorder="1" applyAlignment="1">
      <alignment horizontal="center" vertical="center"/>
    </xf>
    <xf numFmtId="2" fontId="2" fillId="0" borderId="82" xfId="11" applyNumberFormat="1" applyFont="1" applyFill="1" applyBorder="1" applyAlignment="1">
      <alignment horizontal="center" vertical="center"/>
    </xf>
    <xf numFmtId="2" fontId="2" fillId="0" borderId="83" xfId="11" applyNumberFormat="1" applyFont="1" applyFill="1" applyBorder="1" applyAlignment="1">
      <alignment horizontal="center" vertical="center"/>
    </xf>
    <xf numFmtId="166" fontId="2" fillId="0" borderId="81" xfId="11" applyFont="1" applyFill="1" applyBorder="1" applyAlignment="1">
      <alignment horizontal="right" vertical="center"/>
    </xf>
    <xf numFmtId="166" fontId="2" fillId="0" borderId="84" xfId="11" applyFont="1" applyFill="1" applyBorder="1" applyAlignment="1">
      <alignment horizontal="right" vertical="center"/>
    </xf>
    <xf numFmtId="166" fontId="2" fillId="0" borderId="83" xfId="11" applyFont="1" applyFill="1" applyBorder="1" applyAlignment="1">
      <alignment horizontal="right" vertical="center"/>
    </xf>
    <xf numFmtId="10" fontId="3" fillId="14" borderId="85" xfId="18" applyNumberFormat="1" applyFont="1" applyFill="1" applyBorder="1" applyAlignment="1">
      <alignment horizontal="center" vertical="center"/>
    </xf>
    <xf numFmtId="1" fontId="2" fillId="0" borderId="86" xfId="11" applyNumberFormat="1" applyFont="1" applyFill="1" applyBorder="1" applyAlignment="1">
      <alignment horizontal="center" vertical="center"/>
    </xf>
    <xf numFmtId="2" fontId="2" fillId="0" borderId="87" xfId="11" applyNumberFormat="1" applyFont="1" applyFill="1" applyBorder="1" applyAlignment="1">
      <alignment horizontal="center" vertical="center"/>
    </xf>
    <xf numFmtId="2" fontId="2" fillId="0" borderId="88" xfId="11" applyNumberFormat="1" applyFont="1" applyFill="1" applyBorder="1" applyAlignment="1">
      <alignment horizontal="center" vertical="center"/>
    </xf>
    <xf numFmtId="2" fontId="2" fillId="0" borderId="89" xfId="11" applyNumberFormat="1" applyFont="1" applyFill="1" applyBorder="1" applyAlignment="1">
      <alignment horizontal="center" vertical="center"/>
    </xf>
    <xf numFmtId="166" fontId="2" fillId="0" borderId="87" xfId="11" applyFont="1" applyFill="1" applyBorder="1" applyAlignment="1">
      <alignment horizontal="right" vertical="center"/>
    </xf>
    <xf numFmtId="166" fontId="2" fillId="0" borderId="90" xfId="11" applyFont="1" applyFill="1" applyBorder="1" applyAlignment="1">
      <alignment horizontal="right" vertical="center"/>
    </xf>
    <xf numFmtId="166" fontId="2" fillId="0" borderId="89" xfId="11" applyFont="1" applyFill="1" applyBorder="1" applyAlignment="1">
      <alignment horizontal="right" vertical="center"/>
    </xf>
    <xf numFmtId="10" fontId="3" fillId="14" borderId="91" xfId="18" applyNumberFormat="1" applyFont="1" applyFill="1" applyBorder="1" applyAlignment="1">
      <alignment horizontal="center" vertical="center"/>
    </xf>
    <xf numFmtId="44" fontId="1" fillId="15" borderId="39" xfId="11" applyNumberFormat="1" applyFont="1" applyFill="1" applyBorder="1" applyAlignment="1">
      <alignment horizontal="center" vertical="center"/>
    </xf>
    <xf numFmtId="166" fontId="2" fillId="0" borderId="19" xfId="11" applyFont="1" applyFill="1" applyBorder="1" applyAlignment="1">
      <alignment vertical="center"/>
    </xf>
    <xf numFmtId="1" fontId="2" fillId="0" borderId="92" xfId="11" applyNumberFormat="1" applyFont="1" applyFill="1" applyBorder="1" applyAlignment="1">
      <alignment horizontal="center" vertical="center"/>
    </xf>
    <xf numFmtId="2" fontId="2" fillId="0" borderId="93" xfId="11" applyNumberFormat="1" applyFont="1" applyFill="1" applyBorder="1" applyAlignment="1">
      <alignment horizontal="center" vertical="center"/>
    </xf>
    <xf numFmtId="2" fontId="2" fillId="0" borderId="94" xfId="11" applyNumberFormat="1" applyFont="1" applyFill="1" applyBorder="1" applyAlignment="1">
      <alignment horizontal="center" vertical="center"/>
    </xf>
    <xf numFmtId="2" fontId="2" fillId="0" borderId="95" xfId="11" applyNumberFormat="1" applyFont="1" applyFill="1" applyBorder="1" applyAlignment="1">
      <alignment horizontal="center" vertical="center"/>
    </xf>
    <xf numFmtId="166" fontId="2" fillId="0" borderId="93" xfId="11" applyFont="1" applyFill="1" applyBorder="1" applyAlignment="1">
      <alignment horizontal="right" vertical="center"/>
    </xf>
    <xf numFmtId="166" fontId="2" fillId="0" borderId="96" xfId="11" applyFont="1" applyFill="1" applyBorder="1" applyAlignment="1">
      <alignment horizontal="right" vertical="center"/>
    </xf>
    <xf numFmtId="166" fontId="2" fillId="0" borderId="95" xfId="11" applyFont="1" applyFill="1" applyBorder="1" applyAlignment="1">
      <alignment horizontal="right" vertical="center"/>
    </xf>
    <xf numFmtId="10" fontId="3" fillId="14" borderId="97" xfId="18" applyNumberFormat="1" applyFont="1" applyFill="1" applyBorder="1" applyAlignment="1">
      <alignment horizontal="center" vertical="center"/>
    </xf>
    <xf numFmtId="44" fontId="1" fillId="15" borderId="28" xfId="11" applyNumberFormat="1" applyFont="1" applyFill="1" applyBorder="1" applyAlignment="1">
      <alignment horizontal="center" vertical="center"/>
    </xf>
    <xf numFmtId="166" fontId="2" fillId="0" borderId="23" xfId="11" applyFont="1" applyFill="1" applyBorder="1" applyAlignment="1">
      <alignment vertical="center"/>
    </xf>
    <xf numFmtId="166" fontId="2" fillId="0" borderId="63" xfId="11" applyFont="1" applyFill="1" applyBorder="1" applyAlignment="1">
      <alignment horizontal="left" vertical="center"/>
    </xf>
    <xf numFmtId="2" fontId="2" fillId="0" borderId="65" xfId="11" applyNumberFormat="1" applyFont="1" applyFill="1" applyBorder="1" applyAlignment="1">
      <alignment horizontal="center" vertical="center"/>
    </xf>
    <xf numFmtId="2" fontId="2" fillId="0" borderId="66" xfId="11" applyNumberFormat="1" applyFont="1" applyFill="1" applyBorder="1" applyAlignment="1">
      <alignment horizontal="center" vertical="center"/>
    </xf>
    <xf numFmtId="2" fontId="2" fillId="0" borderId="67" xfId="11" applyNumberFormat="1" applyFont="1" applyFill="1" applyBorder="1" applyAlignment="1">
      <alignment horizontal="center" vertical="center"/>
    </xf>
    <xf numFmtId="166" fontId="2" fillId="0" borderId="65" xfId="11" applyFont="1" applyFill="1" applyBorder="1" applyAlignment="1">
      <alignment horizontal="right" vertical="center"/>
    </xf>
    <xf numFmtId="166" fontId="2" fillId="0" borderId="98" xfId="11" applyFont="1" applyFill="1" applyBorder="1" applyAlignment="1">
      <alignment horizontal="right" vertical="center"/>
    </xf>
    <xf numFmtId="166" fontId="2" fillId="0" borderId="67" xfId="11" applyFont="1" applyFill="1" applyBorder="1" applyAlignment="1">
      <alignment horizontal="right" vertical="center"/>
    </xf>
    <xf numFmtId="10" fontId="3" fillId="14" borderId="71" xfId="18" applyNumberFormat="1" applyFont="1" applyFill="1" applyBorder="1" applyAlignment="1">
      <alignment horizontal="center" vertical="center"/>
    </xf>
    <xf numFmtId="166" fontId="3" fillId="0" borderId="55" xfId="11" applyFont="1" applyBorder="1" applyAlignment="1">
      <alignment horizontal="center" vertical="center"/>
    </xf>
    <xf numFmtId="166" fontId="3" fillId="0" borderId="99" xfId="11" applyFont="1" applyFill="1" applyBorder="1" applyAlignment="1">
      <alignment horizontal="center" vertical="center"/>
    </xf>
    <xf numFmtId="166" fontId="3" fillId="0" borderId="100" xfId="11" applyFont="1" applyFill="1" applyBorder="1" applyAlignment="1">
      <alignment horizontal="center" vertical="center"/>
    </xf>
    <xf numFmtId="166" fontId="3" fillId="0" borderId="101" xfId="11" applyFont="1" applyFill="1" applyBorder="1" applyAlignment="1">
      <alignment horizontal="center" vertical="center"/>
    </xf>
    <xf numFmtId="9" fontId="3" fillId="14" borderId="55" xfId="18" applyFont="1" applyFill="1" applyBorder="1" applyAlignment="1">
      <alignment horizontal="center" vertical="center"/>
    </xf>
    <xf numFmtId="44" fontId="3" fillId="15" borderId="101" xfId="11" applyNumberFormat="1" applyFont="1" applyFill="1" applyBorder="1" applyAlignment="1">
      <alignment horizontal="center" vertical="center"/>
    </xf>
    <xf numFmtId="1" fontId="2" fillId="18" borderId="73" xfId="11" applyNumberFormat="1" applyFont="1" applyFill="1" applyBorder="1" applyAlignment="1">
      <alignment horizontal="center" vertical="center"/>
    </xf>
    <xf numFmtId="1" fontId="2" fillId="18" borderId="80" xfId="11" applyNumberFormat="1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1" fontId="2" fillId="20" borderId="80" xfId="11" applyNumberFormat="1" applyFont="1" applyFill="1" applyBorder="1" applyAlignment="1">
      <alignment horizontal="center" vertical="center"/>
    </xf>
    <xf numFmtId="0" fontId="0" fillId="0" borderId="102" xfId="0" applyBorder="1"/>
    <xf numFmtId="0" fontId="0" fillId="0" borderId="8" xfId="0" applyBorder="1"/>
    <xf numFmtId="0" fontId="0" fillId="0" borderId="103" xfId="0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22" xfId="0" applyBorder="1"/>
    <xf numFmtId="0" fontId="0" fillId="0" borderId="21" xfId="0" applyBorder="1"/>
    <xf numFmtId="0" fontId="18" fillId="6" borderId="36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6" borderId="38" xfId="0" applyFont="1" applyFill="1" applyBorder="1" applyAlignment="1">
      <alignment horizontal="center" vertical="center"/>
    </xf>
    <xf numFmtId="0" fontId="18" fillId="10" borderId="43" xfId="0" applyFont="1" applyFill="1" applyBorder="1"/>
    <xf numFmtId="0" fontId="0" fillId="7" borderId="44" xfId="0" applyFill="1" applyBorder="1"/>
    <xf numFmtId="0" fontId="0" fillId="7" borderId="6" xfId="0" applyFill="1" applyBorder="1"/>
    <xf numFmtId="0" fontId="0" fillId="7" borderId="45" xfId="0" applyFill="1" applyBorder="1"/>
    <xf numFmtId="43" fontId="6" fillId="0" borderId="46" xfId="17" applyFont="1" applyFill="1" applyBorder="1" applyAlignment="1">
      <alignment horizontal="center"/>
    </xf>
    <xf numFmtId="43" fontId="6" fillId="0" borderId="47" xfId="17" applyFont="1" applyFill="1" applyBorder="1" applyAlignment="1">
      <alignment horizontal="center"/>
    </xf>
    <xf numFmtId="43" fontId="6" fillId="11" borderId="48" xfId="17" applyFont="1" applyFill="1" applyBorder="1" applyAlignment="1">
      <alignment horizontal="center"/>
    </xf>
    <xf numFmtId="43" fontId="6" fillId="11" borderId="46" xfId="17" applyFont="1" applyFill="1" applyBorder="1" applyAlignment="1">
      <alignment horizontal="center"/>
    </xf>
    <xf numFmtId="43" fontId="0" fillId="0" borderId="46" xfId="17" applyFont="1" applyFill="1" applyBorder="1" applyAlignment="1">
      <alignment horizontal="center"/>
    </xf>
    <xf numFmtId="43" fontId="0" fillId="0" borderId="0" xfId="17" applyFont="1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6" fillId="7" borderId="50" xfId="0" applyFont="1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43" fontId="6" fillId="0" borderId="53" xfId="17" applyFont="1" applyFill="1" applyBorder="1" applyAlignment="1">
      <alignment horizontal="center"/>
    </xf>
    <xf numFmtId="43" fontId="6" fillId="0" borderId="48" xfId="17" applyFont="1" applyFill="1" applyBorder="1" applyAlignment="1">
      <alignment horizontal="center"/>
    </xf>
    <xf numFmtId="43" fontId="0" fillId="0" borderId="104" xfId="17" applyFont="1" applyFill="1" applyBorder="1" applyAlignment="1">
      <alignment horizontal="center"/>
    </xf>
    <xf numFmtId="0" fontId="0" fillId="16" borderId="51" xfId="0" applyFill="1" applyBorder="1" applyAlignment="1">
      <alignment horizontal="center"/>
    </xf>
    <xf numFmtId="0" fontId="6" fillId="11" borderId="52" xfId="0" applyFont="1" applyFill="1" applyBorder="1" applyAlignment="1">
      <alignment horizontal="center"/>
    </xf>
    <xf numFmtId="43" fontId="0" fillId="0" borderId="105" xfId="17" applyFont="1" applyFill="1" applyBorder="1" applyAlignment="1">
      <alignment horizontal="center"/>
    </xf>
    <xf numFmtId="43" fontId="20" fillId="5" borderId="24" xfId="17" applyFont="1" applyFill="1" applyBorder="1" applyAlignment="1">
      <alignment horizontal="left" vertical="center"/>
    </xf>
    <xf numFmtId="43" fontId="20" fillId="5" borderId="25" xfId="17" applyFont="1" applyFill="1" applyBorder="1" applyAlignment="1">
      <alignment horizontal="center" vertical="center"/>
    </xf>
    <xf numFmtId="43" fontId="20" fillId="5" borderId="26" xfId="17" applyFont="1" applyFill="1" applyBorder="1" applyAlignment="1">
      <alignment horizontal="center" vertical="center"/>
    </xf>
    <xf numFmtId="43" fontId="6" fillId="0" borderId="23" xfId="17" applyFont="1" applyFill="1" applyBorder="1" applyAlignment="1">
      <alignment horizontal="center"/>
    </xf>
    <xf numFmtId="43" fontId="21" fillId="10" borderId="55" xfId="17" applyFon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6" fillId="11" borderId="15" xfId="0" applyFont="1" applyFill="1" applyBorder="1" applyAlignment="1">
      <alignment horizontal="center"/>
    </xf>
    <xf numFmtId="0" fontId="21" fillId="6" borderId="36" xfId="0" applyFont="1" applyFill="1" applyBorder="1" applyAlignment="1">
      <alignment horizontal="center" vertical="center"/>
    </xf>
    <xf numFmtId="0" fontId="21" fillId="6" borderId="37" xfId="0" applyFont="1" applyFill="1" applyBorder="1" applyAlignment="1">
      <alignment horizontal="center" vertical="center"/>
    </xf>
    <xf numFmtId="0" fontId="18" fillId="8" borderId="56" xfId="0" applyFont="1" applyFill="1" applyBorder="1"/>
    <xf numFmtId="2" fontId="0" fillId="0" borderId="10" xfId="0" applyNumberFormat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43" fontId="6" fillId="6" borderId="32" xfId="17" applyFont="1" applyFill="1" applyBorder="1" applyAlignment="1">
      <alignment horizontal="center"/>
    </xf>
    <xf numFmtId="43" fontId="21" fillId="0" borderId="3" xfId="17" applyFont="1" applyFill="1" applyBorder="1" applyAlignment="1">
      <alignment horizontal="center"/>
    </xf>
    <xf numFmtId="43" fontId="6" fillId="6" borderId="56" xfId="17" applyFont="1" applyFill="1" applyBorder="1" applyAlignment="1">
      <alignment horizontal="center"/>
    </xf>
    <xf numFmtId="43" fontId="21" fillId="0" borderId="56" xfId="17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6" fillId="0" borderId="45" xfId="0" applyFont="1" applyBorder="1" applyAlignment="1">
      <alignment horizontal="center"/>
    </xf>
    <xf numFmtId="0" fontId="18" fillId="8" borderId="57" xfId="0" applyFont="1" applyFill="1" applyBorder="1"/>
    <xf numFmtId="2" fontId="0" fillId="21" borderId="49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2" fontId="0" fillId="3" borderId="50" xfId="0" applyNumberFormat="1" applyFill="1" applyBorder="1" applyAlignment="1">
      <alignment horizontal="center"/>
    </xf>
    <xf numFmtId="43" fontId="6" fillId="6" borderId="58" xfId="17" applyFont="1" applyFill="1" applyBorder="1" applyAlignment="1">
      <alignment horizontal="center"/>
    </xf>
    <xf numFmtId="43" fontId="21" fillId="0" borderId="59" xfId="17" applyFont="1" applyFill="1" applyBorder="1" applyAlignment="1">
      <alignment horizontal="center"/>
    </xf>
    <xf numFmtId="43" fontId="6" fillId="6" borderId="54" xfId="17" applyFont="1" applyFill="1" applyBorder="1" applyAlignment="1">
      <alignment horizontal="center"/>
    </xf>
    <xf numFmtId="43" fontId="21" fillId="0" borderId="58" xfId="17" applyFont="1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19" fillId="21" borderId="49" xfId="20" applyNumberFormat="1" applyFont="1" applyFill="1" applyBorder="1" applyAlignment="1">
      <alignment horizontal="center" vertical="center" wrapText="1"/>
    </xf>
    <xf numFmtId="0" fontId="0" fillId="7" borderId="50" xfId="0" applyFill="1" applyBorder="1" applyAlignment="1">
      <alignment horizontal="center"/>
    </xf>
    <xf numFmtId="0" fontId="19" fillId="3" borderId="49" xfId="20" applyNumberFormat="1" applyFont="1" applyFill="1" applyBorder="1" applyAlignment="1">
      <alignment horizontal="center" vertical="center" wrapText="1"/>
    </xf>
    <xf numFmtId="0" fontId="18" fillId="8" borderId="60" xfId="0" applyFont="1" applyFill="1" applyBorder="1"/>
    <xf numFmtId="2" fontId="0" fillId="21" borderId="12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3" borderId="14" xfId="0" applyNumberFormat="1" applyFill="1" applyBorder="1" applyAlignment="1">
      <alignment horizontal="center"/>
    </xf>
    <xf numFmtId="2" fontId="0" fillId="4" borderId="14" xfId="0" applyNumberFormat="1" applyFill="1" applyBorder="1" applyAlignment="1">
      <alignment horizontal="center"/>
    </xf>
    <xf numFmtId="2" fontId="0" fillId="3" borderId="15" xfId="0" applyNumberFormat="1" applyFill="1" applyBorder="1" applyAlignment="1">
      <alignment horizontal="center"/>
    </xf>
    <xf numFmtId="43" fontId="6" fillId="6" borderId="53" xfId="17" applyFont="1" applyFill="1" applyBorder="1" applyAlignment="1">
      <alignment horizontal="center"/>
    </xf>
    <xf numFmtId="43" fontId="21" fillId="0" borderId="53" xfId="17" applyFont="1" applyFill="1" applyBorder="1" applyAlignment="1">
      <alignment horizontal="center"/>
    </xf>
    <xf numFmtId="43" fontId="6" fillId="6" borderId="104" xfId="17" applyFont="1" applyFill="1" applyBorder="1" applyAlignment="1">
      <alignment horizontal="center"/>
    </xf>
    <xf numFmtId="49" fontId="19" fillId="4" borderId="51" xfId="20" applyNumberFormat="1" applyFont="1" applyFill="1" applyBorder="1" applyAlignment="1">
      <alignment horizontal="center" vertical="center" wrapText="1"/>
    </xf>
    <xf numFmtId="1" fontId="6" fillId="7" borderId="5" xfId="20" applyNumberFormat="1" applyFont="1" applyFill="1" applyBorder="1" applyAlignment="1">
      <alignment horizontal="center" vertical="center"/>
    </xf>
    <xf numFmtId="10" fontId="12" fillId="7" borderId="5" xfId="20" applyNumberFormat="1" applyFill="1" applyBorder="1" applyAlignment="1">
      <alignment horizontal="center" vertical="center"/>
    </xf>
    <xf numFmtId="0" fontId="12" fillId="13" borderId="5" xfId="20" applyNumberFormat="1" applyFill="1" applyBorder="1" applyAlignment="1">
      <alignment horizontal="center" vertical="center"/>
    </xf>
    <xf numFmtId="0" fontId="12" fillId="7" borderId="52" xfId="20" applyNumberFormat="1" applyFill="1" applyBorder="1" applyAlignment="1">
      <alignment horizontal="center" vertical="center"/>
    </xf>
    <xf numFmtId="0" fontId="18" fillId="8" borderId="106" xfId="0" applyFont="1" applyFill="1" applyBorder="1"/>
    <xf numFmtId="2" fontId="0" fillId="21" borderId="9" xfId="0" applyNumberFormat="1" applyFill="1" applyBorder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4" borderId="107" xfId="0" applyNumberFormat="1" applyFill="1" applyBorder="1" applyAlignment="1">
      <alignment horizontal="center"/>
    </xf>
    <xf numFmtId="43" fontId="21" fillId="0" borderId="108" xfId="17" applyFont="1" applyFill="1" applyBorder="1" applyAlignment="1">
      <alignment horizontal="center"/>
    </xf>
    <xf numFmtId="43" fontId="21" fillId="0" borderId="32" xfId="17" applyFont="1" applyFill="1" applyBorder="1" applyAlignment="1">
      <alignment horizontal="center"/>
    </xf>
    <xf numFmtId="0" fontId="21" fillId="6" borderId="24" xfId="0" applyFont="1" applyFill="1" applyBorder="1" applyAlignment="1">
      <alignment horizontal="center" vertical="center" wrapText="1"/>
    </xf>
    <xf numFmtId="0" fontId="21" fillId="5" borderId="55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21" fillId="6" borderId="38" xfId="0" applyFont="1" applyFill="1" applyBorder="1" applyAlignment="1">
      <alignment horizontal="center" vertical="center"/>
    </xf>
    <xf numFmtId="176" fontId="12" fillId="11" borderId="2" xfId="20" applyNumberFormat="1" applyFill="1" applyBorder="1" applyAlignment="1">
      <alignment horizontal="center" vertical="center"/>
    </xf>
    <xf numFmtId="0" fontId="22" fillId="11" borderId="46" xfId="20" applyNumberFormat="1" applyFont="1" applyFill="1" applyBorder="1" applyAlignment="1">
      <alignment horizontal="left" vertical="center"/>
    </xf>
    <xf numFmtId="176" fontId="12" fillId="11" borderId="61" xfId="20" applyNumberFormat="1" applyFill="1" applyBorder="1" applyAlignment="1">
      <alignment horizontal="center" vertical="center"/>
    </xf>
    <xf numFmtId="0" fontId="22" fillId="11" borderId="35" xfId="20" applyNumberFormat="1" applyFont="1" applyFill="1" applyBorder="1" applyAlignment="1">
      <alignment horizontal="left" vertical="center"/>
    </xf>
    <xf numFmtId="43" fontId="6" fillId="6" borderId="35" xfId="17" applyFont="1" applyFill="1" applyBorder="1" applyAlignment="1">
      <alignment horizontal="center"/>
    </xf>
    <xf numFmtId="43" fontId="21" fillId="0" borderId="109" xfId="17" applyFont="1" applyFill="1" applyBorder="1" applyAlignment="1">
      <alignment horizontal="center"/>
    </xf>
    <xf numFmtId="43" fontId="6" fillId="6" borderId="105" xfId="17" applyFont="1" applyFill="1" applyBorder="1" applyAlignment="1">
      <alignment horizontal="center"/>
    </xf>
    <xf numFmtId="43" fontId="21" fillId="0" borderId="35" xfId="17" applyFont="1" applyFill="1" applyBorder="1" applyAlignment="1">
      <alignment horizontal="center"/>
    </xf>
    <xf numFmtId="2" fontId="0" fillId="12" borderId="44" xfId="0" applyNumberFormat="1" applyFill="1" applyBorder="1" applyAlignment="1">
      <alignment horizontal="center"/>
    </xf>
    <xf numFmtId="2" fontId="0" fillId="12" borderId="6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4" borderId="62" xfId="0" applyNumberFormat="1" applyFill="1" applyBorder="1" applyAlignment="1">
      <alignment horizontal="center"/>
    </xf>
    <xf numFmtId="2" fontId="0" fillId="3" borderId="45" xfId="0" applyNumberFormat="1" applyFill="1" applyBorder="1" applyAlignment="1">
      <alignment horizontal="center"/>
    </xf>
    <xf numFmtId="176" fontId="12" fillId="12" borderId="61" xfId="20" applyNumberFormat="1" applyFill="1" applyBorder="1" applyAlignment="1">
      <alignment horizontal="center" vertical="center"/>
    </xf>
    <xf numFmtId="0" fontId="22" fillId="12" borderId="35" xfId="20" applyNumberFormat="1" applyFont="1" applyFill="1" applyBorder="1" applyAlignment="1">
      <alignment horizontal="left" vertical="center"/>
    </xf>
    <xf numFmtId="2" fontId="0" fillId="12" borderId="56" xfId="0" applyNumberFormat="1" applyFill="1" applyBorder="1" applyAlignment="1">
      <alignment horizontal="center"/>
    </xf>
    <xf numFmtId="0" fontId="18" fillId="9" borderId="24" xfId="0" applyFont="1" applyFill="1" applyBorder="1"/>
    <xf numFmtId="2" fontId="0" fillId="9" borderId="39" xfId="0" applyNumberFormat="1" applyFill="1" applyBorder="1" applyAlignment="1">
      <alignment horizontal="center"/>
    </xf>
    <xf numFmtId="43" fontId="21" fillId="17" borderId="55" xfId="17" applyFont="1" applyFill="1" applyBorder="1" applyAlignment="1">
      <alignment horizontal="center"/>
    </xf>
    <xf numFmtId="43" fontId="6" fillId="6" borderId="39" xfId="17" applyFont="1" applyFill="1" applyBorder="1" applyAlignment="1">
      <alignment horizontal="center"/>
    </xf>
    <xf numFmtId="43" fontId="21" fillId="8" borderId="55" xfId="17" applyFont="1" applyFill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0" borderId="50" xfId="0" applyFont="1" applyBorder="1" applyAlignment="1">
      <alignment horizontal="center"/>
    </xf>
    <xf numFmtId="43" fontId="21" fillId="8" borderId="39" xfId="17" applyFont="1" applyFill="1" applyBorder="1" applyAlignment="1">
      <alignment horizontal="center"/>
    </xf>
    <xf numFmtId="43" fontId="21" fillId="0" borderId="0" xfId="17" applyFont="1" applyFill="1" applyBorder="1" applyAlignment="1">
      <alignment horizontal="center"/>
    </xf>
    <xf numFmtId="0" fontId="21" fillId="8" borderId="36" xfId="0" applyFont="1" applyFill="1" applyBorder="1" applyAlignment="1">
      <alignment horizontal="center" wrapText="1"/>
    </xf>
    <xf numFmtId="0" fontId="21" fillId="8" borderId="38" xfId="0" applyFont="1" applyFill="1" applyBorder="1" applyAlignment="1">
      <alignment horizontal="center" wrapText="1"/>
    </xf>
    <xf numFmtId="0" fontId="0" fillId="0" borderId="0" xfId="0" applyAlignment="1">
      <alignment vertical="center"/>
    </xf>
    <xf numFmtId="0" fontId="0" fillId="0" borderId="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76" fontId="0" fillId="0" borderId="0" xfId="0" applyNumberFormat="1"/>
    <xf numFmtId="43" fontId="20" fillId="0" borderId="0" xfId="17" applyFont="1" applyFill="1" applyBorder="1" applyAlignment="1"/>
    <xf numFmtId="43" fontId="20" fillId="0" borderId="0" xfId="17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30" fillId="0" borderId="1" xfId="0" applyFont="1" applyBorder="1" applyAlignment="1">
      <alignment horizontal="center" vertical="center"/>
    </xf>
    <xf numFmtId="43" fontId="9" fillId="0" borderId="1" xfId="17" applyFont="1" applyFill="1" applyBorder="1" applyAlignment="1">
      <alignment horizontal="center" vertical="center"/>
    </xf>
    <xf numFmtId="15" fontId="3" fillId="46" borderId="55" xfId="43367" applyNumberFormat="1" applyFont="1" applyFill="1" applyBorder="1" applyAlignment="1">
      <alignment horizontal="center" vertical="center"/>
    </xf>
    <xf numFmtId="0" fontId="57" fillId="0" borderId="0" xfId="43343"/>
    <xf numFmtId="43" fontId="1" fillId="0" borderId="0" xfId="43367" applyFont="1" applyAlignment="1">
      <alignment horizontal="center" vertical="center"/>
    </xf>
    <xf numFmtId="14" fontId="27" fillId="45" borderId="26" xfId="43367" applyNumberFormat="1" applyFont="1" applyFill="1" applyBorder="1" applyAlignment="1">
      <alignment horizontal="center" vertical="center" wrapText="1"/>
    </xf>
    <xf numFmtId="2" fontId="2" fillId="0" borderId="74" xfId="43367" applyNumberFormat="1" applyFont="1" applyFill="1" applyBorder="1" applyAlignment="1">
      <alignment horizontal="center" vertical="center" wrapText="1"/>
    </xf>
    <xf numFmtId="2" fontId="2" fillId="0" borderId="75" xfId="43367" applyNumberFormat="1" applyFont="1" applyFill="1" applyBorder="1" applyAlignment="1">
      <alignment horizontal="center" vertical="center" wrapText="1"/>
    </xf>
    <xf numFmtId="2" fontId="2" fillId="0" borderId="76" xfId="43367" applyNumberFormat="1" applyFont="1" applyFill="1" applyBorder="1" applyAlignment="1">
      <alignment horizontal="center" vertical="center" wrapText="1"/>
    </xf>
    <xf numFmtId="2" fontId="2" fillId="0" borderId="120" xfId="43367" applyNumberFormat="1" applyFont="1" applyFill="1" applyBorder="1" applyAlignment="1">
      <alignment horizontal="center" vertical="center" wrapText="1"/>
    </xf>
    <xf numFmtId="2" fontId="2" fillId="0" borderId="81" xfId="43367" applyNumberFormat="1" applyFont="1" applyFill="1" applyBorder="1" applyAlignment="1">
      <alignment horizontal="center" vertical="center" wrapText="1"/>
    </xf>
    <xf numFmtId="2" fontId="2" fillId="0" borderId="82" xfId="43367" applyNumberFormat="1" applyFont="1" applyFill="1" applyBorder="1" applyAlignment="1">
      <alignment horizontal="center" vertical="center" wrapText="1"/>
    </xf>
    <xf numFmtId="2" fontId="2" fillId="0" borderId="83" xfId="43367" applyNumberFormat="1" applyFont="1" applyFill="1" applyBorder="1" applyAlignment="1">
      <alignment horizontal="center" vertical="center" wrapText="1"/>
    </xf>
    <xf numFmtId="2" fontId="2" fillId="0" borderId="121" xfId="43367" applyNumberFormat="1" applyFont="1" applyFill="1" applyBorder="1" applyAlignment="1">
      <alignment horizontal="center" vertical="center" wrapText="1"/>
    </xf>
    <xf numFmtId="2" fontId="2" fillId="0" borderId="66" xfId="43367" applyNumberFormat="1" applyFont="1" applyFill="1" applyBorder="1" applyAlignment="1">
      <alignment horizontal="center" vertical="center" wrapText="1"/>
    </xf>
    <xf numFmtId="2" fontId="2" fillId="0" borderId="67" xfId="43367" applyNumberFormat="1" applyFont="1" applyFill="1" applyBorder="1" applyAlignment="1">
      <alignment horizontal="center" vertical="center" wrapText="1"/>
    </xf>
    <xf numFmtId="15" fontId="3" fillId="3" borderId="26" xfId="43367" applyNumberFormat="1" applyFont="1" applyFill="1" applyBorder="1" applyAlignment="1">
      <alignment horizontal="center" vertical="center" wrapText="1"/>
    </xf>
    <xf numFmtId="15" fontId="26" fillId="0" borderId="0" xfId="43367" applyNumberFormat="1" applyFont="1" applyAlignment="1">
      <alignment horizontal="left" vertical="center"/>
    </xf>
    <xf numFmtId="15" fontId="28" fillId="0" borderId="27" xfId="43367" applyNumberFormat="1" applyFont="1" applyFill="1" applyBorder="1" applyAlignment="1">
      <alignment horizontal="center" vertical="center" wrapText="1"/>
    </xf>
    <xf numFmtId="15" fontId="2" fillId="0" borderId="72" xfId="43367" applyNumberFormat="1" applyFont="1" applyFill="1" applyBorder="1" applyAlignment="1">
      <alignment vertical="center"/>
    </xf>
    <xf numFmtId="15" fontId="2" fillId="0" borderId="73" xfId="43367" applyNumberFormat="1" applyFont="1" applyFill="1" applyBorder="1" applyAlignment="1">
      <alignment horizontal="center" vertical="center"/>
    </xf>
    <xf numFmtId="15" fontId="2" fillId="0" borderId="74" xfId="43367" applyNumberFormat="1" applyFont="1" applyFill="1" applyBorder="1" applyAlignment="1">
      <alignment horizontal="center" vertical="center" wrapText="1"/>
    </xf>
    <xf numFmtId="15" fontId="2" fillId="0" borderId="75" xfId="43367" applyNumberFormat="1" applyFont="1" applyFill="1" applyBorder="1" applyAlignment="1">
      <alignment horizontal="center" vertical="center" wrapText="1"/>
    </xf>
    <xf numFmtId="15" fontId="2" fillId="0" borderId="76" xfId="43367" applyNumberFormat="1" applyFont="1" applyFill="1" applyBorder="1" applyAlignment="1">
      <alignment horizontal="center" vertical="center" wrapText="1"/>
    </xf>
    <xf numFmtId="15" fontId="2" fillId="0" borderId="120" xfId="43367" applyNumberFormat="1" applyFont="1" applyFill="1" applyBorder="1" applyAlignment="1">
      <alignment horizontal="center" vertical="center" wrapText="1"/>
    </xf>
    <xf numFmtId="15" fontId="2" fillId="0" borderId="74" xfId="43367" applyNumberFormat="1" applyFont="1" applyFill="1" applyBorder="1" applyAlignment="1">
      <alignment horizontal="right" vertical="center" wrapText="1"/>
    </xf>
    <xf numFmtId="15" fontId="2" fillId="0" borderId="77" xfId="43367" applyNumberFormat="1" applyFont="1" applyFill="1" applyBorder="1" applyAlignment="1">
      <alignment horizontal="right" vertical="center" wrapText="1"/>
    </xf>
    <xf numFmtId="15" fontId="2" fillId="0" borderId="76" xfId="43367" applyNumberFormat="1" applyFont="1" applyFill="1" applyBorder="1" applyAlignment="1">
      <alignment horizontal="right" vertical="center" wrapText="1"/>
    </xf>
    <xf numFmtId="15" fontId="3" fillId="2" borderId="78" xfId="18" applyNumberFormat="1" applyFont="1" applyFill="1" applyBorder="1" applyAlignment="1">
      <alignment horizontal="center" vertical="center" wrapText="1"/>
    </xf>
    <xf numFmtId="15" fontId="1" fillId="3" borderId="78" xfId="43367" applyNumberFormat="1" applyFont="1" applyFill="1" applyBorder="1" applyAlignment="1">
      <alignment horizontal="center" vertical="center" wrapText="1"/>
    </xf>
    <xf numFmtId="15" fontId="1" fillId="0" borderId="0" xfId="43367" applyNumberFormat="1" applyFont="1" applyAlignment="1">
      <alignment horizontal="center" vertical="center"/>
    </xf>
    <xf numFmtId="15" fontId="28" fillId="0" borderId="28" xfId="43367" applyNumberFormat="1" applyFont="1" applyFill="1" applyBorder="1" applyAlignment="1">
      <alignment horizontal="center" vertical="center" wrapText="1"/>
    </xf>
    <xf numFmtId="15" fontId="2" fillId="0" borderId="79" xfId="43367" applyNumberFormat="1" applyFont="1" applyFill="1" applyBorder="1" applyAlignment="1">
      <alignment vertical="center"/>
    </xf>
    <xf numFmtId="15" fontId="2" fillId="0" borderId="80" xfId="43367" applyNumberFormat="1" applyFont="1" applyFill="1" applyBorder="1" applyAlignment="1">
      <alignment horizontal="center" vertical="center"/>
    </xf>
    <xf numFmtId="15" fontId="2" fillId="0" borderId="81" xfId="43367" applyNumberFormat="1" applyFont="1" applyFill="1" applyBorder="1" applyAlignment="1">
      <alignment horizontal="center" vertical="center" wrapText="1"/>
    </xf>
    <xf numFmtId="15" fontId="2" fillId="0" borderId="82" xfId="43367" applyNumberFormat="1" applyFont="1" applyFill="1" applyBorder="1" applyAlignment="1">
      <alignment horizontal="center" vertical="center" wrapText="1"/>
    </xf>
    <xf numFmtId="15" fontId="2" fillId="0" borderId="83" xfId="43367" applyNumberFormat="1" applyFont="1" applyFill="1" applyBorder="1" applyAlignment="1">
      <alignment horizontal="center" vertical="center" wrapText="1"/>
    </xf>
    <xf numFmtId="15" fontId="2" fillId="0" borderId="121" xfId="43367" applyNumberFormat="1" applyFont="1" applyFill="1" applyBorder="1" applyAlignment="1">
      <alignment horizontal="center" vertical="center" wrapText="1"/>
    </xf>
    <xf numFmtId="15" fontId="2" fillId="0" borderId="81" xfId="43367" applyNumberFormat="1" applyFont="1" applyFill="1" applyBorder="1" applyAlignment="1">
      <alignment horizontal="right" vertical="center" wrapText="1"/>
    </xf>
    <xf numFmtId="15" fontId="2" fillId="0" borderId="84" xfId="43367" applyNumberFormat="1" applyFont="1" applyFill="1" applyBorder="1" applyAlignment="1">
      <alignment horizontal="right" vertical="center" wrapText="1"/>
    </xf>
    <xf numFmtId="15" fontId="2" fillId="0" borderId="83" xfId="43367" applyNumberFormat="1" applyFont="1" applyFill="1" applyBorder="1" applyAlignment="1">
      <alignment horizontal="right" vertical="center" wrapText="1"/>
    </xf>
    <xf numFmtId="15" fontId="3" fillId="2" borderId="85" xfId="18" applyNumberFormat="1" applyFont="1" applyFill="1" applyBorder="1" applyAlignment="1">
      <alignment horizontal="center" vertical="center" wrapText="1"/>
    </xf>
    <xf numFmtId="15" fontId="1" fillId="3" borderId="71" xfId="43367" applyNumberFormat="1" applyFont="1" applyFill="1" applyBorder="1" applyAlignment="1">
      <alignment horizontal="center" vertical="center" wrapText="1"/>
    </xf>
    <xf numFmtId="15" fontId="2" fillId="0" borderId="122" xfId="43367" applyNumberFormat="1" applyFont="1" applyFill="1" applyBorder="1" applyAlignment="1">
      <alignment horizontal="center" vertical="center" wrapText="1"/>
    </xf>
    <xf numFmtId="15" fontId="2" fillId="0" borderId="79" xfId="43367" applyNumberFormat="1" applyFont="1" applyFill="1" applyBorder="1" applyAlignment="1">
      <alignment horizontal="left" vertical="center"/>
    </xf>
    <xf numFmtId="15" fontId="2" fillId="0" borderId="119" xfId="43367" applyNumberFormat="1" applyFont="1" applyFill="1" applyBorder="1" applyAlignment="1">
      <alignment vertical="center"/>
    </xf>
    <xf numFmtId="15" fontId="2" fillId="0" borderId="86" xfId="43367" applyNumberFormat="1" applyFont="1" applyFill="1" applyBorder="1" applyAlignment="1">
      <alignment horizontal="center" vertical="center"/>
    </xf>
    <xf numFmtId="15" fontId="2" fillId="0" borderId="87" xfId="43367" applyNumberFormat="1" applyFont="1" applyFill="1" applyBorder="1" applyAlignment="1">
      <alignment horizontal="center" vertical="center" wrapText="1"/>
    </xf>
    <xf numFmtId="15" fontId="2" fillId="0" borderId="88" xfId="43367" applyNumberFormat="1" applyFont="1" applyFill="1" applyBorder="1" applyAlignment="1">
      <alignment horizontal="center" vertical="center" wrapText="1"/>
    </xf>
    <xf numFmtId="15" fontId="2" fillId="0" borderId="89" xfId="43367" applyNumberFormat="1" applyFont="1" applyFill="1" applyBorder="1" applyAlignment="1">
      <alignment horizontal="center" vertical="center" wrapText="1"/>
    </xf>
    <xf numFmtId="15" fontId="2" fillId="0" borderId="87" xfId="43367" applyNumberFormat="1" applyFont="1" applyFill="1" applyBorder="1" applyAlignment="1">
      <alignment horizontal="right" vertical="center" wrapText="1"/>
    </xf>
    <xf numFmtId="15" fontId="2" fillId="0" borderId="90" xfId="43367" applyNumberFormat="1" applyFont="1" applyFill="1" applyBorder="1" applyAlignment="1">
      <alignment horizontal="right" vertical="center" wrapText="1"/>
    </xf>
    <xf numFmtId="15" fontId="2" fillId="0" borderId="89" xfId="43367" applyNumberFormat="1" applyFont="1" applyFill="1" applyBorder="1" applyAlignment="1">
      <alignment horizontal="right" vertical="center" wrapText="1"/>
    </xf>
    <xf numFmtId="15" fontId="3" fillId="2" borderId="91" xfId="18" applyNumberFormat="1" applyFont="1" applyFill="1" applyBorder="1" applyAlignment="1">
      <alignment horizontal="center" vertical="center" wrapText="1"/>
    </xf>
    <xf numFmtId="15" fontId="1" fillId="3" borderId="39" xfId="43367" applyNumberFormat="1" applyFont="1" applyFill="1" applyBorder="1" applyAlignment="1">
      <alignment horizontal="center" vertical="center" wrapText="1"/>
    </xf>
    <xf numFmtId="15" fontId="28" fillId="0" borderId="28" xfId="43367" applyNumberFormat="1" applyFont="1" applyFill="1" applyBorder="1" applyAlignment="1">
      <alignment horizontal="center" vertical="center"/>
    </xf>
    <xf numFmtId="15" fontId="2" fillId="0" borderId="65" xfId="43367" applyNumberFormat="1" applyFont="1" applyFill="1" applyBorder="1" applyAlignment="1">
      <alignment horizontal="center" vertical="center" wrapText="1"/>
    </xf>
    <xf numFmtId="15" fontId="2" fillId="0" borderId="66" xfId="43367" applyNumberFormat="1" applyFont="1" applyFill="1" applyBorder="1" applyAlignment="1">
      <alignment horizontal="center" vertical="center" wrapText="1"/>
    </xf>
    <xf numFmtId="15" fontId="2" fillId="0" borderId="123" xfId="43367" applyNumberFormat="1" applyFont="1" applyFill="1" applyBorder="1" applyAlignment="1">
      <alignment horizontal="center" vertical="center" wrapText="1"/>
    </xf>
    <xf numFmtId="15" fontId="2" fillId="0" borderId="65" xfId="43367" applyNumberFormat="1" applyFont="1" applyFill="1" applyBorder="1" applyAlignment="1">
      <alignment horizontal="right" vertical="center" wrapText="1"/>
    </xf>
    <xf numFmtId="15" fontId="2" fillId="0" borderId="98" xfId="43367" applyNumberFormat="1" applyFont="1" applyFill="1" applyBorder="1" applyAlignment="1">
      <alignment horizontal="right" vertical="center" wrapText="1"/>
    </xf>
    <xf numFmtId="15" fontId="2" fillId="0" borderId="67" xfId="43367" applyNumberFormat="1" applyFont="1" applyFill="1" applyBorder="1" applyAlignment="1">
      <alignment horizontal="right" vertical="center" wrapText="1"/>
    </xf>
    <xf numFmtId="15" fontId="3" fillId="2" borderId="71" xfId="18" applyNumberFormat="1" applyFont="1" applyFill="1" applyBorder="1" applyAlignment="1">
      <alignment horizontal="center" vertical="center" wrapText="1"/>
    </xf>
    <xf numFmtId="2" fontId="57" fillId="0" borderId="0" xfId="43343" applyNumberFormat="1"/>
    <xf numFmtId="2" fontId="1" fillId="0" borderId="0" xfId="43367" applyNumberFormat="1" applyFont="1" applyAlignment="1">
      <alignment horizontal="center" vertical="center"/>
    </xf>
    <xf numFmtId="2" fontId="2" fillId="0" borderId="80" xfId="43367" applyNumberFormat="1" applyFont="1" applyFill="1" applyBorder="1" applyAlignment="1">
      <alignment horizontal="center" vertical="center"/>
    </xf>
    <xf numFmtId="2" fontId="2" fillId="0" borderId="73" xfId="43367" applyNumberFormat="1" applyFont="1" applyFill="1" applyBorder="1" applyAlignment="1">
      <alignment horizontal="center" vertical="center"/>
    </xf>
    <xf numFmtId="2" fontId="3" fillId="0" borderId="55" xfId="43367" applyNumberFormat="1" applyFont="1" applyBorder="1" applyAlignment="1">
      <alignment horizontal="center" vertical="center"/>
    </xf>
    <xf numFmtId="2" fontId="0" fillId="0" borderId="0" xfId="0" applyNumberFormat="1"/>
    <xf numFmtId="15" fontId="2" fillId="18" borderId="79" xfId="43367" applyNumberFormat="1" applyFont="1" applyFill="1" applyBorder="1" applyAlignment="1">
      <alignment horizontal="left" vertical="center"/>
    </xf>
    <xf numFmtId="1" fontId="2" fillId="18" borderId="64" xfId="43367" applyNumberFormat="1" applyFont="1" applyFill="1" applyBorder="1" applyAlignment="1">
      <alignment horizontal="center" vertical="center"/>
    </xf>
    <xf numFmtId="1" fontId="2" fillId="18" borderId="80" xfId="43367" applyNumberFormat="1" applyFont="1" applyFill="1" applyBorder="1" applyAlignment="1">
      <alignment horizontal="center" vertical="center"/>
    </xf>
    <xf numFmtId="15" fontId="2" fillId="18" borderId="72" xfId="43367" applyNumberFormat="1" applyFont="1" applyFill="1" applyBorder="1" applyAlignment="1">
      <alignment horizontal="left" vertical="center"/>
    </xf>
    <xf numFmtId="1" fontId="2" fillId="18" borderId="73" xfId="43367" applyNumberFormat="1" applyFont="1" applyFill="1" applyBorder="1" applyAlignment="1">
      <alignment horizontal="center" vertical="center"/>
    </xf>
    <xf numFmtId="2" fontId="2" fillId="0" borderId="74" xfId="43367" applyNumberFormat="1" applyFont="1" applyFill="1" applyBorder="1" applyAlignment="1">
      <alignment horizontal="right" vertical="center" wrapText="1"/>
    </xf>
    <xf numFmtId="2" fontId="2" fillId="0" borderId="77" xfId="43367" applyNumberFormat="1" applyFont="1" applyFill="1" applyBorder="1" applyAlignment="1">
      <alignment horizontal="right" vertical="center" wrapText="1"/>
    </xf>
    <xf numFmtId="2" fontId="2" fillId="0" borderId="76" xfId="43367" applyNumberFormat="1" applyFont="1" applyFill="1" applyBorder="1" applyAlignment="1">
      <alignment horizontal="right" vertical="center" wrapText="1"/>
    </xf>
    <xf numFmtId="2" fontId="1" fillId="3" borderId="78" xfId="43367" applyNumberFormat="1" applyFont="1" applyFill="1" applyBorder="1" applyAlignment="1">
      <alignment horizontal="center" vertical="center" wrapText="1"/>
    </xf>
    <xf numFmtId="2" fontId="2" fillId="0" borderId="81" xfId="43367" applyNumberFormat="1" applyFont="1" applyFill="1" applyBorder="1" applyAlignment="1">
      <alignment horizontal="right" vertical="center" wrapText="1"/>
    </xf>
    <xf numFmtId="2" fontId="2" fillId="0" borderId="84" xfId="43367" applyNumberFormat="1" applyFont="1" applyFill="1" applyBorder="1" applyAlignment="1">
      <alignment horizontal="right" vertical="center" wrapText="1"/>
    </xf>
    <xf numFmtId="2" fontId="2" fillId="0" borderId="83" xfId="43367" applyNumberFormat="1" applyFont="1" applyFill="1" applyBorder="1" applyAlignment="1">
      <alignment horizontal="right" vertical="center" wrapText="1"/>
    </xf>
    <xf numFmtId="2" fontId="1" fillId="3" borderId="71" xfId="43367" applyNumberFormat="1" applyFont="1" applyFill="1" applyBorder="1" applyAlignment="1">
      <alignment horizontal="center" vertical="center" wrapText="1"/>
    </xf>
    <xf numFmtId="2" fontId="1" fillId="0" borderId="0" xfId="43367" applyNumberFormat="1" applyFont="1" applyAlignment="1">
      <alignment horizontal="center" vertical="center" wrapText="1"/>
    </xf>
    <xf numFmtId="2" fontId="3" fillId="0" borderId="55" xfId="43367" applyNumberFormat="1" applyFont="1" applyBorder="1" applyAlignment="1">
      <alignment horizontal="center" vertical="center" wrapText="1"/>
    </xf>
    <xf numFmtId="2" fontId="3" fillId="0" borderId="24" xfId="43367" applyNumberFormat="1" applyFont="1" applyBorder="1" applyAlignment="1">
      <alignment horizontal="center" vertical="center" wrapText="1"/>
    </xf>
    <xf numFmtId="2" fontId="3" fillId="0" borderId="99" xfId="43367" applyNumberFormat="1" applyFont="1" applyFill="1" applyBorder="1" applyAlignment="1">
      <alignment horizontal="center" vertical="center" wrapText="1"/>
    </xf>
    <xf numFmtId="2" fontId="3" fillId="0" borderId="100" xfId="43367" applyNumberFormat="1" applyFont="1" applyFill="1" applyBorder="1" applyAlignment="1">
      <alignment horizontal="center" vertical="center" wrapText="1"/>
    </xf>
    <xf numFmtId="2" fontId="3" fillId="0" borderId="101" xfId="43367" applyNumberFormat="1" applyFont="1" applyFill="1" applyBorder="1" applyAlignment="1">
      <alignment horizontal="center" vertical="center" wrapText="1"/>
    </xf>
    <xf numFmtId="2" fontId="3" fillId="3" borderId="101" xfId="43367" applyNumberFormat="1" applyFont="1" applyFill="1" applyBorder="1" applyAlignment="1">
      <alignment horizontal="center" vertical="center" wrapText="1"/>
    </xf>
    <xf numFmtId="2" fontId="3" fillId="47" borderId="36" xfId="43367" applyNumberFormat="1" applyFont="1" applyFill="1" applyBorder="1" applyAlignment="1">
      <alignment horizontal="center" vertical="center" wrapText="1"/>
    </xf>
    <xf numFmtId="2" fontId="3" fillId="47" borderId="37" xfId="43367" applyNumberFormat="1" applyFont="1" applyFill="1" applyBorder="1" applyAlignment="1">
      <alignment horizontal="center" vertical="center" wrapText="1"/>
    </xf>
    <xf numFmtId="2" fontId="3" fillId="47" borderId="38" xfId="43367" applyNumberFormat="1" applyFont="1" applyFill="1" applyBorder="1" applyAlignment="1">
      <alignment horizontal="center" vertical="center" wrapText="1"/>
    </xf>
    <xf numFmtId="2" fontId="3" fillId="47" borderId="25" xfId="43367" applyNumberFormat="1" applyFont="1" applyFill="1" applyBorder="1" applyAlignment="1">
      <alignment horizontal="center" vertical="center" wrapText="1"/>
    </xf>
    <xf numFmtId="2" fontId="28" fillId="2" borderId="36" xfId="43367" applyNumberFormat="1" applyFont="1" applyFill="1" applyBorder="1" applyAlignment="1">
      <alignment horizontal="center" vertical="center" wrapText="1"/>
    </xf>
    <xf numFmtId="2" fontId="3" fillId="2" borderId="37" xfId="43367" applyNumberFormat="1" applyFont="1" applyFill="1" applyBorder="1" applyAlignment="1">
      <alignment horizontal="center" vertical="center" wrapText="1"/>
    </xf>
    <xf numFmtId="2" fontId="3" fillId="2" borderId="38" xfId="43367" applyNumberFormat="1" applyFont="1" applyFill="1" applyBorder="1" applyAlignment="1">
      <alignment horizontal="center" vertical="center" wrapText="1"/>
    </xf>
    <xf numFmtId="9" fontId="27" fillId="45" borderId="25" xfId="2" applyFont="1" applyFill="1" applyBorder="1" applyAlignment="1">
      <alignment horizontal="right" vertical="center" wrapText="1"/>
    </xf>
    <xf numFmtId="9" fontId="1" fillId="0" borderId="0" xfId="2" applyFont="1" applyAlignment="1">
      <alignment horizontal="center" vertical="center" wrapText="1"/>
    </xf>
    <xf numFmtId="9" fontId="3" fillId="2" borderId="27" xfId="2" applyFont="1" applyFill="1" applyBorder="1" applyAlignment="1">
      <alignment horizontal="center" vertical="center" wrapText="1"/>
    </xf>
    <xf numFmtId="9" fontId="3" fillId="2" borderId="78" xfId="2" applyFont="1" applyFill="1" applyBorder="1" applyAlignment="1">
      <alignment horizontal="center" vertical="center" wrapText="1"/>
    </xf>
    <xf numFmtId="9" fontId="3" fillId="2" borderId="85" xfId="2" applyFont="1" applyFill="1" applyBorder="1" applyAlignment="1">
      <alignment horizontal="center" vertical="center" wrapText="1"/>
    </xf>
    <xf numFmtId="9" fontId="3" fillId="2" borderId="55" xfId="2" applyFont="1" applyFill="1" applyBorder="1" applyAlignment="1">
      <alignment horizontal="center" vertical="center" wrapText="1"/>
    </xf>
    <xf numFmtId="9" fontId="0" fillId="0" borderId="0" xfId="2" applyFont="1"/>
    <xf numFmtId="2" fontId="2" fillId="18" borderId="74" xfId="43367" applyNumberFormat="1" applyFont="1" applyFill="1" applyBorder="1" applyAlignment="1">
      <alignment horizontal="center" vertical="center" wrapText="1"/>
    </xf>
    <xf numFmtId="2" fontId="2" fillId="18" borderId="81" xfId="43367" applyNumberFormat="1" applyFont="1" applyFill="1" applyBorder="1" applyAlignment="1">
      <alignment horizontal="center" vertical="center" wrapText="1"/>
    </xf>
    <xf numFmtId="0" fontId="9" fillId="18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9" fillId="48" borderId="1" xfId="0" applyFont="1" applyFill="1" applyBorder="1" applyAlignment="1">
      <alignment horizontal="center" vertical="center"/>
    </xf>
    <xf numFmtId="0" fontId="9" fillId="49" borderId="1" xfId="0" applyFont="1" applyFill="1" applyBorder="1" applyAlignment="1">
      <alignment horizontal="center" vertical="center"/>
    </xf>
    <xf numFmtId="0" fontId="9" fillId="50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left"/>
    </xf>
    <xf numFmtId="9" fontId="6" fillId="0" borderId="0" xfId="2" applyFont="1"/>
    <xf numFmtId="0" fontId="30" fillId="18" borderId="1" xfId="0" applyFont="1" applyFill="1" applyBorder="1" applyAlignment="1">
      <alignment horizontal="center" vertical="center"/>
    </xf>
    <xf numFmtId="43" fontId="9" fillId="18" borderId="1" xfId="17" applyFont="1" applyFill="1" applyBorder="1" applyAlignment="1">
      <alignment horizontal="center" vertical="center"/>
    </xf>
    <xf numFmtId="1" fontId="0" fillId="0" borderId="0" xfId="0" applyNumberFormat="1"/>
    <xf numFmtId="0" fontId="9" fillId="51" borderId="1" xfId="0" applyFont="1" applyFill="1" applyBorder="1" applyAlignment="1">
      <alignment horizontal="center" vertical="center"/>
    </xf>
    <xf numFmtId="1" fontId="2" fillId="0" borderId="0" xfId="4336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9" fillId="6" borderId="2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6" borderId="4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 vertical="center"/>
    </xf>
    <xf numFmtId="43" fontId="9" fillId="0" borderId="0" xfId="17" applyFont="1" applyFill="1" applyBorder="1" applyAlignment="1">
      <alignment horizontal="center" vertical="center"/>
    </xf>
    <xf numFmtId="43" fontId="0" fillId="0" borderId="0" xfId="17" applyFont="1"/>
    <xf numFmtId="0" fontId="9" fillId="17" borderId="62" xfId="0" applyFont="1" applyFill="1" applyBorder="1" applyAlignment="1">
      <alignment horizontal="center" vertical="center"/>
    </xf>
    <xf numFmtId="0" fontId="58" fillId="52" borderId="124" xfId="0" applyFont="1" applyFill="1" applyBorder="1"/>
    <xf numFmtId="0" fontId="58" fillId="0" borderId="124" xfId="0" applyFont="1" applyBorder="1"/>
    <xf numFmtId="0" fontId="9" fillId="10" borderId="1" xfId="0" applyFont="1" applyFill="1" applyBorder="1" applyAlignment="1">
      <alignment horizontal="center" vertical="center"/>
    </xf>
    <xf numFmtId="43" fontId="24" fillId="0" borderId="0" xfId="43368" applyFont="1" applyAlignment="1">
      <alignment horizontal="center" vertical="center"/>
    </xf>
    <xf numFmtId="43" fontId="24" fillId="0" borderId="0" xfId="43368" applyFont="1" applyAlignment="1">
      <alignment horizontal="center" vertical="center" wrapText="1"/>
    </xf>
    <xf numFmtId="43" fontId="27" fillId="45" borderId="25" xfId="43368" applyFont="1" applyFill="1" applyBorder="1" applyAlignment="1">
      <alignment horizontal="right" vertical="center" wrapText="1"/>
    </xf>
    <xf numFmtId="14" fontId="27" fillId="45" borderId="26" xfId="43368" applyNumberFormat="1" applyFont="1" applyFill="1" applyBorder="1" applyAlignment="1">
      <alignment horizontal="center" vertical="center" wrapText="1"/>
    </xf>
    <xf numFmtId="43" fontId="1" fillId="0" borderId="0" xfId="43368" applyFont="1" applyAlignment="1">
      <alignment horizontal="center" vertical="center"/>
    </xf>
    <xf numFmtId="43" fontId="1" fillId="0" borderId="0" xfId="43368" applyFont="1" applyAlignment="1">
      <alignment horizontal="center" vertical="center" wrapText="1"/>
    </xf>
    <xf numFmtId="43" fontId="3" fillId="46" borderId="55" xfId="43368" applyFont="1" applyFill="1" applyBorder="1" applyAlignment="1">
      <alignment horizontal="center" vertical="center"/>
    </xf>
    <xf numFmtId="43" fontId="3" fillId="46" borderId="24" xfId="43368" applyFont="1" applyFill="1" applyBorder="1" applyAlignment="1">
      <alignment vertical="center"/>
    </xf>
    <xf numFmtId="43" fontId="3" fillId="46" borderId="26" xfId="43368" applyFont="1" applyFill="1" applyBorder="1" applyAlignment="1">
      <alignment vertical="center"/>
    </xf>
    <xf numFmtId="43" fontId="3" fillId="47" borderId="36" xfId="43368" applyFont="1" applyFill="1" applyBorder="1" applyAlignment="1">
      <alignment horizontal="center" vertical="center" wrapText="1"/>
    </xf>
    <xf numFmtId="43" fontId="3" fillId="47" borderId="37" xfId="43368" applyFont="1" applyFill="1" applyBorder="1" applyAlignment="1">
      <alignment horizontal="center" vertical="center" wrapText="1"/>
    </xf>
    <xf numFmtId="43" fontId="3" fillId="47" borderId="38" xfId="43368" applyFont="1" applyFill="1" applyBorder="1" applyAlignment="1">
      <alignment horizontal="center" vertical="center" wrapText="1"/>
    </xf>
    <xf numFmtId="43" fontId="3" fillId="47" borderId="25" xfId="43368" applyFont="1" applyFill="1" applyBorder="1" applyAlignment="1">
      <alignment horizontal="center" vertical="center" wrapText="1"/>
    </xf>
    <xf numFmtId="43" fontId="28" fillId="2" borderId="36" xfId="43368" applyFont="1" applyFill="1" applyBorder="1" applyAlignment="1">
      <alignment horizontal="center" vertical="center" wrapText="1"/>
    </xf>
    <xf numFmtId="43" fontId="3" fillId="2" borderId="37" xfId="43368" applyFont="1" applyFill="1" applyBorder="1" applyAlignment="1">
      <alignment horizontal="center" vertical="center" wrapText="1"/>
    </xf>
    <xf numFmtId="43" fontId="3" fillId="2" borderId="38" xfId="43368" applyFont="1" applyFill="1" applyBorder="1" applyAlignment="1">
      <alignment horizontal="center" vertical="center" wrapText="1"/>
    </xf>
    <xf numFmtId="43" fontId="3" fillId="2" borderId="27" xfId="43368" applyFont="1" applyFill="1" applyBorder="1" applyAlignment="1">
      <alignment horizontal="center" vertical="center" wrapText="1"/>
    </xf>
    <xf numFmtId="44" fontId="3" fillId="3" borderId="26" xfId="43368" applyNumberFormat="1" applyFont="1" applyFill="1" applyBorder="1" applyAlignment="1">
      <alignment horizontal="center" vertical="center" wrapText="1"/>
    </xf>
    <xf numFmtId="43" fontId="26" fillId="0" borderId="0" xfId="43368" applyFont="1" applyAlignment="1">
      <alignment horizontal="left" vertical="center"/>
    </xf>
    <xf numFmtId="43" fontId="29" fillId="0" borderId="0" xfId="43368" applyFont="1" applyAlignment="1">
      <alignment horizontal="center" vertical="center"/>
    </xf>
    <xf numFmtId="43" fontId="2" fillId="0" borderId="72" xfId="43368" applyFont="1" applyFill="1" applyBorder="1" applyAlignment="1">
      <alignment vertical="center"/>
    </xf>
    <xf numFmtId="1" fontId="2" fillId="0" borderId="73" xfId="43368" applyNumberFormat="1" applyFont="1" applyFill="1" applyBorder="1" applyAlignment="1">
      <alignment horizontal="center" vertical="center"/>
    </xf>
    <xf numFmtId="2" fontId="2" fillId="0" borderId="74" xfId="43368" applyNumberFormat="1" applyFont="1" applyFill="1" applyBorder="1" applyAlignment="1">
      <alignment horizontal="center" vertical="center" wrapText="1"/>
    </xf>
    <xf numFmtId="2" fontId="2" fillId="0" borderId="75" xfId="43368" applyNumberFormat="1" applyFont="1" applyFill="1" applyBorder="1" applyAlignment="1">
      <alignment horizontal="center" vertical="center" wrapText="1"/>
    </xf>
    <xf numFmtId="2" fontId="2" fillId="0" borderId="76" xfId="43368" applyNumberFormat="1" applyFont="1" applyFill="1" applyBorder="1" applyAlignment="1">
      <alignment horizontal="center" vertical="center" wrapText="1"/>
    </xf>
    <xf numFmtId="2" fontId="2" fillId="0" borderId="120" xfId="43368" applyNumberFormat="1" applyFont="1" applyFill="1" applyBorder="1" applyAlignment="1">
      <alignment horizontal="center" vertical="center" wrapText="1"/>
    </xf>
    <xf numFmtId="43" fontId="2" fillId="0" borderId="74" xfId="43368" applyFont="1" applyFill="1" applyBorder="1" applyAlignment="1">
      <alignment horizontal="right" vertical="center" wrapText="1"/>
    </xf>
    <xf numFmtId="43" fontId="2" fillId="0" borderId="77" xfId="43368" applyFont="1" applyFill="1" applyBorder="1" applyAlignment="1">
      <alignment horizontal="right" vertical="center" wrapText="1"/>
    </xf>
    <xf numFmtId="43" fontId="2" fillId="0" borderId="76" xfId="43368" applyFont="1" applyFill="1" applyBorder="1" applyAlignment="1">
      <alignment horizontal="right" vertical="center" wrapText="1"/>
    </xf>
    <xf numFmtId="10" fontId="3" fillId="2" borderId="78" xfId="18" applyNumberFormat="1" applyFont="1" applyFill="1" applyBorder="1" applyAlignment="1">
      <alignment horizontal="center" vertical="center" wrapText="1"/>
    </xf>
    <xf numFmtId="44" fontId="1" fillId="3" borderId="78" xfId="43368" applyNumberFormat="1" applyFont="1" applyFill="1" applyBorder="1" applyAlignment="1">
      <alignment horizontal="center" vertical="center" wrapText="1"/>
    </xf>
    <xf numFmtId="43" fontId="2" fillId="0" borderId="79" xfId="43368" applyFont="1" applyFill="1" applyBorder="1" applyAlignment="1">
      <alignment vertical="center"/>
    </xf>
    <xf numFmtId="1" fontId="2" fillId="0" borderId="80" xfId="43368" applyNumberFormat="1" applyFont="1" applyFill="1" applyBorder="1" applyAlignment="1">
      <alignment horizontal="center" vertical="center"/>
    </xf>
    <xf numFmtId="2" fontId="2" fillId="0" borderId="81" xfId="43368" applyNumberFormat="1" applyFont="1" applyFill="1" applyBorder="1" applyAlignment="1">
      <alignment horizontal="center" vertical="center" wrapText="1"/>
    </xf>
    <xf numFmtId="2" fontId="2" fillId="0" borderId="82" xfId="43368" applyNumberFormat="1" applyFont="1" applyFill="1" applyBorder="1" applyAlignment="1">
      <alignment horizontal="center" vertical="center" wrapText="1"/>
    </xf>
    <xf numFmtId="2" fontId="2" fillId="0" borderId="83" xfId="43368" applyNumberFormat="1" applyFont="1" applyFill="1" applyBorder="1" applyAlignment="1">
      <alignment horizontal="center" vertical="center" wrapText="1"/>
    </xf>
    <xf numFmtId="2" fontId="2" fillId="0" borderId="121" xfId="43368" applyNumberFormat="1" applyFont="1" applyFill="1" applyBorder="1" applyAlignment="1">
      <alignment horizontal="center" vertical="center" wrapText="1"/>
    </xf>
    <xf numFmtId="43" fontId="2" fillId="0" borderId="81" xfId="43368" applyFont="1" applyFill="1" applyBorder="1" applyAlignment="1">
      <alignment horizontal="right" vertical="center" wrapText="1"/>
    </xf>
    <xf numFmtId="43" fontId="2" fillId="0" borderId="84" xfId="43368" applyFont="1" applyFill="1" applyBorder="1" applyAlignment="1">
      <alignment horizontal="right" vertical="center" wrapText="1"/>
    </xf>
    <xf numFmtId="43" fontId="2" fillId="0" borderId="83" xfId="43368" applyFont="1" applyFill="1" applyBorder="1" applyAlignment="1">
      <alignment horizontal="right" vertical="center" wrapText="1"/>
    </xf>
    <xf numFmtId="10" fontId="3" fillId="2" borderId="85" xfId="18" applyNumberFormat="1" applyFont="1" applyFill="1" applyBorder="1" applyAlignment="1">
      <alignment horizontal="center" vertical="center" wrapText="1"/>
    </xf>
    <xf numFmtId="44" fontId="1" fillId="3" borderId="71" xfId="43368" applyNumberFormat="1" applyFont="1" applyFill="1" applyBorder="1" applyAlignment="1">
      <alignment horizontal="center" vertical="center" wrapText="1"/>
    </xf>
    <xf numFmtId="43" fontId="28" fillId="0" borderId="28" xfId="43368" applyFont="1" applyFill="1" applyBorder="1" applyAlignment="1">
      <alignment horizontal="center" vertical="center" wrapText="1"/>
    </xf>
    <xf numFmtId="2" fontId="2" fillId="0" borderId="122" xfId="43368" applyNumberFormat="1" applyFont="1" applyFill="1" applyBorder="1" applyAlignment="1">
      <alignment horizontal="center" vertical="center" wrapText="1"/>
    </xf>
    <xf numFmtId="43" fontId="2" fillId="0" borderId="79" xfId="43368" applyFont="1" applyFill="1" applyBorder="1" applyAlignment="1">
      <alignment horizontal="left" vertical="center"/>
    </xf>
    <xf numFmtId="43" fontId="2" fillId="0" borderId="119" xfId="43368" applyFont="1" applyFill="1" applyBorder="1" applyAlignment="1">
      <alignment vertical="center"/>
    </xf>
    <xf numFmtId="1" fontId="2" fillId="0" borderId="86" xfId="43368" applyNumberFormat="1" applyFont="1" applyFill="1" applyBorder="1" applyAlignment="1">
      <alignment horizontal="center" vertical="center"/>
    </xf>
    <xf numFmtId="2" fontId="2" fillId="0" borderId="88" xfId="43368" applyNumberFormat="1" applyFont="1" applyFill="1" applyBorder="1" applyAlignment="1">
      <alignment horizontal="center" vertical="center" wrapText="1"/>
    </xf>
    <xf numFmtId="2" fontId="2" fillId="0" borderId="89" xfId="43368" applyNumberFormat="1" applyFont="1" applyFill="1" applyBorder="1" applyAlignment="1">
      <alignment horizontal="center" vertical="center" wrapText="1"/>
    </xf>
    <xf numFmtId="43" fontId="2" fillId="0" borderId="87" xfId="43368" applyFont="1" applyFill="1" applyBorder="1" applyAlignment="1">
      <alignment horizontal="right" vertical="center" wrapText="1"/>
    </xf>
    <xf numFmtId="43" fontId="2" fillId="0" borderId="90" xfId="43368" applyFont="1" applyFill="1" applyBorder="1" applyAlignment="1">
      <alignment horizontal="right" vertical="center" wrapText="1"/>
    </xf>
    <xf numFmtId="43" fontId="2" fillId="0" borderId="89" xfId="43368" applyFont="1" applyFill="1" applyBorder="1" applyAlignment="1">
      <alignment horizontal="right" vertical="center" wrapText="1"/>
    </xf>
    <xf numFmtId="10" fontId="3" fillId="2" borderId="91" xfId="18" applyNumberFormat="1" applyFont="1" applyFill="1" applyBorder="1" applyAlignment="1">
      <alignment horizontal="center" vertical="center" wrapText="1"/>
    </xf>
    <xf numFmtId="44" fontId="1" fillId="3" borderId="39" xfId="43368" applyNumberFormat="1" applyFont="1" applyFill="1" applyBorder="1" applyAlignment="1">
      <alignment horizontal="center" vertical="center" wrapText="1"/>
    </xf>
    <xf numFmtId="1" fontId="2" fillId="0" borderId="64" xfId="43368" applyNumberFormat="1" applyFont="1" applyFill="1" applyBorder="1" applyAlignment="1">
      <alignment horizontal="center" vertical="center"/>
    </xf>
    <xf numFmtId="2" fontId="2" fillId="0" borderId="65" xfId="43368" applyNumberFormat="1" applyFont="1" applyFill="1" applyBorder="1" applyAlignment="1">
      <alignment horizontal="center" vertical="center" wrapText="1"/>
    </xf>
    <xf numFmtId="2" fontId="2" fillId="0" borderId="66" xfId="43368" applyNumberFormat="1" applyFont="1" applyFill="1" applyBorder="1" applyAlignment="1">
      <alignment horizontal="center" vertical="center" wrapText="1"/>
    </xf>
    <xf numFmtId="2" fontId="2" fillId="0" borderId="67" xfId="43368" applyNumberFormat="1" applyFont="1" applyFill="1" applyBorder="1" applyAlignment="1">
      <alignment horizontal="center" vertical="center" wrapText="1"/>
    </xf>
    <xf numFmtId="2" fontId="2" fillId="0" borderId="123" xfId="43368" applyNumberFormat="1" applyFont="1" applyFill="1" applyBorder="1" applyAlignment="1">
      <alignment horizontal="center" vertical="center" wrapText="1"/>
    </xf>
    <xf numFmtId="43" fontId="2" fillId="0" borderId="65" xfId="43368" applyFont="1" applyFill="1" applyBorder="1" applyAlignment="1">
      <alignment horizontal="right" vertical="center" wrapText="1"/>
    </xf>
    <xf numFmtId="43" fontId="2" fillId="0" borderId="98" xfId="43368" applyFont="1" applyFill="1" applyBorder="1" applyAlignment="1">
      <alignment horizontal="right" vertical="center" wrapText="1"/>
    </xf>
    <xf numFmtId="43" fontId="2" fillId="0" borderId="67" xfId="43368" applyFont="1" applyFill="1" applyBorder="1" applyAlignment="1">
      <alignment horizontal="right" vertical="center" wrapText="1"/>
    </xf>
    <xf numFmtId="10" fontId="3" fillId="2" borderId="71" xfId="18" applyNumberFormat="1" applyFont="1" applyFill="1" applyBorder="1" applyAlignment="1">
      <alignment horizontal="center" vertical="center" wrapText="1"/>
    </xf>
    <xf numFmtId="2" fontId="2" fillId="0" borderId="87" xfId="43368" applyNumberFormat="1" applyFont="1" applyFill="1" applyBorder="1" applyAlignment="1">
      <alignment horizontal="center" vertical="center" wrapText="1"/>
    </xf>
    <xf numFmtId="43" fontId="28" fillId="0" borderId="27" xfId="43368" applyFont="1" applyFill="1" applyBorder="1" applyAlignment="1">
      <alignment vertical="center" wrapText="1"/>
    </xf>
    <xf numFmtId="43" fontId="2" fillId="0" borderId="72" xfId="43368" applyFont="1" applyFill="1" applyBorder="1" applyAlignment="1">
      <alignment horizontal="left" vertical="center"/>
    </xf>
    <xf numFmtId="2" fontId="2" fillId="0" borderId="125" xfId="43368" applyNumberFormat="1" applyFont="1" applyFill="1" applyBorder="1" applyAlignment="1">
      <alignment horizontal="center" vertical="center" wrapText="1"/>
    </xf>
    <xf numFmtId="2" fontId="2" fillId="0" borderId="78" xfId="43368" applyNumberFormat="1" applyFont="1" applyFill="1" applyBorder="1" applyAlignment="1">
      <alignment horizontal="center" vertical="center" wrapText="1"/>
    </xf>
    <xf numFmtId="43" fontId="28" fillId="0" borderId="28" xfId="43368" applyFont="1" applyFill="1" applyBorder="1" applyAlignment="1">
      <alignment vertical="center" wrapText="1"/>
    </xf>
    <xf numFmtId="2" fontId="2" fillId="0" borderId="126" xfId="43368" applyNumberFormat="1" applyFont="1" applyFill="1" applyBorder="1" applyAlignment="1">
      <alignment horizontal="center" vertical="center" wrapText="1"/>
    </xf>
    <xf numFmtId="2" fontId="2" fillId="0" borderId="85" xfId="43368" applyNumberFormat="1" applyFont="1" applyFill="1" applyBorder="1" applyAlignment="1">
      <alignment horizontal="center" vertical="center" wrapText="1"/>
    </xf>
    <xf numFmtId="2" fontId="2" fillId="0" borderId="127" xfId="43368" applyNumberFormat="1" applyFont="1" applyFill="1" applyBorder="1" applyAlignment="1">
      <alignment horizontal="center" vertical="center" wrapText="1"/>
    </xf>
    <xf numFmtId="2" fontId="2" fillId="0" borderId="91" xfId="43368" applyNumberFormat="1" applyFont="1" applyFill="1" applyBorder="1" applyAlignment="1">
      <alignment horizontal="center" vertical="center" wrapText="1"/>
    </xf>
    <xf numFmtId="43" fontId="3" fillId="0" borderId="55" xfId="43368" applyFont="1" applyBorder="1" applyAlignment="1">
      <alignment horizontal="center" vertical="center"/>
    </xf>
    <xf numFmtId="43" fontId="3" fillId="0" borderId="55" xfId="43368" applyFont="1" applyBorder="1" applyAlignment="1">
      <alignment horizontal="center" vertical="center" wrapText="1"/>
    </xf>
    <xf numFmtId="43" fontId="3" fillId="0" borderId="24" xfId="43368" applyFont="1" applyBorder="1" applyAlignment="1">
      <alignment horizontal="center" vertical="center" wrapText="1"/>
    </xf>
    <xf numFmtId="43" fontId="3" fillId="0" borderId="99" xfId="43368" applyFont="1" applyFill="1" applyBorder="1" applyAlignment="1">
      <alignment horizontal="center" vertical="center" wrapText="1"/>
    </xf>
    <xf numFmtId="43" fontId="3" fillId="0" borderId="100" xfId="43368" applyFont="1" applyFill="1" applyBorder="1" applyAlignment="1">
      <alignment horizontal="center" vertical="center" wrapText="1"/>
    </xf>
    <xf numFmtId="43" fontId="3" fillId="0" borderId="101" xfId="43368" applyFont="1" applyFill="1" applyBorder="1" applyAlignment="1">
      <alignment horizontal="center" vertical="center" wrapText="1"/>
    </xf>
    <xf numFmtId="9" fontId="3" fillId="2" borderId="55" xfId="18" applyFont="1" applyFill="1" applyBorder="1" applyAlignment="1">
      <alignment horizontal="center" vertical="center" wrapText="1"/>
    </xf>
    <xf numFmtId="44" fontId="3" fillId="3" borderId="101" xfId="43368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indent="2"/>
    </xf>
    <xf numFmtId="2" fontId="9" fillId="6" borderId="1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2" fontId="9" fillId="0" borderId="1" xfId="17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43" fontId="28" fillId="0" borderId="39" xfId="43368" applyFont="1" applyFill="1" applyBorder="1" applyAlignment="1">
      <alignment vertical="center" wrapText="1"/>
    </xf>
    <xf numFmtId="43" fontId="28" fillId="0" borderId="27" xfId="43368" applyFont="1" applyFill="1" applyBorder="1" applyAlignment="1">
      <alignment vertical="center"/>
    </xf>
    <xf numFmtId="43" fontId="28" fillId="0" borderId="28" xfId="43368" applyFont="1" applyFill="1" applyBorder="1" applyAlignment="1">
      <alignment vertical="center"/>
    </xf>
    <xf numFmtId="43" fontId="28" fillId="0" borderId="39" xfId="43368" applyFont="1" applyFill="1" applyBorder="1" applyAlignment="1">
      <alignment vertical="center"/>
    </xf>
    <xf numFmtId="167" fontId="9" fillId="0" borderId="1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167" fontId="9" fillId="0" borderId="6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30" fillId="10" borderId="1" xfId="0" applyFont="1" applyFill="1" applyBorder="1" applyAlignment="1">
      <alignment horizontal="center" vertical="center"/>
    </xf>
    <xf numFmtId="43" fontId="0" fillId="10" borderId="1" xfId="0" applyNumberFormat="1" applyFill="1" applyBorder="1" applyAlignment="1">
      <alignment horizontal="center"/>
    </xf>
    <xf numFmtId="10" fontId="0" fillId="53" borderId="1" xfId="0" applyNumberFormat="1" applyFill="1" applyBorder="1" applyAlignment="1">
      <alignment horizontal="center"/>
    </xf>
    <xf numFmtId="0" fontId="0" fillId="54" borderId="0" xfId="0" applyFill="1" applyAlignment="1">
      <alignment horizontal="center"/>
    </xf>
    <xf numFmtId="0" fontId="3" fillId="54" borderId="1" xfId="0" applyFont="1" applyFill="1" applyBorder="1" applyAlignment="1">
      <alignment horizontal="center"/>
    </xf>
    <xf numFmtId="43" fontId="0" fillId="54" borderId="1" xfId="0" applyNumberFormat="1" applyFill="1" applyBorder="1" applyAlignment="1">
      <alignment horizontal="center"/>
    </xf>
    <xf numFmtId="10" fontId="0" fillId="54" borderId="1" xfId="0" applyNumberFormat="1" applyFill="1" applyBorder="1" applyAlignment="1">
      <alignment horizontal="center"/>
    </xf>
    <xf numFmtId="43" fontId="0" fillId="54" borderId="0" xfId="0" applyNumberFormat="1" applyFill="1" applyAlignment="1">
      <alignment horizontal="center"/>
    </xf>
    <xf numFmtId="170" fontId="0" fillId="54" borderId="0" xfId="0" applyNumberFormat="1" applyFill="1" applyAlignment="1">
      <alignment horizontal="center"/>
    </xf>
    <xf numFmtId="9" fontId="0" fillId="54" borderId="0" xfId="0" applyNumberFormat="1" applyFill="1" applyAlignment="1">
      <alignment horizontal="center"/>
    </xf>
    <xf numFmtId="0" fontId="0" fillId="54" borderId="0" xfId="0" applyFill="1"/>
    <xf numFmtId="0" fontId="0" fillId="54" borderId="1" xfId="0" applyFill="1" applyBorder="1" applyAlignment="1">
      <alignment horizontal="center" vertical="center"/>
    </xf>
    <xf numFmtId="171" fontId="0" fillId="54" borderId="0" xfId="1" applyNumberFormat="1" applyFont="1" applyFill="1" applyAlignment="1">
      <alignment horizontal="center"/>
    </xf>
    <xf numFmtId="10" fontId="0" fillId="53" borderId="1" xfId="2" applyNumberFormat="1" applyFont="1" applyFill="1" applyBorder="1" applyAlignment="1">
      <alignment horizontal="center"/>
    </xf>
    <xf numFmtId="10" fontId="0" fillId="18" borderId="1" xfId="0" applyNumberFormat="1" applyFill="1" applyBorder="1" applyAlignment="1">
      <alignment horizontal="center"/>
    </xf>
    <xf numFmtId="0" fontId="59" fillId="0" borderId="2" xfId="0" applyFont="1" applyBorder="1" applyAlignment="1">
      <alignment horizontal="center"/>
    </xf>
    <xf numFmtId="0" fontId="59" fillId="0" borderId="4" xfId="0" applyFont="1" applyBorder="1" applyAlignment="1">
      <alignment horizontal="center"/>
    </xf>
    <xf numFmtId="0" fontId="59" fillId="0" borderId="1" xfId="0" applyFont="1" applyBorder="1" applyAlignment="1">
      <alignment horizontal="center"/>
    </xf>
    <xf numFmtId="0" fontId="59" fillId="0" borderId="0" xfId="0" applyFont="1"/>
    <xf numFmtId="17" fontId="59" fillId="0" borderId="1" xfId="0" applyNumberFormat="1" applyFont="1" applyBorder="1" applyAlignment="1">
      <alignment horizontal="center"/>
    </xf>
    <xf numFmtId="165" fontId="59" fillId="0" borderId="1" xfId="0" applyNumberFormat="1" applyFont="1" applyBorder="1" applyAlignment="1">
      <alignment horizontal="center"/>
    </xf>
    <xf numFmtId="8" fontId="59" fillId="0" borderId="1" xfId="0" applyNumberFormat="1" applyFont="1" applyBorder="1"/>
    <xf numFmtId="165" fontId="60" fillId="2" borderId="1" xfId="1" applyFont="1" applyFill="1" applyBorder="1" applyAlignment="1">
      <alignment horizontal="center" vertical="center"/>
    </xf>
    <xf numFmtId="8" fontId="59" fillId="0" borderId="0" xfId="0" applyNumberFormat="1" applyFont="1"/>
    <xf numFmtId="3" fontId="60" fillId="3" borderId="1" xfId="0" applyNumberFormat="1" applyFont="1" applyFill="1" applyBorder="1" applyAlignment="1">
      <alignment horizontal="left" vertical="center" indent="1"/>
    </xf>
    <xf numFmtId="172" fontId="60" fillId="3" borderId="1" xfId="0" applyNumberFormat="1" applyFont="1" applyFill="1" applyBorder="1" applyAlignment="1">
      <alignment horizontal="center" vertical="center"/>
    </xf>
    <xf numFmtId="165" fontId="60" fillId="0" borderId="1" xfId="1" applyFont="1" applyBorder="1" applyAlignment="1">
      <alignment horizontal="center" vertical="center"/>
    </xf>
    <xf numFmtId="3" fontId="60" fillId="3" borderId="1" xfId="0" applyNumberFormat="1" applyFont="1" applyFill="1" applyBorder="1" applyAlignment="1">
      <alignment vertical="center"/>
    </xf>
    <xf numFmtId="3" fontId="60" fillId="3" borderId="1" xfId="0" applyNumberFormat="1" applyFont="1" applyFill="1" applyBorder="1" applyAlignment="1">
      <alignment horizontal="center" vertical="center"/>
    </xf>
    <xf numFmtId="165" fontId="59" fillId="0" borderId="1" xfId="0" applyNumberFormat="1" applyFont="1" applyBorder="1"/>
    <xf numFmtId="43" fontId="59" fillId="0" borderId="1" xfId="17" applyFont="1" applyBorder="1"/>
    <xf numFmtId="4" fontId="0" fillId="0" borderId="0" xfId="0" applyNumberFormat="1"/>
    <xf numFmtId="43" fontId="0" fillId="0" borderId="0" xfId="0" applyNumberFormat="1"/>
    <xf numFmtId="0" fontId="9" fillId="18" borderId="1" xfId="0" applyFont="1" applyFill="1" applyBorder="1" applyAlignment="1">
      <alignment vertical="center"/>
    </xf>
    <xf numFmtId="167" fontId="9" fillId="18" borderId="1" xfId="0" applyNumberFormat="1" applyFont="1" applyFill="1" applyBorder="1" applyAlignment="1">
      <alignment vertical="center"/>
    </xf>
    <xf numFmtId="0" fontId="9" fillId="18" borderId="2" xfId="0" applyFont="1" applyFill="1" applyBorder="1" applyAlignment="1">
      <alignment vertical="center"/>
    </xf>
    <xf numFmtId="0" fontId="9" fillId="18" borderId="7" xfId="0" applyFont="1" applyFill="1" applyBorder="1" applyAlignment="1">
      <alignment vertical="center"/>
    </xf>
    <xf numFmtId="167" fontId="9" fillId="18" borderId="6" xfId="0" applyNumberFormat="1" applyFont="1" applyFill="1" applyBorder="1" applyAlignment="1">
      <alignment vertical="center"/>
    </xf>
    <xf numFmtId="0" fontId="0" fillId="0" borderId="0" xfId="0" pivotButton="1"/>
    <xf numFmtId="0" fontId="9" fillId="55" borderId="1" xfId="0" applyFont="1" applyFill="1" applyBorder="1" applyAlignment="1">
      <alignment vertical="center"/>
    </xf>
    <xf numFmtId="167" fontId="9" fillId="55" borderId="1" xfId="0" applyNumberFormat="1" applyFont="1" applyFill="1" applyBorder="1" applyAlignment="1">
      <alignment vertical="center"/>
    </xf>
    <xf numFmtId="0" fontId="9" fillId="55" borderId="2" xfId="0" applyFont="1" applyFill="1" applyBorder="1" applyAlignment="1">
      <alignment vertical="center"/>
    </xf>
    <xf numFmtId="0" fontId="9" fillId="56" borderId="1" xfId="0" applyFont="1" applyFill="1" applyBorder="1" applyAlignment="1">
      <alignment vertical="center"/>
    </xf>
    <xf numFmtId="167" fontId="9" fillId="56" borderId="1" xfId="0" applyNumberFormat="1" applyFont="1" applyFill="1" applyBorder="1" applyAlignment="1">
      <alignment vertical="center"/>
    </xf>
    <xf numFmtId="8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17" fillId="8" borderId="24" xfId="0" applyFont="1" applyFill="1" applyBorder="1" applyAlignment="1">
      <alignment horizontal="center" vertical="center"/>
    </xf>
    <xf numFmtId="0" fontId="17" fillId="8" borderId="25" xfId="0" applyFont="1" applyFill="1" applyBorder="1" applyAlignment="1">
      <alignment horizontal="center" vertical="center"/>
    </xf>
    <xf numFmtId="0" fontId="17" fillId="8" borderId="26" xfId="0" applyFont="1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4" fillId="6" borderId="12" xfId="19" applyFont="1" applyFill="1" applyBorder="1" applyAlignment="1">
      <alignment horizontal="center" vertical="center"/>
    </xf>
    <xf numFmtId="0" fontId="14" fillId="6" borderId="14" xfId="19" applyFont="1" applyFill="1" applyBorder="1" applyAlignment="1">
      <alignment horizontal="center" vertical="center"/>
    </xf>
    <xf numFmtId="0" fontId="14" fillId="6" borderId="15" xfId="19" applyFont="1" applyFill="1" applyBorder="1" applyAlignment="1">
      <alignment horizontal="center" vertical="center"/>
    </xf>
    <xf numFmtId="0" fontId="9" fillId="0" borderId="16" xfId="19" applyFont="1" applyBorder="1" applyAlignment="1">
      <alignment horizontal="left" vertical="center"/>
    </xf>
    <xf numFmtId="0" fontId="9" fillId="0" borderId="17" xfId="19" applyFont="1" applyBorder="1" applyAlignment="1">
      <alignment horizontal="center" vertical="center"/>
    </xf>
    <xf numFmtId="0" fontId="9" fillId="0" borderId="16" xfId="19" applyFont="1" applyBorder="1" applyAlignment="1">
      <alignment horizontal="center" vertical="center"/>
    </xf>
    <xf numFmtId="0" fontId="9" fillId="0" borderId="18" xfId="19" applyFont="1" applyBorder="1" applyAlignment="1">
      <alignment horizontal="center" vertical="center"/>
    </xf>
    <xf numFmtId="0" fontId="15" fillId="0" borderId="19" xfId="19" applyFont="1" applyBorder="1" applyAlignment="1">
      <alignment horizontal="center" vertical="center" wrapText="1"/>
    </xf>
    <xf numFmtId="0" fontId="15" fillId="0" borderId="0" xfId="19" applyFont="1" applyAlignment="1">
      <alignment horizontal="center" vertical="center" wrapText="1"/>
    </xf>
    <xf numFmtId="0" fontId="16" fillId="0" borderId="21" xfId="19" applyFont="1" applyBorder="1" applyAlignment="1">
      <alignment horizontal="center" vertical="center" wrapText="1"/>
    </xf>
    <xf numFmtId="17" fontId="16" fillId="7" borderId="23" xfId="19" applyNumberFormat="1" applyFont="1" applyFill="1" applyBorder="1" applyAlignment="1">
      <alignment horizontal="center" vertical="center"/>
    </xf>
    <xf numFmtId="0" fontId="16" fillId="7" borderId="21" xfId="19" applyFont="1" applyFill="1" applyBorder="1" applyAlignment="1">
      <alignment horizontal="center" vertical="center"/>
    </xf>
    <xf numFmtId="0" fontId="16" fillId="7" borderId="22" xfId="19" applyFont="1" applyFill="1" applyBorder="1" applyAlignment="1">
      <alignment horizontal="center" vertical="center"/>
    </xf>
    <xf numFmtId="0" fontId="9" fillId="0" borderId="19" xfId="19" applyFont="1" applyBorder="1" applyAlignment="1">
      <alignment horizontal="left" vertical="center"/>
    </xf>
    <xf numFmtId="0" fontId="9" fillId="0" borderId="0" xfId="19" applyFont="1" applyAlignment="1">
      <alignment horizontal="center" vertical="center"/>
    </xf>
    <xf numFmtId="0" fontId="15" fillId="0" borderId="23" xfId="19" applyFont="1" applyBorder="1" applyAlignment="1">
      <alignment horizontal="center" vertical="center" wrapText="1"/>
    </xf>
    <xf numFmtId="0" fontId="15" fillId="0" borderId="21" xfId="19" applyFont="1" applyBorder="1" applyAlignment="1">
      <alignment horizontal="center" vertical="center" wrapText="1"/>
    </xf>
    <xf numFmtId="0" fontId="2" fillId="0" borderId="21" xfId="19" applyFont="1" applyBorder="1" applyAlignment="1">
      <alignment horizontal="center" vertical="center" wrapText="1"/>
    </xf>
    <xf numFmtId="0" fontId="16" fillId="0" borderId="23" xfId="19" applyFont="1" applyBorder="1" applyAlignment="1">
      <alignment horizontal="center" vertical="center" wrapText="1"/>
    </xf>
    <xf numFmtId="0" fontId="16" fillId="0" borderId="22" xfId="19" applyFont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/>
    </xf>
    <xf numFmtId="0" fontId="18" fillId="6" borderId="28" xfId="0" applyFont="1" applyFill="1" applyBorder="1" applyAlignment="1">
      <alignment horizontal="center" vertical="center"/>
    </xf>
    <xf numFmtId="0" fontId="18" fillId="6" borderId="23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8" fillId="6" borderId="26" xfId="0" applyFont="1" applyFill="1" applyBorder="1" applyAlignment="1">
      <alignment horizontal="center" vertical="center"/>
    </xf>
    <xf numFmtId="0" fontId="18" fillId="6" borderId="27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18" fillId="6" borderId="39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40" xfId="0" applyFont="1" applyFill="1" applyBorder="1" applyAlignment="1">
      <alignment horizontal="center" vertical="center" wrapText="1"/>
    </xf>
    <xf numFmtId="0" fontId="18" fillId="6" borderId="30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49" fontId="19" fillId="9" borderId="24" xfId="20" applyNumberFormat="1" applyFont="1" applyFill="1" applyBorder="1" applyAlignment="1">
      <alignment horizontal="left" vertical="center"/>
    </xf>
    <xf numFmtId="49" fontId="19" fillId="9" borderId="25" xfId="20" applyNumberFormat="1" applyFont="1" applyFill="1" applyBorder="1" applyAlignment="1">
      <alignment horizontal="left" vertical="center"/>
    </xf>
    <xf numFmtId="49" fontId="19" fillId="9" borderId="31" xfId="20" applyNumberFormat="1" applyFont="1" applyFill="1" applyBorder="1" applyAlignment="1">
      <alignment horizontal="left" vertical="center"/>
    </xf>
    <xf numFmtId="0" fontId="18" fillId="6" borderId="16" xfId="0" applyFont="1" applyFill="1" applyBorder="1" applyAlignment="1">
      <alignment horizontal="center" vertical="center"/>
    </xf>
    <xf numFmtId="0" fontId="18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8" fillId="6" borderId="22" xfId="0" applyFont="1" applyFill="1" applyBorder="1" applyAlignment="1">
      <alignment horizontal="center" vertical="center" wrapText="1"/>
    </xf>
    <xf numFmtId="49" fontId="12" fillId="9" borderId="16" xfId="20" applyNumberFormat="1" applyFill="1" applyBorder="1" applyAlignment="1">
      <alignment horizontal="left" vertical="center"/>
    </xf>
    <xf numFmtId="49" fontId="12" fillId="9" borderId="17" xfId="20" applyNumberFormat="1" applyFill="1" applyBorder="1" applyAlignment="1">
      <alignment horizontal="left" vertical="center"/>
    </xf>
    <xf numFmtId="49" fontId="12" fillId="9" borderId="42" xfId="20" applyNumberFormat="1" applyFill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49" fontId="12" fillId="9" borderId="24" xfId="20" applyNumberFormat="1" applyFill="1" applyBorder="1" applyAlignment="1">
      <alignment horizontal="left" vertical="center"/>
    </xf>
    <xf numFmtId="49" fontId="12" fillId="9" borderId="25" xfId="20" applyNumberFormat="1" applyFill="1" applyBorder="1" applyAlignment="1">
      <alignment horizontal="left" vertical="center"/>
    </xf>
    <xf numFmtId="49" fontId="12" fillId="9" borderId="31" xfId="20" applyNumberFormat="1" applyFill="1" applyBorder="1" applyAlignment="1">
      <alignment horizontal="left" vertical="center"/>
    </xf>
    <xf numFmtId="0" fontId="12" fillId="9" borderId="2" xfId="20" applyNumberFormat="1" applyFill="1" applyBorder="1" applyAlignment="1">
      <alignment horizontal="left" vertical="center"/>
    </xf>
    <xf numFmtId="0" fontId="12" fillId="9" borderId="3" xfId="20" applyNumberFormat="1" applyFill="1" applyBorder="1" applyAlignment="1">
      <alignment horizontal="left" vertical="center"/>
    </xf>
    <xf numFmtId="49" fontId="19" fillId="6" borderId="24" xfId="20" applyNumberFormat="1" applyFont="1" applyFill="1" applyBorder="1" applyAlignment="1">
      <alignment horizontal="center" vertical="center"/>
    </xf>
    <xf numFmtId="49" fontId="19" fillId="6" borderId="25" xfId="20" applyNumberFormat="1" applyFont="1" applyFill="1" applyBorder="1" applyAlignment="1">
      <alignment horizontal="center" vertical="center"/>
    </xf>
    <xf numFmtId="49" fontId="19" fillId="6" borderId="26" xfId="20" applyNumberFormat="1" applyFont="1" applyFill="1" applyBorder="1" applyAlignment="1">
      <alignment horizontal="center" vertical="center"/>
    </xf>
    <xf numFmtId="0" fontId="12" fillId="11" borderId="47" xfId="20" applyNumberFormat="1" applyFill="1" applyBorder="1" applyAlignment="1">
      <alignment horizontal="left" vertical="center"/>
    </xf>
    <xf numFmtId="0" fontId="12" fillId="11" borderId="4" xfId="20" applyNumberFormat="1" applyFill="1" applyBorder="1" applyAlignment="1">
      <alignment horizontal="left" vertical="center"/>
    </xf>
    <xf numFmtId="176" fontId="22" fillId="9" borderId="27" xfId="20" applyNumberFormat="1" applyFont="1" applyFill="1" applyBorder="1" applyAlignment="1">
      <alignment horizontal="center" vertical="center"/>
    </xf>
    <xf numFmtId="176" fontId="22" fillId="9" borderId="39" xfId="20" applyNumberFormat="1" applyFont="1" applyFill="1" applyBorder="1" applyAlignment="1">
      <alignment horizontal="center" vertical="center"/>
    </xf>
    <xf numFmtId="0" fontId="12" fillId="11" borderId="60" xfId="20" applyNumberFormat="1" applyFill="1" applyBorder="1" applyAlignment="1">
      <alignment horizontal="left" vertical="center"/>
    </xf>
    <xf numFmtId="0" fontId="12" fillId="11" borderId="13" xfId="20" applyNumberFormat="1" applyFill="1" applyBorder="1" applyAlignment="1">
      <alignment horizontal="left" vertical="center"/>
    </xf>
    <xf numFmtId="2" fontId="0" fillId="9" borderId="24" xfId="0" applyNumberFormat="1" applyFill="1" applyBorder="1" applyAlignment="1">
      <alignment horizontal="center"/>
    </xf>
    <xf numFmtId="2" fontId="0" fillId="9" borderId="25" xfId="0" applyNumberFormat="1" applyFill="1" applyBorder="1" applyAlignment="1">
      <alignment horizontal="center"/>
    </xf>
    <xf numFmtId="2" fontId="0" fillId="9" borderId="26" xfId="0" applyNumberFormat="1" applyFill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5" xfId="0" applyFont="1" applyBorder="1" applyAlignment="1">
      <alignment horizontal="center"/>
    </xf>
    <xf numFmtId="0" fontId="31" fillId="0" borderId="26" xfId="0" applyFont="1" applyBorder="1" applyAlignment="1">
      <alignment horizontal="center"/>
    </xf>
    <xf numFmtId="0" fontId="12" fillId="16" borderId="60" xfId="20" applyNumberFormat="1" applyFill="1" applyBorder="1" applyAlignment="1">
      <alignment horizontal="left" vertical="center"/>
    </xf>
    <xf numFmtId="0" fontId="12" fillId="16" borderId="13" xfId="20" applyNumberFormat="1" applyFill="1" applyBorder="1" applyAlignment="1">
      <alignment horizontal="left" vertical="center"/>
    </xf>
    <xf numFmtId="0" fontId="12" fillId="12" borderId="47" xfId="20" applyNumberFormat="1" applyFill="1" applyBorder="1" applyAlignment="1">
      <alignment horizontal="left" vertical="center"/>
    </xf>
    <xf numFmtId="0" fontId="12" fillId="12" borderId="4" xfId="20" applyNumberFormat="1" applyFill="1" applyBorder="1" applyAlignment="1">
      <alignment horizontal="left" vertical="center"/>
    </xf>
    <xf numFmtId="0" fontId="12" fillId="12" borderId="60" xfId="20" applyNumberFormat="1" applyFill="1" applyBorder="1" applyAlignment="1">
      <alignment horizontal="left" vertical="center"/>
    </xf>
    <xf numFmtId="0" fontId="12" fillId="12" borderId="13" xfId="20" applyNumberFormat="1" applyFill="1" applyBorder="1" applyAlignment="1">
      <alignment horizontal="left" vertical="center"/>
    </xf>
    <xf numFmtId="14" fontId="9" fillId="0" borderId="1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3" fontId="60" fillId="2" borderId="2" xfId="0" applyNumberFormat="1" applyFont="1" applyFill="1" applyBorder="1" applyAlignment="1">
      <alignment horizontal="center" vertical="center"/>
    </xf>
    <xf numFmtId="3" fontId="60" fillId="2" borderId="4" xfId="0" applyNumberFormat="1" applyFont="1" applyFill="1" applyBorder="1" applyAlignment="1">
      <alignment horizontal="center" vertical="center"/>
    </xf>
    <xf numFmtId="0" fontId="59" fillId="0" borderId="2" xfId="0" applyFont="1" applyBorder="1" applyAlignment="1">
      <alignment horizontal="center"/>
    </xf>
    <xf numFmtId="0" fontId="59" fillId="0" borderId="4" xfId="0" applyFont="1" applyBorder="1" applyAlignment="1">
      <alignment horizontal="center"/>
    </xf>
    <xf numFmtId="0" fontId="59" fillId="0" borderId="0" xfId="0" applyFont="1" applyAlignment="1">
      <alignment horizontal="center"/>
    </xf>
    <xf numFmtId="43" fontId="27" fillId="45" borderId="24" xfId="43368" applyFont="1" applyFill="1" applyBorder="1" applyAlignment="1">
      <alignment horizontal="center" vertical="center"/>
    </xf>
    <xf numFmtId="43" fontId="27" fillId="45" borderId="25" xfId="43368" applyFont="1" applyFill="1" applyBorder="1" applyAlignment="1">
      <alignment horizontal="center" vertical="center"/>
    </xf>
    <xf numFmtId="15" fontId="28" fillId="0" borderId="27" xfId="43367" applyNumberFormat="1" applyFont="1" applyFill="1" applyBorder="1" applyAlignment="1">
      <alignment horizontal="center" vertical="center" wrapText="1"/>
    </xf>
    <xf numFmtId="15" fontId="28" fillId="0" borderId="28" xfId="43367" applyNumberFormat="1" applyFont="1" applyFill="1" applyBorder="1" applyAlignment="1">
      <alignment horizontal="center" vertical="center" wrapText="1"/>
    </xf>
    <xf numFmtId="15" fontId="28" fillId="0" borderId="39" xfId="43367" applyNumberFormat="1" applyFont="1" applyFill="1" applyBorder="1" applyAlignment="1">
      <alignment horizontal="center" vertical="center" wrapText="1"/>
    </xf>
    <xf numFmtId="43" fontId="27" fillId="45" borderId="24" xfId="43367" applyFont="1" applyFill="1" applyBorder="1" applyAlignment="1">
      <alignment horizontal="center" vertical="center"/>
    </xf>
    <xf numFmtId="43" fontId="27" fillId="45" borderId="25" xfId="43367" applyFont="1" applyFill="1" applyBorder="1" applyAlignment="1">
      <alignment horizontal="center" vertical="center"/>
    </xf>
    <xf numFmtId="2" fontId="27" fillId="45" borderId="25" xfId="43367" applyNumberFormat="1" applyFont="1" applyFill="1" applyBorder="1" applyAlignment="1">
      <alignment horizontal="center" vertical="center"/>
    </xf>
    <xf numFmtId="15" fontId="3" fillId="46" borderId="24" xfId="43367" applyNumberFormat="1" applyFont="1" applyFill="1" applyBorder="1" applyAlignment="1">
      <alignment horizontal="center" vertical="center"/>
    </xf>
    <xf numFmtId="2" fontId="3" fillId="46" borderId="26" xfId="43367" applyNumberFormat="1" applyFont="1" applyFill="1" applyBorder="1" applyAlignment="1">
      <alignment horizontal="center" vertical="center"/>
    </xf>
    <xf numFmtId="15" fontId="28" fillId="0" borderId="28" xfId="43367" applyNumberFormat="1" applyFont="1" applyFill="1" applyBorder="1" applyAlignment="1">
      <alignment horizontal="center" vertical="center"/>
    </xf>
    <xf numFmtId="0" fontId="19" fillId="12" borderId="19" xfId="20" applyNumberFormat="1" applyFont="1" applyFill="1" applyBorder="1" applyAlignment="1">
      <alignment horizontal="center" vertical="center" wrapText="1"/>
    </xf>
    <xf numFmtId="0" fontId="19" fillId="12" borderId="0" xfId="20" applyNumberFormat="1" applyFont="1" applyFill="1" applyBorder="1" applyAlignment="1">
      <alignment horizontal="center" vertical="center" wrapText="1"/>
    </xf>
    <xf numFmtId="0" fontId="19" fillId="21" borderId="19" xfId="20" applyNumberFormat="1" applyFont="1" applyFill="1" applyBorder="1" applyAlignment="1">
      <alignment horizontal="center" vertical="center" wrapText="1"/>
    </xf>
    <xf numFmtId="0" fontId="19" fillId="21" borderId="0" xfId="20" applyNumberFormat="1" applyFont="1" applyFill="1" applyBorder="1" applyAlignment="1">
      <alignment horizontal="center" vertical="center" wrapText="1"/>
    </xf>
    <xf numFmtId="0" fontId="19" fillId="3" borderId="19" xfId="20" applyNumberFormat="1" applyFont="1" applyFill="1" applyBorder="1" applyAlignment="1">
      <alignment horizontal="center" vertical="center" wrapText="1"/>
    </xf>
    <xf numFmtId="0" fontId="19" fillId="3" borderId="0" xfId="20" applyNumberFormat="1" applyFont="1" applyFill="1" applyBorder="1" applyAlignment="1">
      <alignment horizontal="center" vertical="center" wrapText="1"/>
    </xf>
    <xf numFmtId="49" fontId="19" fillId="4" borderId="19" xfId="20" applyNumberFormat="1" applyFont="1" applyFill="1" applyBorder="1" applyAlignment="1">
      <alignment horizontal="center" vertical="center" wrapText="1"/>
    </xf>
    <xf numFmtId="49" fontId="19" fillId="4" borderId="0" xfId="20" applyNumberFormat="1" applyFont="1" applyFill="1" applyBorder="1" applyAlignment="1">
      <alignment horizontal="center" vertical="center" wrapText="1"/>
    </xf>
    <xf numFmtId="166" fontId="28" fillId="0" borderId="27" xfId="11" applyFont="1" applyFill="1" applyBorder="1" applyAlignment="1">
      <alignment horizontal="center" vertical="center" wrapText="1"/>
    </xf>
    <xf numFmtId="166" fontId="28" fillId="0" borderId="39" xfId="11" applyFont="1" applyFill="1" applyBorder="1" applyAlignment="1">
      <alignment horizontal="center" vertical="center" wrapText="1"/>
    </xf>
    <xf numFmtId="166" fontId="28" fillId="0" borderId="28" xfId="11" applyFont="1" applyFill="1" applyBorder="1" applyAlignment="1">
      <alignment horizontal="center" vertical="center" wrapText="1"/>
    </xf>
    <xf numFmtId="166" fontId="27" fillId="19" borderId="24" xfId="11" applyFont="1" applyFill="1" applyBorder="1" applyAlignment="1">
      <alignment horizontal="center" vertical="center"/>
    </xf>
    <xf numFmtId="166" fontId="27" fillId="19" borderId="25" xfId="11" applyFont="1" applyFill="1" applyBorder="1" applyAlignment="1">
      <alignment horizontal="center" vertical="center"/>
    </xf>
  </cellXfs>
  <cellStyles count="43369">
    <cellStyle name="_x0004_¥" xfId="28" xr:uid="{71454C52-39FD-4C4E-AF4B-B0BA5EBF75E1}"/>
    <cellStyle name="1" xfId="953" xr:uid="{8B678349-8AA3-4622-9487-53CB0DD11EA3}"/>
    <cellStyle name="20% - Énfasis1 2" xfId="92" xr:uid="{E2DC5F98-290F-47A1-B3C0-D97266503D61}"/>
    <cellStyle name="20% - Énfasis1 2 10" xfId="954" xr:uid="{1B198B6B-2443-4DD6-B270-11B848F8F1FD}"/>
    <cellStyle name="20% - Énfasis1 2 11" xfId="955" xr:uid="{5EDE2076-EE3F-4500-BC9B-1FC3E534B13A}"/>
    <cellStyle name="20% - Énfasis1 2 2" xfId="956" xr:uid="{6F3AE607-6801-495A-ADB5-E21FD074C596}"/>
    <cellStyle name="20% - Énfasis1 2 3" xfId="957" xr:uid="{256B023B-ACB6-4929-B98F-69B0D0A17C4E}"/>
    <cellStyle name="20% - Énfasis1 2 4" xfId="958" xr:uid="{BFFE5902-5B16-4347-8127-E166F6F09AAC}"/>
    <cellStyle name="20% - Énfasis1 2 5" xfId="959" xr:uid="{6634AD68-BD2E-4922-9C95-84AA4FCB5810}"/>
    <cellStyle name="20% - Énfasis1 2 6" xfId="960" xr:uid="{594A2D0C-214E-4263-804C-E2A7DFE2A459}"/>
    <cellStyle name="20% - Énfasis1 2 7" xfId="961" xr:uid="{7178D385-53AE-439A-902F-BEA90D4322C7}"/>
    <cellStyle name="20% - Énfasis1 2 8" xfId="962" xr:uid="{91650ADA-4122-44BA-B855-F2686E49028D}"/>
    <cellStyle name="20% - Énfasis1 2 9" xfId="963" xr:uid="{C3095C10-28B6-43A4-B4EE-93EA09344135}"/>
    <cellStyle name="20% - Énfasis1 3" xfId="964" xr:uid="{E4AC7CCB-71C9-45FC-8F86-6FD2530D9C46}"/>
    <cellStyle name="20% - Énfasis1 3 2" xfId="965" xr:uid="{A78E61E7-A129-4B52-A459-FD4DDA8F2FE7}"/>
    <cellStyle name="20% - Énfasis1 3 3" xfId="966" xr:uid="{20488432-DC4B-4D8E-AA9E-4071F201FD0E}"/>
    <cellStyle name="20% - Énfasis1 4" xfId="967" xr:uid="{599F8303-77DF-4703-8DB6-4C145CB14C28}"/>
    <cellStyle name="20% - Énfasis1 4 2" xfId="968" xr:uid="{4C3E65E5-D62C-4DD5-9F04-0E9C3D3E5CD4}"/>
    <cellStyle name="20% - Énfasis1 4 3" xfId="969" xr:uid="{3FE35D7B-A89D-49A4-AF8E-EA8E7C96A461}"/>
    <cellStyle name="20% - Énfasis1 5" xfId="970" xr:uid="{5322F13F-961D-4D09-9C06-FD6EE7393F74}"/>
    <cellStyle name="20% - Énfasis1 5 2" xfId="971" xr:uid="{F39DE442-212C-4AFB-B43D-295AB5E63D99}"/>
    <cellStyle name="20% - Énfasis1 5 3" xfId="972" xr:uid="{C6158AB7-E431-4D5B-9714-1BB3BDB3190F}"/>
    <cellStyle name="20% - Énfasis1 6" xfId="973" xr:uid="{99346117-C6FF-4B93-9ED4-3CD71CAE8B1F}"/>
    <cellStyle name="20% - Énfasis1 6 2" xfId="974" xr:uid="{8CEBBCB5-564D-4E0C-A534-85A5BF49ABF2}"/>
    <cellStyle name="20% - Énfasis1 7" xfId="975" xr:uid="{E4DD8821-A981-41C0-B07A-E47A2DA7DD87}"/>
    <cellStyle name="20% - Énfasis1 8" xfId="976" xr:uid="{6B28342D-4A7E-48F5-920A-743263477C64}"/>
    <cellStyle name="20% - Énfasis2 2" xfId="93" xr:uid="{2BFA856F-D9BB-48E5-843B-286A2D93680C}"/>
    <cellStyle name="20% - Énfasis2 2 10" xfId="977" xr:uid="{9848746D-1660-47B6-B537-1FF343FDE3E0}"/>
    <cellStyle name="20% - Énfasis2 2 11" xfId="978" xr:uid="{6A82E3D3-D808-4BB0-B18F-01D0A3B83A61}"/>
    <cellStyle name="20% - Énfasis2 2 2" xfId="979" xr:uid="{F048AB82-77E9-44EC-A26C-72229D525A12}"/>
    <cellStyle name="20% - Énfasis2 2 3" xfId="980" xr:uid="{3F8E5FE6-DB41-4CBB-8C83-3CC5A9093E27}"/>
    <cellStyle name="20% - Énfasis2 2 4" xfId="981" xr:uid="{32DCA7AC-9619-4B84-88A4-A0A8C2BE1D49}"/>
    <cellStyle name="20% - Énfasis2 2 5" xfId="982" xr:uid="{3D707515-BFEB-4AF2-9F2E-59EB96413892}"/>
    <cellStyle name="20% - Énfasis2 2 6" xfId="983" xr:uid="{55B436D9-DA2C-4ADB-8B13-98F8A9A7EF3E}"/>
    <cellStyle name="20% - Énfasis2 2 7" xfId="984" xr:uid="{5232A5B7-0C5E-4C73-82BE-C405FC4819BA}"/>
    <cellStyle name="20% - Énfasis2 2 8" xfId="985" xr:uid="{3D106A3D-69E8-48E4-9E66-443EFEA9B46D}"/>
    <cellStyle name="20% - Énfasis2 2 9" xfId="986" xr:uid="{CF57C6E8-0272-4B56-902D-1767B7C90CEF}"/>
    <cellStyle name="20% - Énfasis2 3" xfId="987" xr:uid="{1353A795-3B8B-46BC-A55F-DBB5E6513D5C}"/>
    <cellStyle name="20% - Énfasis2 3 2" xfId="988" xr:uid="{B3BCA003-B77D-4F16-80EE-757E882E75D4}"/>
    <cellStyle name="20% - Énfasis2 3 3" xfId="989" xr:uid="{EB0C2899-44F1-417C-961A-A98C154CCD05}"/>
    <cellStyle name="20% - Énfasis2 4" xfId="990" xr:uid="{2E781C56-5126-441F-BEE3-650EE03E27E8}"/>
    <cellStyle name="20% - Énfasis2 4 2" xfId="991" xr:uid="{BC6D3083-476F-478B-84E2-DE385457986C}"/>
    <cellStyle name="20% - Énfasis2 4 3" xfId="992" xr:uid="{EC9E92D0-619D-4F36-AEC5-5DABF16C853B}"/>
    <cellStyle name="20% - Énfasis2 5" xfId="993" xr:uid="{09C171FA-7804-4F23-B367-FA771F90D6FE}"/>
    <cellStyle name="20% - Énfasis2 5 2" xfId="994" xr:uid="{B146B708-7F40-4DD4-BF7C-DF87AF46F927}"/>
    <cellStyle name="20% - Énfasis2 5 3" xfId="995" xr:uid="{C134CD82-0D8E-48CE-9387-8B134706C82D}"/>
    <cellStyle name="20% - Énfasis2 6" xfId="996" xr:uid="{40687575-7032-4AB2-BFD0-29963E988A72}"/>
    <cellStyle name="20% - Énfasis2 6 2" xfId="997" xr:uid="{E829E32B-5C59-4C04-96AA-FAE411F721D0}"/>
    <cellStyle name="20% - Énfasis2 7" xfId="998" xr:uid="{26D4025B-4BC2-40E3-8F30-FF70A8940367}"/>
    <cellStyle name="20% - Énfasis2 8" xfId="999" xr:uid="{9BDE261E-1713-47F6-B866-5A865A62FD2F}"/>
    <cellStyle name="20% - Énfasis3 2" xfId="94" xr:uid="{E6091604-4CC3-4BD5-ABCB-0462853C5D65}"/>
    <cellStyle name="20% - Énfasis3 2 10" xfId="1000" xr:uid="{3FB27B9C-2A02-44E8-9D11-987FFF2B7C1E}"/>
    <cellStyle name="20% - Énfasis3 2 11" xfId="1001" xr:uid="{C727E99E-4EFC-4D0B-9C1F-A0886C8E3115}"/>
    <cellStyle name="20% - Énfasis3 2 2" xfId="1002" xr:uid="{14E57E52-3703-446F-87B6-03A10C5CCC7C}"/>
    <cellStyle name="20% - Énfasis3 2 3" xfId="1003" xr:uid="{6147A3AF-6475-46AC-9C6D-BEE5DFB031BE}"/>
    <cellStyle name="20% - Énfasis3 2 4" xfId="1004" xr:uid="{F947C228-1F63-4E9E-BEB4-A9625FFCEB2C}"/>
    <cellStyle name="20% - Énfasis3 2 5" xfId="1005" xr:uid="{9C722837-4EAD-4CFD-AB25-21DF3277734A}"/>
    <cellStyle name="20% - Énfasis3 2 6" xfId="1006" xr:uid="{2CE7FA52-DAD0-43EC-B0CD-10D01A8BB306}"/>
    <cellStyle name="20% - Énfasis3 2 7" xfId="1007" xr:uid="{0797E698-7855-4A6E-A78C-D55221D3E324}"/>
    <cellStyle name="20% - Énfasis3 2 8" xfId="1008" xr:uid="{B4F98161-145E-4E27-9398-4606D32E5B63}"/>
    <cellStyle name="20% - Énfasis3 2 9" xfId="1009" xr:uid="{8EC94462-D037-40BB-9208-0ED3626D3490}"/>
    <cellStyle name="20% - Énfasis3 3" xfId="1010" xr:uid="{27E3538B-910E-4672-AF74-B7D882A5655F}"/>
    <cellStyle name="20% - Énfasis3 3 2" xfId="1011" xr:uid="{A1D679B3-F2D4-4297-9F92-1B2C410B48A8}"/>
    <cellStyle name="20% - Énfasis3 3 3" xfId="1012" xr:uid="{064EAD13-AFD8-486A-9BF9-1A92C981384E}"/>
    <cellStyle name="20% - Énfasis3 4" xfId="1013" xr:uid="{382DB9AC-4C6E-4BC4-8315-2293EE03ED61}"/>
    <cellStyle name="20% - Énfasis3 4 2" xfId="1014" xr:uid="{D13EE7C5-BF5F-4DB6-A2E7-3D9847AE391A}"/>
    <cellStyle name="20% - Énfasis3 4 3" xfId="1015" xr:uid="{21EF7EBD-999F-41FA-A5F6-4D35E8C482AE}"/>
    <cellStyle name="20% - Énfasis3 5" xfId="1016" xr:uid="{35893BAE-FE2C-4467-8283-9441EB6D77E7}"/>
    <cellStyle name="20% - Énfasis3 5 2" xfId="1017" xr:uid="{B5A29C42-DB6C-47DE-827D-9B12943BAE09}"/>
    <cellStyle name="20% - Énfasis3 5 3" xfId="1018" xr:uid="{EAD3671F-AA4A-4D5F-9482-E42C83AFCF16}"/>
    <cellStyle name="20% - Énfasis3 6" xfId="1019" xr:uid="{01007657-ADA0-45A2-B273-A736B3FED426}"/>
    <cellStyle name="20% - Énfasis3 6 2" xfId="1020" xr:uid="{4CFFE0A7-8181-4F7F-9745-490EE6F95DF5}"/>
    <cellStyle name="20% - Énfasis3 7" xfId="1021" xr:uid="{E90450EC-6CDD-4057-A982-6EFAF9142D68}"/>
    <cellStyle name="20% - Énfasis3 8" xfId="1022" xr:uid="{6DBC6292-4AA3-450E-91A5-8D72001BD7B9}"/>
    <cellStyle name="20% - Énfasis4 2" xfId="95" xr:uid="{9D67D98A-A1C7-4BCC-BCE4-746EF3375683}"/>
    <cellStyle name="20% - Énfasis4 2 10" xfId="1023" xr:uid="{713142AC-A2EA-4456-994D-5452E37AC515}"/>
    <cellStyle name="20% - Énfasis4 2 11" xfId="1024" xr:uid="{1BD3B34D-D1B3-49A6-BB16-37D383964070}"/>
    <cellStyle name="20% - Énfasis4 2 2" xfId="1025" xr:uid="{72179036-6F2B-4360-BCD2-680843A7194D}"/>
    <cellStyle name="20% - Énfasis4 2 3" xfId="1026" xr:uid="{36609F50-3FC6-4EAD-8437-4AF5DE7B2B0B}"/>
    <cellStyle name="20% - Énfasis4 2 4" xfId="1027" xr:uid="{8106C43C-C72D-4932-B282-50AB25B0D96E}"/>
    <cellStyle name="20% - Énfasis4 2 5" xfId="1028" xr:uid="{41A77E49-A97E-4186-8DAC-87D31956D009}"/>
    <cellStyle name="20% - Énfasis4 2 6" xfId="1029" xr:uid="{953611EC-D25E-45B0-B6B0-68D8C08E8E4A}"/>
    <cellStyle name="20% - Énfasis4 2 7" xfId="1030" xr:uid="{5FBD2440-1BE5-459E-977F-38D55A55A84B}"/>
    <cellStyle name="20% - Énfasis4 2 8" xfId="1031" xr:uid="{0DA3D0C2-E8E4-4A3B-94CC-A361299192C0}"/>
    <cellStyle name="20% - Énfasis4 2 9" xfId="1032" xr:uid="{1DEA4BC3-49A6-4022-8FFE-584F87F1BAE7}"/>
    <cellStyle name="20% - Énfasis4 3" xfId="1033" xr:uid="{083409E7-15D7-4BA4-9840-AE76A246827E}"/>
    <cellStyle name="20% - Énfasis4 3 2" xfId="1034" xr:uid="{C00FABA3-644B-49FE-81DB-1F3B07AE1CFF}"/>
    <cellStyle name="20% - Énfasis4 3 3" xfId="1035" xr:uid="{E95C8A8A-65B1-4B8D-8325-3CF9D146FB48}"/>
    <cellStyle name="20% - Énfasis4 4" xfId="1036" xr:uid="{CD5B0B37-34B7-4E5C-B1A2-53F0FF00997A}"/>
    <cellStyle name="20% - Énfasis4 4 2" xfId="1037" xr:uid="{732AAE51-7A9F-4358-B027-C2F46A7980CD}"/>
    <cellStyle name="20% - Énfasis4 4 3" xfId="1038" xr:uid="{C0A2E6C4-4EDE-4619-90B4-D7DCDAE570AC}"/>
    <cellStyle name="20% - Énfasis4 5" xfId="1039" xr:uid="{A2839BE1-C084-43E8-93AB-6E837E8D6880}"/>
    <cellStyle name="20% - Énfasis4 5 2" xfId="1040" xr:uid="{478FC6FA-6B38-4166-B181-417A9C976D2E}"/>
    <cellStyle name="20% - Énfasis4 5 3" xfId="1041" xr:uid="{E1404BF8-6AC2-479F-B774-D94D05A81DDE}"/>
    <cellStyle name="20% - Énfasis4 6" xfId="1042" xr:uid="{47414733-CB64-43FF-AE47-BC8E20067189}"/>
    <cellStyle name="20% - Énfasis4 6 2" xfId="1043" xr:uid="{F4365A1E-3734-4F3D-B4B5-5B20E03CE212}"/>
    <cellStyle name="20% - Énfasis4 7" xfId="1044" xr:uid="{2A326EA0-80F6-449A-8659-E2528530B2FB}"/>
    <cellStyle name="20% - Énfasis4 8" xfId="1045" xr:uid="{1B6F3AE5-2323-4EF1-9477-5D9A267C04CF}"/>
    <cellStyle name="20% - Énfasis5 2" xfId="96" xr:uid="{33925C01-C91A-4723-8105-86B2D0C838D5}"/>
    <cellStyle name="20% - Énfasis5 2 10" xfId="1046" xr:uid="{29E2BA71-8FD1-4325-BC99-B2F11F09A56C}"/>
    <cellStyle name="20% - Énfasis5 2 11" xfId="1047" xr:uid="{DE29B576-112F-4C1C-95FD-2CE434B81CB8}"/>
    <cellStyle name="20% - Énfasis5 2 2" xfId="1048" xr:uid="{03610BD8-8D16-4439-9D46-9DA9EE32396A}"/>
    <cellStyle name="20% - Énfasis5 2 3" xfId="1049" xr:uid="{42C44804-6C5E-4497-A43B-2E0104535341}"/>
    <cellStyle name="20% - Énfasis5 2 4" xfId="1050" xr:uid="{64FD3729-DE69-4B9C-A85E-D6E938D0BC3B}"/>
    <cellStyle name="20% - Énfasis5 2 5" xfId="1051" xr:uid="{F96637D7-0697-40D7-A3E8-BFC2BEE3CB7A}"/>
    <cellStyle name="20% - Énfasis5 2 6" xfId="1052" xr:uid="{C3D20FB9-7C16-4FAA-B874-C43E13F70294}"/>
    <cellStyle name="20% - Énfasis5 2 7" xfId="1053" xr:uid="{FE061B21-BF04-4608-830A-8EB9D58C4E84}"/>
    <cellStyle name="20% - Énfasis5 2 8" xfId="1054" xr:uid="{8D67BBF8-45D9-480B-BCB1-4817A9C310F4}"/>
    <cellStyle name="20% - Énfasis5 2 9" xfId="1055" xr:uid="{45580990-6C78-4878-9CAF-2DF30B043F64}"/>
    <cellStyle name="20% - Énfasis5 3" xfId="1056" xr:uid="{C37A6E8F-0DC5-4962-9840-6C664EF3CD36}"/>
    <cellStyle name="20% - Énfasis5 3 2" xfId="1057" xr:uid="{EE7B9C87-97D9-4C7E-A9C3-5F493BE95628}"/>
    <cellStyle name="20% - Énfasis5 3 3" xfId="1058" xr:uid="{6990F4AD-EA43-44CC-B5CE-B8A02A6A9EF1}"/>
    <cellStyle name="20% - Énfasis5 4" xfId="1059" xr:uid="{BCD1A6CF-D340-4D7D-A749-60FDAF4F111F}"/>
    <cellStyle name="20% - Énfasis5 4 2" xfId="1060" xr:uid="{A3F8CB99-51D6-467A-8E95-BB732CC1D8E6}"/>
    <cellStyle name="20% - Énfasis5 4 3" xfId="1061" xr:uid="{53143247-ADE1-4467-9F7F-30373433821D}"/>
    <cellStyle name="20% - Énfasis5 5" xfId="1062" xr:uid="{46146C7E-E0D7-4CD6-8753-1F17626531E3}"/>
    <cellStyle name="20% - Énfasis5 5 2" xfId="1063" xr:uid="{6DA6FB1A-ED87-4384-ADE7-F71BCBC150AB}"/>
    <cellStyle name="20% - Énfasis5 5 3" xfId="1064" xr:uid="{2FFCB65B-6E61-49A0-B735-CB18B8B15C69}"/>
    <cellStyle name="20% - Énfasis5 6" xfId="1065" xr:uid="{3113BAAA-F736-4E63-AB49-534F86D55FDE}"/>
    <cellStyle name="20% - Énfasis5 6 2" xfId="1066" xr:uid="{CF747B11-D39C-4D2F-9B07-A3706B3B3541}"/>
    <cellStyle name="20% - Énfasis5 7" xfId="1067" xr:uid="{D17D8C90-CABF-40DD-8D4F-A2AE0A226FD7}"/>
    <cellStyle name="20% - Énfasis5 8" xfId="1068" xr:uid="{4FF81BA3-4928-4BB3-A5D1-6569A807DB90}"/>
    <cellStyle name="20% - Énfasis6 2" xfId="97" xr:uid="{2C2EDDF9-9B92-47D5-9429-CECE7DEE1CA0}"/>
    <cellStyle name="20% - Énfasis6 2 10" xfId="1069" xr:uid="{009C22BD-21C2-4D47-8F95-C1FA874C1A03}"/>
    <cellStyle name="20% - Énfasis6 2 11" xfId="1070" xr:uid="{81285038-4E9D-4FD4-B2C1-106BBBA9BEB8}"/>
    <cellStyle name="20% - Énfasis6 2 2" xfId="1071" xr:uid="{BC30D96D-E58C-4F73-9535-714929662686}"/>
    <cellStyle name="20% - Énfasis6 2 3" xfId="1072" xr:uid="{A55400CB-162A-4945-9E60-21EAEA18B4F8}"/>
    <cellStyle name="20% - Énfasis6 2 4" xfId="1073" xr:uid="{1480CF3A-2886-4552-A0B3-756BF7B4CC6E}"/>
    <cellStyle name="20% - Énfasis6 2 5" xfId="1074" xr:uid="{28B0667F-B731-4A5C-976B-60D185A466B4}"/>
    <cellStyle name="20% - Énfasis6 2 6" xfId="1075" xr:uid="{60EEA119-6AE5-4338-81AA-375FB3CD5BCA}"/>
    <cellStyle name="20% - Énfasis6 2 7" xfId="1076" xr:uid="{9A26845F-ECCF-4CED-A834-1C7131B94DA4}"/>
    <cellStyle name="20% - Énfasis6 2 8" xfId="1077" xr:uid="{0CF2F8A5-6614-4E9C-B2B9-5447CD2E875C}"/>
    <cellStyle name="20% - Énfasis6 2 9" xfId="1078" xr:uid="{3D3900E7-9C7A-47A8-9CA3-5B5FDEB091CF}"/>
    <cellStyle name="20% - Énfasis6 3" xfId="1079" xr:uid="{6FED122C-CE26-45BC-9CD3-3786A7FCFA21}"/>
    <cellStyle name="20% - Énfasis6 3 2" xfId="1080" xr:uid="{0C13B9FF-EC98-4D3D-9C06-A9B3256893A6}"/>
    <cellStyle name="20% - Énfasis6 3 3" xfId="1081" xr:uid="{C0945F49-372D-48C5-9A25-0D659F4D4E23}"/>
    <cellStyle name="20% - Énfasis6 4" xfId="1082" xr:uid="{C8CEF47F-1A65-4E45-AD66-AE276AD1082A}"/>
    <cellStyle name="20% - Énfasis6 4 2" xfId="1083" xr:uid="{88D16A13-1A99-4977-A040-26AD655E52A9}"/>
    <cellStyle name="20% - Énfasis6 4 3" xfId="1084" xr:uid="{D8C27D5F-19EF-44D8-9E6B-D1F4B3861B78}"/>
    <cellStyle name="20% - Énfasis6 5" xfId="1085" xr:uid="{B6275BD4-387A-41BC-87C9-CFE45DCC77D1}"/>
    <cellStyle name="20% - Énfasis6 5 2" xfId="1086" xr:uid="{C9889939-0888-4671-A299-DF6545E3B2AC}"/>
    <cellStyle name="20% - Énfasis6 5 3" xfId="1087" xr:uid="{CC83B3A6-CB17-42F9-B4F0-214E81516F84}"/>
    <cellStyle name="20% - Énfasis6 6" xfId="1088" xr:uid="{44BAE6E0-B0FE-4BAD-8D41-120AF667D542}"/>
    <cellStyle name="20% - Énfasis6 6 2" xfId="1089" xr:uid="{4D44FF3D-2A4C-4913-A602-02FEBCC94DF5}"/>
    <cellStyle name="20% - Énfasis6 7" xfId="1090" xr:uid="{457C4CD3-8E9F-4AD4-A4EF-D41904E716C2}"/>
    <cellStyle name="20% - Énfasis6 8" xfId="1091" xr:uid="{ED5946A0-437F-449E-918C-F887C8F9CD59}"/>
    <cellStyle name="40% - Énfasis1 2" xfId="98" xr:uid="{5072B29D-4C3D-4E87-BF64-94140E9C0823}"/>
    <cellStyle name="40% - Énfasis1 2 10" xfId="1092" xr:uid="{45FFABBF-1BCD-4365-BE50-5B61202578EA}"/>
    <cellStyle name="40% - Énfasis1 2 11" xfId="1093" xr:uid="{D7BCE636-D445-4BEA-94EB-AE13CAD9A539}"/>
    <cellStyle name="40% - Énfasis1 2 2" xfId="1094" xr:uid="{1D089DB1-7695-4A34-89E9-80BCE91E83C2}"/>
    <cellStyle name="40% - Énfasis1 2 3" xfId="1095" xr:uid="{3556BEE9-E1CD-4428-9577-018D67FC99DA}"/>
    <cellStyle name="40% - Énfasis1 2 4" xfId="1096" xr:uid="{F0359582-869B-4F4A-81A9-AF0FAAF97CDE}"/>
    <cellStyle name="40% - Énfasis1 2 5" xfId="1097" xr:uid="{AD176036-085F-4FDF-90FB-AFABB4860E4F}"/>
    <cellStyle name="40% - Énfasis1 2 6" xfId="1098" xr:uid="{49FC51DE-50DF-4BC6-ADE5-5224DA00FA5E}"/>
    <cellStyle name="40% - Énfasis1 2 7" xfId="1099" xr:uid="{A92A6BE6-3BF2-4D5D-AB76-8DC913D7900F}"/>
    <cellStyle name="40% - Énfasis1 2 8" xfId="1100" xr:uid="{39DE1FE9-FC6E-4B65-BEF7-97567E0EAA94}"/>
    <cellStyle name="40% - Énfasis1 2 9" xfId="1101" xr:uid="{45F9EF51-390A-4490-A29B-F5A718796D01}"/>
    <cellStyle name="40% - Énfasis1 3" xfId="1102" xr:uid="{B354A819-2453-41F9-839B-BB4B8C63266C}"/>
    <cellStyle name="40% - Énfasis1 3 2" xfId="1103" xr:uid="{264DE6C3-9696-4B50-B035-1D0E769EB40D}"/>
    <cellStyle name="40% - Énfasis1 3 3" xfId="1104" xr:uid="{B313727F-2F51-4744-BA3C-AC51C307CB9D}"/>
    <cellStyle name="40% - Énfasis1 4" xfId="1105" xr:uid="{572D2A61-DA2A-425D-8A1D-98378041AB3C}"/>
    <cellStyle name="40% - Énfasis1 4 2" xfId="1106" xr:uid="{E0614A4E-8407-4012-A243-8052FE589E10}"/>
    <cellStyle name="40% - Énfasis1 4 3" xfId="1107" xr:uid="{C5C27C74-B983-4D00-9C07-13A906DA99C7}"/>
    <cellStyle name="40% - Énfasis1 5" xfId="1108" xr:uid="{68DA410E-6470-40F1-8AFB-6DD1A8180D9D}"/>
    <cellStyle name="40% - Énfasis1 5 2" xfId="1109" xr:uid="{98B675DA-6B44-4CF8-B56D-96E622DCFA87}"/>
    <cellStyle name="40% - Énfasis1 5 3" xfId="1110" xr:uid="{D2C6E8E1-1E60-4356-909D-0DC6CCB5F5A0}"/>
    <cellStyle name="40% - Énfasis1 6" xfId="1111" xr:uid="{5CDDD221-3FBC-4420-AE29-64D43513AAD8}"/>
    <cellStyle name="40% - Énfasis1 6 2" xfId="1112" xr:uid="{AFADD3D3-D827-416C-8B70-96FDAA04C5F6}"/>
    <cellStyle name="40% - Énfasis1 7" xfId="1113" xr:uid="{EFF03EE9-9609-42BE-8122-2C4D4F7F756D}"/>
    <cellStyle name="40% - Énfasis1 8" xfId="1114" xr:uid="{A02B3B6A-E704-4443-B29C-A94B5935AA42}"/>
    <cellStyle name="40% - Énfasis2 2" xfId="99" xr:uid="{E07BFE68-A926-4C03-A35A-FEFD1C66DEB8}"/>
    <cellStyle name="40% - Énfasis2 2 10" xfId="1115" xr:uid="{F7F9F03A-DAEF-468E-80B7-15DE1022A3A5}"/>
    <cellStyle name="40% - Énfasis2 2 11" xfId="1116" xr:uid="{73AE4CAC-92B7-4C3D-8890-95974FA9E214}"/>
    <cellStyle name="40% - Énfasis2 2 2" xfId="1117" xr:uid="{C11FA3FE-C92E-45A7-8B3B-71CCD7EC8EA1}"/>
    <cellStyle name="40% - Énfasis2 2 3" xfId="1118" xr:uid="{E1D4A477-1937-4D6B-80C9-A5C91231F100}"/>
    <cellStyle name="40% - Énfasis2 2 4" xfId="1119" xr:uid="{528B91CC-2B73-4253-9C97-7C8C062B673A}"/>
    <cellStyle name="40% - Énfasis2 2 5" xfId="1120" xr:uid="{EDE159B9-03BD-483A-BEFB-016E14938868}"/>
    <cellStyle name="40% - Énfasis2 2 6" xfId="1121" xr:uid="{8C2C6330-5D62-4A31-A590-0C012F09100A}"/>
    <cellStyle name="40% - Énfasis2 2 7" xfId="1122" xr:uid="{88491FD5-987C-4EC4-805D-BDA63F58B2A0}"/>
    <cellStyle name="40% - Énfasis2 2 8" xfId="1123" xr:uid="{26042D92-0BE8-4B52-BE41-2F6A3142AEEC}"/>
    <cellStyle name="40% - Énfasis2 2 9" xfId="1124" xr:uid="{3C374686-9222-4518-8848-7EA2B40E9B8D}"/>
    <cellStyle name="40% - Énfasis2 3" xfId="1125" xr:uid="{F9FC3EA6-71EE-4C09-A750-5EFA79232F3E}"/>
    <cellStyle name="40% - Énfasis2 3 2" xfId="1126" xr:uid="{93302072-BF41-4F3B-8D03-F2A07AB71F04}"/>
    <cellStyle name="40% - Énfasis2 3 3" xfId="1127" xr:uid="{F1374E5B-3234-4C0A-9417-B20D45C81BB2}"/>
    <cellStyle name="40% - Énfasis2 4" xfId="1128" xr:uid="{2C49FCBF-B775-43F7-8F3F-1C609A7D1B7A}"/>
    <cellStyle name="40% - Énfasis2 4 2" xfId="1129" xr:uid="{0ABF2DDE-DF52-4C24-BED7-2A346EAAAD95}"/>
    <cellStyle name="40% - Énfasis2 4 3" xfId="1130" xr:uid="{827BA83F-12EB-4CE5-AC25-CD56143406EA}"/>
    <cellStyle name="40% - Énfasis2 5" xfId="1131" xr:uid="{63B57266-F3BA-47A7-9F44-709B0E303E91}"/>
    <cellStyle name="40% - Énfasis2 5 2" xfId="1132" xr:uid="{0401933D-381C-440B-83E0-55FE2835293B}"/>
    <cellStyle name="40% - Énfasis2 5 3" xfId="1133" xr:uid="{FE4305E0-7C61-4BE6-A714-6E14FE41C4E4}"/>
    <cellStyle name="40% - Énfasis2 6" xfId="1134" xr:uid="{4121E101-3702-4491-A6ED-2AF1ED1ED6D0}"/>
    <cellStyle name="40% - Énfasis2 6 2" xfId="1135" xr:uid="{48256292-E91B-4827-BB2B-71AA7B45D603}"/>
    <cellStyle name="40% - Énfasis2 7" xfId="1136" xr:uid="{AB948B10-3A3A-4C6A-95FE-65FA69DBF461}"/>
    <cellStyle name="40% - Énfasis2 8" xfId="1137" xr:uid="{D5D5788B-3F93-4350-A893-77628612F426}"/>
    <cellStyle name="40% - Énfasis3 2" xfId="100" xr:uid="{8A304A8C-AF6F-48C6-B2E9-951E361E6389}"/>
    <cellStyle name="40% - Énfasis3 2 10" xfId="1138" xr:uid="{454225BE-9043-4282-9411-60D3DBE62F1F}"/>
    <cellStyle name="40% - Énfasis3 2 11" xfId="1139" xr:uid="{B1B99E7F-5FC4-4955-B3FB-727C1F2A2DC8}"/>
    <cellStyle name="40% - Énfasis3 2 2" xfId="1140" xr:uid="{15F07B01-777B-439A-887B-71E1228A789B}"/>
    <cellStyle name="40% - Énfasis3 2 3" xfId="1141" xr:uid="{AE726E3C-6302-4FEE-8C8D-16B57524E331}"/>
    <cellStyle name="40% - Énfasis3 2 4" xfId="1142" xr:uid="{5800E811-EE66-4F61-9A63-27EDD518AD85}"/>
    <cellStyle name="40% - Énfasis3 2 5" xfId="1143" xr:uid="{9ADF27B5-E8E1-41B5-8FCB-93DCBD9853E3}"/>
    <cellStyle name="40% - Énfasis3 2 6" xfId="1144" xr:uid="{C42246D0-3FE8-4298-B2B3-04D87A940D33}"/>
    <cellStyle name="40% - Énfasis3 2 7" xfId="1145" xr:uid="{D85D6C90-D422-4F1A-ABB7-30A96AF43104}"/>
    <cellStyle name="40% - Énfasis3 2 8" xfId="1146" xr:uid="{390E7155-9320-4D01-909C-C7164D32EC91}"/>
    <cellStyle name="40% - Énfasis3 2 9" xfId="1147" xr:uid="{75830510-189A-4BA2-8966-86C2ECB16C8B}"/>
    <cellStyle name="40% - Énfasis3 3" xfId="1148" xr:uid="{1C9D669E-3F83-4FFD-9CDB-DBFAF90417B2}"/>
    <cellStyle name="40% - Énfasis3 3 2" xfId="1149" xr:uid="{9A749A65-CD3A-4806-8DDB-55A275F17499}"/>
    <cellStyle name="40% - Énfasis3 3 3" xfId="1150" xr:uid="{43008853-3EB2-4435-9313-075FFFCC9492}"/>
    <cellStyle name="40% - Énfasis3 4" xfId="1151" xr:uid="{9723CAB1-3D15-48E4-9AC0-20D8BFE63212}"/>
    <cellStyle name="40% - Énfasis3 4 2" xfId="1152" xr:uid="{50FED448-D9DD-40A6-AD25-658501DDEB6C}"/>
    <cellStyle name="40% - Énfasis3 4 3" xfId="1153" xr:uid="{08D163CA-B20E-4AA5-849D-CF0D674B0209}"/>
    <cellStyle name="40% - Énfasis3 5" xfId="1154" xr:uid="{EA54E0A3-50B4-4980-A5C2-55BB5ECE4F4C}"/>
    <cellStyle name="40% - Énfasis3 5 2" xfId="1155" xr:uid="{45FBE91F-D9C8-4D6A-9D55-20C04D4BA027}"/>
    <cellStyle name="40% - Énfasis3 5 3" xfId="1156" xr:uid="{D0857F69-8C22-44F3-AD3B-92A51A246FC7}"/>
    <cellStyle name="40% - Énfasis3 6" xfId="1157" xr:uid="{B9BFDB8F-22E7-4A0B-A743-F984F3EB620C}"/>
    <cellStyle name="40% - Énfasis3 6 2" xfId="1158" xr:uid="{9D79BA31-A3E3-41DE-B6F2-B861FF81BE80}"/>
    <cellStyle name="40% - Énfasis3 7" xfId="1159" xr:uid="{D27F8F75-6ED0-4635-A696-67463E675C7B}"/>
    <cellStyle name="40% - Énfasis3 8" xfId="1160" xr:uid="{320FCAD8-1756-4333-A7A6-23B8CBE9813E}"/>
    <cellStyle name="40% - Énfasis4 2" xfId="101" xr:uid="{5EEE0676-8128-4D27-A0F1-1B43271FF45F}"/>
    <cellStyle name="40% - Énfasis4 2 10" xfId="1161" xr:uid="{14B22C89-5921-4F22-A6CC-3CB340CA84CD}"/>
    <cellStyle name="40% - Énfasis4 2 11" xfId="1162" xr:uid="{68BD0D28-D40D-4E9F-854C-8EF6A81CD3BC}"/>
    <cellStyle name="40% - Énfasis4 2 2" xfId="1163" xr:uid="{A464E193-6F85-44F1-9332-BD89F915455D}"/>
    <cellStyle name="40% - Énfasis4 2 3" xfId="1164" xr:uid="{AE3FF197-38E2-4476-950C-DEFAFCFE4582}"/>
    <cellStyle name="40% - Énfasis4 2 4" xfId="1165" xr:uid="{C5778EAD-FA58-43AB-962A-277859797D5B}"/>
    <cellStyle name="40% - Énfasis4 2 5" xfId="1166" xr:uid="{2F3CAC72-2B20-4166-8EE1-CADAD658EBF5}"/>
    <cellStyle name="40% - Énfasis4 2 6" xfId="1167" xr:uid="{ABBAF21D-5CED-4B70-9633-6E1641B0F666}"/>
    <cellStyle name="40% - Énfasis4 2 7" xfId="1168" xr:uid="{DC56D0AF-B260-47D6-90DC-9F78E899AB32}"/>
    <cellStyle name="40% - Énfasis4 2 8" xfId="1169" xr:uid="{E26B98BB-ADBE-4A75-9271-EF43F8B7F79F}"/>
    <cellStyle name="40% - Énfasis4 2 9" xfId="1170" xr:uid="{90C78279-0894-4294-922B-9D906AAF238F}"/>
    <cellStyle name="40% - Énfasis4 3" xfId="1171" xr:uid="{478DF4A9-A669-40EC-9602-C6EDD72EB088}"/>
    <cellStyle name="40% - Énfasis4 3 2" xfId="1172" xr:uid="{476A02DC-08E9-468A-8F1B-CEAACD32F59D}"/>
    <cellStyle name="40% - Énfasis4 3 3" xfId="1173" xr:uid="{8D1D4770-1972-49E7-BA36-ED1C5A42B959}"/>
    <cellStyle name="40% - Énfasis4 4" xfId="1174" xr:uid="{DF8943F9-21EF-4D95-A4F0-ACB54FD84A91}"/>
    <cellStyle name="40% - Énfasis4 4 2" xfId="1175" xr:uid="{5FF11692-5A46-41D8-A7EB-0645EEDC04D7}"/>
    <cellStyle name="40% - Énfasis4 4 3" xfId="1176" xr:uid="{AD1FF034-5816-41C9-BB4B-E42CC1FC2C3B}"/>
    <cellStyle name="40% - Énfasis4 5" xfId="1177" xr:uid="{972DB0F8-F10E-4644-AAFB-A31063919E08}"/>
    <cellStyle name="40% - Énfasis4 5 2" xfId="1178" xr:uid="{88352E55-D8BF-44D9-968F-451B9D8A0492}"/>
    <cellStyle name="40% - Énfasis4 5 3" xfId="1179" xr:uid="{98C33CAA-3436-46CC-9489-7371EE358287}"/>
    <cellStyle name="40% - Énfasis4 6" xfId="1180" xr:uid="{378F0138-F917-4716-B313-ED7608C3F274}"/>
    <cellStyle name="40% - Énfasis4 6 2" xfId="1181" xr:uid="{CBD0A2EA-226D-41E1-ABA0-798EA97CE4A7}"/>
    <cellStyle name="40% - Énfasis4 7" xfId="1182" xr:uid="{EB118EAB-02E7-4AB0-A6FB-07A528F6C776}"/>
    <cellStyle name="40% - Énfasis4 8" xfId="1183" xr:uid="{B1F76890-A071-4626-BB20-4BCCAC806535}"/>
    <cellStyle name="40% - Énfasis5 2" xfId="102" xr:uid="{CAD69DFA-C808-4090-84B9-EDE115C1D7AC}"/>
    <cellStyle name="40% - Énfasis5 2 10" xfId="1184" xr:uid="{CB691544-086B-4815-89B0-B1BC29A3FC0B}"/>
    <cellStyle name="40% - Énfasis5 2 11" xfId="1185" xr:uid="{28FFF22C-8B7D-4590-A40A-E1D83CE0A459}"/>
    <cellStyle name="40% - Énfasis5 2 2" xfId="1186" xr:uid="{0BFF6434-7C95-4429-BACA-79BDF8F45EAD}"/>
    <cellStyle name="40% - Énfasis5 2 3" xfId="1187" xr:uid="{654B6647-0251-4167-8C11-97ABB63B5A85}"/>
    <cellStyle name="40% - Énfasis5 2 4" xfId="1188" xr:uid="{2525FEB6-EEB8-4BD8-9473-F1A9A436B088}"/>
    <cellStyle name="40% - Énfasis5 2 5" xfId="1189" xr:uid="{27D8DBA4-CADA-43B0-BFDD-EC130F0C516D}"/>
    <cellStyle name="40% - Énfasis5 2 6" xfId="1190" xr:uid="{D20FF33D-917A-4268-8405-19B82A4AE88E}"/>
    <cellStyle name="40% - Énfasis5 2 7" xfId="1191" xr:uid="{EFF14137-722F-417C-B69E-729044BB9B3E}"/>
    <cellStyle name="40% - Énfasis5 2 8" xfId="1192" xr:uid="{3D93DBE8-EA89-4A8E-92CA-56B97368241B}"/>
    <cellStyle name="40% - Énfasis5 2 9" xfId="1193" xr:uid="{DB7071E3-2E25-43D6-BB0E-66FE3E1A1723}"/>
    <cellStyle name="40% - Énfasis5 3" xfId="1194" xr:uid="{8A7BD3C7-D591-435F-AD37-12E6913A84A1}"/>
    <cellStyle name="40% - Énfasis5 3 2" xfId="1195" xr:uid="{0C730698-51D6-4C23-ABE2-E82AA86A2198}"/>
    <cellStyle name="40% - Énfasis5 3 3" xfId="1196" xr:uid="{FEA014E6-477A-4FC0-9EE0-CE2B308E1E92}"/>
    <cellStyle name="40% - Énfasis5 4" xfId="1197" xr:uid="{B44A8545-0633-459B-BBC8-DF570698A394}"/>
    <cellStyle name="40% - Énfasis5 4 2" xfId="1198" xr:uid="{9BA5FFFC-FD6A-47A1-AEFD-7FB6A582AF41}"/>
    <cellStyle name="40% - Énfasis5 4 3" xfId="1199" xr:uid="{E2FACFFF-954B-46DD-B0B1-A88A7184B3F0}"/>
    <cellStyle name="40% - Énfasis5 5" xfId="1200" xr:uid="{438E2E95-7660-4914-BD49-238554307C20}"/>
    <cellStyle name="40% - Énfasis5 5 2" xfId="1201" xr:uid="{B675C105-BDD9-4499-B1D1-B5D9D63833C4}"/>
    <cellStyle name="40% - Énfasis5 5 3" xfId="1202" xr:uid="{866EDE88-782D-48AF-863F-07B98E796E14}"/>
    <cellStyle name="40% - Énfasis5 6" xfId="1203" xr:uid="{8914B67F-1D3D-443A-963C-5208AC9EE97C}"/>
    <cellStyle name="40% - Énfasis5 6 2" xfId="1204" xr:uid="{5578B28A-D22B-4074-9B97-446A8188C86F}"/>
    <cellStyle name="40% - Énfasis5 7" xfId="1205" xr:uid="{FBAC25AC-0D76-40A9-AE8F-ED3487F787EE}"/>
    <cellStyle name="40% - Énfasis5 8" xfId="1206" xr:uid="{2DCDB1C2-2FCA-48AC-ADF3-0F2433226C0B}"/>
    <cellStyle name="40% - Énfasis6 2" xfId="103" xr:uid="{04B49BBB-8F8B-4641-94EE-227C8A0DB64C}"/>
    <cellStyle name="40% - Énfasis6 2 10" xfId="1207" xr:uid="{02C1E96D-D4C2-47F9-ADAC-5E4C59877B87}"/>
    <cellStyle name="40% - Énfasis6 2 11" xfId="1208" xr:uid="{D26219FD-8E7B-4F11-BF99-97EB42AD3F8C}"/>
    <cellStyle name="40% - Énfasis6 2 2" xfId="1209" xr:uid="{57FCF9D0-CF0E-4100-AF98-A5807F9A27B7}"/>
    <cellStyle name="40% - Énfasis6 2 3" xfId="1210" xr:uid="{7724DC46-3BC1-44A8-9E91-283DAD909D7F}"/>
    <cellStyle name="40% - Énfasis6 2 4" xfId="1211" xr:uid="{19A1896D-8FC1-44C8-86AB-02A395C30ABB}"/>
    <cellStyle name="40% - Énfasis6 2 5" xfId="1212" xr:uid="{E7835E50-A4A0-464F-B5D4-3BD8D00D3760}"/>
    <cellStyle name="40% - Énfasis6 2 6" xfId="1213" xr:uid="{4BB38004-16E4-4D6E-B2A0-5D74A758CE2F}"/>
    <cellStyle name="40% - Énfasis6 2 7" xfId="1214" xr:uid="{7B28ABA3-41D0-42DB-B90D-A2D07E74F0D4}"/>
    <cellStyle name="40% - Énfasis6 2 8" xfId="1215" xr:uid="{F124B86D-2104-4D92-8F81-46F78B3030DE}"/>
    <cellStyle name="40% - Énfasis6 2 9" xfId="1216" xr:uid="{050F9072-5E9A-466C-AF0F-CB290B1145E7}"/>
    <cellStyle name="40% - Énfasis6 3" xfId="1217" xr:uid="{2616BDA5-074A-47F2-BEDE-C4A8FF9884B0}"/>
    <cellStyle name="40% - Énfasis6 3 2" xfId="1218" xr:uid="{04CBF2A6-D3C3-4963-B8BF-949A0E5E4D3D}"/>
    <cellStyle name="40% - Énfasis6 3 3" xfId="1219" xr:uid="{EFC65683-133E-4358-96C0-299815943A10}"/>
    <cellStyle name="40% - Énfasis6 4" xfId="1220" xr:uid="{D7AF9523-E81A-49F2-AA43-9E8798C2DD2B}"/>
    <cellStyle name="40% - Énfasis6 4 2" xfId="1221" xr:uid="{D8AF523B-9AD6-4B61-939A-AC1FD785EE7A}"/>
    <cellStyle name="40% - Énfasis6 4 3" xfId="1222" xr:uid="{5AB2F780-B1DF-44FC-AED9-28BDE66EAD6F}"/>
    <cellStyle name="40% - Énfasis6 5" xfId="1223" xr:uid="{B2BB489B-FA94-4643-BDA9-0D8A8910514E}"/>
    <cellStyle name="40% - Énfasis6 5 2" xfId="1224" xr:uid="{22955E51-FC5C-4CC8-9152-0D1C25998790}"/>
    <cellStyle name="40% - Énfasis6 5 3" xfId="1225" xr:uid="{7DD5E2C2-40A9-4DE9-B2C1-E6F8F3656F53}"/>
    <cellStyle name="40% - Énfasis6 6" xfId="1226" xr:uid="{92E3929C-B1D7-4EA6-AA7C-444BA6693F62}"/>
    <cellStyle name="40% - Énfasis6 6 2" xfId="1227" xr:uid="{970C527A-547B-4A53-8634-8CDDB4819395}"/>
    <cellStyle name="40% - Énfasis6 7" xfId="1228" xr:uid="{84773A54-7A03-4E0A-8E1C-4B9DCD672BA1}"/>
    <cellStyle name="40% - Énfasis6 8" xfId="1229" xr:uid="{F326EA13-67B6-4345-BA51-453EC62597FD}"/>
    <cellStyle name="60% - Énfasis1 2" xfId="104" xr:uid="{24285EDC-B5E6-4CDC-B598-F892C94B3B4B}"/>
    <cellStyle name="60% - Énfasis1 2 10" xfId="1230" xr:uid="{8BD10EFF-F274-4E14-BDA8-BCBC0448B749}"/>
    <cellStyle name="60% - Énfasis1 2 11" xfId="1231" xr:uid="{BDC0F157-0BCA-4C0E-913F-16105E53FB2D}"/>
    <cellStyle name="60% - Énfasis1 2 2" xfId="1232" xr:uid="{59209C82-7285-4AAE-A862-0763E0503189}"/>
    <cellStyle name="60% - Énfasis1 2 3" xfId="1233" xr:uid="{9AC12DAC-26A6-4138-8F95-8D7B1D122C4E}"/>
    <cellStyle name="60% - Énfasis1 2 4" xfId="1234" xr:uid="{B1780966-1E77-4446-A359-6F55404AFC4A}"/>
    <cellStyle name="60% - Énfasis1 2 5" xfId="1235" xr:uid="{21A835F8-4AFC-4837-9380-0C5BCCD04F1B}"/>
    <cellStyle name="60% - Énfasis1 2 6" xfId="1236" xr:uid="{55EF26AA-D7FB-43EE-866F-EF3DA412CD90}"/>
    <cellStyle name="60% - Énfasis1 2 7" xfId="1237" xr:uid="{7A988DE5-5541-45FC-9ABC-CA621C57FD53}"/>
    <cellStyle name="60% - Énfasis1 2 8" xfId="1238" xr:uid="{C86AB93B-5260-44BF-A8C1-F910C13BBCD7}"/>
    <cellStyle name="60% - Énfasis1 2 9" xfId="1239" xr:uid="{D580C411-9192-412F-A754-EA7E921326BB}"/>
    <cellStyle name="60% - Énfasis1 3" xfId="1240" xr:uid="{6E0322CC-87EA-4848-A28A-1E2C910A3643}"/>
    <cellStyle name="60% - Énfasis1 3 2" xfId="1241" xr:uid="{5899F879-9CFC-4329-85C3-E6CD5E784235}"/>
    <cellStyle name="60% - Énfasis1 3 3" xfId="1242" xr:uid="{D01D86E9-2D04-4E2A-91AA-8945CE46A133}"/>
    <cellStyle name="60% - Énfasis1 4" xfId="1243" xr:uid="{14A2BFA1-F359-4323-9312-DF2EE1776F89}"/>
    <cellStyle name="60% - Énfasis1 4 2" xfId="1244" xr:uid="{FBAAA23A-68D4-4B47-8E63-556E898C872F}"/>
    <cellStyle name="60% - Énfasis1 4 3" xfId="1245" xr:uid="{27D9AE2C-21D7-4BE0-AD06-3FDCFE248D45}"/>
    <cellStyle name="60% - Énfasis1 5" xfId="1246" xr:uid="{620A0F16-B385-4E2F-B40A-493416971F13}"/>
    <cellStyle name="60% - Énfasis1 5 2" xfId="1247" xr:uid="{B5DB1397-7EAB-4E51-90B0-4496112C825F}"/>
    <cellStyle name="60% - Énfasis1 5 3" xfId="1248" xr:uid="{D68BCA06-C333-459B-9543-4E2D08AA2568}"/>
    <cellStyle name="60% - Énfasis1 6" xfId="1249" xr:uid="{F8DC6FBE-079F-4BAA-817E-F711488AB629}"/>
    <cellStyle name="60% - Énfasis1 6 2" xfId="1250" xr:uid="{DA11A863-3DA4-4938-9FE4-9719F93A2266}"/>
    <cellStyle name="60% - Énfasis1 7" xfId="1251" xr:uid="{183E02E0-192C-4117-9DC8-8BAC00121444}"/>
    <cellStyle name="60% - Énfasis1 8" xfId="1252" xr:uid="{8F44E69B-FD3F-4C5D-9253-71B14B81196A}"/>
    <cellStyle name="60% - Énfasis2 2" xfId="105" xr:uid="{EC4E4BF7-6D66-455B-B9EC-D967CD331116}"/>
    <cellStyle name="60% - Énfasis2 2 10" xfId="1253" xr:uid="{EB7029FF-58D8-4717-9FA7-12F38BB493BC}"/>
    <cellStyle name="60% - Énfasis2 2 11" xfId="1254" xr:uid="{817631F9-B01C-4724-B483-49172E091140}"/>
    <cellStyle name="60% - Énfasis2 2 2" xfId="1255" xr:uid="{B0C977FF-3728-4D3C-9E4D-2AE07A1780FA}"/>
    <cellStyle name="60% - Énfasis2 2 3" xfId="1256" xr:uid="{5282B355-714D-42D2-A242-3CEABD17B75E}"/>
    <cellStyle name="60% - Énfasis2 2 4" xfId="1257" xr:uid="{A8425622-4AFF-40AE-9C5A-22EC2F9B45F5}"/>
    <cellStyle name="60% - Énfasis2 2 5" xfId="1258" xr:uid="{CA541BEB-28F0-481B-8814-1735491DC6E6}"/>
    <cellStyle name="60% - Énfasis2 2 6" xfId="1259" xr:uid="{DDB60456-DCE7-404F-A705-DB0AE1EB6A39}"/>
    <cellStyle name="60% - Énfasis2 2 7" xfId="1260" xr:uid="{6458DC47-A418-48D3-9171-5D5A03A8F2A3}"/>
    <cellStyle name="60% - Énfasis2 2 8" xfId="1261" xr:uid="{0A5EE72F-B3D7-4F67-A6D7-C1E7FFFD9B2A}"/>
    <cellStyle name="60% - Énfasis2 2 9" xfId="1262" xr:uid="{E8D4307F-66D4-4C3F-9F4D-22C1B07ED7F6}"/>
    <cellStyle name="60% - Énfasis2 3" xfId="1263" xr:uid="{7FC030DD-E18F-4A96-B435-D429832DEAEE}"/>
    <cellStyle name="60% - Énfasis2 3 2" xfId="1264" xr:uid="{C6268689-654F-4F29-B6B2-A4E256C284AE}"/>
    <cellStyle name="60% - Énfasis2 3 3" xfId="1265" xr:uid="{F85F94B2-485F-4D28-9A37-E5D10E0C3ABF}"/>
    <cellStyle name="60% - Énfasis2 4" xfId="1266" xr:uid="{488C0C0F-8C70-4A08-9043-09A041968DBB}"/>
    <cellStyle name="60% - Énfasis2 4 2" xfId="1267" xr:uid="{1DB8BDB2-041F-419B-84C3-8E2E60D4BD68}"/>
    <cellStyle name="60% - Énfasis2 4 3" xfId="1268" xr:uid="{A903D380-8213-4CA2-967C-567303D832AA}"/>
    <cellStyle name="60% - Énfasis2 5" xfId="1269" xr:uid="{DDF46BB6-A700-4344-A11E-A588A90A0A3E}"/>
    <cellStyle name="60% - Énfasis2 5 2" xfId="1270" xr:uid="{CB339933-FE73-432A-A93E-BE28C5C88165}"/>
    <cellStyle name="60% - Énfasis2 5 3" xfId="1271" xr:uid="{111EEA24-A334-435B-B0E2-4403C962FF82}"/>
    <cellStyle name="60% - Énfasis2 6" xfId="1272" xr:uid="{7623B7FE-6A83-491C-AB59-3246EB351D29}"/>
    <cellStyle name="60% - Énfasis2 6 2" xfId="1273" xr:uid="{2819A862-A26E-43D1-A258-E1D8A9B559F0}"/>
    <cellStyle name="60% - Énfasis2 7" xfId="1274" xr:uid="{CDE2F284-F436-4F59-964A-6AB21D405D3A}"/>
    <cellStyle name="60% - Énfasis2 8" xfId="1275" xr:uid="{4ADD2353-62EA-4550-9B42-F19E44F21CC2}"/>
    <cellStyle name="60% - Énfasis3 2" xfId="106" xr:uid="{FAF2DFD6-9DAD-463F-97FC-798CDB0FD0E4}"/>
    <cellStyle name="60% - Énfasis3 2 10" xfId="1276" xr:uid="{088016E2-8B00-4295-B1D4-A549A2B42C1C}"/>
    <cellStyle name="60% - Énfasis3 2 11" xfId="1277" xr:uid="{93C3A56F-24E2-4386-A291-8C9A8F9A6D13}"/>
    <cellStyle name="60% - Énfasis3 2 2" xfId="1278" xr:uid="{96A4344E-F379-4CCF-8DB5-90A1771E128E}"/>
    <cellStyle name="60% - Énfasis3 2 3" xfId="1279" xr:uid="{80A25FA7-E065-42DD-BBD8-EB513D98AD6B}"/>
    <cellStyle name="60% - Énfasis3 2 4" xfId="1280" xr:uid="{87CE770B-427E-434A-977C-DEFB97A8ED30}"/>
    <cellStyle name="60% - Énfasis3 2 5" xfId="1281" xr:uid="{0C81E1D2-1599-45D3-9EBE-63AC334A6279}"/>
    <cellStyle name="60% - Énfasis3 2 6" xfId="1282" xr:uid="{4F9264E1-537F-47F3-BCAC-FDDEFEA67796}"/>
    <cellStyle name="60% - Énfasis3 2 7" xfId="1283" xr:uid="{13CCC62E-F9A4-42E4-830E-51D07556E89B}"/>
    <cellStyle name="60% - Énfasis3 2 8" xfId="1284" xr:uid="{FACCD367-79D3-419D-9A9D-8DCCEC2E74FC}"/>
    <cellStyle name="60% - Énfasis3 2 9" xfId="1285" xr:uid="{699DDE6D-F461-41FD-9EFA-111562392956}"/>
    <cellStyle name="60% - Énfasis3 3" xfId="1286" xr:uid="{8E83BFB2-B7CF-4B9F-95A2-F071C1BE2A08}"/>
    <cellStyle name="60% - Énfasis3 3 2" xfId="1287" xr:uid="{745BA549-9100-4812-B9B7-2AB500FAFDFE}"/>
    <cellStyle name="60% - Énfasis3 3 3" xfId="1288" xr:uid="{76D22743-77D9-4178-8DA8-8C8F09067F34}"/>
    <cellStyle name="60% - Énfasis3 4" xfId="1289" xr:uid="{ABCD99A2-A5B9-445E-8882-C2BB53E21DF1}"/>
    <cellStyle name="60% - Énfasis3 4 2" xfId="1290" xr:uid="{051728A6-CB16-4B92-9DEE-74C25D0BF588}"/>
    <cellStyle name="60% - Énfasis3 4 3" xfId="1291" xr:uid="{86196CAE-0992-44A3-82A5-09AE7E2BE8CB}"/>
    <cellStyle name="60% - Énfasis3 5" xfId="1292" xr:uid="{EAD527B1-257C-4472-98F5-48E83975577C}"/>
    <cellStyle name="60% - Énfasis3 5 2" xfId="1293" xr:uid="{DF2C97FD-4F6B-40D5-81AE-32790E0E5D2F}"/>
    <cellStyle name="60% - Énfasis3 5 3" xfId="1294" xr:uid="{3AFFBEE5-5C14-483F-8BAD-B0D9C2A39D5D}"/>
    <cellStyle name="60% - Énfasis3 6" xfId="1295" xr:uid="{34C91B92-356E-43E0-A861-577620297E43}"/>
    <cellStyle name="60% - Énfasis3 6 2" xfId="1296" xr:uid="{344F95E5-96FD-42DA-B611-81068C92AA67}"/>
    <cellStyle name="60% - Énfasis3 7" xfId="1297" xr:uid="{C5A50F0C-0B67-4DE9-9406-47EE3350D6E8}"/>
    <cellStyle name="60% - Énfasis3 8" xfId="1298" xr:uid="{F4FA5C8A-F661-4C58-8DCE-F211A864BE71}"/>
    <cellStyle name="60% - Énfasis4 2" xfId="107" xr:uid="{FADA104B-BC71-4C8E-BC98-115EB5088C6D}"/>
    <cellStyle name="60% - Énfasis4 2 10" xfId="1299" xr:uid="{03CF17B1-3557-4D46-B26D-274329DA1373}"/>
    <cellStyle name="60% - Énfasis4 2 11" xfId="1300" xr:uid="{91826846-71E1-4219-8493-D03A1BC1F2CC}"/>
    <cellStyle name="60% - Énfasis4 2 2" xfId="1301" xr:uid="{B4539BF7-BFA1-467E-BF40-87CAF89E2431}"/>
    <cellStyle name="60% - Énfasis4 2 3" xfId="1302" xr:uid="{A34E9F83-650C-4D59-A519-8906F70A227E}"/>
    <cellStyle name="60% - Énfasis4 2 4" xfId="1303" xr:uid="{761E74C8-99E0-451E-AAFB-BB1B95E89906}"/>
    <cellStyle name="60% - Énfasis4 2 5" xfId="1304" xr:uid="{A34FA3A1-7F46-41EB-9E0A-2BA0AD6430CA}"/>
    <cellStyle name="60% - Énfasis4 2 6" xfId="1305" xr:uid="{9AE6CA98-D8EE-41C2-A9BD-84A486E3B711}"/>
    <cellStyle name="60% - Énfasis4 2 7" xfId="1306" xr:uid="{91A7343B-70C6-44F2-AC91-3BA2944132C2}"/>
    <cellStyle name="60% - Énfasis4 2 8" xfId="1307" xr:uid="{6CE06066-AAC6-4C7C-9E60-D9E9D1668D8B}"/>
    <cellStyle name="60% - Énfasis4 2 9" xfId="1308" xr:uid="{0EFBE96C-5900-4FE6-B13C-CE06F9356CF0}"/>
    <cellStyle name="60% - Énfasis4 3" xfId="1309" xr:uid="{46A15DA5-BBAB-46F8-AFA8-9DE8FB9900E3}"/>
    <cellStyle name="60% - Énfasis4 3 2" xfId="1310" xr:uid="{420B670F-2284-4988-99B9-01E7BF1EC9BC}"/>
    <cellStyle name="60% - Énfasis4 3 3" xfId="1311" xr:uid="{37A0BD2F-F30E-4109-8D72-E6F9D7CDE6A3}"/>
    <cellStyle name="60% - Énfasis4 4" xfId="1312" xr:uid="{47CBC89B-0E45-4F2E-A406-0A398D8E584A}"/>
    <cellStyle name="60% - Énfasis4 4 2" xfId="1313" xr:uid="{01CED5AB-941B-4932-AD52-4727471EF8B8}"/>
    <cellStyle name="60% - Énfasis4 4 3" xfId="1314" xr:uid="{A429EFB0-A020-40CE-AF3E-3171CE1D3C45}"/>
    <cellStyle name="60% - Énfasis4 5" xfId="1315" xr:uid="{5836A8C8-4C81-49AC-9C2C-42189800E335}"/>
    <cellStyle name="60% - Énfasis4 5 2" xfId="1316" xr:uid="{6DD10000-B9B1-4D66-BF36-F4BF832C30CE}"/>
    <cellStyle name="60% - Énfasis4 5 3" xfId="1317" xr:uid="{4574C0D2-B945-453C-94F5-37362F49AA55}"/>
    <cellStyle name="60% - Énfasis4 6" xfId="1318" xr:uid="{92569C88-3024-4D86-BEFB-7DBCA252B4BF}"/>
    <cellStyle name="60% - Énfasis4 6 2" xfId="1319" xr:uid="{4BAF9236-B058-4AB5-A331-1ABDFEB5BE82}"/>
    <cellStyle name="60% - Énfasis4 7" xfId="1320" xr:uid="{77DCBA9D-F8A2-4BEA-A86E-8EE51A0FFCDE}"/>
    <cellStyle name="60% - Énfasis4 8" xfId="1321" xr:uid="{29D4344A-016A-4040-AD8E-F6EF425DBEB7}"/>
    <cellStyle name="60% - Énfasis5 2" xfId="108" xr:uid="{A95DB0DF-79B0-411A-88E3-CD4FD2BF4BE0}"/>
    <cellStyle name="60% - Énfasis5 2 10" xfId="1322" xr:uid="{802220FA-377B-4874-8923-BF300164FF70}"/>
    <cellStyle name="60% - Énfasis5 2 11" xfId="1323" xr:uid="{067EF892-7E2A-45B6-8AB9-50BD7534E341}"/>
    <cellStyle name="60% - Énfasis5 2 2" xfId="1324" xr:uid="{9AC1953F-AD01-4BA1-B529-CFABE11B9FDF}"/>
    <cellStyle name="60% - Énfasis5 2 3" xfId="1325" xr:uid="{475755C4-0997-441A-A9E6-1F37D8C082B6}"/>
    <cellStyle name="60% - Énfasis5 2 4" xfId="1326" xr:uid="{9C86759B-081D-448D-9D6F-90DA96A85515}"/>
    <cellStyle name="60% - Énfasis5 2 5" xfId="1327" xr:uid="{A613BE17-C873-4963-9B07-5483F2E5AA22}"/>
    <cellStyle name="60% - Énfasis5 2 6" xfId="1328" xr:uid="{37FF603F-947E-47E4-9C9F-8E1FB11784E0}"/>
    <cellStyle name="60% - Énfasis5 2 7" xfId="1329" xr:uid="{1FC122E4-1BE9-426F-A096-DD86AF708611}"/>
    <cellStyle name="60% - Énfasis5 2 8" xfId="1330" xr:uid="{6E445611-878D-4A03-B1C2-CCEADDD7F90E}"/>
    <cellStyle name="60% - Énfasis5 2 9" xfId="1331" xr:uid="{DCB1BABB-FDD9-4DC4-9214-9735FB5CCAE5}"/>
    <cellStyle name="60% - Énfasis5 3" xfId="1332" xr:uid="{145F3EBA-2F64-403B-A71E-010FB44DB56E}"/>
    <cellStyle name="60% - Énfasis5 3 2" xfId="1333" xr:uid="{0477DFB2-11D1-4EF5-A478-7F690270A395}"/>
    <cellStyle name="60% - Énfasis5 3 3" xfId="1334" xr:uid="{BB0204E7-0137-4AEE-BE96-1F22CCC7E1A3}"/>
    <cellStyle name="60% - Énfasis5 4" xfId="1335" xr:uid="{6F5E340C-96B0-40C5-A76E-936BFB586BDB}"/>
    <cellStyle name="60% - Énfasis5 4 2" xfId="1336" xr:uid="{44F5FC84-91E8-4FB3-A36B-039127438CF1}"/>
    <cellStyle name="60% - Énfasis5 4 3" xfId="1337" xr:uid="{57E2CEED-8BAF-4C5E-A498-0A29D1848F6F}"/>
    <cellStyle name="60% - Énfasis5 5" xfId="1338" xr:uid="{6CAC8CAC-A5C7-423E-AF9B-E92F7522E614}"/>
    <cellStyle name="60% - Énfasis5 5 2" xfId="1339" xr:uid="{92126B3B-AF58-4FED-896D-89DF6583949A}"/>
    <cellStyle name="60% - Énfasis5 5 3" xfId="1340" xr:uid="{B61C30F6-1497-48A4-AE4D-D7CDCDC3DB48}"/>
    <cellStyle name="60% - Énfasis5 6" xfId="1341" xr:uid="{24C788AE-17A5-417B-9B8F-71AF965E2FA5}"/>
    <cellStyle name="60% - Énfasis5 6 2" xfId="1342" xr:uid="{D8B8392A-FADC-4CBB-B327-7395700293FD}"/>
    <cellStyle name="60% - Énfasis5 7" xfId="1343" xr:uid="{FFC6BF30-2AB1-476D-940F-7AE50F47CA24}"/>
    <cellStyle name="60% - Énfasis5 8" xfId="1344" xr:uid="{B367CF66-F2D3-4387-A376-72332C4A37FF}"/>
    <cellStyle name="60% - Énfasis6 2" xfId="109" xr:uid="{AAEB5A4E-A6EF-4BAF-9227-7A39D69C3CC0}"/>
    <cellStyle name="60% - Énfasis6 2 10" xfId="1345" xr:uid="{C973C3A5-E927-48C8-917C-270F37105771}"/>
    <cellStyle name="60% - Énfasis6 2 11" xfId="1346" xr:uid="{7E43B19C-2CFC-40D2-8863-C5AA7B3B1494}"/>
    <cellStyle name="60% - Énfasis6 2 2" xfId="1347" xr:uid="{E10A4038-16A6-4058-A48C-35B6918CCBB3}"/>
    <cellStyle name="60% - Énfasis6 2 3" xfId="1348" xr:uid="{BE0C8F31-C2AC-4B88-93DA-65BC21E8F4AF}"/>
    <cellStyle name="60% - Énfasis6 2 4" xfId="1349" xr:uid="{0AC55169-C76B-4DE2-8640-22C812B4A89E}"/>
    <cellStyle name="60% - Énfasis6 2 5" xfId="1350" xr:uid="{5CC6DA7B-1428-4392-B55C-CCE6E6A9F44E}"/>
    <cellStyle name="60% - Énfasis6 2 6" xfId="1351" xr:uid="{B4334073-F419-42B7-90FE-1F5FB568A133}"/>
    <cellStyle name="60% - Énfasis6 2 7" xfId="1352" xr:uid="{52F05B44-64A5-4E5F-96DA-4755750AB738}"/>
    <cellStyle name="60% - Énfasis6 2 8" xfId="1353" xr:uid="{585D6BA5-CB74-4577-8F0D-B239F4BDF04C}"/>
    <cellStyle name="60% - Énfasis6 2 9" xfId="1354" xr:uid="{B511BC80-1769-49C8-9E24-B8C0A61A5E13}"/>
    <cellStyle name="60% - Énfasis6 3" xfId="1355" xr:uid="{A31D2E96-DC08-437D-8036-6F68D6FDD249}"/>
    <cellStyle name="60% - Énfasis6 3 2" xfId="1356" xr:uid="{D77E2F7A-FE1C-4375-A10F-CB76461A0C9A}"/>
    <cellStyle name="60% - Énfasis6 3 3" xfId="1357" xr:uid="{E0A58CF3-B25E-4B7F-B682-27C0A4BBEB6A}"/>
    <cellStyle name="60% - Énfasis6 4" xfId="1358" xr:uid="{AD8D96F1-3816-4DC2-A85A-269B3C2DE832}"/>
    <cellStyle name="60% - Énfasis6 4 2" xfId="1359" xr:uid="{4B6139C3-8EA8-422B-8328-264872A3DFD2}"/>
    <cellStyle name="60% - Énfasis6 4 3" xfId="1360" xr:uid="{3CB02F6B-3F76-4D67-B751-BC16179B9E25}"/>
    <cellStyle name="60% - Énfasis6 5" xfId="1361" xr:uid="{B16535BB-C268-40F0-AF16-B44843579A21}"/>
    <cellStyle name="60% - Énfasis6 5 2" xfId="1362" xr:uid="{D8AD3D4B-4676-4367-8399-EA9E6BA9C206}"/>
    <cellStyle name="60% - Énfasis6 5 3" xfId="1363" xr:uid="{68E6A6DD-6869-439C-A660-35B009CB88DF}"/>
    <cellStyle name="60% - Énfasis6 6" xfId="1364" xr:uid="{C22FFF5B-657C-4120-9EEB-D8F70ADB0A43}"/>
    <cellStyle name="60% - Énfasis6 6 2" xfId="1365" xr:uid="{1462A0A3-DFF2-4235-B892-6BE28EAC50B7}"/>
    <cellStyle name="60% - Énfasis6 7" xfId="1366" xr:uid="{247D2BE4-2363-4B54-98FB-8D0FE99EB5A6}"/>
    <cellStyle name="60% - Énfasis6 8" xfId="1367" xr:uid="{ABC757BB-04BE-4AA8-A737-04FFAB750F09}"/>
    <cellStyle name="Accent2 2" xfId="950" xr:uid="{2A1F655E-7ABB-4B39-94D0-16F0FE9C78AD}"/>
    <cellStyle name="Buena 2" xfId="110" xr:uid="{A072419F-72B7-473A-88C1-E7088D033D5F}"/>
    <cellStyle name="Buena 2 10" xfId="1368" xr:uid="{A0647D67-BE1D-41C5-8168-20A6E9CE4F17}"/>
    <cellStyle name="Buena 2 11" xfId="1369" xr:uid="{4102F3B8-CF6D-4A2B-B4F9-4717DB48B9C8}"/>
    <cellStyle name="Buena 2 2" xfId="1370" xr:uid="{300BEC7F-C00A-4850-BD65-EA9578012B91}"/>
    <cellStyle name="Buena 2 3" xfId="1371" xr:uid="{D08CAD3F-11E9-49E9-830E-91470B274851}"/>
    <cellStyle name="Buena 2 4" xfId="1372" xr:uid="{5321CC69-8036-4DF5-84FC-FFEF898B7C03}"/>
    <cellStyle name="Buena 2 5" xfId="1373" xr:uid="{89B38859-1DD3-4853-A847-15C827013A3C}"/>
    <cellStyle name="Buena 2 6" xfId="1374" xr:uid="{9008436F-8B65-4796-81A0-9325F85AA78D}"/>
    <cellStyle name="Buena 2 7" xfId="1375" xr:uid="{229D03C7-0C6A-4A60-815C-EFCF7BD9A3BA}"/>
    <cellStyle name="Buena 2 8" xfId="1376" xr:uid="{85CE04A5-D784-4A43-A483-CD4140BDE8A7}"/>
    <cellStyle name="Buena 2 9" xfId="1377" xr:uid="{C9D49F40-5DAF-49E1-80D6-52948B4A6124}"/>
    <cellStyle name="Buena 3" xfId="1378" xr:uid="{165D8313-199E-4F41-A5AD-B1F1EF395052}"/>
    <cellStyle name="Buena 3 2" xfId="1379" xr:uid="{20790668-54EF-43F0-9E74-EC814E6FF33A}"/>
    <cellStyle name="Buena 3 3" xfId="1380" xr:uid="{97F3F7D4-38D3-40E0-ABAA-A584682CE39D}"/>
    <cellStyle name="Buena 4" xfId="1381" xr:uid="{30DB9ADA-3447-4EB0-98B9-6AD7221436C0}"/>
    <cellStyle name="Buena 4 2" xfId="1382" xr:uid="{F09DD786-4F93-49F0-944C-85302B63ECF8}"/>
    <cellStyle name="Buena 4 3" xfId="1383" xr:uid="{0277037A-308F-4171-9BDB-1D05601D6D27}"/>
    <cellStyle name="Buena 5" xfId="1384" xr:uid="{A9E60EC4-9AD0-4384-B8F0-A78EE01F90C0}"/>
    <cellStyle name="Buena 5 2" xfId="1385" xr:uid="{D81FE51F-AFAE-4E0B-BCC4-04B30C09CECD}"/>
    <cellStyle name="Buena 5 3" xfId="1386" xr:uid="{5B3DC9D9-EC3A-494F-B393-67AC306BF89C}"/>
    <cellStyle name="Buena 6" xfId="1387" xr:uid="{63ED30DE-F967-4E8C-AF6C-3ED9B1B67153}"/>
    <cellStyle name="Buena 6 2" xfId="1388" xr:uid="{6D4687EA-17D1-4F44-85AF-36B3E01385F7}"/>
    <cellStyle name="Buena 7" xfId="1389" xr:uid="{F80367CC-87D2-44B5-9C02-9D8D8351DA13}"/>
    <cellStyle name="Buena 8" xfId="1390" xr:uid="{8E8688EB-E59A-4699-83A6-4DE49620B3EA}"/>
    <cellStyle name="Cálculo 2" xfId="111" xr:uid="{93A2D406-B082-44D1-A29A-C56FFFC140EE}"/>
    <cellStyle name="Cálculo 2 10" xfId="1391" xr:uid="{AD65242D-8592-46D9-9386-CAB38C981F6C}"/>
    <cellStyle name="Cálculo 2 10 10" xfId="1392" xr:uid="{717CD179-5C9E-4998-8A8F-3EEE053C3B7B}"/>
    <cellStyle name="Cálculo 2 10 11" xfId="1393" xr:uid="{313CBA2E-462E-4503-A2D0-741340739AEA}"/>
    <cellStyle name="Cálculo 2 10 12" xfId="1394" xr:uid="{A27B02E7-C03D-470C-806F-3B243DFC7FF5}"/>
    <cellStyle name="Cálculo 2 10 13" xfId="1395" xr:uid="{61061733-7F0E-455D-B947-75ADA5F3D91D}"/>
    <cellStyle name="Cálculo 2 10 14" xfId="1396" xr:uid="{9A0B2614-C305-4920-B423-78F9959E3DAA}"/>
    <cellStyle name="Cálculo 2 10 15" xfId="1397" xr:uid="{BE723EE7-2FCD-4CAD-8ACC-ABBDDA63D4E2}"/>
    <cellStyle name="Cálculo 2 10 16" xfId="1398" xr:uid="{3393208B-0FF3-4058-A3F7-E7F23A63926C}"/>
    <cellStyle name="Cálculo 2 10 17" xfId="1399" xr:uid="{1586ED61-51AA-4981-8D1C-C19BAA346FEF}"/>
    <cellStyle name="Cálculo 2 10 18" xfId="1400" xr:uid="{B49BC11C-1F8C-490F-8FED-82CC0E483321}"/>
    <cellStyle name="Cálculo 2 10 19" xfId="1401" xr:uid="{F33D8F06-EF2F-4C32-B161-988E3AEF9C8E}"/>
    <cellStyle name="Cálculo 2 10 2" xfId="1402" xr:uid="{74241258-7A11-4237-8F61-D6B0AED79B8A}"/>
    <cellStyle name="Cálculo 2 10 2 10" xfId="1403" xr:uid="{E902F457-070C-47D6-81C1-99F43E679CC5}"/>
    <cellStyle name="Cálculo 2 10 2 11" xfId="1404" xr:uid="{2D0BAB0B-C41B-4692-AEFC-BEA2ABA0EF45}"/>
    <cellStyle name="Cálculo 2 10 2 12" xfId="1405" xr:uid="{12A9E71D-9A95-4213-94CA-F6891A4C03B8}"/>
    <cellStyle name="Cálculo 2 10 2 13" xfId="1406" xr:uid="{6E3B6F2C-7205-409B-B583-04C61D043121}"/>
    <cellStyle name="Cálculo 2 10 2 14" xfId="1407" xr:uid="{65307A32-24E4-4086-8E3C-38CB79743449}"/>
    <cellStyle name="Cálculo 2 10 2 15" xfId="1408" xr:uid="{29032552-9C5C-4D7E-A6EF-5174A10397AC}"/>
    <cellStyle name="Cálculo 2 10 2 16" xfId="1409" xr:uid="{0AB5F7C5-FA4C-4EBB-8EAB-8BBB3D7162A2}"/>
    <cellStyle name="Cálculo 2 10 2 17" xfId="1410" xr:uid="{3BD5EAF5-564E-4A0C-9528-D3E03004C942}"/>
    <cellStyle name="Cálculo 2 10 2 18" xfId="1411" xr:uid="{A156D3B6-57C4-4F5D-85DD-2479BA57708D}"/>
    <cellStyle name="Cálculo 2 10 2 19" xfId="1412" xr:uid="{582529E7-F561-4A46-9B51-0CF3C29DBC14}"/>
    <cellStyle name="Cálculo 2 10 2 2" xfId="1413" xr:uid="{87D7817E-63FE-4E3B-B866-D50D26684576}"/>
    <cellStyle name="Cálculo 2 10 2 20" xfId="1414" xr:uid="{55380963-D5E0-4A15-941D-8D469CB7BCF1}"/>
    <cellStyle name="Cálculo 2 10 2 21" xfId="1415" xr:uid="{58758E69-9FB2-4753-9B45-804C41D83101}"/>
    <cellStyle name="Cálculo 2 10 2 22" xfId="1416" xr:uid="{658F1A54-6084-4020-8238-21D34063BC19}"/>
    <cellStyle name="Cálculo 2 10 2 23" xfId="1417" xr:uid="{459BAFD0-9CF3-4E8B-98F7-1337F1DC1227}"/>
    <cellStyle name="Cálculo 2 10 2 24" xfId="1418" xr:uid="{5FFCE135-68C8-4017-8125-B211B130679E}"/>
    <cellStyle name="Cálculo 2 10 2 25" xfId="1419" xr:uid="{88EA48DB-291C-4956-A9B1-5DE430DBA98D}"/>
    <cellStyle name="Cálculo 2 10 2 26" xfId="1420" xr:uid="{17616A9E-9138-4A2C-AE85-E0365D4E179D}"/>
    <cellStyle name="Cálculo 2 10 2 27" xfId="1421" xr:uid="{5796A51E-F745-4129-A3A5-3FAAE8063686}"/>
    <cellStyle name="Cálculo 2 10 2 28" xfId="1422" xr:uid="{CB767CFE-A59C-460A-9E9D-6A359DCF38B5}"/>
    <cellStyle name="Cálculo 2 10 2 29" xfId="1423" xr:uid="{7668D249-C204-4DD9-99C4-E3BF5E431B39}"/>
    <cellStyle name="Cálculo 2 10 2 3" xfId="1424" xr:uid="{C4C86D56-A044-4730-94D7-F6F87E1288B7}"/>
    <cellStyle name="Cálculo 2 10 2 30" xfId="1425" xr:uid="{EB2B068A-726B-423E-9DC8-2CA1ABCF8D13}"/>
    <cellStyle name="Cálculo 2 10 2 31" xfId="1426" xr:uid="{D9ECE034-88E2-435D-B40D-079430234050}"/>
    <cellStyle name="Cálculo 2 10 2 4" xfId="1427" xr:uid="{AF894D95-E380-4288-9810-1375264E0373}"/>
    <cellStyle name="Cálculo 2 10 2 5" xfId="1428" xr:uid="{C03C448E-5E77-41BB-979F-3C7A02211CC6}"/>
    <cellStyle name="Cálculo 2 10 2 6" xfId="1429" xr:uid="{94A74524-6270-4BB8-BB73-6DD54EAAB6F7}"/>
    <cellStyle name="Cálculo 2 10 2 7" xfId="1430" xr:uid="{640BC201-5C86-4B5F-9D00-0474BDB23C15}"/>
    <cellStyle name="Cálculo 2 10 2 8" xfId="1431" xr:uid="{C1B6F9BC-2FC1-481C-989F-849E9542B2C2}"/>
    <cellStyle name="Cálculo 2 10 2 9" xfId="1432" xr:uid="{D0F8572E-5013-4EFA-8932-8A9FD9DA4719}"/>
    <cellStyle name="Cálculo 2 10 20" xfId="1433" xr:uid="{38D968DF-2AE2-47F8-9997-A22E6D907788}"/>
    <cellStyle name="Cálculo 2 10 21" xfId="1434" xr:uid="{817C42D8-83FD-404E-ACBE-27379E98780A}"/>
    <cellStyle name="Cálculo 2 10 22" xfId="1435" xr:uid="{4BAB87B9-3D5E-49F8-9C81-8397DCDC8FA1}"/>
    <cellStyle name="Cálculo 2 10 23" xfId="1436" xr:uid="{01CA5CA7-EE55-4F31-86C8-4C630F545C98}"/>
    <cellStyle name="Cálculo 2 10 24" xfId="1437" xr:uid="{EE9D679F-43DD-459B-919D-61852FD93EA0}"/>
    <cellStyle name="Cálculo 2 10 25" xfId="1438" xr:uid="{1526FE31-8E69-424C-9173-AFEE3B505B96}"/>
    <cellStyle name="Cálculo 2 10 26" xfId="1439" xr:uid="{427AA4BF-384D-477B-A098-0716DD4C6D45}"/>
    <cellStyle name="Cálculo 2 10 27" xfId="1440" xr:uid="{B0973CEF-3D29-4DC4-A896-BABAF03AEC23}"/>
    <cellStyle name="Cálculo 2 10 28" xfId="1441" xr:uid="{4054170B-998F-4841-8451-D7C8035C39F7}"/>
    <cellStyle name="Cálculo 2 10 29" xfId="1442" xr:uid="{F87DD2BA-6612-47A1-99E7-EFDB8AFDE3F1}"/>
    <cellStyle name="Cálculo 2 10 3" xfId="1443" xr:uid="{835B0B49-1CFB-4C9E-BEBF-B2642ACB7DCD}"/>
    <cellStyle name="Cálculo 2 10 30" xfId="1444" xr:uid="{D0ED373A-E1C8-4007-8D36-45086D27C8D7}"/>
    <cellStyle name="Cálculo 2 10 31" xfId="1445" xr:uid="{E5C02E8E-C5AB-4197-BE2D-117689E4703C}"/>
    <cellStyle name="Cálculo 2 10 32" xfId="1446" xr:uid="{FB8D22F6-0563-4CA9-BBC2-D798FC32FF9D}"/>
    <cellStyle name="Cálculo 2 10 4" xfId="1447" xr:uid="{70EE845E-6784-4374-ACFB-324CC2BD2AFB}"/>
    <cellStyle name="Cálculo 2 10 5" xfId="1448" xr:uid="{AB9B6D8A-F0F6-4195-910D-8685FF3BCDFC}"/>
    <cellStyle name="Cálculo 2 10 6" xfId="1449" xr:uid="{C7C5B854-0063-4E37-9A75-4F698145FE9E}"/>
    <cellStyle name="Cálculo 2 10 7" xfId="1450" xr:uid="{3949B81B-CE64-4BAB-8C3E-41AAF0513DF8}"/>
    <cellStyle name="Cálculo 2 10 8" xfId="1451" xr:uid="{BD1FBD68-74E7-406E-9369-1AB6C6A6E9A1}"/>
    <cellStyle name="Cálculo 2 10 9" xfId="1452" xr:uid="{E1791921-C0D8-4310-A71F-4BC350E17289}"/>
    <cellStyle name="Cálculo 2 11" xfId="1453" xr:uid="{A5D16810-ABB0-43A5-AC8D-19B7264225DE}"/>
    <cellStyle name="Cálculo 2 11 10" xfId="1454" xr:uid="{A3D2E154-5A55-4625-A2EB-D31CC4E7F8C2}"/>
    <cellStyle name="Cálculo 2 11 11" xfId="1455" xr:uid="{DDD00549-6584-4E39-A94F-09C20287B2EB}"/>
    <cellStyle name="Cálculo 2 11 12" xfId="1456" xr:uid="{E7AC12F1-FE52-46F2-B659-96B0CF1A1147}"/>
    <cellStyle name="Cálculo 2 11 13" xfId="1457" xr:uid="{1D817A50-95DB-4D16-AC2B-CA43DD9F7E21}"/>
    <cellStyle name="Cálculo 2 11 14" xfId="1458" xr:uid="{F88B6D52-0943-46BF-975F-C91D1E02B23E}"/>
    <cellStyle name="Cálculo 2 11 15" xfId="1459" xr:uid="{0B5FDEF4-8B73-4491-8E14-4556587625E4}"/>
    <cellStyle name="Cálculo 2 11 16" xfId="1460" xr:uid="{1A2DC9B6-D86D-4568-9913-57D71406E32E}"/>
    <cellStyle name="Cálculo 2 11 17" xfId="1461" xr:uid="{DD2DDA58-BEC1-4BD8-88F5-3B35D265455B}"/>
    <cellStyle name="Cálculo 2 11 18" xfId="1462" xr:uid="{36EC782C-63C8-4F6F-BB4C-792B6208D026}"/>
    <cellStyle name="Cálculo 2 11 19" xfId="1463" xr:uid="{4A34D73F-9288-4DA6-ABBD-226B6EB9B70B}"/>
    <cellStyle name="Cálculo 2 11 2" xfId="1464" xr:uid="{5F122470-F87D-43A7-9572-3AA53A863A54}"/>
    <cellStyle name="Cálculo 2 11 20" xfId="1465" xr:uid="{E47FFF09-B775-4A7A-A53F-C51446AE162D}"/>
    <cellStyle name="Cálculo 2 11 21" xfId="1466" xr:uid="{F48458DC-6D12-4D6C-85CD-D71373D9FEB8}"/>
    <cellStyle name="Cálculo 2 11 22" xfId="1467" xr:uid="{3737A9C3-2507-4CDA-9413-978B718FD5CC}"/>
    <cellStyle name="Cálculo 2 11 23" xfId="1468" xr:uid="{0BDCB6D0-E8B2-43F1-8F75-A13E6F37EB23}"/>
    <cellStyle name="Cálculo 2 11 24" xfId="1469" xr:uid="{AE227081-4DC6-4531-A813-70F5EB5EDAC7}"/>
    <cellStyle name="Cálculo 2 11 25" xfId="1470" xr:uid="{53B7EBB2-3DA9-42E6-BCAC-4BD91E2C7214}"/>
    <cellStyle name="Cálculo 2 11 26" xfId="1471" xr:uid="{DFD103B9-B65E-46FA-80D3-852C1889AA58}"/>
    <cellStyle name="Cálculo 2 11 27" xfId="1472" xr:uid="{E8B2E811-68E4-4E45-9439-1D840AAF9CC0}"/>
    <cellStyle name="Cálculo 2 11 28" xfId="1473" xr:uid="{CA376698-0861-459B-8AA2-69339D7D5AB7}"/>
    <cellStyle name="Cálculo 2 11 29" xfId="1474" xr:uid="{850575DF-C66F-4350-8300-0817B886F404}"/>
    <cellStyle name="Cálculo 2 11 3" xfId="1475" xr:uid="{81115A00-DD59-42B7-AE7E-83065BCA8BE3}"/>
    <cellStyle name="Cálculo 2 11 30" xfId="1476" xr:uid="{1C89C1E4-12BA-4577-8754-ED9923274BC0}"/>
    <cellStyle name="Cálculo 2 11 31" xfId="1477" xr:uid="{27ED5C9D-74F5-4A8A-8BB4-E18F67AE36B6}"/>
    <cellStyle name="Cálculo 2 11 4" xfId="1478" xr:uid="{EEE0E4E6-0D12-44B4-A8A6-772168B8F5A1}"/>
    <cellStyle name="Cálculo 2 11 5" xfId="1479" xr:uid="{53389FAE-53C1-4D17-9E3E-9D59584DF7EB}"/>
    <cellStyle name="Cálculo 2 11 6" xfId="1480" xr:uid="{54D13646-F4BE-4530-966B-C57536CF6DC5}"/>
    <cellStyle name="Cálculo 2 11 7" xfId="1481" xr:uid="{7EBBA59F-71B1-4FD5-BB78-8C86B81B6620}"/>
    <cellStyle name="Cálculo 2 11 8" xfId="1482" xr:uid="{35248161-6385-4A53-88CC-14F14F66581D}"/>
    <cellStyle name="Cálculo 2 11 9" xfId="1483" xr:uid="{4DA48699-6F86-4DB7-9F4B-03092F5EC486}"/>
    <cellStyle name="Cálculo 2 12" xfId="1484" xr:uid="{FFA8B2D8-015E-4E9C-BC23-8DA566C538F6}"/>
    <cellStyle name="Cálculo 2 12 10" xfId="1485" xr:uid="{AC1CD2AC-7544-4E8F-AF0E-DCD8E6971F2A}"/>
    <cellStyle name="Cálculo 2 12 11" xfId="1486" xr:uid="{7B753FF5-CBBC-4E28-AAAC-E277DD018FCC}"/>
    <cellStyle name="Cálculo 2 12 12" xfId="1487" xr:uid="{DD4AB78E-416C-4ADF-BE94-25CE2DA3B1A8}"/>
    <cellStyle name="Cálculo 2 12 13" xfId="1488" xr:uid="{2E514A20-C013-4106-AEF0-E00451F05245}"/>
    <cellStyle name="Cálculo 2 12 14" xfId="1489" xr:uid="{57B310B6-F511-4F39-86EB-79AEFB8A6EB7}"/>
    <cellStyle name="Cálculo 2 12 15" xfId="1490" xr:uid="{14BF8A5E-392E-4FEC-8B15-CC3DCF859748}"/>
    <cellStyle name="Cálculo 2 12 16" xfId="1491" xr:uid="{6788D14E-7E88-4000-A604-F567D231277A}"/>
    <cellStyle name="Cálculo 2 12 17" xfId="1492" xr:uid="{76AEDEF4-973F-450A-B2FF-C57D3379A1D3}"/>
    <cellStyle name="Cálculo 2 12 18" xfId="1493" xr:uid="{30FF535C-5F5A-4574-9C8E-977C97BC858F}"/>
    <cellStyle name="Cálculo 2 12 19" xfId="1494" xr:uid="{A686E210-8C68-47F0-9E78-D9CB15C6740C}"/>
    <cellStyle name="Cálculo 2 12 2" xfId="1495" xr:uid="{7EFC8E40-0FC4-43D5-8425-E8E37F42F1B3}"/>
    <cellStyle name="Cálculo 2 12 20" xfId="1496" xr:uid="{AAB5E3A9-399E-47AE-9FF8-CA5CC3079221}"/>
    <cellStyle name="Cálculo 2 12 21" xfId="1497" xr:uid="{7DE6B301-C8DA-4577-B1BF-99A860985B4D}"/>
    <cellStyle name="Cálculo 2 12 22" xfId="1498" xr:uid="{3FD6C029-1197-4BED-BB4B-6849376DD76A}"/>
    <cellStyle name="Cálculo 2 12 23" xfId="1499" xr:uid="{F23D9D87-5981-427E-816A-4755823E5587}"/>
    <cellStyle name="Cálculo 2 12 24" xfId="1500" xr:uid="{B2CDFEB5-F51A-40BD-9569-7ABC629E441E}"/>
    <cellStyle name="Cálculo 2 12 25" xfId="1501" xr:uid="{15025C57-F851-456E-9D6B-BE89CE33EF1D}"/>
    <cellStyle name="Cálculo 2 12 26" xfId="1502" xr:uid="{B91D9841-9516-49A7-A1BE-360D98301F14}"/>
    <cellStyle name="Cálculo 2 12 27" xfId="1503" xr:uid="{0D9CE71E-276D-4F7E-A50D-CC641CD7966B}"/>
    <cellStyle name="Cálculo 2 12 28" xfId="1504" xr:uid="{B425C251-4BF6-4D3C-B6AB-DE130EE88C6A}"/>
    <cellStyle name="Cálculo 2 12 29" xfId="1505" xr:uid="{0A80C02A-4D8C-4C81-BED1-F92ECFC3980F}"/>
    <cellStyle name="Cálculo 2 12 3" xfId="1506" xr:uid="{01D9A2AC-42E0-4145-8425-AB25FB9C4988}"/>
    <cellStyle name="Cálculo 2 12 30" xfId="1507" xr:uid="{272E6576-6BC0-41EF-B9BE-597B6D5563E6}"/>
    <cellStyle name="Cálculo 2 12 31" xfId="1508" xr:uid="{A02A6CCD-63DB-4863-B025-53281C8D44E9}"/>
    <cellStyle name="Cálculo 2 12 4" xfId="1509" xr:uid="{7C9223CF-EFFA-4ACE-9C8A-F470A5620499}"/>
    <cellStyle name="Cálculo 2 12 5" xfId="1510" xr:uid="{03C4B729-BC2C-408A-97B9-D712E0A1B6A8}"/>
    <cellStyle name="Cálculo 2 12 6" xfId="1511" xr:uid="{628933C5-812D-4180-A2C4-EB1498CB5A8A}"/>
    <cellStyle name="Cálculo 2 12 7" xfId="1512" xr:uid="{D88D5585-23AA-4ACD-95B2-AAD03CCF1C9D}"/>
    <cellStyle name="Cálculo 2 12 8" xfId="1513" xr:uid="{6ABE67FB-38FE-4364-B645-89172D6DCA32}"/>
    <cellStyle name="Cálculo 2 12 9" xfId="1514" xr:uid="{B247BFEA-0024-454A-8924-92EC10A47F1F}"/>
    <cellStyle name="Cálculo 2 13" xfId="1515" xr:uid="{05D22A8C-FA37-46C9-8B48-474BD9E1799A}"/>
    <cellStyle name="Cálculo 2 14" xfId="1516" xr:uid="{3F1B2617-B26A-4553-B8B7-2D322292113B}"/>
    <cellStyle name="Cálculo 2 15" xfId="1517" xr:uid="{4E182E0C-9581-498E-A83A-9627DFD50FDD}"/>
    <cellStyle name="Cálculo 2 16" xfId="1518" xr:uid="{3C7891E3-39CD-4400-9749-7EC03536DCC7}"/>
    <cellStyle name="Cálculo 2 17" xfId="1519" xr:uid="{D119501C-CE43-4CAF-ACC0-5DAA1101FF98}"/>
    <cellStyle name="Cálculo 2 18" xfId="1520" xr:uid="{1906AC34-5A92-46F6-A294-4F69C32B419E}"/>
    <cellStyle name="Cálculo 2 19" xfId="1521" xr:uid="{5C5103BC-83AA-4815-8C76-043819C16422}"/>
    <cellStyle name="Cálculo 2 2" xfId="1522" xr:uid="{11FFEFE8-D89D-4800-B509-9D261B66D5A0}"/>
    <cellStyle name="Cálculo 2 2 10" xfId="1523" xr:uid="{004710AA-0EFB-43A8-888B-B42B2A4322A4}"/>
    <cellStyle name="Cálculo 2 2 11" xfId="1524" xr:uid="{302CC140-5309-481E-BAD1-B43D369BBB3E}"/>
    <cellStyle name="Cálculo 2 2 12" xfId="1525" xr:uid="{2E0EC80B-AD4F-4228-B57D-2106AF572B61}"/>
    <cellStyle name="Cálculo 2 2 13" xfId="1526" xr:uid="{EEB9BAD2-0C1B-4DE8-8F0A-39798AFD8713}"/>
    <cellStyle name="Cálculo 2 2 14" xfId="1527" xr:uid="{09D99DA6-521F-4904-9467-B3BC66EF95EE}"/>
    <cellStyle name="Cálculo 2 2 15" xfId="1528" xr:uid="{D5DDF78E-4C1C-4CF1-A8E9-4F4CC57F17FB}"/>
    <cellStyle name="Cálculo 2 2 16" xfId="1529" xr:uid="{0115616D-239D-4BD8-A148-7FCCFDAA4D7A}"/>
    <cellStyle name="Cálculo 2 2 17" xfId="1530" xr:uid="{38BE96E1-DDC9-4D68-AB19-98F0990B4AF0}"/>
    <cellStyle name="Cálculo 2 2 18" xfId="1531" xr:uid="{04969F8B-1463-4426-8CC2-11F699BF2647}"/>
    <cellStyle name="Cálculo 2 2 19" xfId="1532" xr:uid="{8EDA8F39-B725-4317-9D02-5F3F28741DF6}"/>
    <cellStyle name="Cálculo 2 2 2" xfId="1533" xr:uid="{C37A5A5D-EC46-4245-891C-4D6EFCD96720}"/>
    <cellStyle name="Cálculo 2 2 2 10" xfId="1534" xr:uid="{256299A0-A4C3-4A57-AC16-491D88C0EEE8}"/>
    <cellStyle name="Cálculo 2 2 2 11" xfId="1535" xr:uid="{9C4A6A0A-D5F7-4C0D-B070-546ED9F16435}"/>
    <cellStyle name="Cálculo 2 2 2 12" xfId="1536" xr:uid="{87EC9307-16BD-49F5-B03E-2CF4469A01F3}"/>
    <cellStyle name="Cálculo 2 2 2 13" xfId="1537" xr:uid="{4D71CA04-2126-4934-997A-2FA4E02AEA73}"/>
    <cellStyle name="Cálculo 2 2 2 14" xfId="1538" xr:uid="{1E228139-FD51-4FB0-9227-7D25E71DF088}"/>
    <cellStyle name="Cálculo 2 2 2 15" xfId="1539" xr:uid="{4B996C0A-5701-476D-AE78-0C343B522F4D}"/>
    <cellStyle name="Cálculo 2 2 2 16" xfId="1540" xr:uid="{06983F2C-1BAA-407D-B20F-6303CF18F00F}"/>
    <cellStyle name="Cálculo 2 2 2 17" xfId="1541" xr:uid="{A96F106B-9D38-4B28-867C-CC7E10CDA9BC}"/>
    <cellStyle name="Cálculo 2 2 2 18" xfId="1542" xr:uid="{CB1B0293-C112-42C1-BECD-F38C4E08CBAC}"/>
    <cellStyle name="Cálculo 2 2 2 19" xfId="1543" xr:uid="{164A068A-4E53-425C-B78B-B217DD73EEF5}"/>
    <cellStyle name="Cálculo 2 2 2 2" xfId="1544" xr:uid="{BA794960-95F4-432C-A567-D517F2C20AB1}"/>
    <cellStyle name="Cálculo 2 2 2 2 10" xfId="1545" xr:uid="{A58970D3-8C2C-4988-9E79-AC5E0E082EB9}"/>
    <cellStyle name="Cálculo 2 2 2 2 11" xfId="1546" xr:uid="{BA972BB4-EB7E-4D92-BCAD-C4FA4D2C70FB}"/>
    <cellStyle name="Cálculo 2 2 2 2 12" xfId="1547" xr:uid="{B8BEF2AC-5653-48FD-9B27-3125B41F4A4B}"/>
    <cellStyle name="Cálculo 2 2 2 2 13" xfId="1548" xr:uid="{A9BE27A7-BD5B-44D6-A74E-131B7392F74D}"/>
    <cellStyle name="Cálculo 2 2 2 2 14" xfId="1549" xr:uid="{FB80E788-512D-4AF2-B1E3-BFD50D002D1D}"/>
    <cellStyle name="Cálculo 2 2 2 2 15" xfId="1550" xr:uid="{C2FEEFCD-DD2E-4DE7-AD62-6714E1763E90}"/>
    <cellStyle name="Cálculo 2 2 2 2 16" xfId="1551" xr:uid="{FF20D6EE-A7A8-43C8-B3E1-6B42229C19E0}"/>
    <cellStyle name="Cálculo 2 2 2 2 17" xfId="1552" xr:uid="{B1051874-4570-4192-B18B-907428E0F7A8}"/>
    <cellStyle name="Cálculo 2 2 2 2 18" xfId="1553" xr:uid="{4DDBA123-2775-481B-8797-4FC8119CDEB0}"/>
    <cellStyle name="Cálculo 2 2 2 2 19" xfId="1554" xr:uid="{80673FBA-9CD8-4918-B52D-3D47F467A286}"/>
    <cellStyle name="Cálculo 2 2 2 2 2" xfId="1555" xr:uid="{FB12ECFA-DADE-4E2D-9468-04C129940F1C}"/>
    <cellStyle name="Cálculo 2 2 2 2 2 10" xfId="1556" xr:uid="{6960CE15-E79B-4FC4-9EB3-2A797B276AE9}"/>
    <cellStyle name="Cálculo 2 2 2 2 2 11" xfId="1557" xr:uid="{AEC2EC3E-7B46-425B-A0B5-EA66C88C5BB9}"/>
    <cellStyle name="Cálculo 2 2 2 2 2 12" xfId="1558" xr:uid="{BF8EB3F8-F81B-4488-BE34-2F1662DE8ACC}"/>
    <cellStyle name="Cálculo 2 2 2 2 2 13" xfId="1559" xr:uid="{C4419519-84F6-4CA4-B759-C19FDE783142}"/>
    <cellStyle name="Cálculo 2 2 2 2 2 14" xfId="1560" xr:uid="{B2FAA2C9-5DEC-41CF-8F4F-E5CD653BF507}"/>
    <cellStyle name="Cálculo 2 2 2 2 2 15" xfId="1561" xr:uid="{70878662-3EA9-4FFE-9EF2-0C6FC5482C05}"/>
    <cellStyle name="Cálculo 2 2 2 2 2 16" xfId="1562" xr:uid="{F021AF05-CDCC-4175-B53F-4C760E8CF52C}"/>
    <cellStyle name="Cálculo 2 2 2 2 2 17" xfId="1563" xr:uid="{14213ED3-35DE-477A-8F0E-D2CE1EFA2F94}"/>
    <cellStyle name="Cálculo 2 2 2 2 2 18" xfId="1564" xr:uid="{8DFF6541-0412-4ED0-8ECF-385F3F2A8351}"/>
    <cellStyle name="Cálculo 2 2 2 2 2 19" xfId="1565" xr:uid="{43B71825-2D40-4B3B-9914-9371370085D5}"/>
    <cellStyle name="Cálculo 2 2 2 2 2 2" xfId="1566" xr:uid="{8C5A2C95-1CAE-4679-947A-56B10606E9B3}"/>
    <cellStyle name="Cálculo 2 2 2 2 2 20" xfId="1567" xr:uid="{FBE19A6D-68D2-4F10-B62F-CFC1D01313DB}"/>
    <cellStyle name="Cálculo 2 2 2 2 2 21" xfId="1568" xr:uid="{F78CD31F-D021-45BA-B676-12D0E97F7E0B}"/>
    <cellStyle name="Cálculo 2 2 2 2 2 22" xfId="1569" xr:uid="{DD66853A-38F0-43CE-B6E3-1DFCA464A97A}"/>
    <cellStyle name="Cálculo 2 2 2 2 2 23" xfId="1570" xr:uid="{9F6BB207-AD2A-4F23-A4A6-E762DACF4B89}"/>
    <cellStyle name="Cálculo 2 2 2 2 2 24" xfId="1571" xr:uid="{1692C078-4152-4E0C-ABE5-86F62A5153AF}"/>
    <cellStyle name="Cálculo 2 2 2 2 2 25" xfId="1572" xr:uid="{820032DF-FD52-4DE8-987A-0CFF6C7FB82F}"/>
    <cellStyle name="Cálculo 2 2 2 2 2 26" xfId="1573" xr:uid="{18D00DBD-F768-46BC-828B-FB81012FFCEA}"/>
    <cellStyle name="Cálculo 2 2 2 2 2 27" xfId="1574" xr:uid="{C069289B-8F16-4BA4-A636-C7F93384F2F2}"/>
    <cellStyle name="Cálculo 2 2 2 2 2 28" xfId="1575" xr:uid="{BE1F85B7-F21A-4910-B3F4-E899EC4761B6}"/>
    <cellStyle name="Cálculo 2 2 2 2 2 29" xfId="1576" xr:uid="{ACD68707-5880-4FAD-B18E-AB54FECECCA6}"/>
    <cellStyle name="Cálculo 2 2 2 2 2 3" xfId="1577" xr:uid="{07573988-FDEC-46DE-81AD-AA3AA48098C1}"/>
    <cellStyle name="Cálculo 2 2 2 2 2 30" xfId="1578" xr:uid="{808FEC57-0894-4000-A6E4-6F9E4BE9BA96}"/>
    <cellStyle name="Cálculo 2 2 2 2 2 31" xfId="1579" xr:uid="{A7298EA1-31FA-4EBE-AD66-F8443589BB1B}"/>
    <cellStyle name="Cálculo 2 2 2 2 2 4" xfId="1580" xr:uid="{19CE26A3-D773-4B7B-8E34-B04EF2CD83C8}"/>
    <cellStyle name="Cálculo 2 2 2 2 2 5" xfId="1581" xr:uid="{11F0B50F-EA0D-4C33-8D13-199193775F16}"/>
    <cellStyle name="Cálculo 2 2 2 2 2 6" xfId="1582" xr:uid="{BEF626B9-8E67-4873-AE9C-17EB87E4B979}"/>
    <cellStyle name="Cálculo 2 2 2 2 2 7" xfId="1583" xr:uid="{5507F667-09BD-46B7-8C31-1EB4FB6B7CED}"/>
    <cellStyle name="Cálculo 2 2 2 2 2 8" xfId="1584" xr:uid="{BDA0002D-87F0-434A-8527-30C987F7B735}"/>
    <cellStyle name="Cálculo 2 2 2 2 2 9" xfId="1585" xr:uid="{93FF5322-B704-4409-A355-C91341F56297}"/>
    <cellStyle name="Cálculo 2 2 2 2 20" xfId="1586" xr:uid="{C630AE46-1005-4C6A-A6EF-0289CED7D28C}"/>
    <cellStyle name="Cálculo 2 2 2 2 21" xfId="1587" xr:uid="{80A88FF4-BFBE-4961-80E9-D75A9323F06D}"/>
    <cellStyle name="Cálculo 2 2 2 2 22" xfId="1588" xr:uid="{C5132B98-CB6F-430F-BE23-EDAFEE824BA1}"/>
    <cellStyle name="Cálculo 2 2 2 2 23" xfId="1589" xr:uid="{5F44A801-14F8-4F70-B3F7-C26A0AAE5F45}"/>
    <cellStyle name="Cálculo 2 2 2 2 24" xfId="1590" xr:uid="{A9DBE4C1-8757-4A17-BB47-1C556841F9B7}"/>
    <cellStyle name="Cálculo 2 2 2 2 25" xfId="1591" xr:uid="{6BF4ADEE-7954-4F85-ADAC-3D5F93D13DAC}"/>
    <cellStyle name="Cálculo 2 2 2 2 26" xfId="1592" xr:uid="{190D79F9-F166-46FA-83C2-BEE22674C28E}"/>
    <cellStyle name="Cálculo 2 2 2 2 27" xfId="1593" xr:uid="{6D3C46C7-A60A-4C68-BEC4-E91017A26B12}"/>
    <cellStyle name="Cálculo 2 2 2 2 28" xfId="1594" xr:uid="{79CA4950-E701-43BC-A98F-B9394F3E22BA}"/>
    <cellStyle name="Cálculo 2 2 2 2 29" xfId="1595" xr:uid="{287089EC-C86A-48EE-B929-0DE2530CE627}"/>
    <cellStyle name="Cálculo 2 2 2 2 3" xfId="1596" xr:uid="{15A3E9E5-2BCB-457D-8331-18A53C450042}"/>
    <cellStyle name="Cálculo 2 2 2 2 3 10" xfId="1597" xr:uid="{769C203C-96F3-463C-A641-A844DE182AA4}"/>
    <cellStyle name="Cálculo 2 2 2 2 3 11" xfId="1598" xr:uid="{8B0382A5-F001-4707-806F-05FE46338295}"/>
    <cellStyle name="Cálculo 2 2 2 2 3 12" xfId="1599" xr:uid="{8D8858D1-CD47-4E2D-A7C3-C3972191C397}"/>
    <cellStyle name="Cálculo 2 2 2 2 3 13" xfId="1600" xr:uid="{F35FC6A4-7FBF-41E9-9ECA-DA77A0079967}"/>
    <cellStyle name="Cálculo 2 2 2 2 3 14" xfId="1601" xr:uid="{E8A268D6-8F4F-453C-A0A8-B370785F45BD}"/>
    <cellStyle name="Cálculo 2 2 2 2 3 15" xfId="1602" xr:uid="{1126FA92-7841-487D-BB29-1E72BA23DD7C}"/>
    <cellStyle name="Cálculo 2 2 2 2 3 16" xfId="1603" xr:uid="{9FA5A216-6804-4BFB-99FC-F756E89BD2D2}"/>
    <cellStyle name="Cálculo 2 2 2 2 3 17" xfId="1604" xr:uid="{C0CB2518-8EBC-453A-86B3-E29FF612BED1}"/>
    <cellStyle name="Cálculo 2 2 2 2 3 18" xfId="1605" xr:uid="{795BDB0F-B0B9-4CEC-BE57-36EF67E79D98}"/>
    <cellStyle name="Cálculo 2 2 2 2 3 19" xfId="1606" xr:uid="{D5347FC5-B461-44C8-B8D5-A0FBB7F77F15}"/>
    <cellStyle name="Cálculo 2 2 2 2 3 2" xfId="1607" xr:uid="{7F442046-666B-493F-B7DC-918FB4CADF2A}"/>
    <cellStyle name="Cálculo 2 2 2 2 3 20" xfId="1608" xr:uid="{B0EEAB20-CA74-4CB0-8C9A-99365D941EB9}"/>
    <cellStyle name="Cálculo 2 2 2 2 3 21" xfId="1609" xr:uid="{460F6D77-979F-4125-A5E0-A1507BDEF2B0}"/>
    <cellStyle name="Cálculo 2 2 2 2 3 22" xfId="1610" xr:uid="{27C2F788-7194-46A6-8C20-6A228DB26385}"/>
    <cellStyle name="Cálculo 2 2 2 2 3 23" xfId="1611" xr:uid="{FE2A7352-243F-43EB-A797-E83A5C7301A2}"/>
    <cellStyle name="Cálculo 2 2 2 2 3 24" xfId="1612" xr:uid="{E82C983A-02AE-4968-BA4B-DA4A07EDD6AF}"/>
    <cellStyle name="Cálculo 2 2 2 2 3 25" xfId="1613" xr:uid="{1DA8BE21-CB0B-427F-9F59-0E9B839EA7A3}"/>
    <cellStyle name="Cálculo 2 2 2 2 3 26" xfId="1614" xr:uid="{89286009-1FD5-45AF-A50E-46BD858E0A47}"/>
    <cellStyle name="Cálculo 2 2 2 2 3 27" xfId="1615" xr:uid="{B4F5C809-9890-43A8-8AF5-69429EDAA3A4}"/>
    <cellStyle name="Cálculo 2 2 2 2 3 28" xfId="1616" xr:uid="{3563E14A-AAC6-4CE6-9E0E-A83BDE44105F}"/>
    <cellStyle name="Cálculo 2 2 2 2 3 29" xfId="1617" xr:uid="{C03C299A-D301-41A7-AAA2-B61FED561E30}"/>
    <cellStyle name="Cálculo 2 2 2 2 3 3" xfId="1618" xr:uid="{923947E9-ECAF-412A-8BB9-2FAC2E501151}"/>
    <cellStyle name="Cálculo 2 2 2 2 3 30" xfId="1619" xr:uid="{F6E5CDA5-110D-41AB-B5ED-BA58A34D1254}"/>
    <cellStyle name="Cálculo 2 2 2 2 3 31" xfId="1620" xr:uid="{54340657-446D-4C28-AC2D-834A0C3A7D32}"/>
    <cellStyle name="Cálculo 2 2 2 2 3 4" xfId="1621" xr:uid="{ED78CA57-FB1D-4951-837D-61EA2EB8F379}"/>
    <cellStyle name="Cálculo 2 2 2 2 3 5" xfId="1622" xr:uid="{3AC8BA65-BB54-4EC9-B7A2-C2A700339D62}"/>
    <cellStyle name="Cálculo 2 2 2 2 3 6" xfId="1623" xr:uid="{853576F8-E54A-46EA-BB78-BE36DCB58A7F}"/>
    <cellStyle name="Cálculo 2 2 2 2 3 7" xfId="1624" xr:uid="{1F7A4CD5-9FCC-4373-A761-7E85652EB1B2}"/>
    <cellStyle name="Cálculo 2 2 2 2 3 8" xfId="1625" xr:uid="{4207A31D-ABB3-48CE-A2F6-203FB7B92642}"/>
    <cellStyle name="Cálculo 2 2 2 2 3 9" xfId="1626" xr:uid="{E562FA88-13AD-428F-AEB5-45CAF252673F}"/>
    <cellStyle name="Cálculo 2 2 2 2 30" xfId="1627" xr:uid="{4088D7FC-3EF7-4884-855A-77D761A2CF0D}"/>
    <cellStyle name="Cálculo 2 2 2 2 31" xfId="1628" xr:uid="{BF481107-AFD2-4677-81BB-B795E42512E7}"/>
    <cellStyle name="Cálculo 2 2 2 2 32" xfId="1629" xr:uid="{6B4AD8F2-DD47-4113-98EF-08A46072A4D9}"/>
    <cellStyle name="Cálculo 2 2 2 2 33" xfId="1630" xr:uid="{6BC5B15E-0243-4B90-A38C-FCA8B3C99AAE}"/>
    <cellStyle name="Cálculo 2 2 2 2 4" xfId="1631" xr:uid="{D9D5059D-BF13-4BE5-8443-ADA583A7928F}"/>
    <cellStyle name="Cálculo 2 2 2 2 5" xfId="1632" xr:uid="{392577C5-9612-4D0E-8A6C-8CD2D8E6C4E1}"/>
    <cellStyle name="Cálculo 2 2 2 2 6" xfId="1633" xr:uid="{9FE07E20-1270-4D4E-84FC-6A6EDCA490A0}"/>
    <cellStyle name="Cálculo 2 2 2 2 7" xfId="1634" xr:uid="{DC9328BB-F8B5-44CE-BBA1-FD5917BF8C70}"/>
    <cellStyle name="Cálculo 2 2 2 2 8" xfId="1635" xr:uid="{BDA23BEA-5906-418A-B419-BD1513A7855D}"/>
    <cellStyle name="Cálculo 2 2 2 2 9" xfId="1636" xr:uid="{8B3FC30C-577A-41B8-B94C-0105D947CC9A}"/>
    <cellStyle name="Cálculo 2 2 2 20" xfId="1637" xr:uid="{F33D1C67-5402-486F-91A2-6797FDE8040A}"/>
    <cellStyle name="Cálculo 2 2 2 21" xfId="1638" xr:uid="{E1D2A486-AAD1-4968-8EFB-619ADC2DD78D}"/>
    <cellStyle name="Cálculo 2 2 2 22" xfId="1639" xr:uid="{F9A9B1B5-03BB-43ED-9741-40F428883B7D}"/>
    <cellStyle name="Cálculo 2 2 2 23" xfId="1640" xr:uid="{4F67ABFE-FD0F-48FE-BFCF-C4706B857B57}"/>
    <cellStyle name="Cálculo 2 2 2 24" xfId="1641" xr:uid="{A560E36F-A4B3-4F52-A6AE-DF424D44944C}"/>
    <cellStyle name="Cálculo 2 2 2 25" xfId="1642" xr:uid="{CB5D0258-FC0F-4017-A734-879F164BB6F0}"/>
    <cellStyle name="Cálculo 2 2 2 26" xfId="1643" xr:uid="{02F0288B-3F99-4D89-9B6A-C31EE5CB17AF}"/>
    <cellStyle name="Cálculo 2 2 2 27" xfId="1644" xr:uid="{494A15F5-B34B-473F-BEC5-9A09909C625B}"/>
    <cellStyle name="Cálculo 2 2 2 28" xfId="1645" xr:uid="{970F514E-9A22-4558-AF88-9BAF9C71F695}"/>
    <cellStyle name="Cálculo 2 2 2 29" xfId="1646" xr:uid="{1104088F-D2AE-4D28-8FDA-6E2B56240BAA}"/>
    <cellStyle name="Cálculo 2 2 2 3" xfId="1647" xr:uid="{57E5A998-D0BF-447A-A8A9-3EE051BE0D94}"/>
    <cellStyle name="Cálculo 2 2 2 3 10" xfId="1648" xr:uid="{944D8AFB-4368-4FA7-98D1-0FAD417A91CE}"/>
    <cellStyle name="Cálculo 2 2 2 3 11" xfId="1649" xr:uid="{C435DF4C-F87E-4BE1-95D8-1C91098D12E2}"/>
    <cellStyle name="Cálculo 2 2 2 3 12" xfId="1650" xr:uid="{159E44F5-A375-4DA8-BFEA-A02DA973902C}"/>
    <cellStyle name="Cálculo 2 2 2 3 13" xfId="1651" xr:uid="{51CAD244-221E-4066-92D3-913E1796FB7A}"/>
    <cellStyle name="Cálculo 2 2 2 3 14" xfId="1652" xr:uid="{65D84493-5271-4DC2-8FD9-79311F62BE42}"/>
    <cellStyle name="Cálculo 2 2 2 3 15" xfId="1653" xr:uid="{A0BD1C5F-7DCD-4172-9AA5-3895B28AE703}"/>
    <cellStyle name="Cálculo 2 2 2 3 16" xfId="1654" xr:uid="{037E4964-E7A8-4576-95C0-81A4D5614200}"/>
    <cellStyle name="Cálculo 2 2 2 3 17" xfId="1655" xr:uid="{097DB302-1809-4A1B-BFE2-D3B3504681E0}"/>
    <cellStyle name="Cálculo 2 2 2 3 18" xfId="1656" xr:uid="{D3B34D27-2CE8-4CE0-A402-A3E46D120593}"/>
    <cellStyle name="Cálculo 2 2 2 3 19" xfId="1657" xr:uid="{92DDB2DA-35B5-465E-9657-E3447B309B6E}"/>
    <cellStyle name="Cálculo 2 2 2 3 2" xfId="1658" xr:uid="{381512E0-EA20-40D4-BFC9-72A04D586C0E}"/>
    <cellStyle name="Cálculo 2 2 2 3 2 10" xfId="1659" xr:uid="{0AD4A4F8-85F8-4A30-9D4B-33867D88FA13}"/>
    <cellStyle name="Cálculo 2 2 2 3 2 11" xfId="1660" xr:uid="{586B045F-0E1C-4C9A-BBCE-6E51189BE2D8}"/>
    <cellStyle name="Cálculo 2 2 2 3 2 12" xfId="1661" xr:uid="{2CF82BE9-3B4D-4EE0-AFCD-D68A01273DBB}"/>
    <cellStyle name="Cálculo 2 2 2 3 2 13" xfId="1662" xr:uid="{613DC21E-1DA8-457A-BBED-522AB431417E}"/>
    <cellStyle name="Cálculo 2 2 2 3 2 14" xfId="1663" xr:uid="{EB82DDDC-58F1-484B-BCA5-F044D5370B7F}"/>
    <cellStyle name="Cálculo 2 2 2 3 2 15" xfId="1664" xr:uid="{D454DBA5-BFAA-4113-B598-EF6904F239FC}"/>
    <cellStyle name="Cálculo 2 2 2 3 2 16" xfId="1665" xr:uid="{6F1CD006-9C0E-4460-8F23-4C4EABECB0A4}"/>
    <cellStyle name="Cálculo 2 2 2 3 2 17" xfId="1666" xr:uid="{8C024B4E-199A-4C1B-B7A2-84A28927CAC6}"/>
    <cellStyle name="Cálculo 2 2 2 3 2 18" xfId="1667" xr:uid="{008DF013-83CE-41F5-80EB-10449EEB624C}"/>
    <cellStyle name="Cálculo 2 2 2 3 2 19" xfId="1668" xr:uid="{6420E0F3-8792-4A35-806A-885B577AEE99}"/>
    <cellStyle name="Cálculo 2 2 2 3 2 2" xfId="1669" xr:uid="{80EF367B-B728-40F3-8B54-7974CDD2BC40}"/>
    <cellStyle name="Cálculo 2 2 2 3 2 20" xfId="1670" xr:uid="{A7D5EA12-0511-45EE-BB34-10D562377913}"/>
    <cellStyle name="Cálculo 2 2 2 3 2 21" xfId="1671" xr:uid="{AE60882D-52A0-41F8-B3F2-71738D50E132}"/>
    <cellStyle name="Cálculo 2 2 2 3 2 22" xfId="1672" xr:uid="{1C8CAF5B-371C-407C-85D6-756469A8C188}"/>
    <cellStyle name="Cálculo 2 2 2 3 2 23" xfId="1673" xr:uid="{44ED4675-5F0E-48B9-8570-3861B3AFA1C0}"/>
    <cellStyle name="Cálculo 2 2 2 3 2 24" xfId="1674" xr:uid="{B36DA9C4-445C-4AAE-BB93-B05B07A49C2F}"/>
    <cellStyle name="Cálculo 2 2 2 3 2 25" xfId="1675" xr:uid="{97C1E890-E767-4A75-B823-99C6A95871CB}"/>
    <cellStyle name="Cálculo 2 2 2 3 2 26" xfId="1676" xr:uid="{85584CB2-3C2C-4923-9E6B-3FB6477FF23F}"/>
    <cellStyle name="Cálculo 2 2 2 3 2 27" xfId="1677" xr:uid="{ED379287-4560-479C-8174-6CB1EEFAC365}"/>
    <cellStyle name="Cálculo 2 2 2 3 2 28" xfId="1678" xr:uid="{5F187F22-A692-4F13-9B5F-7297DB352C15}"/>
    <cellStyle name="Cálculo 2 2 2 3 2 29" xfId="1679" xr:uid="{B8CC2BFB-3737-496E-BE90-2866B052FE41}"/>
    <cellStyle name="Cálculo 2 2 2 3 2 3" xfId="1680" xr:uid="{E6A84BC5-A3F4-44D8-9820-AB948EFEB5E4}"/>
    <cellStyle name="Cálculo 2 2 2 3 2 30" xfId="1681" xr:uid="{AD9C2643-57BC-4F90-912B-506FB7CF82B0}"/>
    <cellStyle name="Cálculo 2 2 2 3 2 31" xfId="1682" xr:uid="{1FC91558-C542-4DB5-A81F-37AFC3078D84}"/>
    <cellStyle name="Cálculo 2 2 2 3 2 4" xfId="1683" xr:uid="{C24CFE18-5A2B-4A2E-8B35-6AB426E1D801}"/>
    <cellStyle name="Cálculo 2 2 2 3 2 5" xfId="1684" xr:uid="{42AB2365-ED98-490F-B877-058D23AEF379}"/>
    <cellStyle name="Cálculo 2 2 2 3 2 6" xfId="1685" xr:uid="{C5843471-E3A0-4F0A-A2CD-826098DEF50E}"/>
    <cellStyle name="Cálculo 2 2 2 3 2 7" xfId="1686" xr:uid="{42BF217A-7F7C-44FF-809E-00E2DDC6E632}"/>
    <cellStyle name="Cálculo 2 2 2 3 2 8" xfId="1687" xr:uid="{34A837B5-3C95-49E8-8461-98C3F10732AC}"/>
    <cellStyle name="Cálculo 2 2 2 3 2 9" xfId="1688" xr:uid="{95EAB146-AE14-41E9-8BB2-723395255274}"/>
    <cellStyle name="Cálculo 2 2 2 3 20" xfId="1689" xr:uid="{BDC138F2-BB70-4462-8D2F-FC16D93388D4}"/>
    <cellStyle name="Cálculo 2 2 2 3 21" xfId="1690" xr:uid="{8D5EC97E-BB83-4626-983A-0C3D8C276E70}"/>
    <cellStyle name="Cálculo 2 2 2 3 22" xfId="1691" xr:uid="{101BDEAE-3F73-4C41-99FE-D4A584673B35}"/>
    <cellStyle name="Cálculo 2 2 2 3 23" xfId="1692" xr:uid="{992C3674-3934-4725-A20D-B27EA3F00283}"/>
    <cellStyle name="Cálculo 2 2 2 3 24" xfId="1693" xr:uid="{1F9F2F01-53B1-40E3-A451-01B5A3A07C9B}"/>
    <cellStyle name="Cálculo 2 2 2 3 25" xfId="1694" xr:uid="{4C498F76-D427-4F7D-943F-FDDEE604CD71}"/>
    <cellStyle name="Cálculo 2 2 2 3 26" xfId="1695" xr:uid="{B74C573D-D79B-4144-BD13-9DE882D633F8}"/>
    <cellStyle name="Cálculo 2 2 2 3 27" xfId="1696" xr:uid="{F112C6B2-EC19-4A8D-987E-E0446313827F}"/>
    <cellStyle name="Cálculo 2 2 2 3 28" xfId="1697" xr:uid="{FAD422D7-96E8-4DB9-ABA4-BF4B8E92C8B8}"/>
    <cellStyle name="Cálculo 2 2 2 3 29" xfId="1698" xr:uid="{54F5C18D-532C-4143-A6FD-0C05770916E2}"/>
    <cellStyle name="Cálculo 2 2 2 3 3" xfId="1699" xr:uid="{C01B3EFF-9FAD-48A0-9527-657F9BA93813}"/>
    <cellStyle name="Cálculo 2 2 2 3 3 10" xfId="1700" xr:uid="{8E633686-99EF-4732-B7C3-AED4D5BC9D4F}"/>
    <cellStyle name="Cálculo 2 2 2 3 3 11" xfId="1701" xr:uid="{EC42FCA3-E205-4AFD-9652-D439C32FEAC3}"/>
    <cellStyle name="Cálculo 2 2 2 3 3 12" xfId="1702" xr:uid="{9F840620-B4F9-4F6D-A7D9-E89E443244E7}"/>
    <cellStyle name="Cálculo 2 2 2 3 3 13" xfId="1703" xr:uid="{6ADA2A63-2726-4FAE-BA4B-C768B1E871ED}"/>
    <cellStyle name="Cálculo 2 2 2 3 3 14" xfId="1704" xr:uid="{39102645-A9F3-4A9D-942E-ABB6F9E40258}"/>
    <cellStyle name="Cálculo 2 2 2 3 3 15" xfId="1705" xr:uid="{8E850E64-BA8C-4FE8-B2F2-44706A05AD21}"/>
    <cellStyle name="Cálculo 2 2 2 3 3 16" xfId="1706" xr:uid="{7C5E0E24-C6F6-4BFF-AE6E-87DB71B705D4}"/>
    <cellStyle name="Cálculo 2 2 2 3 3 17" xfId="1707" xr:uid="{7B3F6FA2-F546-41DE-95A2-B3D04C6D2F70}"/>
    <cellStyle name="Cálculo 2 2 2 3 3 18" xfId="1708" xr:uid="{06B5EE43-B356-4C27-8F9E-685F4CB00102}"/>
    <cellStyle name="Cálculo 2 2 2 3 3 19" xfId="1709" xr:uid="{5881812F-E4B0-4CF6-8A93-EAF6BBC60BE1}"/>
    <cellStyle name="Cálculo 2 2 2 3 3 2" xfId="1710" xr:uid="{88F3DD4E-D956-4817-99AC-26D58425BD36}"/>
    <cellStyle name="Cálculo 2 2 2 3 3 20" xfId="1711" xr:uid="{603DAC10-7E0C-4FC2-BF07-8000959AA94B}"/>
    <cellStyle name="Cálculo 2 2 2 3 3 21" xfId="1712" xr:uid="{98263062-6368-4F7E-B612-49F408800F1B}"/>
    <cellStyle name="Cálculo 2 2 2 3 3 22" xfId="1713" xr:uid="{FC7BB927-82A8-4D10-A481-D1D2FC753D4F}"/>
    <cellStyle name="Cálculo 2 2 2 3 3 23" xfId="1714" xr:uid="{84549CBA-C1B8-4FAB-846B-5EB39F0B491F}"/>
    <cellStyle name="Cálculo 2 2 2 3 3 24" xfId="1715" xr:uid="{3461B2C6-79CE-415C-8133-0BCA3E518A38}"/>
    <cellStyle name="Cálculo 2 2 2 3 3 25" xfId="1716" xr:uid="{2346BF36-6521-48CC-8CB2-EA6FE9B90738}"/>
    <cellStyle name="Cálculo 2 2 2 3 3 26" xfId="1717" xr:uid="{73E67F5C-9F0E-450A-BBD9-EE9A44D1D58D}"/>
    <cellStyle name="Cálculo 2 2 2 3 3 27" xfId="1718" xr:uid="{C65BD8C2-76CC-48F9-84CC-EE0D566708A8}"/>
    <cellStyle name="Cálculo 2 2 2 3 3 28" xfId="1719" xr:uid="{7E432DFF-22B0-4E8D-9C68-1DE816BCADE4}"/>
    <cellStyle name="Cálculo 2 2 2 3 3 29" xfId="1720" xr:uid="{BE835B15-1306-47A5-8F07-F634EE1C48AD}"/>
    <cellStyle name="Cálculo 2 2 2 3 3 3" xfId="1721" xr:uid="{A3CB72FF-0FAF-4D22-83BE-4CC453A3F425}"/>
    <cellStyle name="Cálculo 2 2 2 3 3 30" xfId="1722" xr:uid="{49BD9E7D-C544-41FA-B591-279E1D1C3CC7}"/>
    <cellStyle name="Cálculo 2 2 2 3 3 31" xfId="1723" xr:uid="{ED5A7A74-13A9-40A4-85A3-06BE48EC0D2B}"/>
    <cellStyle name="Cálculo 2 2 2 3 3 4" xfId="1724" xr:uid="{0C344A0F-3936-4116-A9D1-5559C508480B}"/>
    <cellStyle name="Cálculo 2 2 2 3 3 5" xfId="1725" xr:uid="{25713479-A24B-445B-BF5F-066A4CC1E77A}"/>
    <cellStyle name="Cálculo 2 2 2 3 3 6" xfId="1726" xr:uid="{8E9CBA26-EB6D-43EA-943B-7DF6A23F514A}"/>
    <cellStyle name="Cálculo 2 2 2 3 3 7" xfId="1727" xr:uid="{4FAEA95E-D995-400B-BE13-0D67BBC49193}"/>
    <cellStyle name="Cálculo 2 2 2 3 3 8" xfId="1728" xr:uid="{7C59C7F5-6AF7-418E-A7B2-44A513EB871E}"/>
    <cellStyle name="Cálculo 2 2 2 3 3 9" xfId="1729" xr:uid="{1E3B3D95-B1C4-4AB6-AA4C-69B85684D266}"/>
    <cellStyle name="Cálculo 2 2 2 3 30" xfId="1730" xr:uid="{F449C264-41A8-4D58-8EBA-D6CEA6F7F878}"/>
    <cellStyle name="Cálculo 2 2 2 3 31" xfId="1731" xr:uid="{C6C573BA-DF3C-400A-9785-F1D43A46A953}"/>
    <cellStyle name="Cálculo 2 2 2 3 32" xfId="1732" xr:uid="{C4EDF45B-BC21-416B-8C8C-BD5078913927}"/>
    <cellStyle name="Cálculo 2 2 2 3 33" xfId="1733" xr:uid="{9501D212-B296-4A4E-8EE6-E4DB227ED304}"/>
    <cellStyle name="Cálculo 2 2 2 3 4" xfId="1734" xr:uid="{A9E887F1-623F-4D71-A0A8-35205FB385D9}"/>
    <cellStyle name="Cálculo 2 2 2 3 5" xfId="1735" xr:uid="{FDA1E41D-663F-47A2-9586-58A5322BC18A}"/>
    <cellStyle name="Cálculo 2 2 2 3 6" xfId="1736" xr:uid="{5421D53A-7CE3-40A2-B370-8E6BBE49501C}"/>
    <cellStyle name="Cálculo 2 2 2 3 7" xfId="1737" xr:uid="{1CEE58B4-6DD2-4BBD-B1A0-AC1A7CCF05F6}"/>
    <cellStyle name="Cálculo 2 2 2 3 8" xfId="1738" xr:uid="{E7353C5B-B37F-43C7-8AF9-E7A7E0A57C9A}"/>
    <cellStyle name="Cálculo 2 2 2 3 9" xfId="1739" xr:uid="{9E60D534-37EF-467A-858D-5CF729991D7E}"/>
    <cellStyle name="Cálculo 2 2 2 30" xfId="1740" xr:uid="{0A9EBB5A-CC4E-47CE-A03E-1373F3857490}"/>
    <cellStyle name="Cálculo 2 2 2 31" xfId="1741" xr:uid="{47916501-8BE8-46F6-8939-3C2EE6D7FB2D}"/>
    <cellStyle name="Cálculo 2 2 2 32" xfId="1742" xr:uid="{8A7263EE-6668-46ED-8A56-C43473C4B737}"/>
    <cellStyle name="Cálculo 2 2 2 33" xfId="1743" xr:uid="{E15EBACC-848F-4397-9985-7D7D2564E988}"/>
    <cellStyle name="Cálculo 2 2 2 34" xfId="1744" xr:uid="{E8AC4579-B070-429C-B476-8433060AFB50}"/>
    <cellStyle name="Cálculo 2 2 2 35" xfId="1745" xr:uid="{CB8DD5A2-EE53-48FB-8F79-5FCA6C952D9C}"/>
    <cellStyle name="Cálculo 2 2 2 36" xfId="1746" xr:uid="{4C00AA9E-3E2D-4280-9696-61CC4BE4CC70}"/>
    <cellStyle name="Cálculo 2 2 2 4" xfId="1747" xr:uid="{674F7400-4D43-419C-8FCC-4897AFF05389}"/>
    <cellStyle name="Cálculo 2 2 2 4 10" xfId="1748" xr:uid="{058158BC-B563-4E86-93EB-74096CC6AB6D}"/>
    <cellStyle name="Cálculo 2 2 2 4 11" xfId="1749" xr:uid="{2228F076-3582-4E95-BC9A-5B7F31FCF980}"/>
    <cellStyle name="Cálculo 2 2 2 4 12" xfId="1750" xr:uid="{BCC55AFD-D1A1-447B-B0DA-8536E3E9E1FF}"/>
    <cellStyle name="Cálculo 2 2 2 4 13" xfId="1751" xr:uid="{1363C18C-E7A9-44CA-A43C-EB384FD15EF0}"/>
    <cellStyle name="Cálculo 2 2 2 4 14" xfId="1752" xr:uid="{4FFF5745-3AA2-4C56-88D1-AAF3807D16AA}"/>
    <cellStyle name="Cálculo 2 2 2 4 15" xfId="1753" xr:uid="{7D3F5021-0F41-47A0-85CF-8942B0484256}"/>
    <cellStyle name="Cálculo 2 2 2 4 16" xfId="1754" xr:uid="{C6D40B5E-FB3A-412E-923F-D6E546BCFA8D}"/>
    <cellStyle name="Cálculo 2 2 2 4 17" xfId="1755" xr:uid="{A7D99C5D-D2ED-4A54-99A9-57892E02DDD5}"/>
    <cellStyle name="Cálculo 2 2 2 4 18" xfId="1756" xr:uid="{8AE49188-6453-4563-AC39-9D3C42876608}"/>
    <cellStyle name="Cálculo 2 2 2 4 19" xfId="1757" xr:uid="{6022C7CA-EF27-42AA-AD38-E8926BA90F4A}"/>
    <cellStyle name="Cálculo 2 2 2 4 2" xfId="1758" xr:uid="{FA640FF2-F353-4A2C-9CF1-F877AAC4ACA6}"/>
    <cellStyle name="Cálculo 2 2 2 4 2 10" xfId="1759" xr:uid="{A5999E0B-966E-4202-BD80-848F2A316657}"/>
    <cellStyle name="Cálculo 2 2 2 4 2 11" xfId="1760" xr:uid="{AC17D98B-0F22-4947-A411-A15235B9A7DC}"/>
    <cellStyle name="Cálculo 2 2 2 4 2 12" xfId="1761" xr:uid="{11596371-1040-4781-8FD5-F14BA3090882}"/>
    <cellStyle name="Cálculo 2 2 2 4 2 13" xfId="1762" xr:uid="{B481411C-16FB-4067-9C6E-2B30DFE17B9F}"/>
    <cellStyle name="Cálculo 2 2 2 4 2 14" xfId="1763" xr:uid="{844B6AAE-AE48-4013-B517-013A1F67EEA5}"/>
    <cellStyle name="Cálculo 2 2 2 4 2 15" xfId="1764" xr:uid="{883F4511-F16D-4302-B5DD-8338265C58F2}"/>
    <cellStyle name="Cálculo 2 2 2 4 2 16" xfId="1765" xr:uid="{1CA9E612-5C5D-42C7-98B1-251596592F7A}"/>
    <cellStyle name="Cálculo 2 2 2 4 2 17" xfId="1766" xr:uid="{917184B8-7CB3-4217-97F9-D6CB2133CE19}"/>
    <cellStyle name="Cálculo 2 2 2 4 2 18" xfId="1767" xr:uid="{3768944A-CF42-4521-8FEA-AB851733A6A0}"/>
    <cellStyle name="Cálculo 2 2 2 4 2 19" xfId="1768" xr:uid="{CE8C2343-A8F3-4A39-BB90-0A1A52049A95}"/>
    <cellStyle name="Cálculo 2 2 2 4 2 2" xfId="1769" xr:uid="{C272F3F7-77E5-468A-8EA9-CD4C1AF0E7DC}"/>
    <cellStyle name="Cálculo 2 2 2 4 2 20" xfId="1770" xr:uid="{9A59EBD5-8D83-4EF4-B6ED-D02E12298040}"/>
    <cellStyle name="Cálculo 2 2 2 4 2 21" xfId="1771" xr:uid="{1E44FD6E-4D72-48E8-BB67-1FDF9748DA2E}"/>
    <cellStyle name="Cálculo 2 2 2 4 2 22" xfId="1772" xr:uid="{59B99389-FAAD-442D-A3FD-6B20F27CFEA8}"/>
    <cellStyle name="Cálculo 2 2 2 4 2 23" xfId="1773" xr:uid="{5EC5E12F-985C-4DA6-8A48-09DF833942E1}"/>
    <cellStyle name="Cálculo 2 2 2 4 2 24" xfId="1774" xr:uid="{82D97F73-508F-4B7A-82D7-38D89F9AF9B9}"/>
    <cellStyle name="Cálculo 2 2 2 4 2 25" xfId="1775" xr:uid="{217F17D7-CEBF-460D-816F-758614A8A9E8}"/>
    <cellStyle name="Cálculo 2 2 2 4 2 26" xfId="1776" xr:uid="{FC9B18AA-FADC-401A-8F3D-20733A125667}"/>
    <cellStyle name="Cálculo 2 2 2 4 2 27" xfId="1777" xr:uid="{CFA8FE1F-0549-41C6-9A81-675E7E13E0D6}"/>
    <cellStyle name="Cálculo 2 2 2 4 2 28" xfId="1778" xr:uid="{AF0A78E1-6513-4BD4-8617-77CFC001E316}"/>
    <cellStyle name="Cálculo 2 2 2 4 2 29" xfId="1779" xr:uid="{F675AEA0-5A4A-4608-834B-20F78AD367F9}"/>
    <cellStyle name="Cálculo 2 2 2 4 2 3" xfId="1780" xr:uid="{A57F00CB-3BFE-4FB8-854A-E092AE915380}"/>
    <cellStyle name="Cálculo 2 2 2 4 2 30" xfId="1781" xr:uid="{051604BF-A1D1-4226-A275-6E3A957CDE35}"/>
    <cellStyle name="Cálculo 2 2 2 4 2 31" xfId="1782" xr:uid="{7026877C-AAB6-470D-A1D2-5525F38CDE30}"/>
    <cellStyle name="Cálculo 2 2 2 4 2 4" xfId="1783" xr:uid="{A17332AA-8B6D-4F8A-B166-38CBD5D5580A}"/>
    <cellStyle name="Cálculo 2 2 2 4 2 5" xfId="1784" xr:uid="{7109AD14-5F2C-48A5-8F6F-ABA4C395E391}"/>
    <cellStyle name="Cálculo 2 2 2 4 2 6" xfId="1785" xr:uid="{DE255B3C-2FF3-423D-A9C5-1FAE35DC4ABD}"/>
    <cellStyle name="Cálculo 2 2 2 4 2 7" xfId="1786" xr:uid="{ED0DC9F0-878A-462F-891B-50CDD215DD09}"/>
    <cellStyle name="Cálculo 2 2 2 4 2 8" xfId="1787" xr:uid="{5140BF46-DF0D-4ACB-AE9A-D43E01F04BD1}"/>
    <cellStyle name="Cálculo 2 2 2 4 2 9" xfId="1788" xr:uid="{71C7890A-E08F-4CA3-8EBF-4D690031CE97}"/>
    <cellStyle name="Cálculo 2 2 2 4 20" xfId="1789" xr:uid="{5AEC7E2A-D8DA-4F3D-9318-E8985EA4E323}"/>
    <cellStyle name="Cálculo 2 2 2 4 21" xfId="1790" xr:uid="{2CF558F1-0D61-42E8-AC4F-8D048BA640F3}"/>
    <cellStyle name="Cálculo 2 2 2 4 22" xfId="1791" xr:uid="{7DD42B5F-61BC-42E9-AB39-0E4EB6D5A31B}"/>
    <cellStyle name="Cálculo 2 2 2 4 23" xfId="1792" xr:uid="{A26F49D7-F53A-4480-90B2-054A9B6F5FD5}"/>
    <cellStyle name="Cálculo 2 2 2 4 24" xfId="1793" xr:uid="{6B5BEDD3-A624-4A37-A6ED-782566C3340C}"/>
    <cellStyle name="Cálculo 2 2 2 4 25" xfId="1794" xr:uid="{3D425ED5-7A55-4475-8617-5B3BB05F16D9}"/>
    <cellStyle name="Cálculo 2 2 2 4 26" xfId="1795" xr:uid="{D10A6D8D-A6E6-45F7-AEBC-DDD5636399D2}"/>
    <cellStyle name="Cálculo 2 2 2 4 27" xfId="1796" xr:uid="{B93F11DC-0399-4EDD-82C5-18CC7C78FB9D}"/>
    <cellStyle name="Cálculo 2 2 2 4 28" xfId="1797" xr:uid="{A2200FEB-ED5E-4DB4-8ABF-C8DF1EB54B81}"/>
    <cellStyle name="Cálculo 2 2 2 4 29" xfId="1798" xr:uid="{92CCD763-0954-48AD-9FF3-60549EB67555}"/>
    <cellStyle name="Cálculo 2 2 2 4 3" xfId="1799" xr:uid="{E4AA46F5-3B6A-4E98-BAFE-7B3D3D719A8F}"/>
    <cellStyle name="Cálculo 2 2 2 4 3 10" xfId="1800" xr:uid="{26774497-8881-409C-B192-6FC740586D51}"/>
    <cellStyle name="Cálculo 2 2 2 4 3 11" xfId="1801" xr:uid="{6F77DA77-CC9A-42A9-84DF-1CE502EAEC96}"/>
    <cellStyle name="Cálculo 2 2 2 4 3 12" xfId="1802" xr:uid="{61FA2268-231F-44D2-A351-CCF6592D67AC}"/>
    <cellStyle name="Cálculo 2 2 2 4 3 13" xfId="1803" xr:uid="{F349EA63-CDD0-4F0D-A700-21996AA3CCF9}"/>
    <cellStyle name="Cálculo 2 2 2 4 3 14" xfId="1804" xr:uid="{F172E6F1-0C16-4B33-AA0E-82DF3A1AA6E2}"/>
    <cellStyle name="Cálculo 2 2 2 4 3 15" xfId="1805" xr:uid="{BF0C2215-31DD-47F2-867F-A374396D8BCD}"/>
    <cellStyle name="Cálculo 2 2 2 4 3 16" xfId="1806" xr:uid="{647FAB80-1AA9-413C-9CC2-CC30DB6B9CE6}"/>
    <cellStyle name="Cálculo 2 2 2 4 3 17" xfId="1807" xr:uid="{B185F4F3-7FA2-4CD5-B02B-571E7EA3179B}"/>
    <cellStyle name="Cálculo 2 2 2 4 3 18" xfId="1808" xr:uid="{631D022F-3447-4E0B-9664-574F9439F22A}"/>
    <cellStyle name="Cálculo 2 2 2 4 3 19" xfId="1809" xr:uid="{FB80578A-A0C3-4413-9728-4133FBB03C4F}"/>
    <cellStyle name="Cálculo 2 2 2 4 3 2" xfId="1810" xr:uid="{77954B58-407C-4E2A-AA20-315AABE5AA6E}"/>
    <cellStyle name="Cálculo 2 2 2 4 3 20" xfId="1811" xr:uid="{69011E0E-9CCD-4BC4-B9F4-56C78FC486C3}"/>
    <cellStyle name="Cálculo 2 2 2 4 3 21" xfId="1812" xr:uid="{DBA8DF11-D397-44BC-9E9E-D0209E634D2A}"/>
    <cellStyle name="Cálculo 2 2 2 4 3 22" xfId="1813" xr:uid="{B6060C13-A4E1-4791-869B-5A366568CD05}"/>
    <cellStyle name="Cálculo 2 2 2 4 3 23" xfId="1814" xr:uid="{453DC4B1-30E3-4016-8C8C-CD328110EFBB}"/>
    <cellStyle name="Cálculo 2 2 2 4 3 24" xfId="1815" xr:uid="{B79BAC77-61BF-45F3-8F75-948E04AEF0C2}"/>
    <cellStyle name="Cálculo 2 2 2 4 3 25" xfId="1816" xr:uid="{689469B5-961E-4850-91B9-107D8D48EDAC}"/>
    <cellStyle name="Cálculo 2 2 2 4 3 26" xfId="1817" xr:uid="{D809AD76-8043-43AE-A105-6E8F2CBEDBC5}"/>
    <cellStyle name="Cálculo 2 2 2 4 3 27" xfId="1818" xr:uid="{2FDFB428-B574-4969-9B1D-1F93C431501F}"/>
    <cellStyle name="Cálculo 2 2 2 4 3 28" xfId="1819" xr:uid="{4BB7BCF4-4BAE-4254-AA18-0C077ACCBA00}"/>
    <cellStyle name="Cálculo 2 2 2 4 3 29" xfId="1820" xr:uid="{1EF6AC8E-B33F-4D68-892E-4A3F6E05653A}"/>
    <cellStyle name="Cálculo 2 2 2 4 3 3" xfId="1821" xr:uid="{98388F77-AC77-4A76-8E6B-089CE4DAB84A}"/>
    <cellStyle name="Cálculo 2 2 2 4 3 30" xfId="1822" xr:uid="{375ECEE4-6669-49AA-BE76-F0E2A8341E1D}"/>
    <cellStyle name="Cálculo 2 2 2 4 3 31" xfId="1823" xr:uid="{19CBCD59-ED5B-4B3B-9DB7-0D36F17DF936}"/>
    <cellStyle name="Cálculo 2 2 2 4 3 4" xfId="1824" xr:uid="{16304479-9023-42DA-BE04-8AA30DA46BE1}"/>
    <cellStyle name="Cálculo 2 2 2 4 3 5" xfId="1825" xr:uid="{E21B8149-BA99-48B3-AF96-EC6E7F3EFF77}"/>
    <cellStyle name="Cálculo 2 2 2 4 3 6" xfId="1826" xr:uid="{2CFE721D-F1E4-482C-B181-FEBE826618F1}"/>
    <cellStyle name="Cálculo 2 2 2 4 3 7" xfId="1827" xr:uid="{37775F2C-618F-402B-92C9-0171517AC233}"/>
    <cellStyle name="Cálculo 2 2 2 4 3 8" xfId="1828" xr:uid="{13436EFF-1A32-41FB-804F-ED8A5DBCB173}"/>
    <cellStyle name="Cálculo 2 2 2 4 3 9" xfId="1829" xr:uid="{AF2C0F29-57B8-4345-A365-FE670C80F8D0}"/>
    <cellStyle name="Cálculo 2 2 2 4 30" xfId="1830" xr:uid="{408C0A9C-CF12-49A9-92CB-07077DD1B7E3}"/>
    <cellStyle name="Cálculo 2 2 2 4 31" xfId="1831" xr:uid="{26F42508-BB40-4743-A2D3-389B2D61FB23}"/>
    <cellStyle name="Cálculo 2 2 2 4 32" xfId="1832" xr:uid="{22C8FE90-7B1E-4A6D-9B29-1196B2E59000}"/>
    <cellStyle name="Cálculo 2 2 2 4 33" xfId="1833" xr:uid="{A535126F-AFB7-4108-908F-7476419F8925}"/>
    <cellStyle name="Cálculo 2 2 2 4 4" xfId="1834" xr:uid="{E75361AB-9DE5-451C-8BE9-83C3214C62F2}"/>
    <cellStyle name="Cálculo 2 2 2 4 5" xfId="1835" xr:uid="{7EB1E00A-4A55-49E2-AA81-34D97C1B82D4}"/>
    <cellStyle name="Cálculo 2 2 2 4 6" xfId="1836" xr:uid="{16A59CEC-915D-425B-BE8C-D30D7DFF91FA}"/>
    <cellStyle name="Cálculo 2 2 2 4 7" xfId="1837" xr:uid="{82A3E7A6-A292-4349-A43E-73ED2F29A997}"/>
    <cellStyle name="Cálculo 2 2 2 4 8" xfId="1838" xr:uid="{E87F9B72-7115-4145-80B1-475DC81EB085}"/>
    <cellStyle name="Cálculo 2 2 2 4 9" xfId="1839" xr:uid="{E71C37DA-1CC7-4A38-8E8A-F59842895306}"/>
    <cellStyle name="Cálculo 2 2 2 5" xfId="1840" xr:uid="{EBBF0A5A-1909-49BE-88A9-A39FFEDA842F}"/>
    <cellStyle name="Cálculo 2 2 2 5 10" xfId="1841" xr:uid="{008D6086-F6B4-451B-BBA9-CC53A82CA7D0}"/>
    <cellStyle name="Cálculo 2 2 2 5 11" xfId="1842" xr:uid="{C75C4640-62C3-4797-9119-AE217E1EF546}"/>
    <cellStyle name="Cálculo 2 2 2 5 12" xfId="1843" xr:uid="{9947F4F5-B1AE-4693-A3EB-61C401AB1A75}"/>
    <cellStyle name="Cálculo 2 2 2 5 13" xfId="1844" xr:uid="{1E979F23-11B4-48A0-AEAB-7613C1860439}"/>
    <cellStyle name="Cálculo 2 2 2 5 14" xfId="1845" xr:uid="{44C21604-D6C3-424C-9B6C-2466FD414902}"/>
    <cellStyle name="Cálculo 2 2 2 5 15" xfId="1846" xr:uid="{09B916FA-5E73-480F-924E-902883C7FBC9}"/>
    <cellStyle name="Cálculo 2 2 2 5 16" xfId="1847" xr:uid="{EEBF6B76-02A3-4C9B-A5C5-DF7BA060064C}"/>
    <cellStyle name="Cálculo 2 2 2 5 17" xfId="1848" xr:uid="{6FC8BAB9-1615-4328-9827-68726E504A39}"/>
    <cellStyle name="Cálculo 2 2 2 5 18" xfId="1849" xr:uid="{52A9522A-1514-4CD6-97F2-CED0CB6C29FA}"/>
    <cellStyle name="Cálculo 2 2 2 5 19" xfId="1850" xr:uid="{93861CED-697B-4EBA-9D62-F965B75E7D85}"/>
    <cellStyle name="Cálculo 2 2 2 5 2" xfId="1851" xr:uid="{BE82DAAC-DAB9-46D6-8167-C568E7559993}"/>
    <cellStyle name="Cálculo 2 2 2 5 20" xfId="1852" xr:uid="{F52C3727-EFB4-46D0-9E21-8F0F91295F9D}"/>
    <cellStyle name="Cálculo 2 2 2 5 21" xfId="1853" xr:uid="{2A0C21DF-52E8-401F-AFAE-83677356FC77}"/>
    <cellStyle name="Cálculo 2 2 2 5 22" xfId="1854" xr:uid="{CFA22819-9740-49FA-919D-FCA65EF4539F}"/>
    <cellStyle name="Cálculo 2 2 2 5 23" xfId="1855" xr:uid="{DFFD181A-D4D8-441C-95A2-CB0A33D083DD}"/>
    <cellStyle name="Cálculo 2 2 2 5 24" xfId="1856" xr:uid="{9CEDCEF3-91DE-4234-9B91-76440FE6A86E}"/>
    <cellStyle name="Cálculo 2 2 2 5 25" xfId="1857" xr:uid="{EEF67A9C-CA47-4E04-AFF0-C593EA735406}"/>
    <cellStyle name="Cálculo 2 2 2 5 26" xfId="1858" xr:uid="{3321F58E-5B16-4127-91B9-0FD054640C3E}"/>
    <cellStyle name="Cálculo 2 2 2 5 27" xfId="1859" xr:uid="{A921C4A2-9FFA-4E3C-8BFC-3D635FE62817}"/>
    <cellStyle name="Cálculo 2 2 2 5 28" xfId="1860" xr:uid="{E246DE7C-2EFE-46C4-9427-775B0F400461}"/>
    <cellStyle name="Cálculo 2 2 2 5 29" xfId="1861" xr:uid="{28751165-4E83-46F5-A103-7451124F42F9}"/>
    <cellStyle name="Cálculo 2 2 2 5 3" xfId="1862" xr:uid="{16640A60-0289-48D0-BF7E-753A398D5230}"/>
    <cellStyle name="Cálculo 2 2 2 5 30" xfId="1863" xr:uid="{7D7ED2EF-9801-4284-BA6A-23A7A77B5C9F}"/>
    <cellStyle name="Cálculo 2 2 2 5 31" xfId="1864" xr:uid="{E572C5D0-69D7-4C0B-BD87-04C0402D0C6B}"/>
    <cellStyle name="Cálculo 2 2 2 5 4" xfId="1865" xr:uid="{99583F10-7F08-46C8-B4D4-0ECA337C615B}"/>
    <cellStyle name="Cálculo 2 2 2 5 5" xfId="1866" xr:uid="{98870981-8F49-4149-A8D2-C8E3476455F0}"/>
    <cellStyle name="Cálculo 2 2 2 5 6" xfId="1867" xr:uid="{D8E387C9-A73E-487E-9939-AC77A6D74EE5}"/>
    <cellStyle name="Cálculo 2 2 2 5 7" xfId="1868" xr:uid="{D6DC5F20-B3BA-49B8-B60A-A3899566A26E}"/>
    <cellStyle name="Cálculo 2 2 2 5 8" xfId="1869" xr:uid="{CEDCDC0F-05E7-4767-9FE3-E059B21916C8}"/>
    <cellStyle name="Cálculo 2 2 2 5 9" xfId="1870" xr:uid="{D945BF37-5939-41D5-9187-EE24D3305413}"/>
    <cellStyle name="Cálculo 2 2 2 6" xfId="1871" xr:uid="{2E588C3F-E46C-47B0-AC6D-D72D283E6BF4}"/>
    <cellStyle name="Cálculo 2 2 2 6 10" xfId="1872" xr:uid="{2C8CE233-A2FF-4A0F-A653-FF4CE320B7A8}"/>
    <cellStyle name="Cálculo 2 2 2 6 11" xfId="1873" xr:uid="{97243CA6-BB9F-4EAF-8FB2-F648CF04E972}"/>
    <cellStyle name="Cálculo 2 2 2 6 12" xfId="1874" xr:uid="{004EA57A-A4ED-4A26-B8C7-54FB5EB26CAC}"/>
    <cellStyle name="Cálculo 2 2 2 6 13" xfId="1875" xr:uid="{B016ABE8-9EDB-4850-AD2D-4A05054BB99A}"/>
    <cellStyle name="Cálculo 2 2 2 6 14" xfId="1876" xr:uid="{60CCFDA8-E138-4D12-964F-E5255A6E9ABD}"/>
    <cellStyle name="Cálculo 2 2 2 6 15" xfId="1877" xr:uid="{3E68E73A-2AA8-43A8-809D-AAFBAEED7BB2}"/>
    <cellStyle name="Cálculo 2 2 2 6 16" xfId="1878" xr:uid="{A8669B93-C94D-4769-B946-83B30FECF645}"/>
    <cellStyle name="Cálculo 2 2 2 6 17" xfId="1879" xr:uid="{E7D733E5-C24B-4C0F-9F54-5DCAAFF4D03E}"/>
    <cellStyle name="Cálculo 2 2 2 6 18" xfId="1880" xr:uid="{FE658E33-5313-4402-89B7-8378AFAD00D5}"/>
    <cellStyle name="Cálculo 2 2 2 6 19" xfId="1881" xr:uid="{5953996E-B3AF-44AA-B097-946A7A63240A}"/>
    <cellStyle name="Cálculo 2 2 2 6 2" xfId="1882" xr:uid="{2BC858AA-664A-4D60-83B5-54B7F266E146}"/>
    <cellStyle name="Cálculo 2 2 2 6 20" xfId="1883" xr:uid="{17767CA8-33A4-4C72-8A10-4952761BAD18}"/>
    <cellStyle name="Cálculo 2 2 2 6 21" xfId="1884" xr:uid="{6209662A-935F-41EB-83C4-601746C5DB35}"/>
    <cellStyle name="Cálculo 2 2 2 6 22" xfId="1885" xr:uid="{8E939362-DACD-4299-A2FC-E5D054AAE4C9}"/>
    <cellStyle name="Cálculo 2 2 2 6 23" xfId="1886" xr:uid="{7DCD66CA-8199-4E9E-8228-168CC82270DD}"/>
    <cellStyle name="Cálculo 2 2 2 6 24" xfId="1887" xr:uid="{33356E79-7A82-495E-BCCF-E409F0E5D500}"/>
    <cellStyle name="Cálculo 2 2 2 6 25" xfId="1888" xr:uid="{323C829B-28F0-4ABF-9B30-78DF41ED7C10}"/>
    <cellStyle name="Cálculo 2 2 2 6 26" xfId="1889" xr:uid="{E5979CEA-E328-4831-BCB3-353ED4D5A96E}"/>
    <cellStyle name="Cálculo 2 2 2 6 27" xfId="1890" xr:uid="{85ECE857-489F-4F39-B10D-62BEB3B44A9A}"/>
    <cellStyle name="Cálculo 2 2 2 6 28" xfId="1891" xr:uid="{A4B4FAD0-784B-470A-AB5F-58C492EE9813}"/>
    <cellStyle name="Cálculo 2 2 2 6 29" xfId="1892" xr:uid="{930DBA37-39DF-489A-93BD-78B529A1AFC6}"/>
    <cellStyle name="Cálculo 2 2 2 6 3" xfId="1893" xr:uid="{C1DFA21E-CA6A-47D9-B47B-C36B354EF333}"/>
    <cellStyle name="Cálculo 2 2 2 6 30" xfId="1894" xr:uid="{8094DA13-3B55-45AA-A0D8-69D39C47DFF6}"/>
    <cellStyle name="Cálculo 2 2 2 6 31" xfId="1895" xr:uid="{C6F25977-FF4D-4EE0-B679-1F18A2C11DE0}"/>
    <cellStyle name="Cálculo 2 2 2 6 4" xfId="1896" xr:uid="{D7DE9C19-A7F9-467C-B76C-7B2A78904ACE}"/>
    <cellStyle name="Cálculo 2 2 2 6 5" xfId="1897" xr:uid="{7B011D88-C57A-4545-974F-CF6B150D2ED8}"/>
    <cellStyle name="Cálculo 2 2 2 6 6" xfId="1898" xr:uid="{5F11A700-F741-4A73-A266-687F5E6465DF}"/>
    <cellStyle name="Cálculo 2 2 2 6 7" xfId="1899" xr:uid="{E01A0114-23FC-49B6-812B-0824CD37B97A}"/>
    <cellStyle name="Cálculo 2 2 2 6 8" xfId="1900" xr:uid="{BBD66C29-354B-4011-A9F5-1509FFF59EA3}"/>
    <cellStyle name="Cálculo 2 2 2 6 9" xfId="1901" xr:uid="{E8BA8313-90E4-44C2-BCB8-4B4D296EC5AC}"/>
    <cellStyle name="Cálculo 2 2 2 7" xfId="1902" xr:uid="{9684FE54-02AD-410A-9201-DBD9BAD4F3F2}"/>
    <cellStyle name="Cálculo 2 2 2 8" xfId="1903" xr:uid="{F4B4474C-0905-4504-8D16-B24AE76FDD8F}"/>
    <cellStyle name="Cálculo 2 2 2 9" xfId="1904" xr:uid="{0E2B970A-96C5-41CD-BCC6-362873544302}"/>
    <cellStyle name="Cálculo 2 2 20" xfId="1905" xr:uid="{3A66C7D7-5D64-44E7-87B2-9912160DE261}"/>
    <cellStyle name="Cálculo 2 2 21" xfId="1906" xr:uid="{BAA233FC-5324-4577-B62E-570A7606F3FD}"/>
    <cellStyle name="Cálculo 2 2 22" xfId="1907" xr:uid="{F908B217-54D2-405A-90C2-5E290419D388}"/>
    <cellStyle name="Cálculo 2 2 23" xfId="1908" xr:uid="{2ED70D83-67FE-4B76-BBDD-E99891C883AC}"/>
    <cellStyle name="Cálculo 2 2 24" xfId="1909" xr:uid="{B0787598-E782-4EB6-B586-85A06AF93C65}"/>
    <cellStyle name="Cálculo 2 2 25" xfId="1910" xr:uid="{1C26EB40-DE76-47A0-B7B2-CB2AC146289A}"/>
    <cellStyle name="Cálculo 2 2 26" xfId="1911" xr:uid="{8D04C33F-0CA7-4556-92FF-EEC3259E490E}"/>
    <cellStyle name="Cálculo 2 2 27" xfId="1912" xr:uid="{4C040474-4E0A-440B-8A62-9F8B329BAD49}"/>
    <cellStyle name="Cálculo 2 2 28" xfId="1913" xr:uid="{E92B69C1-1747-4689-8D79-AC24303C5A6B}"/>
    <cellStyle name="Cálculo 2 2 29" xfId="1914" xr:uid="{CFBFA23C-895D-427E-AE4F-350C9FBEFB0B}"/>
    <cellStyle name="Cálculo 2 2 3" xfId="1915" xr:uid="{29A44A11-FA45-4275-8485-62BFCE181B0A}"/>
    <cellStyle name="Cálculo 2 2 3 10" xfId="1916" xr:uid="{44852C30-7127-4E4D-A1C0-3882DE99F741}"/>
    <cellStyle name="Cálculo 2 2 3 11" xfId="1917" xr:uid="{F1A7B58A-0A0C-4CBE-8FBD-0FABFBBF345C}"/>
    <cellStyle name="Cálculo 2 2 3 12" xfId="1918" xr:uid="{A7D6D16E-4E3D-4A7F-B0BE-B20FC7E64CA4}"/>
    <cellStyle name="Cálculo 2 2 3 13" xfId="1919" xr:uid="{53A90E41-419B-42D8-8BFE-84ABFE1969EA}"/>
    <cellStyle name="Cálculo 2 2 3 14" xfId="1920" xr:uid="{6E1FC809-3E56-4AD8-95FB-14568A19FD73}"/>
    <cellStyle name="Cálculo 2 2 3 15" xfId="1921" xr:uid="{3A2EDD23-AD79-47FC-A237-C32B6CDD00E2}"/>
    <cellStyle name="Cálculo 2 2 3 16" xfId="1922" xr:uid="{A0054AB5-466E-401B-8393-181EC5824024}"/>
    <cellStyle name="Cálculo 2 2 3 17" xfId="1923" xr:uid="{077428AD-10F3-4F0D-B26B-D78BB4E9485F}"/>
    <cellStyle name="Cálculo 2 2 3 18" xfId="1924" xr:uid="{998E138D-A6DF-4935-B100-D24D79FB96FC}"/>
    <cellStyle name="Cálculo 2 2 3 19" xfId="1925" xr:uid="{69F1AE97-AB50-4276-A1F4-4C45F6672ADA}"/>
    <cellStyle name="Cálculo 2 2 3 2" xfId="1926" xr:uid="{EAC009A0-A810-4FEB-AE05-808AA3F9E8C6}"/>
    <cellStyle name="Cálculo 2 2 3 2 10" xfId="1927" xr:uid="{B7DA1889-9FEF-45BB-B652-E2F40870B0BA}"/>
    <cellStyle name="Cálculo 2 2 3 2 11" xfId="1928" xr:uid="{75228038-E72E-4D27-B886-AB86ADA00B8E}"/>
    <cellStyle name="Cálculo 2 2 3 2 12" xfId="1929" xr:uid="{8821951A-F57A-4177-BE9E-3D88FE6EB40D}"/>
    <cellStyle name="Cálculo 2 2 3 2 13" xfId="1930" xr:uid="{3A3D7CB0-0987-461E-A0BF-709CF3932B5F}"/>
    <cellStyle name="Cálculo 2 2 3 2 14" xfId="1931" xr:uid="{B0EE24E4-C861-456F-A4C3-3D03021BE5B6}"/>
    <cellStyle name="Cálculo 2 2 3 2 15" xfId="1932" xr:uid="{72802A55-3635-4A2E-A81B-C422E7F70E64}"/>
    <cellStyle name="Cálculo 2 2 3 2 16" xfId="1933" xr:uid="{878D9FCE-5292-49F3-91FF-A9EC1EEB0BD8}"/>
    <cellStyle name="Cálculo 2 2 3 2 17" xfId="1934" xr:uid="{87BC2B76-3775-49DC-9298-909531D18AAB}"/>
    <cellStyle name="Cálculo 2 2 3 2 18" xfId="1935" xr:uid="{F38C4B70-A484-4622-9D94-FB48451B6962}"/>
    <cellStyle name="Cálculo 2 2 3 2 19" xfId="1936" xr:uid="{9D0798A5-E12F-448D-B0E0-E7DEA9073452}"/>
    <cellStyle name="Cálculo 2 2 3 2 2" xfId="1937" xr:uid="{FFD86525-DAC5-449B-9FEB-6FEBB7D6543B}"/>
    <cellStyle name="Cálculo 2 2 3 2 20" xfId="1938" xr:uid="{91ED000E-D115-42CC-9A27-7346CFF5EBCE}"/>
    <cellStyle name="Cálculo 2 2 3 2 21" xfId="1939" xr:uid="{84C1921D-4495-4AC8-B13C-14AD7C682E5F}"/>
    <cellStyle name="Cálculo 2 2 3 2 22" xfId="1940" xr:uid="{435FDD1F-9287-4659-A7AB-827D284CDBBD}"/>
    <cellStyle name="Cálculo 2 2 3 2 23" xfId="1941" xr:uid="{63E205AF-BB1D-4AAD-9615-CCE828A4B9C0}"/>
    <cellStyle name="Cálculo 2 2 3 2 24" xfId="1942" xr:uid="{DF849E81-18E0-4F6E-B3E2-2755916496CE}"/>
    <cellStyle name="Cálculo 2 2 3 2 25" xfId="1943" xr:uid="{00AB3DA3-E05E-403B-8D64-F972A7457AAC}"/>
    <cellStyle name="Cálculo 2 2 3 2 26" xfId="1944" xr:uid="{79207565-EDB6-4432-BAF8-D74C6A5ACBBC}"/>
    <cellStyle name="Cálculo 2 2 3 2 27" xfId="1945" xr:uid="{E0C33A47-D4CC-40BB-8449-AAFA55298B0D}"/>
    <cellStyle name="Cálculo 2 2 3 2 28" xfId="1946" xr:uid="{DDB2FBA4-E502-4925-A9CF-23C1B9F2DBFC}"/>
    <cellStyle name="Cálculo 2 2 3 2 29" xfId="1947" xr:uid="{A6C87201-7C7C-4C55-932B-BF9262079AC1}"/>
    <cellStyle name="Cálculo 2 2 3 2 3" xfId="1948" xr:uid="{4A5A8423-5AAA-41D2-B903-18C38A298E7D}"/>
    <cellStyle name="Cálculo 2 2 3 2 30" xfId="1949" xr:uid="{2EBC98B6-5A6E-45CD-9375-55757265464B}"/>
    <cellStyle name="Cálculo 2 2 3 2 31" xfId="1950" xr:uid="{F138C83D-481A-49C6-B48E-2FE5D7E34171}"/>
    <cellStyle name="Cálculo 2 2 3 2 4" xfId="1951" xr:uid="{E75B8944-70BC-4045-AFDF-4BA2E119A8E0}"/>
    <cellStyle name="Cálculo 2 2 3 2 5" xfId="1952" xr:uid="{8F74E029-CB88-48EE-8125-6D39B0653FEB}"/>
    <cellStyle name="Cálculo 2 2 3 2 6" xfId="1953" xr:uid="{96022DE4-943C-4018-BF0C-74A25CA8AC26}"/>
    <cellStyle name="Cálculo 2 2 3 2 7" xfId="1954" xr:uid="{D2B6FD3C-1BB5-46BA-9E65-20B3DC7FE936}"/>
    <cellStyle name="Cálculo 2 2 3 2 8" xfId="1955" xr:uid="{101D72EB-173D-40B3-BBEF-DA235562B5EE}"/>
    <cellStyle name="Cálculo 2 2 3 2 9" xfId="1956" xr:uid="{FA2D7F63-BD0B-4591-B733-7D3ABE198A27}"/>
    <cellStyle name="Cálculo 2 2 3 20" xfId="1957" xr:uid="{F4AD4CBB-F795-4D6F-85F9-003DBE7C49B7}"/>
    <cellStyle name="Cálculo 2 2 3 21" xfId="1958" xr:uid="{0FB4B19D-1882-402D-BB98-DBB51F3C521B}"/>
    <cellStyle name="Cálculo 2 2 3 22" xfId="1959" xr:uid="{F0284D60-FAA6-4602-8457-C00C5642587B}"/>
    <cellStyle name="Cálculo 2 2 3 23" xfId="1960" xr:uid="{CF1D54BE-E3B5-400A-A036-344906E087C8}"/>
    <cellStyle name="Cálculo 2 2 3 24" xfId="1961" xr:uid="{1F7DC4AA-9A32-4081-8F3E-0EB6D08FB0AC}"/>
    <cellStyle name="Cálculo 2 2 3 25" xfId="1962" xr:uid="{F7EBBFF2-960C-4D39-8AAD-F1A03E27A50C}"/>
    <cellStyle name="Cálculo 2 2 3 26" xfId="1963" xr:uid="{6F096A76-99B0-4A33-B73C-693F18949326}"/>
    <cellStyle name="Cálculo 2 2 3 27" xfId="1964" xr:uid="{2BBEC28A-96AC-4C35-B0BD-ED3B11461CB0}"/>
    <cellStyle name="Cálculo 2 2 3 28" xfId="1965" xr:uid="{3F044094-0AA6-46C0-9012-7F7098C6F783}"/>
    <cellStyle name="Cálculo 2 2 3 29" xfId="1966" xr:uid="{E866C721-BDC2-46CC-AEA6-ECA8ABE4B776}"/>
    <cellStyle name="Cálculo 2 2 3 3" xfId="1967" xr:uid="{2B7A66DF-75CC-49AF-B20C-2E12B4532C90}"/>
    <cellStyle name="Cálculo 2 2 3 3 10" xfId="1968" xr:uid="{7320CB37-BA3B-4E93-B726-3D8E494F8B93}"/>
    <cellStyle name="Cálculo 2 2 3 3 11" xfId="1969" xr:uid="{FBC3AAF9-C705-4946-A1FD-6ABB6CE58F9A}"/>
    <cellStyle name="Cálculo 2 2 3 3 12" xfId="1970" xr:uid="{7D887E45-3746-48DC-B76D-AEC3C3F1196A}"/>
    <cellStyle name="Cálculo 2 2 3 3 13" xfId="1971" xr:uid="{5519E673-208E-4DA2-A094-F0B9FC8FC50D}"/>
    <cellStyle name="Cálculo 2 2 3 3 14" xfId="1972" xr:uid="{A56DE9C3-EF93-469F-ACF4-448D997DABE8}"/>
    <cellStyle name="Cálculo 2 2 3 3 15" xfId="1973" xr:uid="{33EB6A8A-4205-42CF-A7A1-20FE1356C06B}"/>
    <cellStyle name="Cálculo 2 2 3 3 16" xfId="1974" xr:uid="{4FB563CF-89F5-4D6A-A5DA-490DC0154093}"/>
    <cellStyle name="Cálculo 2 2 3 3 17" xfId="1975" xr:uid="{AB450325-8E2A-44A9-82D7-1E1657EC64E8}"/>
    <cellStyle name="Cálculo 2 2 3 3 18" xfId="1976" xr:uid="{9F901102-60D4-4922-BA4F-AF3ED8AF8A64}"/>
    <cellStyle name="Cálculo 2 2 3 3 19" xfId="1977" xr:uid="{48A47BE6-E889-4876-8513-4013D26CB73F}"/>
    <cellStyle name="Cálculo 2 2 3 3 2" xfId="1978" xr:uid="{AC9E7168-C791-4002-B379-35D8AE355EA5}"/>
    <cellStyle name="Cálculo 2 2 3 3 20" xfId="1979" xr:uid="{433995C0-A40D-4A42-9514-22424FB95C73}"/>
    <cellStyle name="Cálculo 2 2 3 3 21" xfId="1980" xr:uid="{45236448-A572-4873-ABA0-66911860A67B}"/>
    <cellStyle name="Cálculo 2 2 3 3 22" xfId="1981" xr:uid="{DB1CAEF0-7397-4A77-862B-1C0F8523EC2A}"/>
    <cellStyle name="Cálculo 2 2 3 3 23" xfId="1982" xr:uid="{863B4B2A-B748-40C7-9A07-ABE94027FB50}"/>
    <cellStyle name="Cálculo 2 2 3 3 24" xfId="1983" xr:uid="{C2FE7604-B075-48B2-BDBE-1FCB30F8C6D7}"/>
    <cellStyle name="Cálculo 2 2 3 3 25" xfId="1984" xr:uid="{0280B7F5-BDF2-4F60-A1B8-D04295680C94}"/>
    <cellStyle name="Cálculo 2 2 3 3 26" xfId="1985" xr:uid="{EE1EEFE9-6428-4CF0-A28D-C32F353A092D}"/>
    <cellStyle name="Cálculo 2 2 3 3 27" xfId="1986" xr:uid="{70A09F0F-6ED6-4E20-986B-8D8AB0297EA6}"/>
    <cellStyle name="Cálculo 2 2 3 3 28" xfId="1987" xr:uid="{AC422537-949D-40F4-A3F2-84D554CA6690}"/>
    <cellStyle name="Cálculo 2 2 3 3 29" xfId="1988" xr:uid="{D27D02D0-08AF-4036-912C-8D0462E44D89}"/>
    <cellStyle name="Cálculo 2 2 3 3 3" xfId="1989" xr:uid="{3C071130-AC31-4D53-9BDE-EA53539B51A9}"/>
    <cellStyle name="Cálculo 2 2 3 3 30" xfId="1990" xr:uid="{08F9367A-ECE5-4B27-AE0E-29D55C23C828}"/>
    <cellStyle name="Cálculo 2 2 3 3 31" xfId="1991" xr:uid="{A4C95182-90AA-4469-80FF-BCB2E3263C13}"/>
    <cellStyle name="Cálculo 2 2 3 3 4" xfId="1992" xr:uid="{CE7BC7C9-1B90-493F-AF3A-458DD375FCAD}"/>
    <cellStyle name="Cálculo 2 2 3 3 5" xfId="1993" xr:uid="{E19F4D5D-2F0C-4DD4-9353-3EEB7DF952E7}"/>
    <cellStyle name="Cálculo 2 2 3 3 6" xfId="1994" xr:uid="{3DB898BB-57AB-427F-A9CC-CE0093EF49F9}"/>
    <cellStyle name="Cálculo 2 2 3 3 7" xfId="1995" xr:uid="{25534D04-E689-4738-A4D9-7E6F713E3D0B}"/>
    <cellStyle name="Cálculo 2 2 3 3 8" xfId="1996" xr:uid="{60248395-5D2E-4F8B-ABBB-381196AB81A1}"/>
    <cellStyle name="Cálculo 2 2 3 3 9" xfId="1997" xr:uid="{B02374F6-FD82-4F3A-90DE-1760CFB1699D}"/>
    <cellStyle name="Cálculo 2 2 3 30" xfId="1998" xr:uid="{D2634BE8-C24D-499C-AB1C-E6AB4EFF3D8C}"/>
    <cellStyle name="Cálculo 2 2 3 31" xfId="1999" xr:uid="{797A56B2-2923-4188-933C-BA23C560186E}"/>
    <cellStyle name="Cálculo 2 2 3 32" xfId="2000" xr:uid="{4CA88AB3-9A05-42C0-B9A9-114CAA4CD950}"/>
    <cellStyle name="Cálculo 2 2 3 33" xfId="2001" xr:uid="{641CE80B-B533-4BD6-89BA-F8120E54AE5D}"/>
    <cellStyle name="Cálculo 2 2 3 4" xfId="2002" xr:uid="{10BC00A0-2049-41A4-9BB6-14201A7993AC}"/>
    <cellStyle name="Cálculo 2 2 3 5" xfId="2003" xr:uid="{2873242F-F245-4B20-BD27-C8729567D654}"/>
    <cellStyle name="Cálculo 2 2 3 6" xfId="2004" xr:uid="{42FCDB8D-2729-42BF-948F-D487AC278D11}"/>
    <cellStyle name="Cálculo 2 2 3 7" xfId="2005" xr:uid="{D7615DBE-820E-4AD3-A8D1-68545A535614}"/>
    <cellStyle name="Cálculo 2 2 3 8" xfId="2006" xr:uid="{100DC9E1-791D-4062-9430-B66DC5E11AEA}"/>
    <cellStyle name="Cálculo 2 2 3 9" xfId="2007" xr:uid="{0CAF77ED-627A-42CB-88D4-187C4365F5F7}"/>
    <cellStyle name="Cálculo 2 2 30" xfId="2008" xr:uid="{62015A0F-37D8-4D33-A017-DB5E0CE14E3E}"/>
    <cellStyle name="Cálculo 2 2 31" xfId="2009" xr:uid="{B5FE788E-62E7-4895-AECB-30E039BACACD}"/>
    <cellStyle name="Cálculo 2 2 32" xfId="2010" xr:uid="{4B5C845F-F7C2-4183-BD91-43EAB8C54846}"/>
    <cellStyle name="Cálculo 2 2 33" xfId="2011" xr:uid="{565DD5DD-2652-451C-85C4-8D562617C842}"/>
    <cellStyle name="Cálculo 2 2 34" xfId="2012" xr:uid="{276373DD-07D9-4DA0-95E2-B07ED5AEF089}"/>
    <cellStyle name="Cálculo 2 2 35" xfId="2013" xr:uid="{7C0D3A8D-5401-4D1C-82B7-E468E8309EA0}"/>
    <cellStyle name="Cálculo 2 2 36" xfId="2014" xr:uid="{1CC18B30-853B-4A1E-A793-6598E7A9E187}"/>
    <cellStyle name="Cálculo 2 2 37" xfId="2015" xr:uid="{E9AA98B9-9079-4AC2-8A97-E80BCB85E5F0}"/>
    <cellStyle name="Cálculo 2 2 4" xfId="2016" xr:uid="{44F29B49-AB91-4678-996F-617E222E9AF7}"/>
    <cellStyle name="Cálculo 2 2 4 10" xfId="2017" xr:uid="{2C85C9A3-3DEC-45E9-A137-BA67BEA334DD}"/>
    <cellStyle name="Cálculo 2 2 4 11" xfId="2018" xr:uid="{AF5C33F1-A952-4797-87B9-9334AF1E7A26}"/>
    <cellStyle name="Cálculo 2 2 4 12" xfId="2019" xr:uid="{BB8B1033-3EF2-49D1-87BF-BEA0D7B05D39}"/>
    <cellStyle name="Cálculo 2 2 4 13" xfId="2020" xr:uid="{F3F10FC6-EBC7-45AD-B5DE-CF868778EC22}"/>
    <cellStyle name="Cálculo 2 2 4 14" xfId="2021" xr:uid="{DB6D8DAA-7DA4-4C67-9DD5-BE83AEAAF89C}"/>
    <cellStyle name="Cálculo 2 2 4 15" xfId="2022" xr:uid="{98F43F3A-5501-4E3B-AAA1-8F98A10F79D3}"/>
    <cellStyle name="Cálculo 2 2 4 16" xfId="2023" xr:uid="{9D6CE931-DD3D-46CE-AF2B-7DC011414CBB}"/>
    <cellStyle name="Cálculo 2 2 4 17" xfId="2024" xr:uid="{20B32413-4771-4129-8866-EF48477A323C}"/>
    <cellStyle name="Cálculo 2 2 4 18" xfId="2025" xr:uid="{9FC2993E-8323-4591-A6E9-13040C655853}"/>
    <cellStyle name="Cálculo 2 2 4 19" xfId="2026" xr:uid="{2D2DBD94-C468-4CF6-A0BD-296502BE4850}"/>
    <cellStyle name="Cálculo 2 2 4 2" xfId="2027" xr:uid="{7C9F69CB-F529-4A5A-B56B-9933E4873E22}"/>
    <cellStyle name="Cálculo 2 2 4 2 10" xfId="2028" xr:uid="{0F2244FA-5B9A-4401-AE19-448EC7038192}"/>
    <cellStyle name="Cálculo 2 2 4 2 11" xfId="2029" xr:uid="{D522609A-CF0D-4F93-A24E-AB55322DAC20}"/>
    <cellStyle name="Cálculo 2 2 4 2 12" xfId="2030" xr:uid="{EF3C0CB0-8594-4084-BBDA-A52BAD659440}"/>
    <cellStyle name="Cálculo 2 2 4 2 13" xfId="2031" xr:uid="{7B3C68F7-5E2C-4996-8682-3F82AC1ABFEC}"/>
    <cellStyle name="Cálculo 2 2 4 2 14" xfId="2032" xr:uid="{CAC861A6-8102-4FB8-BBBA-7BAEB6884E49}"/>
    <cellStyle name="Cálculo 2 2 4 2 15" xfId="2033" xr:uid="{197980E3-2A2E-4A63-9FC0-DA0CA2570B99}"/>
    <cellStyle name="Cálculo 2 2 4 2 16" xfId="2034" xr:uid="{DCF7A1AD-0496-41B6-A6A4-E8787B0F3CC6}"/>
    <cellStyle name="Cálculo 2 2 4 2 17" xfId="2035" xr:uid="{AA599492-3799-41CC-AFF6-86E7BB71C9B0}"/>
    <cellStyle name="Cálculo 2 2 4 2 18" xfId="2036" xr:uid="{D1AC0DFE-5074-4E4F-A751-9785240C36F6}"/>
    <cellStyle name="Cálculo 2 2 4 2 19" xfId="2037" xr:uid="{89956E10-0A97-4A86-8C75-9A7D2A08A26A}"/>
    <cellStyle name="Cálculo 2 2 4 2 2" xfId="2038" xr:uid="{A81375AE-4117-4F93-AEB5-9218892E349F}"/>
    <cellStyle name="Cálculo 2 2 4 2 20" xfId="2039" xr:uid="{91F22727-7059-4C94-805E-4A3FA6F33075}"/>
    <cellStyle name="Cálculo 2 2 4 2 21" xfId="2040" xr:uid="{6CA9E246-D71A-4FA8-A5FA-0C178F0597EC}"/>
    <cellStyle name="Cálculo 2 2 4 2 22" xfId="2041" xr:uid="{647C802E-F9AC-4228-AF68-72759B7562FF}"/>
    <cellStyle name="Cálculo 2 2 4 2 23" xfId="2042" xr:uid="{5B467F9B-24DC-4CE0-89A6-916197598F34}"/>
    <cellStyle name="Cálculo 2 2 4 2 24" xfId="2043" xr:uid="{76E91851-EB1B-4FC4-87A4-B52F062253EA}"/>
    <cellStyle name="Cálculo 2 2 4 2 25" xfId="2044" xr:uid="{FE35428B-E899-4978-B687-6571A9337433}"/>
    <cellStyle name="Cálculo 2 2 4 2 26" xfId="2045" xr:uid="{61CDF07A-42A6-41EE-8FB3-A40DAA24E4C9}"/>
    <cellStyle name="Cálculo 2 2 4 2 27" xfId="2046" xr:uid="{4CA5D882-337E-4439-BFAF-75915CEA9DB0}"/>
    <cellStyle name="Cálculo 2 2 4 2 28" xfId="2047" xr:uid="{45A5A84A-1291-4521-9961-244190F3DCAA}"/>
    <cellStyle name="Cálculo 2 2 4 2 29" xfId="2048" xr:uid="{6F3AA0F8-62F2-4CE8-B845-CFA6B3968696}"/>
    <cellStyle name="Cálculo 2 2 4 2 3" xfId="2049" xr:uid="{A137ADB1-DBF8-4722-BCC5-59A9F5F13706}"/>
    <cellStyle name="Cálculo 2 2 4 2 30" xfId="2050" xr:uid="{CB80A639-89A4-4381-9D2B-F087D38F53E9}"/>
    <cellStyle name="Cálculo 2 2 4 2 31" xfId="2051" xr:uid="{EF630DBE-D3FF-4DA8-8F73-616222FF6A0D}"/>
    <cellStyle name="Cálculo 2 2 4 2 4" xfId="2052" xr:uid="{43501F07-B513-4405-A0DD-97F64C775FEE}"/>
    <cellStyle name="Cálculo 2 2 4 2 5" xfId="2053" xr:uid="{1443EB29-0CF5-417D-B9F7-BED3DB0EBCB9}"/>
    <cellStyle name="Cálculo 2 2 4 2 6" xfId="2054" xr:uid="{087CD77D-A84F-46F1-A949-A5965A948C9E}"/>
    <cellStyle name="Cálculo 2 2 4 2 7" xfId="2055" xr:uid="{546B70EE-091D-4997-898D-1C680343BBB8}"/>
    <cellStyle name="Cálculo 2 2 4 2 8" xfId="2056" xr:uid="{B385DE94-597A-47D7-961A-3D218C6E64FD}"/>
    <cellStyle name="Cálculo 2 2 4 2 9" xfId="2057" xr:uid="{7EFC738F-1571-41EC-8751-7DFE5FC906F6}"/>
    <cellStyle name="Cálculo 2 2 4 20" xfId="2058" xr:uid="{7C368932-9122-4F09-9FAB-436B5A942BA1}"/>
    <cellStyle name="Cálculo 2 2 4 21" xfId="2059" xr:uid="{EE99355E-5820-4B4A-9710-B636755E3A11}"/>
    <cellStyle name="Cálculo 2 2 4 22" xfId="2060" xr:uid="{94C43B8A-8C24-4C1C-A462-1EC6353F6202}"/>
    <cellStyle name="Cálculo 2 2 4 23" xfId="2061" xr:uid="{9C4DAA74-C05B-4A4A-94B4-44253BBF7304}"/>
    <cellStyle name="Cálculo 2 2 4 24" xfId="2062" xr:uid="{D1A8EB6A-0191-4DB6-AD83-94C080E60E46}"/>
    <cellStyle name="Cálculo 2 2 4 25" xfId="2063" xr:uid="{A7E99BEA-E8F2-48CE-94C7-8898EECDC6FD}"/>
    <cellStyle name="Cálculo 2 2 4 26" xfId="2064" xr:uid="{CB3F1881-0C5A-4E5E-B21D-36425E599D8D}"/>
    <cellStyle name="Cálculo 2 2 4 27" xfId="2065" xr:uid="{AA75E1BA-2A0A-4FE4-B816-7037C76100AB}"/>
    <cellStyle name="Cálculo 2 2 4 28" xfId="2066" xr:uid="{4CE6C359-271E-425C-9E80-480C1544A932}"/>
    <cellStyle name="Cálculo 2 2 4 29" xfId="2067" xr:uid="{4243261D-E482-4F18-96A8-965ABE6B02D1}"/>
    <cellStyle name="Cálculo 2 2 4 3" xfId="2068" xr:uid="{9759B4B5-62C9-4A63-8B0E-669F3087C29E}"/>
    <cellStyle name="Cálculo 2 2 4 3 10" xfId="2069" xr:uid="{3F4FAF71-C580-401A-B5FC-8A3B9A224429}"/>
    <cellStyle name="Cálculo 2 2 4 3 11" xfId="2070" xr:uid="{610C452E-3339-45DC-9245-56094810FE42}"/>
    <cellStyle name="Cálculo 2 2 4 3 12" xfId="2071" xr:uid="{A60FFA2C-9B04-4296-930D-40198218FD51}"/>
    <cellStyle name="Cálculo 2 2 4 3 13" xfId="2072" xr:uid="{5D65EC90-5C5F-4C62-8AFD-636DA5881847}"/>
    <cellStyle name="Cálculo 2 2 4 3 14" xfId="2073" xr:uid="{864D484A-AD04-4B7E-8A65-65D31EF4C518}"/>
    <cellStyle name="Cálculo 2 2 4 3 15" xfId="2074" xr:uid="{B144B9DC-ADBE-4320-A11F-ABD390DEF443}"/>
    <cellStyle name="Cálculo 2 2 4 3 16" xfId="2075" xr:uid="{4614787A-A748-4F42-BAF4-43F88D664BCE}"/>
    <cellStyle name="Cálculo 2 2 4 3 17" xfId="2076" xr:uid="{F66DE8F2-2B5F-4EDB-97E7-4B86848B2B22}"/>
    <cellStyle name="Cálculo 2 2 4 3 18" xfId="2077" xr:uid="{B0482D6A-ADCE-4CB9-B130-41AD7D3D0D78}"/>
    <cellStyle name="Cálculo 2 2 4 3 19" xfId="2078" xr:uid="{F07B77FC-C5F2-4490-9F06-18245430E733}"/>
    <cellStyle name="Cálculo 2 2 4 3 2" xfId="2079" xr:uid="{FBA343DC-D3C6-4D8B-9A47-F9BC88D9E493}"/>
    <cellStyle name="Cálculo 2 2 4 3 20" xfId="2080" xr:uid="{3AC9608C-22F6-4F42-9E12-88E82C193E8A}"/>
    <cellStyle name="Cálculo 2 2 4 3 21" xfId="2081" xr:uid="{8B2054DD-E099-456B-A775-4163A5EC705E}"/>
    <cellStyle name="Cálculo 2 2 4 3 22" xfId="2082" xr:uid="{380CEF2D-531E-4B9B-B637-7B1A6F0C6E52}"/>
    <cellStyle name="Cálculo 2 2 4 3 23" xfId="2083" xr:uid="{60FCC14C-FAAC-41EF-BD88-E2B9E842F988}"/>
    <cellStyle name="Cálculo 2 2 4 3 24" xfId="2084" xr:uid="{01668F75-FFCC-4F7A-B256-16C00C737601}"/>
    <cellStyle name="Cálculo 2 2 4 3 25" xfId="2085" xr:uid="{F200606A-2B15-40F2-8E61-F8A80BD6040F}"/>
    <cellStyle name="Cálculo 2 2 4 3 26" xfId="2086" xr:uid="{609B2642-0B8B-471D-86BD-F617079272E2}"/>
    <cellStyle name="Cálculo 2 2 4 3 27" xfId="2087" xr:uid="{9890A662-8B72-4A6E-9879-325A81BDF0B5}"/>
    <cellStyle name="Cálculo 2 2 4 3 28" xfId="2088" xr:uid="{B08A4246-72B5-4CDB-8434-F868975589A7}"/>
    <cellStyle name="Cálculo 2 2 4 3 29" xfId="2089" xr:uid="{1D3AF73B-9D87-4FDA-AD62-2845DEFAC9C2}"/>
    <cellStyle name="Cálculo 2 2 4 3 3" xfId="2090" xr:uid="{347A79A5-96D7-4BE3-AA1F-980ECBD06F56}"/>
    <cellStyle name="Cálculo 2 2 4 3 30" xfId="2091" xr:uid="{3DB17CD2-7FB5-4C9D-B8DA-DDED6947F765}"/>
    <cellStyle name="Cálculo 2 2 4 3 31" xfId="2092" xr:uid="{F6AA54FB-4C05-4778-BF10-21403EC6C17B}"/>
    <cellStyle name="Cálculo 2 2 4 3 4" xfId="2093" xr:uid="{42738A45-EFCE-4DFD-9547-C5AE98ED9956}"/>
    <cellStyle name="Cálculo 2 2 4 3 5" xfId="2094" xr:uid="{3E7A2A57-A6FD-417A-B0DE-64B54E123272}"/>
    <cellStyle name="Cálculo 2 2 4 3 6" xfId="2095" xr:uid="{8E5BC9AB-BE22-4025-A4D2-6D1BC138C9CF}"/>
    <cellStyle name="Cálculo 2 2 4 3 7" xfId="2096" xr:uid="{C0A89D12-E1E3-4D0B-A39B-1056334B5E2F}"/>
    <cellStyle name="Cálculo 2 2 4 3 8" xfId="2097" xr:uid="{BC729FBA-C8DC-460C-9140-B81F7E395F5E}"/>
    <cellStyle name="Cálculo 2 2 4 3 9" xfId="2098" xr:uid="{F8AA1BB4-DD8C-4CF7-93BA-0C9D7F79CEFF}"/>
    <cellStyle name="Cálculo 2 2 4 30" xfId="2099" xr:uid="{0E69C9F8-45A4-496A-B7E8-7FF2D861BED5}"/>
    <cellStyle name="Cálculo 2 2 4 31" xfId="2100" xr:uid="{F544773A-5EAC-4D40-8CBB-F8711B28F315}"/>
    <cellStyle name="Cálculo 2 2 4 32" xfId="2101" xr:uid="{8C987FD2-8AA2-440D-A4F6-3CFCD9FBADA0}"/>
    <cellStyle name="Cálculo 2 2 4 33" xfId="2102" xr:uid="{2BDD23DF-5E71-4790-A3F4-067ED17830EC}"/>
    <cellStyle name="Cálculo 2 2 4 4" xfId="2103" xr:uid="{A4489149-91CF-4999-82F7-FC2D3D8A1476}"/>
    <cellStyle name="Cálculo 2 2 4 5" xfId="2104" xr:uid="{15D1995B-28EA-4CDE-B8D2-0FD3E0249B11}"/>
    <cellStyle name="Cálculo 2 2 4 6" xfId="2105" xr:uid="{A4550395-6DA5-432A-9BE9-635782994D22}"/>
    <cellStyle name="Cálculo 2 2 4 7" xfId="2106" xr:uid="{EF419DF1-9552-4917-A34C-5AEC2C7CB35C}"/>
    <cellStyle name="Cálculo 2 2 4 8" xfId="2107" xr:uid="{DE3CAFD7-F280-4EB4-B1FB-9D9609AC325F}"/>
    <cellStyle name="Cálculo 2 2 4 9" xfId="2108" xr:uid="{3586304A-C3D3-4FF3-B969-712F58FFFC11}"/>
    <cellStyle name="Cálculo 2 2 5" xfId="2109" xr:uid="{6BC44841-4F3E-4619-ACB0-D95CBEB8D53A}"/>
    <cellStyle name="Cálculo 2 2 5 10" xfId="2110" xr:uid="{1E8B4E55-7D8E-4D46-AE51-29ADACB1EAD8}"/>
    <cellStyle name="Cálculo 2 2 5 11" xfId="2111" xr:uid="{90AB6BD0-506C-4A1A-A91A-AB0FB25B5BE7}"/>
    <cellStyle name="Cálculo 2 2 5 12" xfId="2112" xr:uid="{5AD6A669-B442-40E1-9F62-F99F5C30C31B}"/>
    <cellStyle name="Cálculo 2 2 5 13" xfId="2113" xr:uid="{9A0AE797-1C06-4C96-98B8-DEE7B2CC6F71}"/>
    <cellStyle name="Cálculo 2 2 5 14" xfId="2114" xr:uid="{AFBE02DD-0E73-42BA-ABD3-C9860EABEE6C}"/>
    <cellStyle name="Cálculo 2 2 5 15" xfId="2115" xr:uid="{025AE29D-1C87-4E90-836B-626F666F464E}"/>
    <cellStyle name="Cálculo 2 2 5 16" xfId="2116" xr:uid="{FB9199A2-67EB-4469-BB33-A022BC5B29C4}"/>
    <cellStyle name="Cálculo 2 2 5 17" xfId="2117" xr:uid="{99060C03-7D1F-470A-AB51-A7431A158039}"/>
    <cellStyle name="Cálculo 2 2 5 18" xfId="2118" xr:uid="{D136C04F-B3CA-4CDC-9C49-9309E8E7137C}"/>
    <cellStyle name="Cálculo 2 2 5 19" xfId="2119" xr:uid="{16865820-2525-431D-8BF9-7114490D75C3}"/>
    <cellStyle name="Cálculo 2 2 5 2" xfId="2120" xr:uid="{86F27987-2A75-4CD9-BE11-441405E083B8}"/>
    <cellStyle name="Cálculo 2 2 5 2 10" xfId="2121" xr:uid="{D469616E-6B02-4AF7-A4FC-A094BC6ADF78}"/>
    <cellStyle name="Cálculo 2 2 5 2 11" xfId="2122" xr:uid="{639EB732-424D-45B1-A53B-72C08BE2EBA2}"/>
    <cellStyle name="Cálculo 2 2 5 2 12" xfId="2123" xr:uid="{D54BD460-3D0A-49E2-9104-D60227687170}"/>
    <cellStyle name="Cálculo 2 2 5 2 13" xfId="2124" xr:uid="{A8EA5D8B-B5CD-48DD-9D49-8F1D7E4A99B7}"/>
    <cellStyle name="Cálculo 2 2 5 2 14" xfId="2125" xr:uid="{DF4B564D-771F-4DBA-8EE9-F324BD34F452}"/>
    <cellStyle name="Cálculo 2 2 5 2 15" xfId="2126" xr:uid="{9A70352F-6B8B-499A-855F-4BC1C0497352}"/>
    <cellStyle name="Cálculo 2 2 5 2 16" xfId="2127" xr:uid="{5DD814ED-E3C3-4398-AEAF-CFFA0AC03936}"/>
    <cellStyle name="Cálculo 2 2 5 2 17" xfId="2128" xr:uid="{E0F27B53-8B13-4A99-8531-BFE7658859E7}"/>
    <cellStyle name="Cálculo 2 2 5 2 18" xfId="2129" xr:uid="{956D9AC4-9DB9-4B8E-821B-D702D34C3E44}"/>
    <cellStyle name="Cálculo 2 2 5 2 19" xfId="2130" xr:uid="{6D4845FC-EFE3-4CBE-8412-7CB81337CE77}"/>
    <cellStyle name="Cálculo 2 2 5 2 2" xfId="2131" xr:uid="{8CBEC3D8-F2C6-44B9-A8AE-1285B37BE82F}"/>
    <cellStyle name="Cálculo 2 2 5 2 20" xfId="2132" xr:uid="{14E323A4-8331-4E54-A793-FC2287CC52D8}"/>
    <cellStyle name="Cálculo 2 2 5 2 21" xfId="2133" xr:uid="{E5C2D0CA-77E9-45FD-A93A-3D675FDF9DC7}"/>
    <cellStyle name="Cálculo 2 2 5 2 22" xfId="2134" xr:uid="{A9777809-28A5-4239-B6AA-437310A48689}"/>
    <cellStyle name="Cálculo 2 2 5 2 23" xfId="2135" xr:uid="{0FCE1DBA-5365-4A3A-A778-5979ACF030EC}"/>
    <cellStyle name="Cálculo 2 2 5 2 24" xfId="2136" xr:uid="{B6349AD4-560B-4F91-831A-47028DF90F68}"/>
    <cellStyle name="Cálculo 2 2 5 2 25" xfId="2137" xr:uid="{98B99932-AB1D-416C-BB1A-51E9C6FCA588}"/>
    <cellStyle name="Cálculo 2 2 5 2 26" xfId="2138" xr:uid="{404649B5-B53D-428F-B181-512FC4AFFC26}"/>
    <cellStyle name="Cálculo 2 2 5 2 27" xfId="2139" xr:uid="{A2506784-D6CF-480B-AF0E-C98D852CF3F1}"/>
    <cellStyle name="Cálculo 2 2 5 2 28" xfId="2140" xr:uid="{6081BDBC-893E-4D63-ABA5-EFC75E08A30B}"/>
    <cellStyle name="Cálculo 2 2 5 2 29" xfId="2141" xr:uid="{8CB848A8-7CC3-4DF3-B312-AE2FDA795E10}"/>
    <cellStyle name="Cálculo 2 2 5 2 3" xfId="2142" xr:uid="{8FDD7DFC-2E96-494E-9CE5-0DC0ADFE8F4F}"/>
    <cellStyle name="Cálculo 2 2 5 2 30" xfId="2143" xr:uid="{2044FFA5-AFA7-45A1-BDF6-EECC466A6ADC}"/>
    <cellStyle name="Cálculo 2 2 5 2 31" xfId="2144" xr:uid="{986A11E6-4CAC-4E9B-8F75-634949E03975}"/>
    <cellStyle name="Cálculo 2 2 5 2 4" xfId="2145" xr:uid="{8998856D-099D-4611-A966-92F5F1E6DE87}"/>
    <cellStyle name="Cálculo 2 2 5 2 5" xfId="2146" xr:uid="{D124E3BD-0694-4F21-BEA5-0EFA1AD9F1A6}"/>
    <cellStyle name="Cálculo 2 2 5 2 6" xfId="2147" xr:uid="{AF1F4709-D1E2-4222-B638-A7D9FCB6EBD9}"/>
    <cellStyle name="Cálculo 2 2 5 2 7" xfId="2148" xr:uid="{062D1840-24B9-4268-BFF9-6F7BB755783E}"/>
    <cellStyle name="Cálculo 2 2 5 2 8" xfId="2149" xr:uid="{330363C1-D87C-455C-AF43-BD9B0A84AB58}"/>
    <cellStyle name="Cálculo 2 2 5 2 9" xfId="2150" xr:uid="{B09B439C-E490-4165-90F7-4015424819F5}"/>
    <cellStyle name="Cálculo 2 2 5 20" xfId="2151" xr:uid="{83D1567D-356F-4C61-BA0B-B4ED1DD5B960}"/>
    <cellStyle name="Cálculo 2 2 5 21" xfId="2152" xr:uid="{B9D907A9-710B-47EE-AECE-8FF50E26482D}"/>
    <cellStyle name="Cálculo 2 2 5 22" xfId="2153" xr:uid="{D78FC1E9-F264-4442-9334-07F44E36512C}"/>
    <cellStyle name="Cálculo 2 2 5 23" xfId="2154" xr:uid="{12E95610-0E91-41D1-8103-7CA86E595FB3}"/>
    <cellStyle name="Cálculo 2 2 5 24" xfId="2155" xr:uid="{9E79BB33-F28C-4A99-AB61-AEA632BA556C}"/>
    <cellStyle name="Cálculo 2 2 5 25" xfId="2156" xr:uid="{91ED6E5B-9385-4E7B-8966-71F0CCFF4736}"/>
    <cellStyle name="Cálculo 2 2 5 26" xfId="2157" xr:uid="{3E38619F-3115-4D09-A2AA-8D882DE86A6E}"/>
    <cellStyle name="Cálculo 2 2 5 27" xfId="2158" xr:uid="{A9FF88A0-333D-49AC-B553-20A82A39CC7A}"/>
    <cellStyle name="Cálculo 2 2 5 28" xfId="2159" xr:uid="{FE14DB9E-20EE-4AA7-82F4-9829ABC89E0E}"/>
    <cellStyle name="Cálculo 2 2 5 29" xfId="2160" xr:uid="{54C61AB3-62BB-4492-9FFE-E6A0B8410B0D}"/>
    <cellStyle name="Cálculo 2 2 5 3" xfId="2161" xr:uid="{330653AB-6BF5-44EF-8EFA-0E90DC69FBC3}"/>
    <cellStyle name="Cálculo 2 2 5 30" xfId="2162" xr:uid="{08446CDF-4651-4C92-913C-7BBE5AF2B78B}"/>
    <cellStyle name="Cálculo 2 2 5 31" xfId="2163" xr:uid="{FF0775A9-95C4-4665-A41C-8477C48E4112}"/>
    <cellStyle name="Cálculo 2 2 5 32" xfId="2164" xr:uid="{3B698748-67A9-4829-91FE-2DED3D0FB1FE}"/>
    <cellStyle name="Cálculo 2 2 5 4" xfId="2165" xr:uid="{76C6C3FD-3916-4A93-B8A2-47E81034B50B}"/>
    <cellStyle name="Cálculo 2 2 5 5" xfId="2166" xr:uid="{58DC6A99-23D7-4F9C-9236-C8BE5F08C9EC}"/>
    <cellStyle name="Cálculo 2 2 5 6" xfId="2167" xr:uid="{405EAFD9-5D0F-4B6C-A161-E6557D2E706B}"/>
    <cellStyle name="Cálculo 2 2 5 7" xfId="2168" xr:uid="{79047AC0-AE16-4332-8426-055A50DDC96F}"/>
    <cellStyle name="Cálculo 2 2 5 8" xfId="2169" xr:uid="{235D58D8-D181-4588-935D-D60B13047DB1}"/>
    <cellStyle name="Cálculo 2 2 5 9" xfId="2170" xr:uid="{EE902517-C4CE-46E5-8B3D-B5E136F4D477}"/>
    <cellStyle name="Cálculo 2 2 6" xfId="2171" xr:uid="{946F2D02-0911-4E25-A232-75414CE84033}"/>
    <cellStyle name="Cálculo 2 2 6 10" xfId="2172" xr:uid="{1BBCBC96-C64B-4AF2-8621-4EA0C751969D}"/>
    <cellStyle name="Cálculo 2 2 6 11" xfId="2173" xr:uid="{97339C54-FC95-4BDF-8635-67746D165D54}"/>
    <cellStyle name="Cálculo 2 2 6 12" xfId="2174" xr:uid="{11D647DE-A117-435F-8F26-C3985CAF3EC7}"/>
    <cellStyle name="Cálculo 2 2 6 13" xfId="2175" xr:uid="{8F963A3B-C27A-4489-B076-CEA55AF97C39}"/>
    <cellStyle name="Cálculo 2 2 6 14" xfId="2176" xr:uid="{E120B81F-8945-46C7-9C7B-BA769B48A81D}"/>
    <cellStyle name="Cálculo 2 2 6 15" xfId="2177" xr:uid="{8EE609DA-852F-4206-AE3D-5279F97B3371}"/>
    <cellStyle name="Cálculo 2 2 6 16" xfId="2178" xr:uid="{17DD4B90-0B41-433C-A29F-025F35EC648E}"/>
    <cellStyle name="Cálculo 2 2 6 17" xfId="2179" xr:uid="{DA40FCF7-6ECB-40AF-ABFE-4E3104D4F8D9}"/>
    <cellStyle name="Cálculo 2 2 6 18" xfId="2180" xr:uid="{5251CA6E-9A5D-41D4-AFB7-E33FCD79DB33}"/>
    <cellStyle name="Cálculo 2 2 6 19" xfId="2181" xr:uid="{FDFA8B1F-F772-42FE-BB2E-228B2C1FE1CB}"/>
    <cellStyle name="Cálculo 2 2 6 2" xfId="2182" xr:uid="{0DF95D81-1BF6-414F-AB83-587EA23C123F}"/>
    <cellStyle name="Cálculo 2 2 6 20" xfId="2183" xr:uid="{4E54AD75-A620-482E-80F5-BF426BF25A64}"/>
    <cellStyle name="Cálculo 2 2 6 21" xfId="2184" xr:uid="{A838DDD7-1CA3-452C-A1D6-326C28556AD1}"/>
    <cellStyle name="Cálculo 2 2 6 22" xfId="2185" xr:uid="{9CA4A4D3-8396-480C-B853-5CE8AEC67983}"/>
    <cellStyle name="Cálculo 2 2 6 23" xfId="2186" xr:uid="{511D953F-D3A7-467C-BBAE-9D6B07D8F3D0}"/>
    <cellStyle name="Cálculo 2 2 6 24" xfId="2187" xr:uid="{7AF5A7E3-7B7A-440A-AAF1-8EC5DC611EB1}"/>
    <cellStyle name="Cálculo 2 2 6 25" xfId="2188" xr:uid="{3E71D9AA-D62E-4784-A3CB-58BC0B3FD1B1}"/>
    <cellStyle name="Cálculo 2 2 6 26" xfId="2189" xr:uid="{D8A248CE-4B17-49C2-AAA9-6F727BED5C89}"/>
    <cellStyle name="Cálculo 2 2 6 27" xfId="2190" xr:uid="{855FF20F-ABF1-44B3-8EBF-2A1AB3EF0AC3}"/>
    <cellStyle name="Cálculo 2 2 6 28" xfId="2191" xr:uid="{E25C6C4A-05A4-4FC9-AFB4-674E12ACC6A8}"/>
    <cellStyle name="Cálculo 2 2 6 29" xfId="2192" xr:uid="{0C806D59-4689-4D3E-80DD-15D01B59428A}"/>
    <cellStyle name="Cálculo 2 2 6 3" xfId="2193" xr:uid="{C9243068-93AC-44C4-A45D-5ACACFBB9614}"/>
    <cellStyle name="Cálculo 2 2 6 30" xfId="2194" xr:uid="{70939282-A688-49A7-9C0E-0FA5DE635E59}"/>
    <cellStyle name="Cálculo 2 2 6 31" xfId="2195" xr:uid="{99405FAA-1118-4753-A7D9-CE69487CB2A2}"/>
    <cellStyle name="Cálculo 2 2 6 4" xfId="2196" xr:uid="{9BA41B65-107C-4E5D-92D9-D385652E35F9}"/>
    <cellStyle name="Cálculo 2 2 6 5" xfId="2197" xr:uid="{AF11F520-4938-40D7-94F4-E2C2A869B857}"/>
    <cellStyle name="Cálculo 2 2 6 6" xfId="2198" xr:uid="{6FA4759B-8AAD-4AAF-8841-6AB020A9C862}"/>
    <cellStyle name="Cálculo 2 2 6 7" xfId="2199" xr:uid="{6D3AB5FA-B877-48C2-AE0D-CCC725A1E016}"/>
    <cellStyle name="Cálculo 2 2 6 8" xfId="2200" xr:uid="{0CD06FF8-E164-42C4-98BA-BFE9FE477987}"/>
    <cellStyle name="Cálculo 2 2 6 9" xfId="2201" xr:uid="{95C67FDC-23BE-409C-9BCD-DEDDB4BD1B95}"/>
    <cellStyle name="Cálculo 2 2 7" xfId="2202" xr:uid="{327CA752-468B-4FE1-978E-3E3F71D6F242}"/>
    <cellStyle name="Cálculo 2 2 7 10" xfId="2203" xr:uid="{19E24B56-38D1-45D2-997C-2E522D5B8567}"/>
    <cellStyle name="Cálculo 2 2 7 11" xfId="2204" xr:uid="{661D64FE-057F-4C6A-8ADE-FF004EBA95EA}"/>
    <cellStyle name="Cálculo 2 2 7 12" xfId="2205" xr:uid="{A94ABB81-3C3C-4269-98CF-6CF1F57D46E9}"/>
    <cellStyle name="Cálculo 2 2 7 13" xfId="2206" xr:uid="{B90BD04C-BF8E-4A0E-A2D5-3132C5BF5625}"/>
    <cellStyle name="Cálculo 2 2 7 14" xfId="2207" xr:uid="{693954F7-2B2A-4207-B695-CD2696554346}"/>
    <cellStyle name="Cálculo 2 2 7 15" xfId="2208" xr:uid="{F5C1BFAD-3BF0-413F-8465-F17B51FB3B68}"/>
    <cellStyle name="Cálculo 2 2 7 16" xfId="2209" xr:uid="{50AECFDE-630F-4024-B39F-4D1BAC6D42DB}"/>
    <cellStyle name="Cálculo 2 2 7 17" xfId="2210" xr:uid="{988DD8E3-16DD-44E6-9D34-A151054A268E}"/>
    <cellStyle name="Cálculo 2 2 7 18" xfId="2211" xr:uid="{755E2380-7EA9-49B6-883B-EA892739D4A3}"/>
    <cellStyle name="Cálculo 2 2 7 19" xfId="2212" xr:uid="{2D070E7B-E05A-43CD-A2FA-B2902190843E}"/>
    <cellStyle name="Cálculo 2 2 7 2" xfId="2213" xr:uid="{49B90CD5-4989-4B69-98BF-2E113FE23AB9}"/>
    <cellStyle name="Cálculo 2 2 7 20" xfId="2214" xr:uid="{D41D8386-8A2B-4D60-B0FC-E464440301F7}"/>
    <cellStyle name="Cálculo 2 2 7 21" xfId="2215" xr:uid="{70D388C5-728B-4793-9023-5D74B7B2F9AF}"/>
    <cellStyle name="Cálculo 2 2 7 22" xfId="2216" xr:uid="{0E1F3FA1-4FAE-4EB9-AD1B-CD97D21445A0}"/>
    <cellStyle name="Cálculo 2 2 7 23" xfId="2217" xr:uid="{CB8D2E03-3D0B-4151-9EBF-02FBE5D0EED9}"/>
    <cellStyle name="Cálculo 2 2 7 24" xfId="2218" xr:uid="{568D6CDB-DB1A-41F6-920B-E4C33E74AAFF}"/>
    <cellStyle name="Cálculo 2 2 7 25" xfId="2219" xr:uid="{063B553E-B094-4BDB-8933-06532043DFC4}"/>
    <cellStyle name="Cálculo 2 2 7 26" xfId="2220" xr:uid="{70D323D9-13C6-4CC0-BD37-69E85CBEE30C}"/>
    <cellStyle name="Cálculo 2 2 7 27" xfId="2221" xr:uid="{3EC405FC-92F3-4CF2-91AB-70DAD9F2F39C}"/>
    <cellStyle name="Cálculo 2 2 7 28" xfId="2222" xr:uid="{A3D1244E-646D-4E87-B2D9-7C34F4B06903}"/>
    <cellStyle name="Cálculo 2 2 7 29" xfId="2223" xr:uid="{6F201D3C-B6D7-4247-89E1-6109C5C2C602}"/>
    <cellStyle name="Cálculo 2 2 7 3" xfId="2224" xr:uid="{3C96535E-7038-4869-85FA-792EF1D03A5E}"/>
    <cellStyle name="Cálculo 2 2 7 30" xfId="2225" xr:uid="{35FA0EB2-CD13-4761-BACD-BB01836EF87B}"/>
    <cellStyle name="Cálculo 2 2 7 31" xfId="2226" xr:uid="{37FDC865-B053-47C1-96C4-263A9DF961ED}"/>
    <cellStyle name="Cálculo 2 2 7 4" xfId="2227" xr:uid="{3516CB0C-686C-41FE-AF3C-9F813935DA4F}"/>
    <cellStyle name="Cálculo 2 2 7 5" xfId="2228" xr:uid="{EFB49510-F935-4C5C-B1A7-9A76612CBF67}"/>
    <cellStyle name="Cálculo 2 2 7 6" xfId="2229" xr:uid="{DA176809-A006-4E30-BD82-2E7511C23F90}"/>
    <cellStyle name="Cálculo 2 2 7 7" xfId="2230" xr:uid="{0ADC086E-7DC0-46FA-A00F-2BF64BB36E99}"/>
    <cellStyle name="Cálculo 2 2 7 8" xfId="2231" xr:uid="{36438867-5A27-416D-8135-9CD108A5F505}"/>
    <cellStyle name="Cálculo 2 2 7 9" xfId="2232" xr:uid="{E963FE0F-4EC3-4F24-97D2-25F5DD627CBF}"/>
    <cellStyle name="Cálculo 2 2 8" xfId="2233" xr:uid="{C4D83AE2-5F24-4571-9796-89F3CB4E8DC3}"/>
    <cellStyle name="Cálculo 2 2 9" xfId="2234" xr:uid="{5BC4796A-75D2-49F3-BFAA-B7019734D657}"/>
    <cellStyle name="Cálculo 2 20" xfId="2235" xr:uid="{8E59CA9B-03BE-4404-94D0-E6CD95B11FC0}"/>
    <cellStyle name="Cálculo 2 21" xfId="2236" xr:uid="{2E28D10E-799B-406C-85EF-627765322031}"/>
    <cellStyle name="Cálculo 2 22" xfId="2237" xr:uid="{15900274-B1C5-432D-AC4D-F7A6225A46BE}"/>
    <cellStyle name="Cálculo 2 23" xfId="2238" xr:uid="{BEF65FA9-C4FE-4C73-B981-75C6E34F9CED}"/>
    <cellStyle name="Cálculo 2 24" xfId="2239" xr:uid="{07632215-F767-491E-A146-66E004AD4DC0}"/>
    <cellStyle name="Cálculo 2 25" xfId="2240" xr:uid="{3AE69A7F-BF14-4B6E-8C8B-9671A3BD3100}"/>
    <cellStyle name="Cálculo 2 26" xfId="2241" xr:uid="{FB1BED2C-558C-4ED5-A76D-B0EE86AC9F31}"/>
    <cellStyle name="Cálculo 2 27" xfId="2242" xr:uid="{BD06AC63-8C2C-4255-96A6-B9432A215F1F}"/>
    <cellStyle name="Cálculo 2 28" xfId="2243" xr:uid="{3C4B9633-AB77-4B67-BCDB-697EFE2587C2}"/>
    <cellStyle name="Cálculo 2 29" xfId="2244" xr:uid="{60734336-1544-4291-8A56-57565426669F}"/>
    <cellStyle name="Cálculo 2 3" xfId="2245" xr:uid="{C030E8F0-A4B2-450D-9F23-61DECF4C7527}"/>
    <cellStyle name="Cálculo 2 3 10" xfId="2246" xr:uid="{CFD6AE99-C1D2-402B-BA53-A0AD98170331}"/>
    <cellStyle name="Cálculo 2 3 11" xfId="2247" xr:uid="{7A6FFA82-6096-46FF-BB65-F123D4777F92}"/>
    <cellStyle name="Cálculo 2 3 12" xfId="2248" xr:uid="{01FB9A37-6596-43F8-9F02-4E767DCECF1C}"/>
    <cellStyle name="Cálculo 2 3 13" xfId="2249" xr:uid="{3C9DDA9C-8162-4C9B-86EC-DC96D7D81FD7}"/>
    <cellStyle name="Cálculo 2 3 14" xfId="2250" xr:uid="{C7799993-66A0-4B69-855A-F830B6217812}"/>
    <cellStyle name="Cálculo 2 3 15" xfId="2251" xr:uid="{B4ADCBA2-C18C-46D8-B1A1-E74B7770F5E3}"/>
    <cellStyle name="Cálculo 2 3 16" xfId="2252" xr:uid="{3647CF96-A665-47D6-B21B-10D736F4F6FF}"/>
    <cellStyle name="Cálculo 2 3 17" xfId="2253" xr:uid="{4C2D26DC-1D8B-4561-A606-6B2BDA02FE2E}"/>
    <cellStyle name="Cálculo 2 3 18" xfId="2254" xr:uid="{979B8A21-1983-4EFF-A6DE-9EF6BBF8CDA7}"/>
    <cellStyle name="Cálculo 2 3 19" xfId="2255" xr:uid="{2DD9D0CB-9B3F-432A-A4D3-BC3B769A17F4}"/>
    <cellStyle name="Cálculo 2 3 2" xfId="2256" xr:uid="{E3B8D580-625D-43FD-8216-F430B02A03D4}"/>
    <cellStyle name="Cálculo 2 3 2 10" xfId="2257" xr:uid="{3DD8280D-BDB8-4133-9D75-34919FDD7207}"/>
    <cellStyle name="Cálculo 2 3 2 11" xfId="2258" xr:uid="{AC31F192-4AC5-4BD8-82AB-DBF7206A99FA}"/>
    <cellStyle name="Cálculo 2 3 2 12" xfId="2259" xr:uid="{8F839A4D-67F2-4C90-9244-CE57982442DD}"/>
    <cellStyle name="Cálculo 2 3 2 13" xfId="2260" xr:uid="{2D25DB29-6E90-416E-925D-DD9FDF9D5302}"/>
    <cellStyle name="Cálculo 2 3 2 14" xfId="2261" xr:uid="{464C8DE7-2E0B-43FC-B3F2-4094240188FC}"/>
    <cellStyle name="Cálculo 2 3 2 15" xfId="2262" xr:uid="{FE41DE81-62E5-43C4-9CE2-5F4159B63662}"/>
    <cellStyle name="Cálculo 2 3 2 16" xfId="2263" xr:uid="{89A12B1C-074C-40FB-A10E-2A1B5D3FB99D}"/>
    <cellStyle name="Cálculo 2 3 2 17" xfId="2264" xr:uid="{995154AC-0563-437A-9B7B-367F0AF90CFD}"/>
    <cellStyle name="Cálculo 2 3 2 18" xfId="2265" xr:uid="{941D2756-C675-4AB4-B801-47E020EC3A5E}"/>
    <cellStyle name="Cálculo 2 3 2 19" xfId="2266" xr:uid="{EB259612-70C0-4639-A861-60756A232E10}"/>
    <cellStyle name="Cálculo 2 3 2 2" xfId="2267" xr:uid="{C05D1E97-D289-41A7-8194-E19C30AA42D6}"/>
    <cellStyle name="Cálculo 2 3 2 2 10" xfId="2268" xr:uid="{30745C15-953A-48CF-B0FE-59DCE649F92C}"/>
    <cellStyle name="Cálculo 2 3 2 2 11" xfId="2269" xr:uid="{AC45AF8E-0A3A-4C1F-B73F-14F5A5682C6E}"/>
    <cellStyle name="Cálculo 2 3 2 2 12" xfId="2270" xr:uid="{9D628BAD-90AF-4D2B-A886-65237C7BE36A}"/>
    <cellStyle name="Cálculo 2 3 2 2 13" xfId="2271" xr:uid="{BBC7F03F-7C5A-4FA1-AA4F-2F2EFF77E9BA}"/>
    <cellStyle name="Cálculo 2 3 2 2 14" xfId="2272" xr:uid="{5AED131D-B8D5-41BE-A639-278A7D1CEB9B}"/>
    <cellStyle name="Cálculo 2 3 2 2 15" xfId="2273" xr:uid="{67F93AE0-89B3-4F19-B2C7-ADB34E0DC55C}"/>
    <cellStyle name="Cálculo 2 3 2 2 16" xfId="2274" xr:uid="{17402DD8-803F-4220-BB9A-AA26CFD9DBBB}"/>
    <cellStyle name="Cálculo 2 3 2 2 17" xfId="2275" xr:uid="{EBBF007C-71D2-4477-9EC8-AAE415E496B5}"/>
    <cellStyle name="Cálculo 2 3 2 2 18" xfId="2276" xr:uid="{398BEE7B-0059-4A7E-9B7F-445DED3D2601}"/>
    <cellStyle name="Cálculo 2 3 2 2 19" xfId="2277" xr:uid="{884EF873-1261-47B4-A7BF-89CA57CFB1F7}"/>
    <cellStyle name="Cálculo 2 3 2 2 2" xfId="2278" xr:uid="{FDE1F94B-27C3-4749-A4B4-DBD5C7113292}"/>
    <cellStyle name="Cálculo 2 3 2 2 2 10" xfId="2279" xr:uid="{33F9CEFE-97EA-44D9-86D4-95E34C7DADF9}"/>
    <cellStyle name="Cálculo 2 3 2 2 2 11" xfId="2280" xr:uid="{CD6C4A85-6866-4FCB-9752-5D93F0AD32B3}"/>
    <cellStyle name="Cálculo 2 3 2 2 2 12" xfId="2281" xr:uid="{70FA7E9F-1E7B-4630-B395-2A144F9B5602}"/>
    <cellStyle name="Cálculo 2 3 2 2 2 13" xfId="2282" xr:uid="{D734A3B6-0407-4C0C-BC38-DD1255C2BD56}"/>
    <cellStyle name="Cálculo 2 3 2 2 2 14" xfId="2283" xr:uid="{30FA9845-3D1F-4699-B0F9-CB7719F5ADE3}"/>
    <cellStyle name="Cálculo 2 3 2 2 2 15" xfId="2284" xr:uid="{F4549A2B-A42E-45A0-975F-24B273EA1839}"/>
    <cellStyle name="Cálculo 2 3 2 2 2 16" xfId="2285" xr:uid="{166A1D33-F868-4E0C-A59D-116F6608A99F}"/>
    <cellStyle name="Cálculo 2 3 2 2 2 17" xfId="2286" xr:uid="{A3519854-44F9-41D1-A41A-85F0F19AA2D5}"/>
    <cellStyle name="Cálculo 2 3 2 2 2 18" xfId="2287" xr:uid="{0E4E56DC-1FE5-43ED-B0CF-05063B7D0B11}"/>
    <cellStyle name="Cálculo 2 3 2 2 2 19" xfId="2288" xr:uid="{ED7AB15B-B68C-4988-A62A-C265DEF6F613}"/>
    <cellStyle name="Cálculo 2 3 2 2 2 2" xfId="2289" xr:uid="{183F534B-4345-4324-A0AC-08D6FC495B11}"/>
    <cellStyle name="Cálculo 2 3 2 2 2 20" xfId="2290" xr:uid="{D9874CB1-ECD3-4F83-B22F-4D1FA0C64945}"/>
    <cellStyle name="Cálculo 2 3 2 2 2 21" xfId="2291" xr:uid="{89F394C9-C5F8-476B-9466-D4B6223ABBE9}"/>
    <cellStyle name="Cálculo 2 3 2 2 2 22" xfId="2292" xr:uid="{6ECB1ABE-F0F8-4BB9-AAB9-F0DA80B58340}"/>
    <cellStyle name="Cálculo 2 3 2 2 2 23" xfId="2293" xr:uid="{3AB69B28-7D8A-4D9E-A936-BC749636F981}"/>
    <cellStyle name="Cálculo 2 3 2 2 2 24" xfId="2294" xr:uid="{5A94E4BC-41FA-4850-AA8A-B04BD4EB2D6F}"/>
    <cellStyle name="Cálculo 2 3 2 2 2 25" xfId="2295" xr:uid="{B9A2588F-1D7C-4DF9-8935-072612858267}"/>
    <cellStyle name="Cálculo 2 3 2 2 2 26" xfId="2296" xr:uid="{5DF76D42-82D4-40AE-8CF1-86318EC6E8A9}"/>
    <cellStyle name="Cálculo 2 3 2 2 2 27" xfId="2297" xr:uid="{99233F68-14B4-491F-9C26-F7610D225396}"/>
    <cellStyle name="Cálculo 2 3 2 2 2 28" xfId="2298" xr:uid="{B9A1CBC3-9CC4-4972-89A4-2FA872D7DE09}"/>
    <cellStyle name="Cálculo 2 3 2 2 2 29" xfId="2299" xr:uid="{930D429E-379A-43C8-9427-F75949F17D00}"/>
    <cellStyle name="Cálculo 2 3 2 2 2 3" xfId="2300" xr:uid="{1B1DCC1D-EE41-49C6-A7D3-AA4171C21DE6}"/>
    <cellStyle name="Cálculo 2 3 2 2 2 30" xfId="2301" xr:uid="{05BBF24F-0D49-4214-B39E-36F53DC9A803}"/>
    <cellStyle name="Cálculo 2 3 2 2 2 31" xfId="2302" xr:uid="{AF22DE2C-954F-48A8-AFA9-53667678B7EE}"/>
    <cellStyle name="Cálculo 2 3 2 2 2 4" xfId="2303" xr:uid="{E2733AB2-38CF-4A15-9A4A-2D431E7538DB}"/>
    <cellStyle name="Cálculo 2 3 2 2 2 5" xfId="2304" xr:uid="{CE597C62-71A9-4A9B-BE2C-A99781678514}"/>
    <cellStyle name="Cálculo 2 3 2 2 2 6" xfId="2305" xr:uid="{F1F344B9-8743-4CDA-BCC7-891BE40B1F05}"/>
    <cellStyle name="Cálculo 2 3 2 2 2 7" xfId="2306" xr:uid="{A23B0D8E-D72C-41E6-BFD2-4D05359C64BE}"/>
    <cellStyle name="Cálculo 2 3 2 2 2 8" xfId="2307" xr:uid="{C49B9975-C6BF-4ABA-85D8-AAE83DB8034D}"/>
    <cellStyle name="Cálculo 2 3 2 2 2 9" xfId="2308" xr:uid="{9952F8DC-0422-4A0C-BE2F-AA9848AC56C2}"/>
    <cellStyle name="Cálculo 2 3 2 2 20" xfId="2309" xr:uid="{CBA65F0A-285D-498F-B73D-2716C2625C96}"/>
    <cellStyle name="Cálculo 2 3 2 2 21" xfId="2310" xr:uid="{E00E25FB-7564-4479-AAA0-58572F7BA820}"/>
    <cellStyle name="Cálculo 2 3 2 2 22" xfId="2311" xr:uid="{339A4842-A315-488A-AA05-70795C07C518}"/>
    <cellStyle name="Cálculo 2 3 2 2 23" xfId="2312" xr:uid="{9B02D172-703C-4E93-939E-7B5C99D12EE6}"/>
    <cellStyle name="Cálculo 2 3 2 2 24" xfId="2313" xr:uid="{2F02BDCA-6C62-4CA0-BCB6-2BF5352D3DE1}"/>
    <cellStyle name="Cálculo 2 3 2 2 25" xfId="2314" xr:uid="{6B075735-6E76-45D9-88C0-6698CA2035A1}"/>
    <cellStyle name="Cálculo 2 3 2 2 26" xfId="2315" xr:uid="{D364B0C8-A524-446E-88ED-22DAEFAF21F8}"/>
    <cellStyle name="Cálculo 2 3 2 2 27" xfId="2316" xr:uid="{4F5BFE51-6514-483B-8A0D-D61CDD411AAE}"/>
    <cellStyle name="Cálculo 2 3 2 2 28" xfId="2317" xr:uid="{D4C13E41-8990-47B4-9F95-BD1FD0A669D2}"/>
    <cellStyle name="Cálculo 2 3 2 2 29" xfId="2318" xr:uid="{DF1CF268-F9EC-497C-B8A7-92259CDF6171}"/>
    <cellStyle name="Cálculo 2 3 2 2 3" xfId="2319" xr:uid="{0A81169D-E7D3-46AA-88AC-95EDAAA079D3}"/>
    <cellStyle name="Cálculo 2 3 2 2 3 10" xfId="2320" xr:uid="{A9D0B0F3-F46B-4A76-B973-E5094E0388E0}"/>
    <cellStyle name="Cálculo 2 3 2 2 3 11" xfId="2321" xr:uid="{AD4AA7AD-72A3-47CF-882F-301A83799325}"/>
    <cellStyle name="Cálculo 2 3 2 2 3 12" xfId="2322" xr:uid="{FF5A0138-39C3-4BC5-B326-5DD1DB23E724}"/>
    <cellStyle name="Cálculo 2 3 2 2 3 13" xfId="2323" xr:uid="{DDE9CAB8-8C5E-4520-9832-3B81E665CAE8}"/>
    <cellStyle name="Cálculo 2 3 2 2 3 14" xfId="2324" xr:uid="{AFB1D598-F9CE-4E53-BB46-5FB229D17B05}"/>
    <cellStyle name="Cálculo 2 3 2 2 3 15" xfId="2325" xr:uid="{A33930C7-3B72-4736-8BDE-974209D9C3B2}"/>
    <cellStyle name="Cálculo 2 3 2 2 3 16" xfId="2326" xr:uid="{6B185905-80D8-46C5-9EAB-E5F71283B35C}"/>
    <cellStyle name="Cálculo 2 3 2 2 3 17" xfId="2327" xr:uid="{EF5972D8-6008-4B74-BA83-E47B46DA6C50}"/>
    <cellStyle name="Cálculo 2 3 2 2 3 18" xfId="2328" xr:uid="{A19F6917-5530-4890-A152-E06FE9A45BC0}"/>
    <cellStyle name="Cálculo 2 3 2 2 3 19" xfId="2329" xr:uid="{77594A04-DDDE-42F5-9916-D67F2B3BE8FC}"/>
    <cellStyle name="Cálculo 2 3 2 2 3 2" xfId="2330" xr:uid="{DA01F6A8-82D1-4F81-BC88-C9E33B9C3648}"/>
    <cellStyle name="Cálculo 2 3 2 2 3 20" xfId="2331" xr:uid="{13162A50-B1DF-4AF4-A620-25CF8F8C3B10}"/>
    <cellStyle name="Cálculo 2 3 2 2 3 21" xfId="2332" xr:uid="{FA8BCFB9-09E1-4DD3-8502-6E943DB7682C}"/>
    <cellStyle name="Cálculo 2 3 2 2 3 22" xfId="2333" xr:uid="{2E5A860E-D952-40C6-A98C-2D9D45E1F27F}"/>
    <cellStyle name="Cálculo 2 3 2 2 3 23" xfId="2334" xr:uid="{F8979D1E-BAC9-4253-9ECB-B50C8CFE2E15}"/>
    <cellStyle name="Cálculo 2 3 2 2 3 24" xfId="2335" xr:uid="{14129E12-F29E-4C18-8E5D-6020B07076F3}"/>
    <cellStyle name="Cálculo 2 3 2 2 3 25" xfId="2336" xr:uid="{179D138E-504B-4584-B18F-26C16AD55C12}"/>
    <cellStyle name="Cálculo 2 3 2 2 3 26" xfId="2337" xr:uid="{29117C8E-E5EA-47C7-BD91-3279089E101B}"/>
    <cellStyle name="Cálculo 2 3 2 2 3 27" xfId="2338" xr:uid="{7481CA8F-8262-486A-9D2D-33454CDEBAA1}"/>
    <cellStyle name="Cálculo 2 3 2 2 3 28" xfId="2339" xr:uid="{20EB9FA3-3EEC-4FA0-8530-2EB3B7BE774F}"/>
    <cellStyle name="Cálculo 2 3 2 2 3 29" xfId="2340" xr:uid="{694C5F4E-F893-4894-8D2E-9C4D629BF8B7}"/>
    <cellStyle name="Cálculo 2 3 2 2 3 3" xfId="2341" xr:uid="{4632BDF7-C4E6-4C6B-8426-26097014965E}"/>
    <cellStyle name="Cálculo 2 3 2 2 3 30" xfId="2342" xr:uid="{EA1F2305-8C72-432B-903B-EBE63679486A}"/>
    <cellStyle name="Cálculo 2 3 2 2 3 31" xfId="2343" xr:uid="{BDF8C02B-F581-445F-83C5-F786D7521D81}"/>
    <cellStyle name="Cálculo 2 3 2 2 3 4" xfId="2344" xr:uid="{3B434F1F-A3DF-4B76-83EF-17B3D1739786}"/>
    <cellStyle name="Cálculo 2 3 2 2 3 5" xfId="2345" xr:uid="{288FEDBB-E717-4167-B346-B8A703D45C0B}"/>
    <cellStyle name="Cálculo 2 3 2 2 3 6" xfId="2346" xr:uid="{C2997942-CF89-4AEB-8BA4-C5B55032505C}"/>
    <cellStyle name="Cálculo 2 3 2 2 3 7" xfId="2347" xr:uid="{ABF783AA-0691-44BC-B852-1CC5FA25C0BF}"/>
    <cellStyle name="Cálculo 2 3 2 2 3 8" xfId="2348" xr:uid="{C8B424A2-BFD8-47F5-B2D2-D95F21620702}"/>
    <cellStyle name="Cálculo 2 3 2 2 3 9" xfId="2349" xr:uid="{7A3C8763-8F33-4F9B-B154-E82BB7C13C6C}"/>
    <cellStyle name="Cálculo 2 3 2 2 30" xfId="2350" xr:uid="{A546BCCC-DAFF-4DC2-BFD3-F9C2578E7C98}"/>
    <cellStyle name="Cálculo 2 3 2 2 31" xfId="2351" xr:uid="{D4916B27-E826-421A-9B3B-D5AE83A5A99F}"/>
    <cellStyle name="Cálculo 2 3 2 2 32" xfId="2352" xr:uid="{C4977BDD-CBB6-466D-AD79-843B19C31AC4}"/>
    <cellStyle name="Cálculo 2 3 2 2 33" xfId="2353" xr:uid="{63BEAD94-F438-4887-B72C-A27F85357F03}"/>
    <cellStyle name="Cálculo 2 3 2 2 4" xfId="2354" xr:uid="{16AFD807-659F-4EEE-A1E6-A29F98A39E6E}"/>
    <cellStyle name="Cálculo 2 3 2 2 5" xfId="2355" xr:uid="{5CBEC52E-23A2-4DBF-8290-151E302C6864}"/>
    <cellStyle name="Cálculo 2 3 2 2 6" xfId="2356" xr:uid="{02B06423-CB90-41E9-9EBB-F21F3EA77EAF}"/>
    <cellStyle name="Cálculo 2 3 2 2 7" xfId="2357" xr:uid="{0517EBAE-2020-46C5-B3D1-95615BB5A4BD}"/>
    <cellStyle name="Cálculo 2 3 2 2 8" xfId="2358" xr:uid="{503F7AFF-A5CB-451A-9135-8BCFE39C079D}"/>
    <cellStyle name="Cálculo 2 3 2 2 9" xfId="2359" xr:uid="{1A1987CB-A541-4BA5-87FA-F245B6E75CC3}"/>
    <cellStyle name="Cálculo 2 3 2 20" xfId="2360" xr:uid="{01E9E735-B682-4C4D-8EF2-A9AD1E15EA51}"/>
    <cellStyle name="Cálculo 2 3 2 21" xfId="2361" xr:uid="{DB5F94C4-7D93-402D-A73D-6F643ED544A8}"/>
    <cellStyle name="Cálculo 2 3 2 22" xfId="2362" xr:uid="{195D51FB-EEA1-4617-B9CE-8EC6CC967CC4}"/>
    <cellStyle name="Cálculo 2 3 2 23" xfId="2363" xr:uid="{AEBF4F6A-4E11-4435-898B-A472FC3C987D}"/>
    <cellStyle name="Cálculo 2 3 2 24" xfId="2364" xr:uid="{C8D37E67-86E9-4BD5-83C8-B805F6EB9AC1}"/>
    <cellStyle name="Cálculo 2 3 2 25" xfId="2365" xr:uid="{3D8BB296-21E7-45D4-829F-C287E4D94F66}"/>
    <cellStyle name="Cálculo 2 3 2 26" xfId="2366" xr:uid="{ED7EF658-AF5E-4C99-A590-1C4271C36049}"/>
    <cellStyle name="Cálculo 2 3 2 27" xfId="2367" xr:uid="{458698F5-33D4-4B84-B020-C32C5C898D02}"/>
    <cellStyle name="Cálculo 2 3 2 28" xfId="2368" xr:uid="{70E76183-1895-48A8-894A-28786FBA1E9F}"/>
    <cellStyle name="Cálculo 2 3 2 29" xfId="2369" xr:uid="{FF5F9A22-7F56-4D44-8484-093F20EE6704}"/>
    <cellStyle name="Cálculo 2 3 2 3" xfId="2370" xr:uid="{F75A3D44-8D5F-4B0D-B4C3-C57049D53E51}"/>
    <cellStyle name="Cálculo 2 3 2 3 10" xfId="2371" xr:uid="{3F4E61F9-51E7-4E06-8E34-681851AEE9B6}"/>
    <cellStyle name="Cálculo 2 3 2 3 11" xfId="2372" xr:uid="{679D4C8C-6889-4FB1-9D5C-1485F70A1C13}"/>
    <cellStyle name="Cálculo 2 3 2 3 12" xfId="2373" xr:uid="{7B3D9BF9-E872-4824-B7ED-D724BC4B4DC9}"/>
    <cellStyle name="Cálculo 2 3 2 3 13" xfId="2374" xr:uid="{9C81C1BF-1FE2-4BF7-80C6-8C175812F570}"/>
    <cellStyle name="Cálculo 2 3 2 3 14" xfId="2375" xr:uid="{3A774E6F-6437-4D94-B655-EB5AA926FAA7}"/>
    <cellStyle name="Cálculo 2 3 2 3 15" xfId="2376" xr:uid="{7DB653F9-09BA-4552-9D90-02A70FC824BE}"/>
    <cellStyle name="Cálculo 2 3 2 3 16" xfId="2377" xr:uid="{8D96BA40-DE4C-40ED-9D06-0CD84F6949B9}"/>
    <cellStyle name="Cálculo 2 3 2 3 17" xfId="2378" xr:uid="{35A8C6B4-1489-420A-9EBC-5C30C50CDEB8}"/>
    <cellStyle name="Cálculo 2 3 2 3 18" xfId="2379" xr:uid="{F05D212D-27E1-4069-999E-D989F79BC59C}"/>
    <cellStyle name="Cálculo 2 3 2 3 19" xfId="2380" xr:uid="{78DE7A23-5ACC-41CD-9ADE-0FFEE5AEAF16}"/>
    <cellStyle name="Cálculo 2 3 2 3 2" xfId="2381" xr:uid="{114D4AAF-384C-4943-8663-E124AF5EE68F}"/>
    <cellStyle name="Cálculo 2 3 2 3 2 10" xfId="2382" xr:uid="{51DB9B47-B7DD-48E1-A108-89E1D293F54E}"/>
    <cellStyle name="Cálculo 2 3 2 3 2 11" xfId="2383" xr:uid="{5E7677F4-4DA4-4EEE-AF64-8F9EE46AE1BD}"/>
    <cellStyle name="Cálculo 2 3 2 3 2 12" xfId="2384" xr:uid="{2313439E-DA3E-4CCA-BABF-D4BCFD82F3C3}"/>
    <cellStyle name="Cálculo 2 3 2 3 2 13" xfId="2385" xr:uid="{BB22743D-A6AF-4740-B223-35A1375EE98D}"/>
    <cellStyle name="Cálculo 2 3 2 3 2 14" xfId="2386" xr:uid="{F2DDB1C3-6E72-41FB-83AD-76209DAC5B6C}"/>
    <cellStyle name="Cálculo 2 3 2 3 2 15" xfId="2387" xr:uid="{A55946D7-677F-451E-96E5-D5637C3A3D01}"/>
    <cellStyle name="Cálculo 2 3 2 3 2 16" xfId="2388" xr:uid="{965A0EFB-7A40-491E-9CE8-EB7CF3FDC221}"/>
    <cellStyle name="Cálculo 2 3 2 3 2 17" xfId="2389" xr:uid="{3E997017-2D82-4E7A-8815-468901609F98}"/>
    <cellStyle name="Cálculo 2 3 2 3 2 18" xfId="2390" xr:uid="{979FF895-1A6C-4EEB-9344-FDF7CBD76EE5}"/>
    <cellStyle name="Cálculo 2 3 2 3 2 19" xfId="2391" xr:uid="{FE5615B9-201B-48CF-A74C-0183646D0CD2}"/>
    <cellStyle name="Cálculo 2 3 2 3 2 2" xfId="2392" xr:uid="{F896781F-214A-404D-A3D0-AF557CC5DDB9}"/>
    <cellStyle name="Cálculo 2 3 2 3 2 20" xfId="2393" xr:uid="{CABA2F85-9331-470B-9A91-EE1B868EAE90}"/>
    <cellStyle name="Cálculo 2 3 2 3 2 21" xfId="2394" xr:uid="{A3CCABA5-E102-47A3-B82D-546E0869588F}"/>
    <cellStyle name="Cálculo 2 3 2 3 2 22" xfId="2395" xr:uid="{9A975575-A537-40A6-B4D9-A526DAA521F4}"/>
    <cellStyle name="Cálculo 2 3 2 3 2 23" xfId="2396" xr:uid="{755D7716-598F-4A8F-9122-5C8B295FA15E}"/>
    <cellStyle name="Cálculo 2 3 2 3 2 24" xfId="2397" xr:uid="{74621F2F-D7B6-45BA-9149-EED907BFBB0D}"/>
    <cellStyle name="Cálculo 2 3 2 3 2 25" xfId="2398" xr:uid="{CADEE4FC-70E3-4F7A-AC73-48048F2C8CA9}"/>
    <cellStyle name="Cálculo 2 3 2 3 2 26" xfId="2399" xr:uid="{6BDCE1E3-852F-4C0D-9666-E0A489589528}"/>
    <cellStyle name="Cálculo 2 3 2 3 2 27" xfId="2400" xr:uid="{B9C3F44C-CFEE-45D4-A89C-5EF17234A9C0}"/>
    <cellStyle name="Cálculo 2 3 2 3 2 28" xfId="2401" xr:uid="{A4B1FD23-2E6F-4571-BDF1-E8B8C2BF467C}"/>
    <cellStyle name="Cálculo 2 3 2 3 2 29" xfId="2402" xr:uid="{F4A25334-FEC0-4D70-AC3D-BDCDE0C3B1D9}"/>
    <cellStyle name="Cálculo 2 3 2 3 2 3" xfId="2403" xr:uid="{863F0E53-5D9A-45BC-A024-431B5A870345}"/>
    <cellStyle name="Cálculo 2 3 2 3 2 30" xfId="2404" xr:uid="{3541B427-0291-41CE-AE46-BE76DF90977C}"/>
    <cellStyle name="Cálculo 2 3 2 3 2 31" xfId="2405" xr:uid="{4FA3C542-215A-45C3-A316-381BE8DD8A20}"/>
    <cellStyle name="Cálculo 2 3 2 3 2 4" xfId="2406" xr:uid="{60C4EBAD-CF1A-4090-9D49-802B207075D2}"/>
    <cellStyle name="Cálculo 2 3 2 3 2 5" xfId="2407" xr:uid="{0DDBB248-70FF-4475-BD60-E7223BB437D1}"/>
    <cellStyle name="Cálculo 2 3 2 3 2 6" xfId="2408" xr:uid="{0F7E844F-EE96-4D47-B691-0FEFA54D7490}"/>
    <cellStyle name="Cálculo 2 3 2 3 2 7" xfId="2409" xr:uid="{3FCA7A2C-3123-4F6E-AB5C-313465DF983B}"/>
    <cellStyle name="Cálculo 2 3 2 3 2 8" xfId="2410" xr:uid="{90A8C23F-EA6E-47F3-B0D1-795F6DB07D39}"/>
    <cellStyle name="Cálculo 2 3 2 3 2 9" xfId="2411" xr:uid="{BAA340A5-94D0-41DA-B80A-187B303282E6}"/>
    <cellStyle name="Cálculo 2 3 2 3 20" xfId="2412" xr:uid="{D6098BB0-913E-42BA-9617-24D769152A67}"/>
    <cellStyle name="Cálculo 2 3 2 3 21" xfId="2413" xr:uid="{60ED6B88-1C61-45F7-A8BC-9D9A76678DF5}"/>
    <cellStyle name="Cálculo 2 3 2 3 22" xfId="2414" xr:uid="{45E3410A-56AE-4902-8F98-3994E786F281}"/>
    <cellStyle name="Cálculo 2 3 2 3 23" xfId="2415" xr:uid="{10CC7118-4394-4316-8790-D4CBA5A120DA}"/>
    <cellStyle name="Cálculo 2 3 2 3 24" xfId="2416" xr:uid="{2E1A9515-1102-4989-9A68-A0C5C9D16FB8}"/>
    <cellStyle name="Cálculo 2 3 2 3 25" xfId="2417" xr:uid="{C328EE47-1858-4634-8062-8BBBEEE4A4D4}"/>
    <cellStyle name="Cálculo 2 3 2 3 26" xfId="2418" xr:uid="{C3624595-FF79-44B2-A680-44815B3C5EF1}"/>
    <cellStyle name="Cálculo 2 3 2 3 27" xfId="2419" xr:uid="{114D6EA3-2CAD-4200-8630-C03993800BDC}"/>
    <cellStyle name="Cálculo 2 3 2 3 28" xfId="2420" xr:uid="{FB18BC12-708F-4105-903E-0A278E386D09}"/>
    <cellStyle name="Cálculo 2 3 2 3 29" xfId="2421" xr:uid="{28A79C3D-9918-46A1-BB97-7714F5E2F469}"/>
    <cellStyle name="Cálculo 2 3 2 3 3" xfId="2422" xr:uid="{C73EE8A4-F360-40E5-95D7-535776B746BB}"/>
    <cellStyle name="Cálculo 2 3 2 3 3 10" xfId="2423" xr:uid="{F1643EB1-021F-4991-BFC2-D595715B232A}"/>
    <cellStyle name="Cálculo 2 3 2 3 3 11" xfId="2424" xr:uid="{6C032042-8F74-49C3-A870-6447D760C0C8}"/>
    <cellStyle name="Cálculo 2 3 2 3 3 12" xfId="2425" xr:uid="{F277572E-B04A-403B-AE7A-C3ED50096CDA}"/>
    <cellStyle name="Cálculo 2 3 2 3 3 13" xfId="2426" xr:uid="{72D0D4CC-C6CD-4DFD-BEDF-CF7E104B7775}"/>
    <cellStyle name="Cálculo 2 3 2 3 3 14" xfId="2427" xr:uid="{21BDACEA-E0B9-41E7-972A-0AF0D9E17118}"/>
    <cellStyle name="Cálculo 2 3 2 3 3 15" xfId="2428" xr:uid="{9D44697B-A14E-4CBA-9C85-3D269A066B48}"/>
    <cellStyle name="Cálculo 2 3 2 3 3 16" xfId="2429" xr:uid="{4D748F2A-8E53-4E83-B022-243A9CC478A0}"/>
    <cellStyle name="Cálculo 2 3 2 3 3 17" xfId="2430" xr:uid="{CFAB9A09-2673-4A7C-83C2-78E9F9564684}"/>
    <cellStyle name="Cálculo 2 3 2 3 3 18" xfId="2431" xr:uid="{0C79915D-EA70-4823-A25C-F4C944C8CF32}"/>
    <cellStyle name="Cálculo 2 3 2 3 3 19" xfId="2432" xr:uid="{6C355280-B156-4421-951B-E72F7A8621A7}"/>
    <cellStyle name="Cálculo 2 3 2 3 3 2" xfId="2433" xr:uid="{880BCE9A-7506-4D2B-A291-69214E7FEDCE}"/>
    <cellStyle name="Cálculo 2 3 2 3 3 20" xfId="2434" xr:uid="{7BB92925-4352-45CF-BD88-D170A7C5ADF9}"/>
    <cellStyle name="Cálculo 2 3 2 3 3 21" xfId="2435" xr:uid="{BE41F6E7-398E-4041-B257-AFCDEE738D38}"/>
    <cellStyle name="Cálculo 2 3 2 3 3 22" xfId="2436" xr:uid="{431F24E7-FC37-4D55-975A-40E6D3E28601}"/>
    <cellStyle name="Cálculo 2 3 2 3 3 23" xfId="2437" xr:uid="{2E09F554-C16C-44B2-8E4B-99A5B77683F9}"/>
    <cellStyle name="Cálculo 2 3 2 3 3 24" xfId="2438" xr:uid="{0A03CA48-D09A-4653-90D1-05387942AFB7}"/>
    <cellStyle name="Cálculo 2 3 2 3 3 25" xfId="2439" xr:uid="{DE24A1FB-B128-40C5-B1C7-0843D9542B74}"/>
    <cellStyle name="Cálculo 2 3 2 3 3 26" xfId="2440" xr:uid="{C0926369-0C00-44F5-9912-B7BA37FC44A7}"/>
    <cellStyle name="Cálculo 2 3 2 3 3 27" xfId="2441" xr:uid="{21DD969E-3E9A-4CAD-8E76-02CA9F18CC8E}"/>
    <cellStyle name="Cálculo 2 3 2 3 3 28" xfId="2442" xr:uid="{F7F96FB2-C726-4986-ADD5-5121D9F0BB4F}"/>
    <cellStyle name="Cálculo 2 3 2 3 3 29" xfId="2443" xr:uid="{FB70737F-B09E-4981-B306-A4F0CD69A9DE}"/>
    <cellStyle name="Cálculo 2 3 2 3 3 3" xfId="2444" xr:uid="{D3D57AA2-196A-47CA-8AA5-CEF8F9B0B116}"/>
    <cellStyle name="Cálculo 2 3 2 3 3 30" xfId="2445" xr:uid="{49D1D1E4-B0AB-4EF4-A202-EB3505B146F8}"/>
    <cellStyle name="Cálculo 2 3 2 3 3 31" xfId="2446" xr:uid="{6B33730B-DDC3-4359-A810-236A4A08CB1B}"/>
    <cellStyle name="Cálculo 2 3 2 3 3 4" xfId="2447" xr:uid="{270DD0FE-A7EA-4B90-8981-0D3EC1A35C3C}"/>
    <cellStyle name="Cálculo 2 3 2 3 3 5" xfId="2448" xr:uid="{9D039C3F-EF0A-4F6E-86AA-F005902DFF96}"/>
    <cellStyle name="Cálculo 2 3 2 3 3 6" xfId="2449" xr:uid="{6AB2E661-A97B-4193-A2B1-35C7D761D93C}"/>
    <cellStyle name="Cálculo 2 3 2 3 3 7" xfId="2450" xr:uid="{23273AA1-DB59-40D2-AD3E-7EA9E62A47C3}"/>
    <cellStyle name="Cálculo 2 3 2 3 3 8" xfId="2451" xr:uid="{24D11664-35F4-4268-9ECD-67C94505A817}"/>
    <cellStyle name="Cálculo 2 3 2 3 3 9" xfId="2452" xr:uid="{BF6EFB31-946B-4555-BAC0-4D235052646F}"/>
    <cellStyle name="Cálculo 2 3 2 3 30" xfId="2453" xr:uid="{91226B7A-3D3C-4371-87C3-A2AF9CC8779B}"/>
    <cellStyle name="Cálculo 2 3 2 3 31" xfId="2454" xr:uid="{DEE76920-BA9D-4831-897A-7E650D90E9F1}"/>
    <cellStyle name="Cálculo 2 3 2 3 32" xfId="2455" xr:uid="{77A805C9-0344-4BA1-9FAF-B8FF89D6F3EF}"/>
    <cellStyle name="Cálculo 2 3 2 3 33" xfId="2456" xr:uid="{AF0025F5-6755-4232-B674-DFDBD1EE08B3}"/>
    <cellStyle name="Cálculo 2 3 2 3 4" xfId="2457" xr:uid="{54B9B87F-367B-4840-A42D-4C8D25F5508D}"/>
    <cellStyle name="Cálculo 2 3 2 3 5" xfId="2458" xr:uid="{D2E68011-9D36-4F73-8F0A-CE976AEF6E50}"/>
    <cellStyle name="Cálculo 2 3 2 3 6" xfId="2459" xr:uid="{8BC175EB-4132-4455-BAAE-235DB0CB3E06}"/>
    <cellStyle name="Cálculo 2 3 2 3 7" xfId="2460" xr:uid="{F142ECC1-B11C-403F-B6EF-3CF151C06D80}"/>
    <cellStyle name="Cálculo 2 3 2 3 8" xfId="2461" xr:uid="{814947FA-DAAC-4034-9B04-80F8653992B1}"/>
    <cellStyle name="Cálculo 2 3 2 3 9" xfId="2462" xr:uid="{5FD57920-BCB4-4815-90A4-506B98380782}"/>
    <cellStyle name="Cálculo 2 3 2 30" xfId="2463" xr:uid="{1D73ADC9-319D-49DC-B2E2-BD861D137709}"/>
    <cellStyle name="Cálculo 2 3 2 31" xfId="2464" xr:uid="{FA5C02DA-4CEA-4E72-9D29-3DF14A5E93D7}"/>
    <cellStyle name="Cálculo 2 3 2 32" xfId="2465" xr:uid="{383B933C-812F-46A6-B209-6746862E3A93}"/>
    <cellStyle name="Cálculo 2 3 2 33" xfId="2466" xr:uid="{011AAD70-4460-4B10-A370-639990E91125}"/>
    <cellStyle name="Cálculo 2 3 2 34" xfId="2467" xr:uid="{B6B701CA-5B1F-4F17-B098-D3770EC4D73C}"/>
    <cellStyle name="Cálculo 2 3 2 35" xfId="2468" xr:uid="{868C2D11-9869-48F5-8BCA-0541547B7CDF}"/>
    <cellStyle name="Cálculo 2 3 2 36" xfId="2469" xr:uid="{F2E3A088-10A0-4A77-9007-88EEC264C2C7}"/>
    <cellStyle name="Cálculo 2 3 2 4" xfId="2470" xr:uid="{E166FA56-DBD3-4A5C-B2FD-098E91379375}"/>
    <cellStyle name="Cálculo 2 3 2 4 10" xfId="2471" xr:uid="{6D2713DC-73B2-4694-9490-72C347B3E693}"/>
    <cellStyle name="Cálculo 2 3 2 4 11" xfId="2472" xr:uid="{AD5B0904-784D-4698-B88F-1C360A9889FD}"/>
    <cellStyle name="Cálculo 2 3 2 4 12" xfId="2473" xr:uid="{07AB3374-89C5-446C-A8A3-D336F8CA1A68}"/>
    <cellStyle name="Cálculo 2 3 2 4 13" xfId="2474" xr:uid="{B724D5CD-198C-4C87-9060-D15AC044B163}"/>
    <cellStyle name="Cálculo 2 3 2 4 14" xfId="2475" xr:uid="{7B6FBBE1-ADB3-4B71-82C7-94D3B0D9F35B}"/>
    <cellStyle name="Cálculo 2 3 2 4 15" xfId="2476" xr:uid="{696CCB01-F191-44CE-B48D-993EC0754C6E}"/>
    <cellStyle name="Cálculo 2 3 2 4 16" xfId="2477" xr:uid="{E3E996DC-A62B-4D2C-9988-BC7E44CF76A6}"/>
    <cellStyle name="Cálculo 2 3 2 4 17" xfId="2478" xr:uid="{BA303E43-73E6-4EA1-8BB9-2EFE78566078}"/>
    <cellStyle name="Cálculo 2 3 2 4 18" xfId="2479" xr:uid="{988AB863-EDA8-40A6-83C3-C3EB7A82126A}"/>
    <cellStyle name="Cálculo 2 3 2 4 19" xfId="2480" xr:uid="{F06124DB-8E03-45BC-A6F2-3B2701FE9AE2}"/>
    <cellStyle name="Cálculo 2 3 2 4 2" xfId="2481" xr:uid="{4B026AA4-2E4F-4EED-A72A-14CB294037B6}"/>
    <cellStyle name="Cálculo 2 3 2 4 2 10" xfId="2482" xr:uid="{01C72F35-F28A-42FD-A464-F9A78AB88D39}"/>
    <cellStyle name="Cálculo 2 3 2 4 2 11" xfId="2483" xr:uid="{DCD08A3F-39A7-475D-AC62-B73198831B23}"/>
    <cellStyle name="Cálculo 2 3 2 4 2 12" xfId="2484" xr:uid="{1905BFBA-6B44-4C5A-92FC-822FC1945DDE}"/>
    <cellStyle name="Cálculo 2 3 2 4 2 13" xfId="2485" xr:uid="{1B437967-3320-400A-B787-C0E707F6014F}"/>
    <cellStyle name="Cálculo 2 3 2 4 2 14" xfId="2486" xr:uid="{CA55FCBF-9774-44F1-9B49-4963C128F926}"/>
    <cellStyle name="Cálculo 2 3 2 4 2 15" xfId="2487" xr:uid="{957DA28D-A3D7-4C00-AB3E-30938C4607EE}"/>
    <cellStyle name="Cálculo 2 3 2 4 2 16" xfId="2488" xr:uid="{A2D78BAF-8E9D-4BA3-B230-909022C8BF19}"/>
    <cellStyle name="Cálculo 2 3 2 4 2 17" xfId="2489" xr:uid="{03366D9D-5526-4D3B-BB2F-4CF1CDC697D2}"/>
    <cellStyle name="Cálculo 2 3 2 4 2 18" xfId="2490" xr:uid="{5C27F85F-BD60-46A8-B323-3D8EC7C1F845}"/>
    <cellStyle name="Cálculo 2 3 2 4 2 19" xfId="2491" xr:uid="{D9F3556F-3C4B-4DA1-B78C-A457BB9C93E6}"/>
    <cellStyle name="Cálculo 2 3 2 4 2 2" xfId="2492" xr:uid="{05DC3C26-7588-462C-B01F-3FD4CF8691A0}"/>
    <cellStyle name="Cálculo 2 3 2 4 2 20" xfId="2493" xr:uid="{0EC2B211-6FC8-42F2-AF80-5486811A9A43}"/>
    <cellStyle name="Cálculo 2 3 2 4 2 21" xfId="2494" xr:uid="{D6CA7E05-F056-448D-ABD1-079E944F311A}"/>
    <cellStyle name="Cálculo 2 3 2 4 2 22" xfId="2495" xr:uid="{18079B40-58A8-4F39-BEE7-C244872BE623}"/>
    <cellStyle name="Cálculo 2 3 2 4 2 23" xfId="2496" xr:uid="{E19187FC-0657-44A0-9C3B-A627EA9F2EFB}"/>
    <cellStyle name="Cálculo 2 3 2 4 2 24" xfId="2497" xr:uid="{2AB9E45E-968F-4C89-8745-603BEAB4AE89}"/>
    <cellStyle name="Cálculo 2 3 2 4 2 25" xfId="2498" xr:uid="{E5E9EDEF-7FA8-4791-A60A-2C2F3DD375D9}"/>
    <cellStyle name="Cálculo 2 3 2 4 2 26" xfId="2499" xr:uid="{4497ABD8-F24B-459C-A95A-7F41006F0300}"/>
    <cellStyle name="Cálculo 2 3 2 4 2 27" xfId="2500" xr:uid="{77ADFE98-81DE-4299-B4F1-0B4E55567C68}"/>
    <cellStyle name="Cálculo 2 3 2 4 2 28" xfId="2501" xr:uid="{913CB9C7-708A-4072-9FDA-3204D3CA1D71}"/>
    <cellStyle name="Cálculo 2 3 2 4 2 29" xfId="2502" xr:uid="{660504A8-B38E-4248-A509-748346A030E0}"/>
    <cellStyle name="Cálculo 2 3 2 4 2 3" xfId="2503" xr:uid="{7B6EC688-C13C-4084-8D07-BEC16CE0190F}"/>
    <cellStyle name="Cálculo 2 3 2 4 2 30" xfId="2504" xr:uid="{E461FFB4-4137-42ED-BB43-DE829CFBC9B5}"/>
    <cellStyle name="Cálculo 2 3 2 4 2 31" xfId="2505" xr:uid="{653CAB1C-31CB-4BDA-B6BE-B3EC048C7E6E}"/>
    <cellStyle name="Cálculo 2 3 2 4 2 4" xfId="2506" xr:uid="{8F9088F0-0797-4DDB-8F70-FB2245C26856}"/>
    <cellStyle name="Cálculo 2 3 2 4 2 5" xfId="2507" xr:uid="{5AD0AB83-C25B-4C36-BB3E-7E7A96DB094E}"/>
    <cellStyle name="Cálculo 2 3 2 4 2 6" xfId="2508" xr:uid="{612CEB96-B38A-45A5-9E5F-7B91C7504E10}"/>
    <cellStyle name="Cálculo 2 3 2 4 2 7" xfId="2509" xr:uid="{D3AFF523-5DA2-4A1B-BB19-621A0FCA90F0}"/>
    <cellStyle name="Cálculo 2 3 2 4 2 8" xfId="2510" xr:uid="{92666C39-401B-4BA7-BFEB-07A0DE054F9E}"/>
    <cellStyle name="Cálculo 2 3 2 4 2 9" xfId="2511" xr:uid="{D61177CD-93C4-4069-8CE5-618EC1662154}"/>
    <cellStyle name="Cálculo 2 3 2 4 20" xfId="2512" xr:uid="{98DD4F29-B604-4AE7-BA51-278A052EFB3D}"/>
    <cellStyle name="Cálculo 2 3 2 4 21" xfId="2513" xr:uid="{336BBACE-73DE-40BB-BB5B-0BE8D8BD63A0}"/>
    <cellStyle name="Cálculo 2 3 2 4 22" xfId="2514" xr:uid="{86FF7DDB-9D90-46B5-A232-9F962A6756C0}"/>
    <cellStyle name="Cálculo 2 3 2 4 23" xfId="2515" xr:uid="{ECCBCBB0-B02C-41BB-B496-B81A6F239F88}"/>
    <cellStyle name="Cálculo 2 3 2 4 24" xfId="2516" xr:uid="{4A33BC42-47DE-48AE-9549-9CFA8DFF8910}"/>
    <cellStyle name="Cálculo 2 3 2 4 25" xfId="2517" xr:uid="{6A8D3F37-60AD-4603-80C5-F564F75D1B34}"/>
    <cellStyle name="Cálculo 2 3 2 4 26" xfId="2518" xr:uid="{46F6EA00-2F48-4F4A-AA2B-E8B3BAE9D9F7}"/>
    <cellStyle name="Cálculo 2 3 2 4 27" xfId="2519" xr:uid="{7848D7A9-BAF4-4CF9-9ADE-2C3F6EB330AF}"/>
    <cellStyle name="Cálculo 2 3 2 4 28" xfId="2520" xr:uid="{3C7F9E24-F8FF-40D0-905D-ECB7F5BA1854}"/>
    <cellStyle name="Cálculo 2 3 2 4 29" xfId="2521" xr:uid="{3F89A5FB-3B0C-46A6-9664-107D557A64A4}"/>
    <cellStyle name="Cálculo 2 3 2 4 3" xfId="2522" xr:uid="{3DF4E390-B5C2-4543-AF1B-EF45FF86CD64}"/>
    <cellStyle name="Cálculo 2 3 2 4 3 10" xfId="2523" xr:uid="{D536DC45-BEE8-4FFD-99E6-21D1101E2778}"/>
    <cellStyle name="Cálculo 2 3 2 4 3 11" xfId="2524" xr:uid="{0832DD44-C5B5-4C9B-B81C-767A7A70C615}"/>
    <cellStyle name="Cálculo 2 3 2 4 3 12" xfId="2525" xr:uid="{A3764BBF-BF60-4C4A-AE33-D8861EF54225}"/>
    <cellStyle name="Cálculo 2 3 2 4 3 13" xfId="2526" xr:uid="{79C1CCBE-9CAA-478A-A75F-3D53FE29407E}"/>
    <cellStyle name="Cálculo 2 3 2 4 3 14" xfId="2527" xr:uid="{689724DC-FE5E-4D47-81DA-AA0FB001C416}"/>
    <cellStyle name="Cálculo 2 3 2 4 3 15" xfId="2528" xr:uid="{630FF874-BFD7-4620-9E62-12C07B6F561B}"/>
    <cellStyle name="Cálculo 2 3 2 4 3 16" xfId="2529" xr:uid="{D7B28781-0F93-4940-A4D2-426937BB16BC}"/>
    <cellStyle name="Cálculo 2 3 2 4 3 17" xfId="2530" xr:uid="{F9CE9462-9FB1-4D30-A411-6F7C75B58ACB}"/>
    <cellStyle name="Cálculo 2 3 2 4 3 18" xfId="2531" xr:uid="{1F3B96BC-DCB7-45F6-B915-EB42F275E373}"/>
    <cellStyle name="Cálculo 2 3 2 4 3 19" xfId="2532" xr:uid="{576C1E58-BD8B-4744-9A95-E22C921F3B97}"/>
    <cellStyle name="Cálculo 2 3 2 4 3 2" xfId="2533" xr:uid="{0DE4167F-09B9-4B00-97F4-A3E51FAAE7E6}"/>
    <cellStyle name="Cálculo 2 3 2 4 3 20" xfId="2534" xr:uid="{C1981B6E-5597-4C84-A6BA-1E9227EEAF86}"/>
    <cellStyle name="Cálculo 2 3 2 4 3 21" xfId="2535" xr:uid="{ECEBF639-2083-4DE3-8B92-8509A2007802}"/>
    <cellStyle name="Cálculo 2 3 2 4 3 22" xfId="2536" xr:uid="{5671278B-377C-4435-ACD0-4499571DEDF6}"/>
    <cellStyle name="Cálculo 2 3 2 4 3 23" xfId="2537" xr:uid="{05D7A022-4A7F-4702-8A48-F451F4C4CE92}"/>
    <cellStyle name="Cálculo 2 3 2 4 3 24" xfId="2538" xr:uid="{19342E73-865B-49E8-9E25-89FAABB0ED93}"/>
    <cellStyle name="Cálculo 2 3 2 4 3 25" xfId="2539" xr:uid="{67C84480-91DE-466D-B589-8D436BFEB7A9}"/>
    <cellStyle name="Cálculo 2 3 2 4 3 26" xfId="2540" xr:uid="{4F80C7EC-AE27-4376-9B07-8DACC4918289}"/>
    <cellStyle name="Cálculo 2 3 2 4 3 27" xfId="2541" xr:uid="{07D34DCB-9251-48BA-AF2D-A745CCF2A690}"/>
    <cellStyle name="Cálculo 2 3 2 4 3 28" xfId="2542" xr:uid="{4D3ED8DD-BEF6-42AD-A830-3BB9F03563F1}"/>
    <cellStyle name="Cálculo 2 3 2 4 3 29" xfId="2543" xr:uid="{437B8D7A-4634-403F-A91C-04519E9CD5AD}"/>
    <cellStyle name="Cálculo 2 3 2 4 3 3" xfId="2544" xr:uid="{40D0A116-F659-4A18-B968-1E4044054CE6}"/>
    <cellStyle name="Cálculo 2 3 2 4 3 30" xfId="2545" xr:uid="{B40C5DA6-8677-4FBF-AC54-672C907DF9D6}"/>
    <cellStyle name="Cálculo 2 3 2 4 3 31" xfId="2546" xr:uid="{075388BC-120D-4FDB-80CC-19DCD12DC2A3}"/>
    <cellStyle name="Cálculo 2 3 2 4 3 4" xfId="2547" xr:uid="{9BD4D604-8EAD-48A0-B813-95D25A9D1170}"/>
    <cellStyle name="Cálculo 2 3 2 4 3 5" xfId="2548" xr:uid="{144F613C-E8F4-42A6-AFC0-52A29A0F8131}"/>
    <cellStyle name="Cálculo 2 3 2 4 3 6" xfId="2549" xr:uid="{D58C228A-8CE9-43AE-B2E9-95C222D126A8}"/>
    <cellStyle name="Cálculo 2 3 2 4 3 7" xfId="2550" xr:uid="{A57F4D46-DAFB-4E06-8827-828BF0190DC1}"/>
    <cellStyle name="Cálculo 2 3 2 4 3 8" xfId="2551" xr:uid="{F33EE78D-68CA-44F0-A262-33D0C1742DE5}"/>
    <cellStyle name="Cálculo 2 3 2 4 3 9" xfId="2552" xr:uid="{5517E6C7-D7D0-41E8-B2F7-405E15948C3E}"/>
    <cellStyle name="Cálculo 2 3 2 4 30" xfId="2553" xr:uid="{AD69C733-99C2-48D4-A6D2-ECE190944BC9}"/>
    <cellStyle name="Cálculo 2 3 2 4 31" xfId="2554" xr:uid="{FA635AA6-BD65-4033-9C99-3C0653A99217}"/>
    <cellStyle name="Cálculo 2 3 2 4 32" xfId="2555" xr:uid="{2DD2943D-C6BC-4CF6-8220-3AE7B113D278}"/>
    <cellStyle name="Cálculo 2 3 2 4 33" xfId="2556" xr:uid="{676C7BB1-2C9B-4743-AA83-3D7CA39F0C8A}"/>
    <cellStyle name="Cálculo 2 3 2 4 4" xfId="2557" xr:uid="{A63EA786-DBCD-45BF-B556-A55931D6DA51}"/>
    <cellStyle name="Cálculo 2 3 2 4 5" xfId="2558" xr:uid="{8E7CD0DD-C63D-4813-A574-C4BF037074C4}"/>
    <cellStyle name="Cálculo 2 3 2 4 6" xfId="2559" xr:uid="{A8BFB202-A1A6-4DD5-8975-AC58ECAEDE76}"/>
    <cellStyle name="Cálculo 2 3 2 4 7" xfId="2560" xr:uid="{C007FA66-831B-4993-B6C0-6F3C860B150A}"/>
    <cellStyle name="Cálculo 2 3 2 4 8" xfId="2561" xr:uid="{3D9A7255-3591-4952-AD0B-5A1A61E7B03F}"/>
    <cellStyle name="Cálculo 2 3 2 4 9" xfId="2562" xr:uid="{3043C68B-D2FB-4F88-A623-50802F876DE6}"/>
    <cellStyle name="Cálculo 2 3 2 5" xfId="2563" xr:uid="{5C51550A-1ACA-4129-85C9-A0E02D3638E2}"/>
    <cellStyle name="Cálculo 2 3 2 5 10" xfId="2564" xr:uid="{2A2FCF71-51DA-4B79-91E0-B21365162D53}"/>
    <cellStyle name="Cálculo 2 3 2 5 11" xfId="2565" xr:uid="{4206C4C7-E7B7-44FA-8E04-F28E91796348}"/>
    <cellStyle name="Cálculo 2 3 2 5 12" xfId="2566" xr:uid="{D63957E2-FA9E-4989-9D9D-06A3422177A9}"/>
    <cellStyle name="Cálculo 2 3 2 5 13" xfId="2567" xr:uid="{0504D0E0-A290-4A25-8DAC-63EEA8BD5B66}"/>
    <cellStyle name="Cálculo 2 3 2 5 14" xfId="2568" xr:uid="{A74EB0A7-092C-496C-9907-1771AF1342E5}"/>
    <cellStyle name="Cálculo 2 3 2 5 15" xfId="2569" xr:uid="{3F8F69BC-23E1-46A6-A692-211B55371CC9}"/>
    <cellStyle name="Cálculo 2 3 2 5 16" xfId="2570" xr:uid="{0A78508A-E3C0-4049-B846-2AD3FC1C9A9F}"/>
    <cellStyle name="Cálculo 2 3 2 5 17" xfId="2571" xr:uid="{D2C71F6D-D5A5-46BC-BDF1-575A57146E56}"/>
    <cellStyle name="Cálculo 2 3 2 5 18" xfId="2572" xr:uid="{CAB2AE3C-2DCB-4A61-B49E-B0F8FC00A9A1}"/>
    <cellStyle name="Cálculo 2 3 2 5 19" xfId="2573" xr:uid="{5887BB54-BD27-4428-8906-F0C8F8B4B4A5}"/>
    <cellStyle name="Cálculo 2 3 2 5 2" xfId="2574" xr:uid="{AEF0ABA6-5CD8-4A02-AE30-834C54DBC306}"/>
    <cellStyle name="Cálculo 2 3 2 5 20" xfId="2575" xr:uid="{11958CC8-ACF6-4924-BD1C-D4C14B88F804}"/>
    <cellStyle name="Cálculo 2 3 2 5 21" xfId="2576" xr:uid="{7271DD39-12B7-4852-8AAD-429954A12242}"/>
    <cellStyle name="Cálculo 2 3 2 5 22" xfId="2577" xr:uid="{1778EAD0-37D3-49ED-9052-64AB934353F5}"/>
    <cellStyle name="Cálculo 2 3 2 5 23" xfId="2578" xr:uid="{E90EAB7D-B583-4635-BBD7-B50D9E6A3032}"/>
    <cellStyle name="Cálculo 2 3 2 5 24" xfId="2579" xr:uid="{7EE30D53-323D-442D-A61A-68DBD1D0685D}"/>
    <cellStyle name="Cálculo 2 3 2 5 25" xfId="2580" xr:uid="{5038EF2D-A643-42FE-8C43-17E7A845FFFE}"/>
    <cellStyle name="Cálculo 2 3 2 5 26" xfId="2581" xr:uid="{FC847824-3A76-4503-AF0B-17A9178EED99}"/>
    <cellStyle name="Cálculo 2 3 2 5 27" xfId="2582" xr:uid="{CB17CB3A-8786-4BCF-B839-2DEF5A0C3551}"/>
    <cellStyle name="Cálculo 2 3 2 5 28" xfId="2583" xr:uid="{15A44A0E-B57B-44BA-84E7-9DF47951F997}"/>
    <cellStyle name="Cálculo 2 3 2 5 29" xfId="2584" xr:uid="{B1DA22AF-155A-4B3C-9D14-F5DE7F3EB44B}"/>
    <cellStyle name="Cálculo 2 3 2 5 3" xfId="2585" xr:uid="{EC86A738-6CD6-4784-99B1-49B57E33D710}"/>
    <cellStyle name="Cálculo 2 3 2 5 30" xfId="2586" xr:uid="{D8D60B6C-BF93-474D-BA6D-E5B14211D600}"/>
    <cellStyle name="Cálculo 2 3 2 5 31" xfId="2587" xr:uid="{F7CD5CB8-B525-4084-BF66-E800B5E9ED89}"/>
    <cellStyle name="Cálculo 2 3 2 5 4" xfId="2588" xr:uid="{245F29EE-97E0-4C20-AD6E-5F2EA09E9B78}"/>
    <cellStyle name="Cálculo 2 3 2 5 5" xfId="2589" xr:uid="{C731D0B7-42B2-46E3-8C56-9E9DD13E53C9}"/>
    <cellStyle name="Cálculo 2 3 2 5 6" xfId="2590" xr:uid="{569BA98B-47B9-4407-B28B-993BE80E4338}"/>
    <cellStyle name="Cálculo 2 3 2 5 7" xfId="2591" xr:uid="{5FB36A18-E004-4A55-B89A-3CFB73AAE707}"/>
    <cellStyle name="Cálculo 2 3 2 5 8" xfId="2592" xr:uid="{994DA08B-9ED0-4954-94E0-F51316B20B5A}"/>
    <cellStyle name="Cálculo 2 3 2 5 9" xfId="2593" xr:uid="{C0453C72-4848-4DC8-BEFB-750996408F07}"/>
    <cellStyle name="Cálculo 2 3 2 6" xfId="2594" xr:uid="{D5CE5E27-C75B-4EC6-A291-81D7D5FECAEB}"/>
    <cellStyle name="Cálculo 2 3 2 6 10" xfId="2595" xr:uid="{921317F8-4D2A-44A7-91BC-56F318EC2AF9}"/>
    <cellStyle name="Cálculo 2 3 2 6 11" xfId="2596" xr:uid="{C62E6D51-0B18-43F5-9177-363189F79453}"/>
    <cellStyle name="Cálculo 2 3 2 6 12" xfId="2597" xr:uid="{A152A291-487D-4F25-A628-35507DC4536D}"/>
    <cellStyle name="Cálculo 2 3 2 6 13" xfId="2598" xr:uid="{C4BF3CE0-0B57-4DE0-8037-19924DD8500E}"/>
    <cellStyle name="Cálculo 2 3 2 6 14" xfId="2599" xr:uid="{B3A654D4-4937-43D7-9C1C-7C59AF7D92FC}"/>
    <cellStyle name="Cálculo 2 3 2 6 15" xfId="2600" xr:uid="{0043B213-299C-4AE7-93A0-048960D9135C}"/>
    <cellStyle name="Cálculo 2 3 2 6 16" xfId="2601" xr:uid="{F3A2B43B-8682-4201-B208-30DC30DCF910}"/>
    <cellStyle name="Cálculo 2 3 2 6 17" xfId="2602" xr:uid="{54A40671-FB65-44E0-83DC-83B7E7FAE2A1}"/>
    <cellStyle name="Cálculo 2 3 2 6 18" xfId="2603" xr:uid="{70A55163-F5C6-427F-8A04-A1DA523475FE}"/>
    <cellStyle name="Cálculo 2 3 2 6 19" xfId="2604" xr:uid="{E467097A-3194-4693-B77C-853C3E537EE4}"/>
    <cellStyle name="Cálculo 2 3 2 6 2" xfId="2605" xr:uid="{C4279F4F-C6F3-48B7-AB2A-0D04F9DC66C6}"/>
    <cellStyle name="Cálculo 2 3 2 6 20" xfId="2606" xr:uid="{B821E134-B6D0-46CA-B3D0-440CD00100EC}"/>
    <cellStyle name="Cálculo 2 3 2 6 21" xfId="2607" xr:uid="{14879B31-2E68-4243-8FC1-D698A8F12948}"/>
    <cellStyle name="Cálculo 2 3 2 6 22" xfId="2608" xr:uid="{040C768F-F536-4330-B93F-883E95E1E7A4}"/>
    <cellStyle name="Cálculo 2 3 2 6 23" xfId="2609" xr:uid="{1B3C2E35-2CC2-460F-8A77-435BE376A8AA}"/>
    <cellStyle name="Cálculo 2 3 2 6 24" xfId="2610" xr:uid="{38D3AACD-08B2-4047-9BA3-6C12B9AAF5C1}"/>
    <cellStyle name="Cálculo 2 3 2 6 25" xfId="2611" xr:uid="{EA73AD79-CA77-4267-A2ED-A5E56F80DC81}"/>
    <cellStyle name="Cálculo 2 3 2 6 26" xfId="2612" xr:uid="{45FE07C6-2714-4960-80AC-6FB5E48ED90E}"/>
    <cellStyle name="Cálculo 2 3 2 6 27" xfId="2613" xr:uid="{E05D9EA6-79B8-42E5-95A5-71C439C4DF0A}"/>
    <cellStyle name="Cálculo 2 3 2 6 28" xfId="2614" xr:uid="{F6F0CF99-AFB0-4A19-BBD8-905EC77BB5D2}"/>
    <cellStyle name="Cálculo 2 3 2 6 29" xfId="2615" xr:uid="{6B875BEA-56AA-4486-8ADB-4321672979A1}"/>
    <cellStyle name="Cálculo 2 3 2 6 3" xfId="2616" xr:uid="{7966246C-AF18-4385-B089-5346CC3148F7}"/>
    <cellStyle name="Cálculo 2 3 2 6 30" xfId="2617" xr:uid="{593E1391-4D78-44EF-BE0C-3EB9B3DEF549}"/>
    <cellStyle name="Cálculo 2 3 2 6 31" xfId="2618" xr:uid="{A4EBAA0A-24AD-4AC8-AAFF-C4260F38C9C9}"/>
    <cellStyle name="Cálculo 2 3 2 6 4" xfId="2619" xr:uid="{9C6FA74D-5E7C-455B-921E-480E1DCD2907}"/>
    <cellStyle name="Cálculo 2 3 2 6 5" xfId="2620" xr:uid="{E2809DA4-B272-440B-B4C6-6BC2CCBB1994}"/>
    <cellStyle name="Cálculo 2 3 2 6 6" xfId="2621" xr:uid="{106E1550-1903-4089-AE1A-DA6E814B65E7}"/>
    <cellStyle name="Cálculo 2 3 2 6 7" xfId="2622" xr:uid="{D7F489C8-9461-4DC3-9ADB-A70F9BC55E3B}"/>
    <cellStyle name="Cálculo 2 3 2 6 8" xfId="2623" xr:uid="{9FFAB1CD-2FB9-4B20-9B5F-461E629A6377}"/>
    <cellStyle name="Cálculo 2 3 2 6 9" xfId="2624" xr:uid="{73260B20-ECD9-4815-AF65-B95ACF17A2F1}"/>
    <cellStyle name="Cálculo 2 3 2 7" xfId="2625" xr:uid="{A91142BF-3074-4161-8A04-C8C9C1730AAA}"/>
    <cellStyle name="Cálculo 2 3 2 8" xfId="2626" xr:uid="{EAC20F42-B587-49AE-887D-D3CC6C0A4BFE}"/>
    <cellStyle name="Cálculo 2 3 2 9" xfId="2627" xr:uid="{C1BB3694-9B5D-4C49-AB07-9586C9BA9DEC}"/>
    <cellStyle name="Cálculo 2 3 20" xfId="2628" xr:uid="{FB7C202D-4985-42E6-8743-556DA9CB7F3A}"/>
    <cellStyle name="Cálculo 2 3 21" xfId="2629" xr:uid="{FE0D11C6-85C6-4744-9D24-177F949CB32D}"/>
    <cellStyle name="Cálculo 2 3 22" xfId="2630" xr:uid="{BF1B599A-A1EF-44EA-B3B9-5030CB947ADD}"/>
    <cellStyle name="Cálculo 2 3 23" xfId="2631" xr:uid="{9A532109-0E4D-442E-A02C-86FCE59EBDBA}"/>
    <cellStyle name="Cálculo 2 3 24" xfId="2632" xr:uid="{019CD29C-8A80-4885-96B1-084BBC088D24}"/>
    <cellStyle name="Cálculo 2 3 25" xfId="2633" xr:uid="{587CCA2B-E451-4627-BE26-CE71F7CB06D1}"/>
    <cellStyle name="Cálculo 2 3 26" xfId="2634" xr:uid="{59D5FBD6-8B02-4D78-B0CE-8AEB62DAC42F}"/>
    <cellStyle name="Cálculo 2 3 27" xfId="2635" xr:uid="{D62F39DC-14B5-47DC-97B9-BE4D0B6F26C7}"/>
    <cellStyle name="Cálculo 2 3 28" xfId="2636" xr:uid="{C180ACA6-7815-4F68-BCFB-CEB74FC1B4A0}"/>
    <cellStyle name="Cálculo 2 3 29" xfId="2637" xr:uid="{3F90A4A0-8FEB-461E-9A38-D7FDC6DCDB5A}"/>
    <cellStyle name="Cálculo 2 3 3" xfId="2638" xr:uid="{BB8BE7BC-9C34-4445-9914-7053B01E37C4}"/>
    <cellStyle name="Cálculo 2 3 3 10" xfId="2639" xr:uid="{15435728-0C79-4FC1-BA8F-606044CFC81A}"/>
    <cellStyle name="Cálculo 2 3 3 11" xfId="2640" xr:uid="{92116337-4579-487A-BFB3-A37908A3018B}"/>
    <cellStyle name="Cálculo 2 3 3 12" xfId="2641" xr:uid="{7ED2C6EB-8F67-42B7-B308-8EEB6DFD47FB}"/>
    <cellStyle name="Cálculo 2 3 3 13" xfId="2642" xr:uid="{86ACFCD1-9165-44BD-875A-697D92A9D572}"/>
    <cellStyle name="Cálculo 2 3 3 14" xfId="2643" xr:uid="{A9F9CE93-F426-437B-9B14-9903ED725BDE}"/>
    <cellStyle name="Cálculo 2 3 3 15" xfId="2644" xr:uid="{80912B1C-CD77-489B-B74D-E69DF34584BC}"/>
    <cellStyle name="Cálculo 2 3 3 16" xfId="2645" xr:uid="{BAE42655-FA21-4708-99C4-5AD6D8D4864F}"/>
    <cellStyle name="Cálculo 2 3 3 17" xfId="2646" xr:uid="{056EC88B-9905-44FB-9CEA-4972B4D866B6}"/>
    <cellStyle name="Cálculo 2 3 3 18" xfId="2647" xr:uid="{DFC13433-013E-4064-A9E8-71D0F8E2D164}"/>
    <cellStyle name="Cálculo 2 3 3 19" xfId="2648" xr:uid="{C41D7D4F-9FB3-4541-A9C1-368831867CF9}"/>
    <cellStyle name="Cálculo 2 3 3 2" xfId="2649" xr:uid="{C197928A-08A6-4738-A449-12273DA19072}"/>
    <cellStyle name="Cálculo 2 3 3 2 10" xfId="2650" xr:uid="{A1B18A21-F933-44EA-82DD-69C8CFF638BF}"/>
    <cellStyle name="Cálculo 2 3 3 2 11" xfId="2651" xr:uid="{CF451627-6D0C-4FDF-AB1A-2431761D2818}"/>
    <cellStyle name="Cálculo 2 3 3 2 12" xfId="2652" xr:uid="{B4BFA0D8-F042-43A2-BF6A-530B4798638E}"/>
    <cellStyle name="Cálculo 2 3 3 2 13" xfId="2653" xr:uid="{B372D531-9969-436F-AB37-EA7D76285005}"/>
    <cellStyle name="Cálculo 2 3 3 2 14" xfId="2654" xr:uid="{B6376DDC-43F2-4E49-AE06-1CB646B31A6D}"/>
    <cellStyle name="Cálculo 2 3 3 2 15" xfId="2655" xr:uid="{E665D235-6D13-49EF-91B8-4466FB75C6A1}"/>
    <cellStyle name="Cálculo 2 3 3 2 16" xfId="2656" xr:uid="{EA746E43-CDD4-48C6-9644-3ECF2C5891D6}"/>
    <cellStyle name="Cálculo 2 3 3 2 17" xfId="2657" xr:uid="{D9A5AFE3-B716-4E64-8B36-055D64D2B7E2}"/>
    <cellStyle name="Cálculo 2 3 3 2 18" xfId="2658" xr:uid="{1098F638-72C2-4226-9A4D-7182F0EF77E5}"/>
    <cellStyle name="Cálculo 2 3 3 2 19" xfId="2659" xr:uid="{86FAD300-C283-4243-A5B7-F0249BF846E2}"/>
    <cellStyle name="Cálculo 2 3 3 2 2" xfId="2660" xr:uid="{0A2E3376-EDC4-45DE-91B8-D26511090D68}"/>
    <cellStyle name="Cálculo 2 3 3 2 20" xfId="2661" xr:uid="{5F8C50FB-E606-4998-86F9-CF8FF5B355A9}"/>
    <cellStyle name="Cálculo 2 3 3 2 21" xfId="2662" xr:uid="{A3D9ACD1-91CE-42FB-B123-6D9ABA9F1568}"/>
    <cellStyle name="Cálculo 2 3 3 2 22" xfId="2663" xr:uid="{58454596-B2AE-4B84-8062-D3C5946C8BA8}"/>
    <cellStyle name="Cálculo 2 3 3 2 23" xfId="2664" xr:uid="{13768DC4-D8B1-4B25-B92A-05F7A498E06E}"/>
    <cellStyle name="Cálculo 2 3 3 2 24" xfId="2665" xr:uid="{26DFF96A-CC8F-462B-A822-9170AF15AAD3}"/>
    <cellStyle name="Cálculo 2 3 3 2 25" xfId="2666" xr:uid="{FB1F6BB4-F822-425E-AAA7-A06531F81698}"/>
    <cellStyle name="Cálculo 2 3 3 2 26" xfId="2667" xr:uid="{B37763D4-9595-4C75-AF58-5AA4D76187FE}"/>
    <cellStyle name="Cálculo 2 3 3 2 27" xfId="2668" xr:uid="{63A3060E-EF1D-41D4-822C-E6EB73DF9C40}"/>
    <cellStyle name="Cálculo 2 3 3 2 28" xfId="2669" xr:uid="{1AA8BBEB-54E1-4CB8-B747-C98B7881C5F8}"/>
    <cellStyle name="Cálculo 2 3 3 2 29" xfId="2670" xr:uid="{8C354EFE-0468-413A-B620-F21E151E14A4}"/>
    <cellStyle name="Cálculo 2 3 3 2 3" xfId="2671" xr:uid="{0A5CD2C0-52C5-4A7C-B09C-55BFD36DE6CE}"/>
    <cellStyle name="Cálculo 2 3 3 2 30" xfId="2672" xr:uid="{E46A0995-8270-4A5F-8114-951C4601C53E}"/>
    <cellStyle name="Cálculo 2 3 3 2 31" xfId="2673" xr:uid="{939750ED-4AA6-4480-92E3-B8B8817BA2C5}"/>
    <cellStyle name="Cálculo 2 3 3 2 4" xfId="2674" xr:uid="{3578F493-FEDA-4C3A-8CC6-E8C76C6AC8DB}"/>
    <cellStyle name="Cálculo 2 3 3 2 5" xfId="2675" xr:uid="{A63B6469-A866-4403-B5BB-56EBBF8D947E}"/>
    <cellStyle name="Cálculo 2 3 3 2 6" xfId="2676" xr:uid="{A70CC486-533F-4EBD-B57C-11FF5D3F3A8B}"/>
    <cellStyle name="Cálculo 2 3 3 2 7" xfId="2677" xr:uid="{75A1FCB0-0832-46B6-A4FA-A43830A6882A}"/>
    <cellStyle name="Cálculo 2 3 3 2 8" xfId="2678" xr:uid="{22E95886-E0FB-4136-99A4-57024B35F6B0}"/>
    <cellStyle name="Cálculo 2 3 3 2 9" xfId="2679" xr:uid="{35D587D7-BDC2-4BE1-A748-54EE0A374C69}"/>
    <cellStyle name="Cálculo 2 3 3 20" xfId="2680" xr:uid="{A6CABC58-4429-4FD0-8A79-C167DE7FF750}"/>
    <cellStyle name="Cálculo 2 3 3 21" xfId="2681" xr:uid="{7556A047-A507-4A52-9759-585CFF1F6E00}"/>
    <cellStyle name="Cálculo 2 3 3 22" xfId="2682" xr:uid="{D22176AE-D9F1-4752-951E-DFC75F4C20E4}"/>
    <cellStyle name="Cálculo 2 3 3 23" xfId="2683" xr:uid="{3FC38D90-C670-4B40-93DB-1466E24BCF6D}"/>
    <cellStyle name="Cálculo 2 3 3 24" xfId="2684" xr:uid="{3C331289-8D10-4599-8C4D-13D0B68D27D3}"/>
    <cellStyle name="Cálculo 2 3 3 25" xfId="2685" xr:uid="{8D345937-83F6-4742-B376-128A3A3AA31C}"/>
    <cellStyle name="Cálculo 2 3 3 26" xfId="2686" xr:uid="{52E94F8B-D39B-4EBB-BDCA-9A191ACBF5C2}"/>
    <cellStyle name="Cálculo 2 3 3 27" xfId="2687" xr:uid="{CA424F03-3EB6-47A0-885D-3A6D810B5B16}"/>
    <cellStyle name="Cálculo 2 3 3 28" xfId="2688" xr:uid="{4D531C2D-363B-40AA-886C-96ACCF1C1DA5}"/>
    <cellStyle name="Cálculo 2 3 3 29" xfId="2689" xr:uid="{E3B27D06-CF39-47EB-A93A-21A55BC8A8D0}"/>
    <cellStyle name="Cálculo 2 3 3 3" xfId="2690" xr:uid="{DF688EB0-A3F7-44EB-BA30-9900297CB7E9}"/>
    <cellStyle name="Cálculo 2 3 3 3 10" xfId="2691" xr:uid="{B536545A-42F9-452F-A221-6F9A3E274DD7}"/>
    <cellStyle name="Cálculo 2 3 3 3 11" xfId="2692" xr:uid="{A5FF20B5-01C0-40DF-BC89-114EE59D2ADB}"/>
    <cellStyle name="Cálculo 2 3 3 3 12" xfId="2693" xr:uid="{A80E7B80-F13D-43B9-AD86-DFB9A153D7AC}"/>
    <cellStyle name="Cálculo 2 3 3 3 13" xfId="2694" xr:uid="{3947A161-0157-4281-A9A3-6DD98636AD70}"/>
    <cellStyle name="Cálculo 2 3 3 3 14" xfId="2695" xr:uid="{5F7E1C03-60F2-479F-8F14-DD0A58C5ABBD}"/>
    <cellStyle name="Cálculo 2 3 3 3 15" xfId="2696" xr:uid="{B6292206-835A-44B8-B0BD-2C2725D45221}"/>
    <cellStyle name="Cálculo 2 3 3 3 16" xfId="2697" xr:uid="{162636C8-03BD-4CE6-A8EB-E89FC956CA7D}"/>
    <cellStyle name="Cálculo 2 3 3 3 17" xfId="2698" xr:uid="{00C249C5-A773-4987-964A-8EF79764769E}"/>
    <cellStyle name="Cálculo 2 3 3 3 18" xfId="2699" xr:uid="{12551445-9DA0-42F8-AF9A-1526062758EB}"/>
    <cellStyle name="Cálculo 2 3 3 3 19" xfId="2700" xr:uid="{E30CCC0B-D44B-42A5-847D-E31B2AA12842}"/>
    <cellStyle name="Cálculo 2 3 3 3 2" xfId="2701" xr:uid="{5C15A43F-20F8-46C8-A094-62269916B17E}"/>
    <cellStyle name="Cálculo 2 3 3 3 20" xfId="2702" xr:uid="{EE0C8A45-87B4-4788-B00A-DB3ECCBAF4D1}"/>
    <cellStyle name="Cálculo 2 3 3 3 21" xfId="2703" xr:uid="{26012B6A-A6F5-40B0-B33D-9277FFE37589}"/>
    <cellStyle name="Cálculo 2 3 3 3 22" xfId="2704" xr:uid="{752E41F7-3BBA-43A1-9948-12E3E780B04C}"/>
    <cellStyle name="Cálculo 2 3 3 3 23" xfId="2705" xr:uid="{634B8A51-D1FD-4347-89D6-00A0D7561B4C}"/>
    <cellStyle name="Cálculo 2 3 3 3 24" xfId="2706" xr:uid="{FECCBF9E-BEEE-4377-8EDF-571778A63B75}"/>
    <cellStyle name="Cálculo 2 3 3 3 25" xfId="2707" xr:uid="{599957A6-EDC1-44AC-BD8A-F1E5A1725899}"/>
    <cellStyle name="Cálculo 2 3 3 3 26" xfId="2708" xr:uid="{3FD369DB-B2D8-45F7-B472-E8B6AE88DCE1}"/>
    <cellStyle name="Cálculo 2 3 3 3 27" xfId="2709" xr:uid="{6A09A471-FB63-4465-9580-7CBBA054E9DE}"/>
    <cellStyle name="Cálculo 2 3 3 3 28" xfId="2710" xr:uid="{D598832E-ECBA-4D4D-9995-5EB41158EA3D}"/>
    <cellStyle name="Cálculo 2 3 3 3 29" xfId="2711" xr:uid="{66117EAE-E42A-4AF4-8CCA-F2E01E743C0E}"/>
    <cellStyle name="Cálculo 2 3 3 3 3" xfId="2712" xr:uid="{2C0DAD1F-EB1F-4DC6-9E9D-DE7EAEC2A893}"/>
    <cellStyle name="Cálculo 2 3 3 3 30" xfId="2713" xr:uid="{A83D4F1E-57D1-4BB2-8A68-CA8F6D792CD2}"/>
    <cellStyle name="Cálculo 2 3 3 3 31" xfId="2714" xr:uid="{E6477908-9A7D-4631-9DF4-EDD6125BF84F}"/>
    <cellStyle name="Cálculo 2 3 3 3 4" xfId="2715" xr:uid="{AE85E71A-FBAA-4C19-A747-1399961D940F}"/>
    <cellStyle name="Cálculo 2 3 3 3 5" xfId="2716" xr:uid="{ABAA4021-8E96-469B-AAC0-72D3558457A0}"/>
    <cellStyle name="Cálculo 2 3 3 3 6" xfId="2717" xr:uid="{308F57AD-3B1D-4D5B-AEB7-7E7610F2D3B3}"/>
    <cellStyle name="Cálculo 2 3 3 3 7" xfId="2718" xr:uid="{8AD6BEBB-B614-4058-9187-8F97AA1E1F9C}"/>
    <cellStyle name="Cálculo 2 3 3 3 8" xfId="2719" xr:uid="{BFA82E97-D5FB-41B3-BED7-3F94520BF9C1}"/>
    <cellStyle name="Cálculo 2 3 3 3 9" xfId="2720" xr:uid="{E57CE584-5362-4472-BBC3-822802F5C85C}"/>
    <cellStyle name="Cálculo 2 3 3 30" xfId="2721" xr:uid="{5C237C53-FC93-4B83-9BEE-30BB7CCEFE7D}"/>
    <cellStyle name="Cálculo 2 3 3 31" xfId="2722" xr:uid="{4AEBAC9A-EF81-4EC2-A1FF-382AAA79A8E9}"/>
    <cellStyle name="Cálculo 2 3 3 32" xfId="2723" xr:uid="{6B87E705-E10B-4FE4-A8CA-A6B602D74956}"/>
    <cellStyle name="Cálculo 2 3 3 33" xfId="2724" xr:uid="{8667271E-9803-4C55-ADE7-38DE031464E9}"/>
    <cellStyle name="Cálculo 2 3 3 4" xfId="2725" xr:uid="{7E531DE5-8374-46E3-BF5E-8E49693C6FED}"/>
    <cellStyle name="Cálculo 2 3 3 5" xfId="2726" xr:uid="{93F4B289-33F5-4849-8950-E18B3B7BDCA1}"/>
    <cellStyle name="Cálculo 2 3 3 6" xfId="2727" xr:uid="{2258C401-482E-4645-ACBA-934F22379FBD}"/>
    <cellStyle name="Cálculo 2 3 3 7" xfId="2728" xr:uid="{7EC1FC29-A9AB-4E9B-901C-780F10A5F416}"/>
    <cellStyle name="Cálculo 2 3 3 8" xfId="2729" xr:uid="{C9512BED-D89F-4145-8534-AB918B8AA632}"/>
    <cellStyle name="Cálculo 2 3 3 9" xfId="2730" xr:uid="{A0606CBF-155A-449A-85F6-9E04EF96E231}"/>
    <cellStyle name="Cálculo 2 3 30" xfId="2731" xr:uid="{0A41C79C-4B82-44FD-A16F-92BD01709803}"/>
    <cellStyle name="Cálculo 2 3 31" xfId="2732" xr:uid="{6B545B08-EAD8-4890-A709-78A16FCFFC09}"/>
    <cellStyle name="Cálculo 2 3 32" xfId="2733" xr:uid="{097777B3-9550-40AD-A868-76E9241828E9}"/>
    <cellStyle name="Cálculo 2 3 33" xfId="2734" xr:uid="{FBFBE327-998A-4D40-959E-EFE2404FF980}"/>
    <cellStyle name="Cálculo 2 3 34" xfId="2735" xr:uid="{A03F8F26-7E09-40BA-9F59-CD70894D75C5}"/>
    <cellStyle name="Cálculo 2 3 35" xfId="2736" xr:uid="{63B3F471-393D-48B5-BECE-05529C02BC36}"/>
    <cellStyle name="Cálculo 2 3 36" xfId="2737" xr:uid="{FA05AEB7-59DB-4129-A517-03FD02BFA640}"/>
    <cellStyle name="Cálculo 2 3 37" xfId="2738" xr:uid="{8B5B1B02-F350-45D8-85B0-E8C9BD30AB6F}"/>
    <cellStyle name="Cálculo 2 3 4" xfId="2739" xr:uid="{C21661FF-F8AE-4941-82B3-7BCD514C2F26}"/>
    <cellStyle name="Cálculo 2 3 4 10" xfId="2740" xr:uid="{716CBC4A-22B0-4B0F-8394-D2424342CF62}"/>
    <cellStyle name="Cálculo 2 3 4 11" xfId="2741" xr:uid="{A190DAD8-684C-4EE5-8C0F-91462703AA7D}"/>
    <cellStyle name="Cálculo 2 3 4 12" xfId="2742" xr:uid="{3F685438-B0DA-49A6-9DD3-05F01A9522BB}"/>
    <cellStyle name="Cálculo 2 3 4 13" xfId="2743" xr:uid="{2BB9DA42-DF5B-4F40-83D3-805FB51E743D}"/>
    <cellStyle name="Cálculo 2 3 4 14" xfId="2744" xr:uid="{FB76F1A0-A1E2-4254-B5AD-7931E45826AA}"/>
    <cellStyle name="Cálculo 2 3 4 15" xfId="2745" xr:uid="{85217036-2C64-4F52-A92A-FAF7BBC34411}"/>
    <cellStyle name="Cálculo 2 3 4 16" xfId="2746" xr:uid="{14A5CD60-B52E-48A5-AED9-7E570971138C}"/>
    <cellStyle name="Cálculo 2 3 4 17" xfId="2747" xr:uid="{FE77373D-1822-465E-A4E0-D64FBB83862C}"/>
    <cellStyle name="Cálculo 2 3 4 18" xfId="2748" xr:uid="{BFBE27E7-767F-4FFC-885C-0188AB5D0C22}"/>
    <cellStyle name="Cálculo 2 3 4 19" xfId="2749" xr:uid="{E6F54549-149A-4EBB-BDB5-9E1315267E6E}"/>
    <cellStyle name="Cálculo 2 3 4 2" xfId="2750" xr:uid="{31B514C5-BCC5-49D1-A95E-BF8CCFBB37D4}"/>
    <cellStyle name="Cálculo 2 3 4 2 10" xfId="2751" xr:uid="{E0782E96-835B-49BB-A540-369A440A3A1B}"/>
    <cellStyle name="Cálculo 2 3 4 2 11" xfId="2752" xr:uid="{B1D5CA55-7924-4B39-8FAD-EBE2CED0B0C2}"/>
    <cellStyle name="Cálculo 2 3 4 2 12" xfId="2753" xr:uid="{4CB521DA-8F79-4FE5-BCB1-3118E7EAF4AD}"/>
    <cellStyle name="Cálculo 2 3 4 2 13" xfId="2754" xr:uid="{D57147CA-C5CE-4058-8D08-E5A0063E0EAE}"/>
    <cellStyle name="Cálculo 2 3 4 2 14" xfId="2755" xr:uid="{8592DA81-A739-4901-8124-370895389526}"/>
    <cellStyle name="Cálculo 2 3 4 2 15" xfId="2756" xr:uid="{4F700ABA-3A50-4039-8F7D-B5C6F953F678}"/>
    <cellStyle name="Cálculo 2 3 4 2 16" xfId="2757" xr:uid="{4EDE5E5D-B629-407D-AA24-49662AFD97DD}"/>
    <cellStyle name="Cálculo 2 3 4 2 17" xfId="2758" xr:uid="{235AD50F-21BB-40DB-B247-9B5232A5C5D0}"/>
    <cellStyle name="Cálculo 2 3 4 2 18" xfId="2759" xr:uid="{602CFCE0-8921-4449-A478-E4A31EC42191}"/>
    <cellStyle name="Cálculo 2 3 4 2 19" xfId="2760" xr:uid="{F2837057-8B84-4E14-9667-40965AA3DC7E}"/>
    <cellStyle name="Cálculo 2 3 4 2 2" xfId="2761" xr:uid="{C42F94BD-F481-4599-928F-68F1FC5E60D8}"/>
    <cellStyle name="Cálculo 2 3 4 2 20" xfId="2762" xr:uid="{4909C83D-6084-436C-B1A9-9DA90566D64A}"/>
    <cellStyle name="Cálculo 2 3 4 2 21" xfId="2763" xr:uid="{AA23BE51-961B-497C-A79B-08AB2491D170}"/>
    <cellStyle name="Cálculo 2 3 4 2 22" xfId="2764" xr:uid="{10C9DE9D-CBBD-444F-86EA-B2C8542A1413}"/>
    <cellStyle name="Cálculo 2 3 4 2 23" xfId="2765" xr:uid="{58726E9F-F5EF-437F-9FED-565C6043F176}"/>
    <cellStyle name="Cálculo 2 3 4 2 24" xfId="2766" xr:uid="{7ADC42E2-FE32-4A26-A11B-C637DA180712}"/>
    <cellStyle name="Cálculo 2 3 4 2 25" xfId="2767" xr:uid="{5E4C3C49-42A0-4432-B45A-51324EDA0799}"/>
    <cellStyle name="Cálculo 2 3 4 2 26" xfId="2768" xr:uid="{5438546D-F9EC-49BD-9A45-4194E8618218}"/>
    <cellStyle name="Cálculo 2 3 4 2 27" xfId="2769" xr:uid="{828D0C19-7A79-49AA-B47B-D894C1A7A27A}"/>
    <cellStyle name="Cálculo 2 3 4 2 28" xfId="2770" xr:uid="{793A511E-27C1-456E-851A-DB9000C976CA}"/>
    <cellStyle name="Cálculo 2 3 4 2 29" xfId="2771" xr:uid="{FA58F912-D240-4C10-826E-963490967371}"/>
    <cellStyle name="Cálculo 2 3 4 2 3" xfId="2772" xr:uid="{FD3CE1D9-9F4D-4A09-84EA-CE22398AF924}"/>
    <cellStyle name="Cálculo 2 3 4 2 30" xfId="2773" xr:uid="{A6FC1813-DF95-46EA-BAE6-084BE8836FC9}"/>
    <cellStyle name="Cálculo 2 3 4 2 31" xfId="2774" xr:uid="{FD5C6E19-71BF-49A8-8CFE-2C7A6AEA9B0C}"/>
    <cellStyle name="Cálculo 2 3 4 2 4" xfId="2775" xr:uid="{D58E600D-9E7F-4A93-98F2-445FC9CB5C6D}"/>
    <cellStyle name="Cálculo 2 3 4 2 5" xfId="2776" xr:uid="{5F8F8FBF-3AFB-4276-AFC7-25EC68A53086}"/>
    <cellStyle name="Cálculo 2 3 4 2 6" xfId="2777" xr:uid="{AED8D31F-8BA4-47A1-BC61-3752850F4F01}"/>
    <cellStyle name="Cálculo 2 3 4 2 7" xfId="2778" xr:uid="{DF46F17F-F21E-4EB4-9905-BE2943DAA7F3}"/>
    <cellStyle name="Cálculo 2 3 4 2 8" xfId="2779" xr:uid="{10963711-05CA-4C07-97F6-28DB79152CD0}"/>
    <cellStyle name="Cálculo 2 3 4 2 9" xfId="2780" xr:uid="{F37C8E87-15FE-40F6-9031-023E47C185E8}"/>
    <cellStyle name="Cálculo 2 3 4 20" xfId="2781" xr:uid="{3562F14F-CF25-4BC3-8309-753EE74C5749}"/>
    <cellStyle name="Cálculo 2 3 4 21" xfId="2782" xr:uid="{88EBC2FB-625D-40FF-9161-EB32322B520F}"/>
    <cellStyle name="Cálculo 2 3 4 22" xfId="2783" xr:uid="{72759ED0-5B84-45E9-B2DA-2182E657C1E3}"/>
    <cellStyle name="Cálculo 2 3 4 23" xfId="2784" xr:uid="{106D616B-A20E-48B3-B621-3A5C7AB04B19}"/>
    <cellStyle name="Cálculo 2 3 4 24" xfId="2785" xr:uid="{500575E9-E915-4294-9A3F-F636E70E709C}"/>
    <cellStyle name="Cálculo 2 3 4 25" xfId="2786" xr:uid="{3F7593B0-767D-455A-A683-47170F2B537B}"/>
    <cellStyle name="Cálculo 2 3 4 26" xfId="2787" xr:uid="{F242CDF0-8DFE-429A-8582-FB13ECB76447}"/>
    <cellStyle name="Cálculo 2 3 4 27" xfId="2788" xr:uid="{05CA3BD0-7F8A-427B-A353-EF1DA6CE2DB1}"/>
    <cellStyle name="Cálculo 2 3 4 28" xfId="2789" xr:uid="{116AD147-41F0-4207-B7AC-70FF51435398}"/>
    <cellStyle name="Cálculo 2 3 4 29" xfId="2790" xr:uid="{F96FC90F-8F9D-4B68-B6A1-415A5B47850B}"/>
    <cellStyle name="Cálculo 2 3 4 3" xfId="2791" xr:uid="{0A90D417-CEEC-40EC-94A3-1E1583655188}"/>
    <cellStyle name="Cálculo 2 3 4 3 10" xfId="2792" xr:uid="{C3106777-6BBD-4AA8-A6C1-30F22377BA70}"/>
    <cellStyle name="Cálculo 2 3 4 3 11" xfId="2793" xr:uid="{7262F04F-16C1-41CB-9A7A-4BDC4D08E6AD}"/>
    <cellStyle name="Cálculo 2 3 4 3 12" xfId="2794" xr:uid="{9DC0D2C9-7364-478D-AF33-1566C466D512}"/>
    <cellStyle name="Cálculo 2 3 4 3 13" xfId="2795" xr:uid="{BE949EE9-63AC-4E34-B934-38A5E10C350E}"/>
    <cellStyle name="Cálculo 2 3 4 3 14" xfId="2796" xr:uid="{7183A32C-F68B-4FF8-AEAF-DFB2306825EA}"/>
    <cellStyle name="Cálculo 2 3 4 3 15" xfId="2797" xr:uid="{DB5A81E7-832E-416E-985D-E6AAF60E750A}"/>
    <cellStyle name="Cálculo 2 3 4 3 16" xfId="2798" xr:uid="{D2D221DF-4318-46D0-8EFC-7E0C61FC649F}"/>
    <cellStyle name="Cálculo 2 3 4 3 17" xfId="2799" xr:uid="{A4DDAAB7-4795-4007-9EE6-BFDFA47C7235}"/>
    <cellStyle name="Cálculo 2 3 4 3 18" xfId="2800" xr:uid="{9779EC1D-CF22-4A9E-BC57-DEC49C88506F}"/>
    <cellStyle name="Cálculo 2 3 4 3 19" xfId="2801" xr:uid="{62A7E364-18AC-400B-84D4-951FAC050154}"/>
    <cellStyle name="Cálculo 2 3 4 3 2" xfId="2802" xr:uid="{F52C0C08-1C87-456E-9337-DC93124C5DD0}"/>
    <cellStyle name="Cálculo 2 3 4 3 20" xfId="2803" xr:uid="{87C884D8-65E6-40DE-9D32-ED97B5CB5EE1}"/>
    <cellStyle name="Cálculo 2 3 4 3 21" xfId="2804" xr:uid="{EFEF689B-6849-45C0-9EEF-26C813E5FEF5}"/>
    <cellStyle name="Cálculo 2 3 4 3 22" xfId="2805" xr:uid="{C537DADC-A773-444A-93AF-FC4CE35F71A5}"/>
    <cellStyle name="Cálculo 2 3 4 3 23" xfId="2806" xr:uid="{0F0A15F6-6356-460A-A2D3-AEBA4ABC3166}"/>
    <cellStyle name="Cálculo 2 3 4 3 24" xfId="2807" xr:uid="{EC56BEC7-B349-4AEC-AC6E-AF0930551405}"/>
    <cellStyle name="Cálculo 2 3 4 3 25" xfId="2808" xr:uid="{251A616F-5225-4AE5-BA30-C4E41C0AB936}"/>
    <cellStyle name="Cálculo 2 3 4 3 26" xfId="2809" xr:uid="{43236834-0C1E-4C52-A8B6-15C4598979B1}"/>
    <cellStyle name="Cálculo 2 3 4 3 27" xfId="2810" xr:uid="{C83A3166-6D92-4C24-ADFD-B4B878B19FE5}"/>
    <cellStyle name="Cálculo 2 3 4 3 28" xfId="2811" xr:uid="{FBDCE5C4-F4D6-466D-A9A6-579DFDECE124}"/>
    <cellStyle name="Cálculo 2 3 4 3 29" xfId="2812" xr:uid="{C157461B-CDBA-44A2-8DF1-492B47A87446}"/>
    <cellStyle name="Cálculo 2 3 4 3 3" xfId="2813" xr:uid="{7B9349A0-68CA-49F6-8E3F-6341A333E37F}"/>
    <cellStyle name="Cálculo 2 3 4 3 30" xfId="2814" xr:uid="{4DC8FFC7-1B78-4E21-8B01-47C7DF003E16}"/>
    <cellStyle name="Cálculo 2 3 4 3 31" xfId="2815" xr:uid="{DE583D3E-C42C-45AC-9F96-81C2EEDFEDF6}"/>
    <cellStyle name="Cálculo 2 3 4 3 4" xfId="2816" xr:uid="{395BD2CA-3974-4CE4-A4FB-D9E4B8DD6CB4}"/>
    <cellStyle name="Cálculo 2 3 4 3 5" xfId="2817" xr:uid="{F7AF6589-9811-4AF7-AC8B-DC7F65B7EAB0}"/>
    <cellStyle name="Cálculo 2 3 4 3 6" xfId="2818" xr:uid="{D3D33761-484A-4DB5-B0FC-EEE7D0D5FFD0}"/>
    <cellStyle name="Cálculo 2 3 4 3 7" xfId="2819" xr:uid="{6EB16811-393A-45C4-ACA0-217664585D88}"/>
    <cellStyle name="Cálculo 2 3 4 3 8" xfId="2820" xr:uid="{52F0E855-B578-4FEE-93EA-0A69DBF70A8F}"/>
    <cellStyle name="Cálculo 2 3 4 3 9" xfId="2821" xr:uid="{7764B72A-8890-45AA-A601-D1745E94B833}"/>
    <cellStyle name="Cálculo 2 3 4 30" xfId="2822" xr:uid="{C878658E-3E94-459B-A724-0BA7AF0BD487}"/>
    <cellStyle name="Cálculo 2 3 4 31" xfId="2823" xr:uid="{A7CC798F-140C-4331-8D47-0922F95464CB}"/>
    <cellStyle name="Cálculo 2 3 4 32" xfId="2824" xr:uid="{CBBB252C-C8F3-47C6-8987-62161CB5A55D}"/>
    <cellStyle name="Cálculo 2 3 4 33" xfId="2825" xr:uid="{C06EDC34-8B31-49CB-B743-0CF394410A0C}"/>
    <cellStyle name="Cálculo 2 3 4 4" xfId="2826" xr:uid="{A842E75C-2CD5-4725-A53B-463FF17F7E23}"/>
    <cellStyle name="Cálculo 2 3 4 5" xfId="2827" xr:uid="{94B89299-5DBE-4518-914A-55BC0FA3CC5A}"/>
    <cellStyle name="Cálculo 2 3 4 6" xfId="2828" xr:uid="{CE69FC6B-BDB2-4919-8BA7-D2FE051447CC}"/>
    <cellStyle name="Cálculo 2 3 4 7" xfId="2829" xr:uid="{81C32210-E475-4384-88E7-C9878F949432}"/>
    <cellStyle name="Cálculo 2 3 4 8" xfId="2830" xr:uid="{B88C5742-C139-4CF5-9DAC-A137E291E489}"/>
    <cellStyle name="Cálculo 2 3 4 9" xfId="2831" xr:uid="{C910585E-7A31-4F58-BCC4-276BDC062FF1}"/>
    <cellStyle name="Cálculo 2 3 5" xfId="2832" xr:uid="{D60A0B5B-C993-47F6-A203-E76E44A0BA56}"/>
    <cellStyle name="Cálculo 2 3 5 10" xfId="2833" xr:uid="{10571B46-0267-40DA-B096-220C83B8C231}"/>
    <cellStyle name="Cálculo 2 3 5 11" xfId="2834" xr:uid="{A12D4F26-724B-47FE-B3F3-11D03A53A3C1}"/>
    <cellStyle name="Cálculo 2 3 5 12" xfId="2835" xr:uid="{8A78FE4F-3BE4-41D1-B5A8-4B60081CB03D}"/>
    <cellStyle name="Cálculo 2 3 5 13" xfId="2836" xr:uid="{9FDA08FF-5F8B-43B2-9A92-4949D9437610}"/>
    <cellStyle name="Cálculo 2 3 5 14" xfId="2837" xr:uid="{8D8A1889-3033-4200-9AD6-BA2A80E3852F}"/>
    <cellStyle name="Cálculo 2 3 5 15" xfId="2838" xr:uid="{34493A11-D952-4ABB-8588-B7D96BC49C3F}"/>
    <cellStyle name="Cálculo 2 3 5 16" xfId="2839" xr:uid="{DBC9B25E-4CCD-489E-9003-0C40C5AD0FB4}"/>
    <cellStyle name="Cálculo 2 3 5 17" xfId="2840" xr:uid="{430B196F-B774-4878-B0EE-2B3EB2CB2E38}"/>
    <cellStyle name="Cálculo 2 3 5 18" xfId="2841" xr:uid="{487BA88A-130D-4BC2-972E-18BC1B6BAAA7}"/>
    <cellStyle name="Cálculo 2 3 5 19" xfId="2842" xr:uid="{0118F9DB-D462-4B5A-887F-C7AA10296576}"/>
    <cellStyle name="Cálculo 2 3 5 2" xfId="2843" xr:uid="{5A0FBDBE-497C-4656-A5DB-09122CCCA150}"/>
    <cellStyle name="Cálculo 2 3 5 2 10" xfId="2844" xr:uid="{BC3CC377-BEB0-4AA6-9E35-62005059D432}"/>
    <cellStyle name="Cálculo 2 3 5 2 11" xfId="2845" xr:uid="{645C245A-6E74-4687-9253-69A5C845818E}"/>
    <cellStyle name="Cálculo 2 3 5 2 12" xfId="2846" xr:uid="{51CFC04D-A1CC-47C9-83EA-53DD8EE1DE1D}"/>
    <cellStyle name="Cálculo 2 3 5 2 13" xfId="2847" xr:uid="{6630433A-A2D6-4708-81F0-8DAB7C2FA5AE}"/>
    <cellStyle name="Cálculo 2 3 5 2 14" xfId="2848" xr:uid="{29EB1F08-8F43-489B-BE28-15B2E6D9C068}"/>
    <cellStyle name="Cálculo 2 3 5 2 15" xfId="2849" xr:uid="{5C679F07-F818-4322-853E-C215D2F15E41}"/>
    <cellStyle name="Cálculo 2 3 5 2 16" xfId="2850" xr:uid="{9A0DE211-AB79-4648-B8DD-08C13D305D16}"/>
    <cellStyle name="Cálculo 2 3 5 2 17" xfId="2851" xr:uid="{AACF1B43-439C-4B62-A8D8-975B35961637}"/>
    <cellStyle name="Cálculo 2 3 5 2 18" xfId="2852" xr:uid="{15A274C3-D45A-4BBD-AA52-1CABFD4FF6B4}"/>
    <cellStyle name="Cálculo 2 3 5 2 19" xfId="2853" xr:uid="{5005D004-4CEA-4BFA-BC03-422EC86C2278}"/>
    <cellStyle name="Cálculo 2 3 5 2 2" xfId="2854" xr:uid="{37FC24D4-D6A2-40BF-8C12-937043D1F301}"/>
    <cellStyle name="Cálculo 2 3 5 2 20" xfId="2855" xr:uid="{A3273379-0135-4D66-898E-83488D537EDF}"/>
    <cellStyle name="Cálculo 2 3 5 2 21" xfId="2856" xr:uid="{BB33B251-30DC-4F0E-8A22-17FFB63A651A}"/>
    <cellStyle name="Cálculo 2 3 5 2 22" xfId="2857" xr:uid="{8BFD9C1E-C7E0-4885-A281-C36248F4D088}"/>
    <cellStyle name="Cálculo 2 3 5 2 23" xfId="2858" xr:uid="{27A06FE7-932B-4493-B80B-CB9C91ADFDBC}"/>
    <cellStyle name="Cálculo 2 3 5 2 24" xfId="2859" xr:uid="{A0299C25-DC3D-41AD-AD05-E9729BC6D4C1}"/>
    <cellStyle name="Cálculo 2 3 5 2 25" xfId="2860" xr:uid="{B394A1B4-479B-47C0-8598-5AF0E5A61FF3}"/>
    <cellStyle name="Cálculo 2 3 5 2 26" xfId="2861" xr:uid="{E05528A5-795A-42D3-B660-8638148A1E7C}"/>
    <cellStyle name="Cálculo 2 3 5 2 27" xfId="2862" xr:uid="{E5257E59-419C-4C4A-B74D-ACFEB70D80E6}"/>
    <cellStyle name="Cálculo 2 3 5 2 28" xfId="2863" xr:uid="{F1BDAEF8-0608-474A-8C54-820DBD20C7DF}"/>
    <cellStyle name="Cálculo 2 3 5 2 29" xfId="2864" xr:uid="{EA29DAB6-B951-441C-B119-C371C1962C91}"/>
    <cellStyle name="Cálculo 2 3 5 2 3" xfId="2865" xr:uid="{DD0D2247-D8B6-4701-B8C6-630DD5A3A9DA}"/>
    <cellStyle name="Cálculo 2 3 5 2 30" xfId="2866" xr:uid="{A15E81A2-8271-4EB9-B3AE-F981C348177E}"/>
    <cellStyle name="Cálculo 2 3 5 2 31" xfId="2867" xr:uid="{282F30E4-B5CF-43FD-8741-C2AB2DBC447D}"/>
    <cellStyle name="Cálculo 2 3 5 2 4" xfId="2868" xr:uid="{5D5454BD-73F4-4084-8BD1-DB7F70C8F8CE}"/>
    <cellStyle name="Cálculo 2 3 5 2 5" xfId="2869" xr:uid="{919182F5-F13E-4D71-B145-E389F77B2B35}"/>
    <cellStyle name="Cálculo 2 3 5 2 6" xfId="2870" xr:uid="{D840F4E9-9D35-4E8A-8A0F-D260CCB2A4F7}"/>
    <cellStyle name="Cálculo 2 3 5 2 7" xfId="2871" xr:uid="{A035D1A7-EBE9-4E9D-AF72-2BD711A96986}"/>
    <cellStyle name="Cálculo 2 3 5 2 8" xfId="2872" xr:uid="{3AC6A0E5-9101-4865-A6CA-34155D2AB58D}"/>
    <cellStyle name="Cálculo 2 3 5 2 9" xfId="2873" xr:uid="{951E0B1B-E0F9-4739-BB49-4F4C557A8A98}"/>
    <cellStyle name="Cálculo 2 3 5 20" xfId="2874" xr:uid="{90ECC584-EC96-4889-AEDF-AE521EF6B8DE}"/>
    <cellStyle name="Cálculo 2 3 5 21" xfId="2875" xr:uid="{D896DCCB-247C-44B6-8F63-54C33027E501}"/>
    <cellStyle name="Cálculo 2 3 5 22" xfId="2876" xr:uid="{629237E5-FCE5-40F7-A9BF-55BBAF87276D}"/>
    <cellStyle name="Cálculo 2 3 5 23" xfId="2877" xr:uid="{9F424732-0722-4953-A876-7E8A33C0E1A1}"/>
    <cellStyle name="Cálculo 2 3 5 24" xfId="2878" xr:uid="{F6A6EB0A-06C4-4B88-BC50-299B52571251}"/>
    <cellStyle name="Cálculo 2 3 5 25" xfId="2879" xr:uid="{C6AC4B3C-97DC-48A0-9905-46FE67ACF9A8}"/>
    <cellStyle name="Cálculo 2 3 5 26" xfId="2880" xr:uid="{4D0B8D6F-9FD8-4A3D-A7C9-361075F8B00C}"/>
    <cellStyle name="Cálculo 2 3 5 27" xfId="2881" xr:uid="{60E4575A-639C-4D54-B7D3-EAF94639C360}"/>
    <cellStyle name="Cálculo 2 3 5 28" xfId="2882" xr:uid="{510E9BCE-292A-46C2-B244-5F133629A0B6}"/>
    <cellStyle name="Cálculo 2 3 5 29" xfId="2883" xr:uid="{CC8B82C9-57F8-496E-82EF-94188B72A793}"/>
    <cellStyle name="Cálculo 2 3 5 3" xfId="2884" xr:uid="{09C79AD4-500D-451D-84EB-A91D2C489BFF}"/>
    <cellStyle name="Cálculo 2 3 5 30" xfId="2885" xr:uid="{EE60EDE4-E023-4458-9F85-67E3140C1D8D}"/>
    <cellStyle name="Cálculo 2 3 5 31" xfId="2886" xr:uid="{26D24D02-ED5F-4F3B-AD56-10461B478604}"/>
    <cellStyle name="Cálculo 2 3 5 32" xfId="2887" xr:uid="{986397C4-1A58-4BE5-B1CF-79D58C8692A8}"/>
    <cellStyle name="Cálculo 2 3 5 4" xfId="2888" xr:uid="{93409599-6C0E-46BA-9709-356AB0C5CB34}"/>
    <cellStyle name="Cálculo 2 3 5 5" xfId="2889" xr:uid="{B590A08A-A2DA-413C-A3EC-5365A7A900F3}"/>
    <cellStyle name="Cálculo 2 3 5 6" xfId="2890" xr:uid="{BA43037F-8DFC-4EA4-8386-5F9733CFC5AE}"/>
    <cellStyle name="Cálculo 2 3 5 7" xfId="2891" xr:uid="{49EE2CDB-70DC-4B70-8642-95900E0B8F5E}"/>
    <cellStyle name="Cálculo 2 3 5 8" xfId="2892" xr:uid="{63647664-3636-452C-94F8-5D27E571D619}"/>
    <cellStyle name="Cálculo 2 3 5 9" xfId="2893" xr:uid="{A2D4F5DF-7CA1-44C5-BCE4-23616B8B1390}"/>
    <cellStyle name="Cálculo 2 3 6" xfId="2894" xr:uid="{D7D85D40-E8FE-41E8-A205-1217A1694D13}"/>
    <cellStyle name="Cálculo 2 3 6 10" xfId="2895" xr:uid="{57B527C2-AB39-4C7B-BCB3-C91C2F55FF63}"/>
    <cellStyle name="Cálculo 2 3 6 11" xfId="2896" xr:uid="{DC56CDC7-86D5-4A10-B9DF-9E26D1E2C08A}"/>
    <cellStyle name="Cálculo 2 3 6 12" xfId="2897" xr:uid="{60BB5230-8EF7-4F7A-9FD6-E7121D6AC345}"/>
    <cellStyle name="Cálculo 2 3 6 13" xfId="2898" xr:uid="{27E25F76-DFFC-4799-952F-4C4AE8685655}"/>
    <cellStyle name="Cálculo 2 3 6 14" xfId="2899" xr:uid="{767B442C-627C-48C7-A0B1-9FE2FF4B0E91}"/>
    <cellStyle name="Cálculo 2 3 6 15" xfId="2900" xr:uid="{8EA922BE-E92B-45D3-8121-474093DA50BB}"/>
    <cellStyle name="Cálculo 2 3 6 16" xfId="2901" xr:uid="{9E3B5CF8-FD61-49A7-BE3D-3F48545AA007}"/>
    <cellStyle name="Cálculo 2 3 6 17" xfId="2902" xr:uid="{EF2B268E-9BF6-42D6-AB7E-BC4426443163}"/>
    <cellStyle name="Cálculo 2 3 6 18" xfId="2903" xr:uid="{424E7319-9C64-4047-8C57-5DE5B6CB0AA5}"/>
    <cellStyle name="Cálculo 2 3 6 19" xfId="2904" xr:uid="{05BCFA22-4C05-45EA-96AD-2FC71AC098A7}"/>
    <cellStyle name="Cálculo 2 3 6 2" xfId="2905" xr:uid="{D8B154AF-42BF-4C44-B502-A5D368E485F4}"/>
    <cellStyle name="Cálculo 2 3 6 20" xfId="2906" xr:uid="{2B99A74C-ABB4-4E6A-B0BA-13BA696A8AF8}"/>
    <cellStyle name="Cálculo 2 3 6 21" xfId="2907" xr:uid="{FF44A4FF-2033-47FE-B515-5B00F690B77D}"/>
    <cellStyle name="Cálculo 2 3 6 22" xfId="2908" xr:uid="{C7A7111A-3895-4B1F-B765-1BAE18946839}"/>
    <cellStyle name="Cálculo 2 3 6 23" xfId="2909" xr:uid="{A65482C8-FD61-4398-82D8-56A081D8BFC6}"/>
    <cellStyle name="Cálculo 2 3 6 24" xfId="2910" xr:uid="{7D317388-2C15-4A13-BBCF-924CC3E1C01A}"/>
    <cellStyle name="Cálculo 2 3 6 25" xfId="2911" xr:uid="{17D32CCA-C7A0-46A9-9E26-89C807A7CE92}"/>
    <cellStyle name="Cálculo 2 3 6 26" xfId="2912" xr:uid="{AB39969F-4A73-4E9A-89CD-4AD03A114A8B}"/>
    <cellStyle name="Cálculo 2 3 6 27" xfId="2913" xr:uid="{657976D3-25FD-42F0-AA99-7A5307584BEA}"/>
    <cellStyle name="Cálculo 2 3 6 28" xfId="2914" xr:uid="{EC74F832-3772-4ADA-8C70-4116899DE9E5}"/>
    <cellStyle name="Cálculo 2 3 6 29" xfId="2915" xr:uid="{C1F62F01-C02A-4084-976A-17E974E0F070}"/>
    <cellStyle name="Cálculo 2 3 6 3" xfId="2916" xr:uid="{D53AF7AD-37C1-4006-9852-2618AADD7B27}"/>
    <cellStyle name="Cálculo 2 3 6 30" xfId="2917" xr:uid="{183E8812-5824-46C2-9596-61EAF71F8DC0}"/>
    <cellStyle name="Cálculo 2 3 6 31" xfId="2918" xr:uid="{4C60CAAF-1AAB-4145-8DFB-E822CEDC6E91}"/>
    <cellStyle name="Cálculo 2 3 6 4" xfId="2919" xr:uid="{3E2BD4AC-A9C7-42B6-9C15-3115B732D37E}"/>
    <cellStyle name="Cálculo 2 3 6 5" xfId="2920" xr:uid="{1B515A87-6266-4BC9-AF51-795F51445587}"/>
    <cellStyle name="Cálculo 2 3 6 6" xfId="2921" xr:uid="{6261769E-4C85-4868-AEB3-74C487F0116D}"/>
    <cellStyle name="Cálculo 2 3 6 7" xfId="2922" xr:uid="{7B4FF844-2A40-41BB-BB2B-32B7A8E872FD}"/>
    <cellStyle name="Cálculo 2 3 6 8" xfId="2923" xr:uid="{4CDE0326-94A2-421A-BF2B-E990881446B8}"/>
    <cellStyle name="Cálculo 2 3 6 9" xfId="2924" xr:uid="{67021DC1-E088-4F1F-93CD-BA69966782AF}"/>
    <cellStyle name="Cálculo 2 3 7" xfId="2925" xr:uid="{D197EA48-77FC-4266-BB0C-B4BD8A3F727B}"/>
    <cellStyle name="Cálculo 2 3 7 10" xfId="2926" xr:uid="{5AD61E1C-3F4C-4CD7-BA66-5E341D939CDB}"/>
    <cellStyle name="Cálculo 2 3 7 11" xfId="2927" xr:uid="{881A116B-7F96-46D4-972F-D062EA652A0B}"/>
    <cellStyle name="Cálculo 2 3 7 12" xfId="2928" xr:uid="{0D186176-2E4F-4C87-98E1-788D88FB5D54}"/>
    <cellStyle name="Cálculo 2 3 7 13" xfId="2929" xr:uid="{717DA979-64D9-4B7E-916C-DBA5F3417DE1}"/>
    <cellStyle name="Cálculo 2 3 7 14" xfId="2930" xr:uid="{F6548CFA-8E60-473C-8A51-050E7626FB1C}"/>
    <cellStyle name="Cálculo 2 3 7 15" xfId="2931" xr:uid="{F48F6FCA-9FC1-4E65-B6E1-24853944EB37}"/>
    <cellStyle name="Cálculo 2 3 7 16" xfId="2932" xr:uid="{6C4CFA49-7C68-4934-8B8C-A82B7A94338C}"/>
    <cellStyle name="Cálculo 2 3 7 17" xfId="2933" xr:uid="{2971189E-AE7F-48F5-94CA-44908400C3C1}"/>
    <cellStyle name="Cálculo 2 3 7 18" xfId="2934" xr:uid="{783D278D-8E51-4ECA-8923-69823D045FFB}"/>
    <cellStyle name="Cálculo 2 3 7 19" xfId="2935" xr:uid="{690BD68D-C9E1-4A72-80EF-0729FCF124AA}"/>
    <cellStyle name="Cálculo 2 3 7 2" xfId="2936" xr:uid="{45302D96-BD68-4008-8A4B-DEE07FC730CD}"/>
    <cellStyle name="Cálculo 2 3 7 20" xfId="2937" xr:uid="{7430D50A-416B-4304-9E99-3903DFE06FFB}"/>
    <cellStyle name="Cálculo 2 3 7 21" xfId="2938" xr:uid="{EE30C9CB-54D4-4BAE-983B-E76A8E949266}"/>
    <cellStyle name="Cálculo 2 3 7 22" xfId="2939" xr:uid="{5BA27B64-80CF-4009-833A-4E9445C3F2AB}"/>
    <cellStyle name="Cálculo 2 3 7 23" xfId="2940" xr:uid="{E2F0693E-BE84-4154-B020-F4B264B2B901}"/>
    <cellStyle name="Cálculo 2 3 7 24" xfId="2941" xr:uid="{4D6052BB-B228-44E2-A5D0-6D046B0F1E64}"/>
    <cellStyle name="Cálculo 2 3 7 25" xfId="2942" xr:uid="{33C3AF6B-ADF1-4C84-A906-6A50375A8ADA}"/>
    <cellStyle name="Cálculo 2 3 7 26" xfId="2943" xr:uid="{B6993288-7C07-440F-973C-2DAD355DAD6F}"/>
    <cellStyle name="Cálculo 2 3 7 27" xfId="2944" xr:uid="{E359B480-9E69-4DCA-9C72-E8B135D233E5}"/>
    <cellStyle name="Cálculo 2 3 7 28" xfId="2945" xr:uid="{A766DA26-55C2-4448-A4FD-23B98D960BD8}"/>
    <cellStyle name="Cálculo 2 3 7 29" xfId="2946" xr:uid="{3BBDFD15-77FC-4E6D-93FC-597827412978}"/>
    <cellStyle name="Cálculo 2 3 7 3" xfId="2947" xr:uid="{7043E04C-D84A-4D5F-BE66-E0A93786ADC5}"/>
    <cellStyle name="Cálculo 2 3 7 30" xfId="2948" xr:uid="{9C9E62D9-306B-4B9B-AF10-47D98A5D137C}"/>
    <cellStyle name="Cálculo 2 3 7 31" xfId="2949" xr:uid="{A5C802C9-9D59-45D0-838F-C33741B79893}"/>
    <cellStyle name="Cálculo 2 3 7 4" xfId="2950" xr:uid="{CB411FC1-9B85-43DC-A1AF-8B4BE9BF3E0D}"/>
    <cellStyle name="Cálculo 2 3 7 5" xfId="2951" xr:uid="{324A9DB3-23F3-4D0E-8DB6-018977D08D5D}"/>
    <cellStyle name="Cálculo 2 3 7 6" xfId="2952" xr:uid="{193841BC-3C24-47B7-BC86-E058884AD30D}"/>
    <cellStyle name="Cálculo 2 3 7 7" xfId="2953" xr:uid="{23BE6780-6DFE-45E0-89F0-C4B408FF8D96}"/>
    <cellStyle name="Cálculo 2 3 7 8" xfId="2954" xr:uid="{A3B97451-3CA0-4849-8E10-AB706EFFAE60}"/>
    <cellStyle name="Cálculo 2 3 7 9" xfId="2955" xr:uid="{B3085EA4-742F-4D61-A497-E736F311D88E}"/>
    <cellStyle name="Cálculo 2 3 8" xfId="2956" xr:uid="{BF426D36-AE05-4D28-AD74-1E9778679767}"/>
    <cellStyle name="Cálculo 2 3 9" xfId="2957" xr:uid="{E5DED91D-9956-4CE3-ADDB-5AFEAEF66E81}"/>
    <cellStyle name="Cálculo 2 30" xfId="2958" xr:uid="{EDA5736F-8E37-4956-A333-055DF872EA6B}"/>
    <cellStyle name="Cálculo 2 31" xfId="2959" xr:uid="{7C9C44AF-7EA6-4A61-A5F4-18B6721DC2F8}"/>
    <cellStyle name="Cálculo 2 32" xfId="2960" xr:uid="{704AA90A-BDB7-46A1-970E-6D77DED417AB}"/>
    <cellStyle name="Cálculo 2 33" xfId="2961" xr:uid="{71A82123-8A97-4BAB-B2C2-7A96568532FB}"/>
    <cellStyle name="Cálculo 2 34" xfId="2962" xr:uid="{7506F112-0F31-40F7-BCAD-C6E403599794}"/>
    <cellStyle name="Cálculo 2 35" xfId="2963" xr:uid="{8920B7FB-1AF6-45CD-A4F5-A19C5B309FB7}"/>
    <cellStyle name="Cálculo 2 36" xfId="2964" xr:uid="{CBEBB419-B30C-465D-A0BA-F8414F93A900}"/>
    <cellStyle name="Cálculo 2 37" xfId="2965" xr:uid="{CD65EC78-D4B0-42E3-BAAA-CD1F11FC5917}"/>
    <cellStyle name="Cálculo 2 38" xfId="2966" xr:uid="{BDA9A7AF-80D4-4134-A200-AF0B620D7DEF}"/>
    <cellStyle name="Cálculo 2 39" xfId="2967" xr:uid="{9ABC0D12-CB75-498A-BBFF-19FFEFF0D545}"/>
    <cellStyle name="Cálculo 2 4" xfId="2968" xr:uid="{D6A6A079-AE42-4AFF-AF0F-CD171929B344}"/>
    <cellStyle name="Cálculo 2 4 10" xfId="2969" xr:uid="{7FBD8FA2-42D8-4F9A-BB44-74E74E2BE6BB}"/>
    <cellStyle name="Cálculo 2 4 11" xfId="2970" xr:uid="{51BD94D3-1005-4896-A3F3-B3E257C3265B}"/>
    <cellStyle name="Cálculo 2 4 12" xfId="2971" xr:uid="{DAA2CBA3-F55C-43AD-A6E8-1ADAFFA284FF}"/>
    <cellStyle name="Cálculo 2 4 13" xfId="2972" xr:uid="{45B65CB5-A414-4D8E-98ED-21E9440B4BD5}"/>
    <cellStyle name="Cálculo 2 4 14" xfId="2973" xr:uid="{B8BC5023-A68E-4D2A-B7B3-CE52124279C9}"/>
    <cellStyle name="Cálculo 2 4 15" xfId="2974" xr:uid="{60B5239C-B88E-4B98-BF03-36A37E8ACAED}"/>
    <cellStyle name="Cálculo 2 4 16" xfId="2975" xr:uid="{EFA39680-0753-4A01-8A70-B8E9F0D3C468}"/>
    <cellStyle name="Cálculo 2 4 17" xfId="2976" xr:uid="{83895C1F-E4FD-4D6B-9594-A2F792FB2C34}"/>
    <cellStyle name="Cálculo 2 4 18" xfId="2977" xr:uid="{C28F9BB8-7EF7-4D1D-BB19-AA6C9EE7E5DA}"/>
    <cellStyle name="Cálculo 2 4 19" xfId="2978" xr:uid="{321F78A6-3A6C-40CE-9CD1-7CF25E731E5B}"/>
    <cellStyle name="Cálculo 2 4 2" xfId="2979" xr:uid="{C2447792-DF34-4ACB-A145-76EE4DA6856B}"/>
    <cellStyle name="Cálculo 2 4 2 10" xfId="2980" xr:uid="{6F2B39F2-52D4-4184-90F1-27FD94B9D25C}"/>
    <cellStyle name="Cálculo 2 4 2 11" xfId="2981" xr:uid="{9817C7E7-E98F-4B87-85C4-841628B31A11}"/>
    <cellStyle name="Cálculo 2 4 2 12" xfId="2982" xr:uid="{D8757E6B-4103-4174-9106-E7EB26C2C072}"/>
    <cellStyle name="Cálculo 2 4 2 13" xfId="2983" xr:uid="{FFFAC2A4-0407-45B5-88DF-C5D200453171}"/>
    <cellStyle name="Cálculo 2 4 2 14" xfId="2984" xr:uid="{76306606-8587-4529-BA68-938FB82FB9BF}"/>
    <cellStyle name="Cálculo 2 4 2 15" xfId="2985" xr:uid="{729EE2C6-6A37-45D8-994D-763DD9DE6D6F}"/>
    <cellStyle name="Cálculo 2 4 2 16" xfId="2986" xr:uid="{CE1AEB06-C868-483A-A831-69CEAFBEE99B}"/>
    <cellStyle name="Cálculo 2 4 2 17" xfId="2987" xr:uid="{D2A6C1BB-6958-4D2C-94E6-F182BF524775}"/>
    <cellStyle name="Cálculo 2 4 2 18" xfId="2988" xr:uid="{E3A359F7-2208-4E23-AB58-0E30CC3CC25D}"/>
    <cellStyle name="Cálculo 2 4 2 19" xfId="2989" xr:uid="{6009499C-FB23-46AB-9275-114CC29BEB02}"/>
    <cellStyle name="Cálculo 2 4 2 2" xfId="2990" xr:uid="{4140BF30-910D-41BB-8A1F-6AEBADD0118E}"/>
    <cellStyle name="Cálculo 2 4 2 2 10" xfId="2991" xr:uid="{A7826326-0780-4D49-95F8-487F8F2446C0}"/>
    <cellStyle name="Cálculo 2 4 2 2 11" xfId="2992" xr:uid="{51F423D3-0CA8-40E0-BBFE-8915BD664603}"/>
    <cellStyle name="Cálculo 2 4 2 2 12" xfId="2993" xr:uid="{6CC6FFD6-80EA-4D4E-B311-11F67411AD40}"/>
    <cellStyle name="Cálculo 2 4 2 2 13" xfId="2994" xr:uid="{9E1C8A7F-0B1D-44D1-A025-F5E596C115F2}"/>
    <cellStyle name="Cálculo 2 4 2 2 14" xfId="2995" xr:uid="{9B073675-79FA-4EEB-A15F-050087BBD6D3}"/>
    <cellStyle name="Cálculo 2 4 2 2 15" xfId="2996" xr:uid="{876BBF08-97ED-4BFC-BBF8-2FC189A3628A}"/>
    <cellStyle name="Cálculo 2 4 2 2 16" xfId="2997" xr:uid="{2935084A-F1C7-4C2F-BB9A-D0D1C7597FD3}"/>
    <cellStyle name="Cálculo 2 4 2 2 17" xfId="2998" xr:uid="{4E22A6D1-5729-4DB4-8FE0-9CB2F2EA9736}"/>
    <cellStyle name="Cálculo 2 4 2 2 18" xfId="2999" xr:uid="{51EAF06E-65C3-4160-BDB4-C61D33B4C637}"/>
    <cellStyle name="Cálculo 2 4 2 2 19" xfId="3000" xr:uid="{3E5EC8A0-3DCE-48B3-BE89-1F02D81F2F1A}"/>
    <cellStyle name="Cálculo 2 4 2 2 2" xfId="3001" xr:uid="{5BF9AA90-DD74-493C-A222-BCB898EECD21}"/>
    <cellStyle name="Cálculo 2 4 2 2 2 10" xfId="3002" xr:uid="{C6D25613-3A88-4243-82EF-6CF67AEAE079}"/>
    <cellStyle name="Cálculo 2 4 2 2 2 11" xfId="3003" xr:uid="{5288BE51-0013-406C-9F4A-3CEEF725282A}"/>
    <cellStyle name="Cálculo 2 4 2 2 2 12" xfId="3004" xr:uid="{C3C37B0B-F844-4BD4-9B66-E988EE81ED0F}"/>
    <cellStyle name="Cálculo 2 4 2 2 2 13" xfId="3005" xr:uid="{661263CB-CC80-4F41-8186-5BA6F6A8E3BE}"/>
    <cellStyle name="Cálculo 2 4 2 2 2 14" xfId="3006" xr:uid="{555AA5AF-2A0C-41A4-8E42-21F2EB428DAA}"/>
    <cellStyle name="Cálculo 2 4 2 2 2 15" xfId="3007" xr:uid="{BAAD0D56-F6EF-4ECE-90E3-65231CD51D94}"/>
    <cellStyle name="Cálculo 2 4 2 2 2 16" xfId="3008" xr:uid="{4A0981E4-586C-422D-9395-BCA130AD23FB}"/>
    <cellStyle name="Cálculo 2 4 2 2 2 17" xfId="3009" xr:uid="{DE4E5D5B-067D-49BA-97C4-EB4EDBDB8EAC}"/>
    <cellStyle name="Cálculo 2 4 2 2 2 18" xfId="3010" xr:uid="{6D92FAC4-86FB-4F19-BF59-5E13EA097056}"/>
    <cellStyle name="Cálculo 2 4 2 2 2 19" xfId="3011" xr:uid="{3C17328B-85F8-4CC1-8722-42E424E023FA}"/>
    <cellStyle name="Cálculo 2 4 2 2 2 2" xfId="3012" xr:uid="{4121D8D2-E79F-46BC-ACBF-E70FB57FDF74}"/>
    <cellStyle name="Cálculo 2 4 2 2 2 20" xfId="3013" xr:uid="{74F77D13-726F-47B3-AEFC-F1AEDFD17C9C}"/>
    <cellStyle name="Cálculo 2 4 2 2 2 21" xfId="3014" xr:uid="{7CC1A000-8A82-4446-9560-6A6AA25F4780}"/>
    <cellStyle name="Cálculo 2 4 2 2 2 22" xfId="3015" xr:uid="{60C1CAA4-5727-4F6D-8C4B-C03C706B07CC}"/>
    <cellStyle name="Cálculo 2 4 2 2 2 23" xfId="3016" xr:uid="{115A7CD8-2CE5-47FC-BBF1-88BEE7A2D768}"/>
    <cellStyle name="Cálculo 2 4 2 2 2 24" xfId="3017" xr:uid="{4A4E1FCE-5565-41F3-8F77-8AE796D28DD6}"/>
    <cellStyle name="Cálculo 2 4 2 2 2 25" xfId="3018" xr:uid="{5B43116C-6C6A-485E-824A-615AFD87091F}"/>
    <cellStyle name="Cálculo 2 4 2 2 2 26" xfId="3019" xr:uid="{5CB98A2B-02DA-4DC9-A997-32B8AA154BFB}"/>
    <cellStyle name="Cálculo 2 4 2 2 2 27" xfId="3020" xr:uid="{E1C6BB2A-9212-4B60-A2BA-B2806AF40407}"/>
    <cellStyle name="Cálculo 2 4 2 2 2 28" xfId="3021" xr:uid="{4BD09F84-14CC-4CA5-A7A3-264EF0E6036A}"/>
    <cellStyle name="Cálculo 2 4 2 2 2 29" xfId="3022" xr:uid="{E3FF9602-CF99-4148-83DC-394045733DD9}"/>
    <cellStyle name="Cálculo 2 4 2 2 2 3" xfId="3023" xr:uid="{1D06E11D-6555-4B46-8E76-9CCDA5B3CCC4}"/>
    <cellStyle name="Cálculo 2 4 2 2 2 30" xfId="3024" xr:uid="{EA21A6E3-3E10-4FE8-8622-4530E8DC208B}"/>
    <cellStyle name="Cálculo 2 4 2 2 2 31" xfId="3025" xr:uid="{254CBB16-ED03-452E-9C46-85BFDA4E34E5}"/>
    <cellStyle name="Cálculo 2 4 2 2 2 4" xfId="3026" xr:uid="{03F21248-B24B-471B-A322-EA4B3E75B7EE}"/>
    <cellStyle name="Cálculo 2 4 2 2 2 5" xfId="3027" xr:uid="{76E02A86-BB6B-4A4D-A872-03006E7198EE}"/>
    <cellStyle name="Cálculo 2 4 2 2 2 6" xfId="3028" xr:uid="{961340BA-EB51-4577-A819-56FA7E615857}"/>
    <cellStyle name="Cálculo 2 4 2 2 2 7" xfId="3029" xr:uid="{B3E2285C-42A0-4146-BC4C-9A2C9CB69D5F}"/>
    <cellStyle name="Cálculo 2 4 2 2 2 8" xfId="3030" xr:uid="{795467EF-D4CA-4ED4-96CA-BA26E3EE1517}"/>
    <cellStyle name="Cálculo 2 4 2 2 2 9" xfId="3031" xr:uid="{BFCF65D3-695D-4405-A061-282D95C11EAE}"/>
    <cellStyle name="Cálculo 2 4 2 2 20" xfId="3032" xr:uid="{9B3F5767-E357-41F5-8C37-D3A1A3ECB261}"/>
    <cellStyle name="Cálculo 2 4 2 2 21" xfId="3033" xr:uid="{223CB33F-A7F0-40C6-9A38-AD2F60967655}"/>
    <cellStyle name="Cálculo 2 4 2 2 22" xfId="3034" xr:uid="{396F8FF6-E20C-4F0F-97CF-0F47436A3321}"/>
    <cellStyle name="Cálculo 2 4 2 2 23" xfId="3035" xr:uid="{1CEB7459-2487-4ECA-83B2-B9E324C578D4}"/>
    <cellStyle name="Cálculo 2 4 2 2 24" xfId="3036" xr:uid="{B39FF8C3-0F0B-4983-83A9-696079C6A745}"/>
    <cellStyle name="Cálculo 2 4 2 2 25" xfId="3037" xr:uid="{24FB41FF-9613-42D2-8B76-348E3124C499}"/>
    <cellStyle name="Cálculo 2 4 2 2 26" xfId="3038" xr:uid="{D9523B11-A010-4419-A5BA-7A43CB75FC84}"/>
    <cellStyle name="Cálculo 2 4 2 2 27" xfId="3039" xr:uid="{6C266A18-6DE2-49BB-8754-5BE1A51E748E}"/>
    <cellStyle name="Cálculo 2 4 2 2 28" xfId="3040" xr:uid="{C7717824-BB63-46FF-87CF-4157590CC81F}"/>
    <cellStyle name="Cálculo 2 4 2 2 29" xfId="3041" xr:uid="{BA59EB40-683D-4A36-829D-E09AC3E16E61}"/>
    <cellStyle name="Cálculo 2 4 2 2 3" xfId="3042" xr:uid="{8939F878-C28A-43FE-8529-F9A986420CC4}"/>
    <cellStyle name="Cálculo 2 4 2 2 3 10" xfId="3043" xr:uid="{AE90DF64-6A4E-4563-B354-75F3F0080FCC}"/>
    <cellStyle name="Cálculo 2 4 2 2 3 11" xfId="3044" xr:uid="{DC706A05-C3C1-4051-B106-77700F189D70}"/>
    <cellStyle name="Cálculo 2 4 2 2 3 12" xfId="3045" xr:uid="{CF956CB2-D080-4E8B-822A-04B277041F08}"/>
    <cellStyle name="Cálculo 2 4 2 2 3 13" xfId="3046" xr:uid="{4537C6D8-5A1F-4D42-A7CE-1905A23EB421}"/>
    <cellStyle name="Cálculo 2 4 2 2 3 14" xfId="3047" xr:uid="{25C38C2F-D649-49F3-B0DF-2F9FF4D40F92}"/>
    <cellStyle name="Cálculo 2 4 2 2 3 15" xfId="3048" xr:uid="{44B3DA47-C7DC-4C16-A5AF-506ECFC18875}"/>
    <cellStyle name="Cálculo 2 4 2 2 3 16" xfId="3049" xr:uid="{575F878A-5A78-43CA-B39B-BF0F1CDF54D9}"/>
    <cellStyle name="Cálculo 2 4 2 2 3 17" xfId="3050" xr:uid="{4A19BF9E-52AA-4675-AAEF-9512CA2D5543}"/>
    <cellStyle name="Cálculo 2 4 2 2 3 18" xfId="3051" xr:uid="{7E12FC19-EFBC-4DA7-B439-279E4376B1F5}"/>
    <cellStyle name="Cálculo 2 4 2 2 3 19" xfId="3052" xr:uid="{6AD88A4B-72CF-4961-BC50-379B0CE45E40}"/>
    <cellStyle name="Cálculo 2 4 2 2 3 2" xfId="3053" xr:uid="{B36D4A80-B952-4A70-9660-A8DF005766B4}"/>
    <cellStyle name="Cálculo 2 4 2 2 3 20" xfId="3054" xr:uid="{25B8B484-3344-42E4-9882-CABDCA03A776}"/>
    <cellStyle name="Cálculo 2 4 2 2 3 21" xfId="3055" xr:uid="{CF754CA1-12FB-45A5-B9BB-48E021633CF3}"/>
    <cellStyle name="Cálculo 2 4 2 2 3 22" xfId="3056" xr:uid="{8D1045F7-F3E6-441A-A305-FFB4A3A9498E}"/>
    <cellStyle name="Cálculo 2 4 2 2 3 23" xfId="3057" xr:uid="{0C7AC4A4-045D-479F-A4F5-DD8A174D30A4}"/>
    <cellStyle name="Cálculo 2 4 2 2 3 24" xfId="3058" xr:uid="{48BA9AF1-36AE-4EFF-A599-00E3D026797C}"/>
    <cellStyle name="Cálculo 2 4 2 2 3 25" xfId="3059" xr:uid="{4FB61A1A-2F04-4282-BECA-806C9FC142FF}"/>
    <cellStyle name="Cálculo 2 4 2 2 3 26" xfId="3060" xr:uid="{6C4DA8FC-EC9F-4055-93A3-E2B24227FEF9}"/>
    <cellStyle name="Cálculo 2 4 2 2 3 27" xfId="3061" xr:uid="{A2359A9C-C867-4C92-A354-5C4BE307B04D}"/>
    <cellStyle name="Cálculo 2 4 2 2 3 28" xfId="3062" xr:uid="{4E26768F-F37A-4060-9B15-9AF995159521}"/>
    <cellStyle name="Cálculo 2 4 2 2 3 29" xfId="3063" xr:uid="{419402C7-C82B-417C-98E4-74D6EC24AE2F}"/>
    <cellStyle name="Cálculo 2 4 2 2 3 3" xfId="3064" xr:uid="{5FE80005-A26F-4534-A311-E64029B2A9BD}"/>
    <cellStyle name="Cálculo 2 4 2 2 3 30" xfId="3065" xr:uid="{66D05118-510C-47B7-930D-0C8EC729FB40}"/>
    <cellStyle name="Cálculo 2 4 2 2 3 31" xfId="3066" xr:uid="{F377EB1F-EA1F-4CAD-9FDF-437710CF3D41}"/>
    <cellStyle name="Cálculo 2 4 2 2 3 4" xfId="3067" xr:uid="{2B320C67-202C-485F-B3F8-E0B03F772967}"/>
    <cellStyle name="Cálculo 2 4 2 2 3 5" xfId="3068" xr:uid="{AE649141-19CE-4C87-9244-9FC95D749A83}"/>
    <cellStyle name="Cálculo 2 4 2 2 3 6" xfId="3069" xr:uid="{0AB14267-D40E-4199-9715-E7E22652C22C}"/>
    <cellStyle name="Cálculo 2 4 2 2 3 7" xfId="3070" xr:uid="{EFC9C5AD-D470-45A7-9814-A52CEF18172D}"/>
    <cellStyle name="Cálculo 2 4 2 2 3 8" xfId="3071" xr:uid="{597EB2F8-FF40-4820-A06C-586898D83E5E}"/>
    <cellStyle name="Cálculo 2 4 2 2 3 9" xfId="3072" xr:uid="{B224B365-AA60-4ED7-8B2A-F12C62B8419C}"/>
    <cellStyle name="Cálculo 2 4 2 2 30" xfId="3073" xr:uid="{A6E3B845-F5F7-4E71-82DE-609DA4AA36EE}"/>
    <cellStyle name="Cálculo 2 4 2 2 31" xfId="3074" xr:uid="{E57266F1-45B7-4F7F-8C8C-0B17ABCC8BB8}"/>
    <cellStyle name="Cálculo 2 4 2 2 32" xfId="3075" xr:uid="{56DA3C3E-CD7B-4B14-B5D9-C12659DD281F}"/>
    <cellStyle name="Cálculo 2 4 2 2 33" xfId="3076" xr:uid="{13C0417E-C1C8-40C5-B38F-98D4A0F8C63E}"/>
    <cellStyle name="Cálculo 2 4 2 2 4" xfId="3077" xr:uid="{88DCF118-E9CD-4F13-83F7-7A1205E61CAB}"/>
    <cellStyle name="Cálculo 2 4 2 2 5" xfId="3078" xr:uid="{0F7154CD-7A67-4D67-9C7A-7CD08E510D45}"/>
    <cellStyle name="Cálculo 2 4 2 2 6" xfId="3079" xr:uid="{843B7321-054F-48DD-B6C0-11945A1C4A24}"/>
    <cellStyle name="Cálculo 2 4 2 2 7" xfId="3080" xr:uid="{C30CFBFD-0D48-4231-8187-4AD32593F3D1}"/>
    <cellStyle name="Cálculo 2 4 2 2 8" xfId="3081" xr:uid="{C7AFDD47-5596-4A47-8C24-D97497412883}"/>
    <cellStyle name="Cálculo 2 4 2 2 9" xfId="3082" xr:uid="{7109B0E4-EC8A-463C-B225-468852F0D901}"/>
    <cellStyle name="Cálculo 2 4 2 20" xfId="3083" xr:uid="{641FADE6-5B5D-41F9-B21F-049F4AACA64A}"/>
    <cellStyle name="Cálculo 2 4 2 21" xfId="3084" xr:uid="{D18D2203-6CAC-41B1-BB03-4B6AAF323BE3}"/>
    <cellStyle name="Cálculo 2 4 2 22" xfId="3085" xr:uid="{4F822E94-9028-4F88-9671-3B6C38084D25}"/>
    <cellStyle name="Cálculo 2 4 2 23" xfId="3086" xr:uid="{62AE1142-00AA-4A9A-8EE1-38D0D50CB3EE}"/>
    <cellStyle name="Cálculo 2 4 2 24" xfId="3087" xr:uid="{0517286F-F246-4780-B67B-AF5293A1F8F7}"/>
    <cellStyle name="Cálculo 2 4 2 25" xfId="3088" xr:uid="{491DD387-7E19-46AE-AE6E-D91976E2BF72}"/>
    <cellStyle name="Cálculo 2 4 2 26" xfId="3089" xr:uid="{64EE2E52-353C-45E7-924C-E86651C420CA}"/>
    <cellStyle name="Cálculo 2 4 2 27" xfId="3090" xr:uid="{8A6CCCDB-4FA0-4BB9-A1E8-0945B89C1FA9}"/>
    <cellStyle name="Cálculo 2 4 2 28" xfId="3091" xr:uid="{59D79390-A701-4D31-8471-2842DCDF19DF}"/>
    <cellStyle name="Cálculo 2 4 2 29" xfId="3092" xr:uid="{E4838827-275B-4011-A9F3-C28646D32F23}"/>
    <cellStyle name="Cálculo 2 4 2 3" xfId="3093" xr:uid="{365FA42A-3B6D-4120-B244-C55A4355638A}"/>
    <cellStyle name="Cálculo 2 4 2 3 10" xfId="3094" xr:uid="{BAD76B29-ACE7-4FF9-A86F-72ABF979B470}"/>
    <cellStyle name="Cálculo 2 4 2 3 11" xfId="3095" xr:uid="{E9BAC311-2C9C-420E-87C3-00308E2358E7}"/>
    <cellStyle name="Cálculo 2 4 2 3 12" xfId="3096" xr:uid="{206B3526-792B-4D1B-988A-3E8CA58238C9}"/>
    <cellStyle name="Cálculo 2 4 2 3 13" xfId="3097" xr:uid="{62FD14B9-3A45-496B-A5F2-7DC98EA06D14}"/>
    <cellStyle name="Cálculo 2 4 2 3 14" xfId="3098" xr:uid="{41390C55-C873-43F8-B284-19E08A878ECC}"/>
    <cellStyle name="Cálculo 2 4 2 3 15" xfId="3099" xr:uid="{F273DCD4-522A-40CB-A4A7-D87908DC3995}"/>
    <cellStyle name="Cálculo 2 4 2 3 16" xfId="3100" xr:uid="{6A28C5E7-B2A3-46BA-A12E-D47E75EEB4FD}"/>
    <cellStyle name="Cálculo 2 4 2 3 17" xfId="3101" xr:uid="{10018C4E-1254-4B93-8897-D631AEC5015B}"/>
    <cellStyle name="Cálculo 2 4 2 3 18" xfId="3102" xr:uid="{613638B8-C571-46B4-A9CB-DDFF0F80F0A9}"/>
    <cellStyle name="Cálculo 2 4 2 3 19" xfId="3103" xr:uid="{F57FF529-85EE-4BCF-9CC0-BF7AC4B88972}"/>
    <cellStyle name="Cálculo 2 4 2 3 2" xfId="3104" xr:uid="{7F728009-699B-49D6-BDF5-42C52BBB0446}"/>
    <cellStyle name="Cálculo 2 4 2 3 2 10" xfId="3105" xr:uid="{745EAE2A-2021-4C1D-BE28-DA78038BEFFE}"/>
    <cellStyle name="Cálculo 2 4 2 3 2 11" xfId="3106" xr:uid="{44205F8B-AE00-474D-93F3-6FB9341DF3E8}"/>
    <cellStyle name="Cálculo 2 4 2 3 2 12" xfId="3107" xr:uid="{3F652DAF-AEE2-4917-B4CE-089F817B5C88}"/>
    <cellStyle name="Cálculo 2 4 2 3 2 13" xfId="3108" xr:uid="{0A63A09F-2AD7-4A03-9F39-955AAA30A079}"/>
    <cellStyle name="Cálculo 2 4 2 3 2 14" xfId="3109" xr:uid="{F8D3C65B-5B93-4885-A601-B331E7C5D7E8}"/>
    <cellStyle name="Cálculo 2 4 2 3 2 15" xfId="3110" xr:uid="{176CA3F8-12B7-40F3-8E3E-95DE1D1F0248}"/>
    <cellStyle name="Cálculo 2 4 2 3 2 16" xfId="3111" xr:uid="{991542EA-38D9-4B68-89AC-209919ADC32E}"/>
    <cellStyle name="Cálculo 2 4 2 3 2 17" xfId="3112" xr:uid="{A978E7F3-0208-448B-893A-6C3D8441124E}"/>
    <cellStyle name="Cálculo 2 4 2 3 2 18" xfId="3113" xr:uid="{63098073-C610-456D-9777-EDE52EBF12FE}"/>
    <cellStyle name="Cálculo 2 4 2 3 2 19" xfId="3114" xr:uid="{1F4C0877-4802-40A9-AF73-5C9BFD4C030D}"/>
    <cellStyle name="Cálculo 2 4 2 3 2 2" xfId="3115" xr:uid="{2CBEB83A-F23E-42AD-93C9-0ED95BA30E8B}"/>
    <cellStyle name="Cálculo 2 4 2 3 2 20" xfId="3116" xr:uid="{E63ECCC2-6153-4E20-B8EF-77E5D84ABEC0}"/>
    <cellStyle name="Cálculo 2 4 2 3 2 21" xfId="3117" xr:uid="{3C8E2A48-CF34-4F0C-8C12-44B2990E6D4A}"/>
    <cellStyle name="Cálculo 2 4 2 3 2 22" xfId="3118" xr:uid="{A690DC4A-C441-4FA0-A78A-3D07DAB39543}"/>
    <cellStyle name="Cálculo 2 4 2 3 2 23" xfId="3119" xr:uid="{AB2D449F-2F75-4A12-84E5-A482D3FFA364}"/>
    <cellStyle name="Cálculo 2 4 2 3 2 24" xfId="3120" xr:uid="{8749B05B-3DE5-4C24-8965-15D374ADCDC7}"/>
    <cellStyle name="Cálculo 2 4 2 3 2 25" xfId="3121" xr:uid="{6BE6966E-D035-4679-9B81-4848A223BDC1}"/>
    <cellStyle name="Cálculo 2 4 2 3 2 26" xfId="3122" xr:uid="{825D4576-6FDF-4B04-BDD0-07192CA9F6B6}"/>
    <cellStyle name="Cálculo 2 4 2 3 2 27" xfId="3123" xr:uid="{A3C8F710-9244-479F-AB22-C1BA0DF35B5B}"/>
    <cellStyle name="Cálculo 2 4 2 3 2 28" xfId="3124" xr:uid="{89C90042-F50A-47B0-8F4B-68C8DD94F4A2}"/>
    <cellStyle name="Cálculo 2 4 2 3 2 29" xfId="3125" xr:uid="{F5DCBDE3-EC99-4867-B483-5CA594C104A1}"/>
    <cellStyle name="Cálculo 2 4 2 3 2 3" xfId="3126" xr:uid="{B9F7BD73-0C3C-4467-AC02-C3D9C5BD371D}"/>
    <cellStyle name="Cálculo 2 4 2 3 2 30" xfId="3127" xr:uid="{94B360B4-E187-4B7C-8509-E173141B07AB}"/>
    <cellStyle name="Cálculo 2 4 2 3 2 31" xfId="3128" xr:uid="{6EF24533-1DF5-426A-A356-A578EB68AAB8}"/>
    <cellStyle name="Cálculo 2 4 2 3 2 4" xfId="3129" xr:uid="{553F6345-6A9D-449E-9679-59176CC9955B}"/>
    <cellStyle name="Cálculo 2 4 2 3 2 5" xfId="3130" xr:uid="{52EA5655-5581-4232-BA41-C60524EF779E}"/>
    <cellStyle name="Cálculo 2 4 2 3 2 6" xfId="3131" xr:uid="{56525D59-6D54-4533-96BE-4558D750512C}"/>
    <cellStyle name="Cálculo 2 4 2 3 2 7" xfId="3132" xr:uid="{E9776F01-8D2D-4305-888D-64133B55A49C}"/>
    <cellStyle name="Cálculo 2 4 2 3 2 8" xfId="3133" xr:uid="{B88B2AA9-6F65-40CF-A812-1157939B6804}"/>
    <cellStyle name="Cálculo 2 4 2 3 2 9" xfId="3134" xr:uid="{18317D58-CE46-498B-9648-8D1C4C470620}"/>
    <cellStyle name="Cálculo 2 4 2 3 20" xfId="3135" xr:uid="{FEFE177D-2366-4DEE-A6A1-2A46E04C009A}"/>
    <cellStyle name="Cálculo 2 4 2 3 21" xfId="3136" xr:uid="{D925045D-7784-4298-9014-A36AF259FF54}"/>
    <cellStyle name="Cálculo 2 4 2 3 22" xfId="3137" xr:uid="{442F0393-3211-4BA1-8B52-D7CDC76CEA5D}"/>
    <cellStyle name="Cálculo 2 4 2 3 23" xfId="3138" xr:uid="{BC84605F-07D1-463C-9A46-0142DD76BFC0}"/>
    <cellStyle name="Cálculo 2 4 2 3 24" xfId="3139" xr:uid="{E55FCE34-05D7-474A-A05A-6BFC59AA80C1}"/>
    <cellStyle name="Cálculo 2 4 2 3 25" xfId="3140" xr:uid="{2BCB3CDE-0662-42DC-9654-D85E7006F602}"/>
    <cellStyle name="Cálculo 2 4 2 3 26" xfId="3141" xr:uid="{984A25DA-9FFA-46F9-849F-74ACF34C11CD}"/>
    <cellStyle name="Cálculo 2 4 2 3 27" xfId="3142" xr:uid="{7F325C0E-CC77-4A77-92CC-035C083D2812}"/>
    <cellStyle name="Cálculo 2 4 2 3 28" xfId="3143" xr:uid="{0406BF45-B9F2-476C-A14B-56C4C6B9ADC6}"/>
    <cellStyle name="Cálculo 2 4 2 3 29" xfId="3144" xr:uid="{D8A964DF-CFC6-4234-B9BD-1E462D94FB17}"/>
    <cellStyle name="Cálculo 2 4 2 3 3" xfId="3145" xr:uid="{1F924E9E-82E1-44D9-BC57-288779D36CB7}"/>
    <cellStyle name="Cálculo 2 4 2 3 3 10" xfId="3146" xr:uid="{5A00596B-007A-4D93-8D83-DB1C413EB3A0}"/>
    <cellStyle name="Cálculo 2 4 2 3 3 11" xfId="3147" xr:uid="{E2E5E6D3-14D9-40F6-8EFA-389BBDABA8BA}"/>
    <cellStyle name="Cálculo 2 4 2 3 3 12" xfId="3148" xr:uid="{3FA99F20-F940-43E4-98B9-9856473CACC6}"/>
    <cellStyle name="Cálculo 2 4 2 3 3 13" xfId="3149" xr:uid="{3A83C8F7-40A1-42B2-BF8B-0360E3379ACD}"/>
    <cellStyle name="Cálculo 2 4 2 3 3 14" xfId="3150" xr:uid="{2BD59052-9026-41F3-A8DB-2F1B605AB9E8}"/>
    <cellStyle name="Cálculo 2 4 2 3 3 15" xfId="3151" xr:uid="{51CEDB03-8DBB-432E-A43E-A66F84567151}"/>
    <cellStyle name="Cálculo 2 4 2 3 3 16" xfId="3152" xr:uid="{5A1E3302-0626-47F2-85F2-952F7292B7D0}"/>
    <cellStyle name="Cálculo 2 4 2 3 3 17" xfId="3153" xr:uid="{EA9B100D-A3B5-4DB4-90B2-6C950D078994}"/>
    <cellStyle name="Cálculo 2 4 2 3 3 18" xfId="3154" xr:uid="{6502ABB6-339F-4CE3-97C2-0D7283236205}"/>
    <cellStyle name="Cálculo 2 4 2 3 3 19" xfId="3155" xr:uid="{41560630-B1B2-4AF9-AD1F-F43B3A40D267}"/>
    <cellStyle name="Cálculo 2 4 2 3 3 2" xfId="3156" xr:uid="{AD0D4324-228C-442F-97FB-106C921A65C0}"/>
    <cellStyle name="Cálculo 2 4 2 3 3 20" xfId="3157" xr:uid="{F1ADCA20-9A28-4B35-A2A5-30BC8B472D7D}"/>
    <cellStyle name="Cálculo 2 4 2 3 3 21" xfId="3158" xr:uid="{65BA6E2E-1387-4B76-9464-C2CE0419BF57}"/>
    <cellStyle name="Cálculo 2 4 2 3 3 22" xfId="3159" xr:uid="{3504BC21-275E-4F26-90AB-DAAB41116FA1}"/>
    <cellStyle name="Cálculo 2 4 2 3 3 23" xfId="3160" xr:uid="{B4D12BAB-57B5-43F9-8803-CBDEA578D92D}"/>
    <cellStyle name="Cálculo 2 4 2 3 3 24" xfId="3161" xr:uid="{8E273CD9-A6BB-4ECB-8BC5-BF62576D2539}"/>
    <cellStyle name="Cálculo 2 4 2 3 3 25" xfId="3162" xr:uid="{642F6837-4470-4E87-A7D2-35DC9472D7E8}"/>
    <cellStyle name="Cálculo 2 4 2 3 3 26" xfId="3163" xr:uid="{92AAC90D-86B2-4F26-9A2F-D5D0A9F2F054}"/>
    <cellStyle name="Cálculo 2 4 2 3 3 27" xfId="3164" xr:uid="{94999555-11CA-45C8-A487-A2F8482FB9D8}"/>
    <cellStyle name="Cálculo 2 4 2 3 3 28" xfId="3165" xr:uid="{6DB5A1A7-3723-4492-A256-4AABD9DDD806}"/>
    <cellStyle name="Cálculo 2 4 2 3 3 29" xfId="3166" xr:uid="{33094799-6ADB-49B5-9FFB-FE13DB5083A5}"/>
    <cellStyle name="Cálculo 2 4 2 3 3 3" xfId="3167" xr:uid="{6C21A580-75F3-4B05-8549-805C16EE961F}"/>
    <cellStyle name="Cálculo 2 4 2 3 3 30" xfId="3168" xr:uid="{74AFA3AF-F124-4A01-9A6C-A15775FA5CAC}"/>
    <cellStyle name="Cálculo 2 4 2 3 3 31" xfId="3169" xr:uid="{96BC7A4F-3B6A-4C86-A1C8-1A5AF10DBF6E}"/>
    <cellStyle name="Cálculo 2 4 2 3 3 4" xfId="3170" xr:uid="{86831BB6-7E13-42B1-BF61-660C820925F7}"/>
    <cellStyle name="Cálculo 2 4 2 3 3 5" xfId="3171" xr:uid="{359DF813-DD1D-4D42-86D3-CE61E233584F}"/>
    <cellStyle name="Cálculo 2 4 2 3 3 6" xfId="3172" xr:uid="{DB71BC98-A9CE-4F5C-9A7C-15309F5FCD21}"/>
    <cellStyle name="Cálculo 2 4 2 3 3 7" xfId="3173" xr:uid="{1D625EDA-E139-491D-932C-6D29CA199822}"/>
    <cellStyle name="Cálculo 2 4 2 3 3 8" xfId="3174" xr:uid="{5F66F9A4-C09C-4AA3-9FE7-91F984D05C63}"/>
    <cellStyle name="Cálculo 2 4 2 3 3 9" xfId="3175" xr:uid="{28289ABB-3E42-4A77-9916-C4DFC683EADE}"/>
    <cellStyle name="Cálculo 2 4 2 3 30" xfId="3176" xr:uid="{3DCA3D5F-EDF3-4E4F-96D5-C66A37A55F95}"/>
    <cellStyle name="Cálculo 2 4 2 3 31" xfId="3177" xr:uid="{C135584F-B6F6-43D9-9662-F5FC4C8AC895}"/>
    <cellStyle name="Cálculo 2 4 2 3 32" xfId="3178" xr:uid="{83892DA4-4B14-4B08-91A5-86A268F115A3}"/>
    <cellStyle name="Cálculo 2 4 2 3 33" xfId="3179" xr:uid="{E211A2FA-6A26-47EA-B60E-8571179DFC6F}"/>
    <cellStyle name="Cálculo 2 4 2 3 4" xfId="3180" xr:uid="{CD620A1D-05CE-4880-80DF-79264E18151C}"/>
    <cellStyle name="Cálculo 2 4 2 3 5" xfId="3181" xr:uid="{2C461BF4-AC8F-44DF-B96E-361CBE911516}"/>
    <cellStyle name="Cálculo 2 4 2 3 6" xfId="3182" xr:uid="{887DB52A-48DD-451B-BC3E-DD9EE77EFC44}"/>
    <cellStyle name="Cálculo 2 4 2 3 7" xfId="3183" xr:uid="{FE3077F8-831F-4D15-B997-C361BCE21248}"/>
    <cellStyle name="Cálculo 2 4 2 3 8" xfId="3184" xr:uid="{C3134566-8EB1-474D-BB88-163A8FF6A054}"/>
    <cellStyle name="Cálculo 2 4 2 3 9" xfId="3185" xr:uid="{5523BD5E-C845-4C1A-A920-A508A030069C}"/>
    <cellStyle name="Cálculo 2 4 2 30" xfId="3186" xr:uid="{CA3E6554-C227-494A-B104-272C79161306}"/>
    <cellStyle name="Cálculo 2 4 2 31" xfId="3187" xr:uid="{756D35C1-2403-4364-9611-AF3082019010}"/>
    <cellStyle name="Cálculo 2 4 2 32" xfId="3188" xr:uid="{D7A23816-732C-4FC8-82C3-06F2E6A92880}"/>
    <cellStyle name="Cálculo 2 4 2 33" xfId="3189" xr:uid="{87414E80-5DFD-48AA-AB1B-B69F65C2246D}"/>
    <cellStyle name="Cálculo 2 4 2 34" xfId="3190" xr:uid="{2C727EE5-2CDA-4021-8A25-9DF80AC262B7}"/>
    <cellStyle name="Cálculo 2 4 2 35" xfId="3191" xr:uid="{2509EF27-A7F2-4315-8A36-A2F93E5759A8}"/>
    <cellStyle name="Cálculo 2 4 2 36" xfId="3192" xr:uid="{49502560-94C8-4D9F-B4E6-CA73D50D3714}"/>
    <cellStyle name="Cálculo 2 4 2 4" xfId="3193" xr:uid="{0EF3C3DA-B3A8-4DA6-B3D0-8FEED03CCB53}"/>
    <cellStyle name="Cálculo 2 4 2 4 10" xfId="3194" xr:uid="{B8F4F7B3-DE50-47F4-B9CC-B3D40C5BFCA9}"/>
    <cellStyle name="Cálculo 2 4 2 4 11" xfId="3195" xr:uid="{B4BE0284-EC00-4026-A6A0-005F5D70B31C}"/>
    <cellStyle name="Cálculo 2 4 2 4 12" xfId="3196" xr:uid="{A54821F4-D7FA-43C2-9BAC-1078516C44D0}"/>
    <cellStyle name="Cálculo 2 4 2 4 13" xfId="3197" xr:uid="{3C7B0A81-7E59-437E-A817-8421F3A51EF7}"/>
    <cellStyle name="Cálculo 2 4 2 4 14" xfId="3198" xr:uid="{4E531377-7D14-4D41-8D38-78C1AD8DB7F8}"/>
    <cellStyle name="Cálculo 2 4 2 4 15" xfId="3199" xr:uid="{2B33A3E6-F403-469A-8BAD-22C40E304260}"/>
    <cellStyle name="Cálculo 2 4 2 4 16" xfId="3200" xr:uid="{C9EEB5D4-846E-483B-9CBB-89AF192F82AB}"/>
    <cellStyle name="Cálculo 2 4 2 4 17" xfId="3201" xr:uid="{213CBA86-0C22-4F94-ABC4-2D2ACB10D169}"/>
    <cellStyle name="Cálculo 2 4 2 4 18" xfId="3202" xr:uid="{DC8D1DFD-8E45-4230-8FEB-4EBC63DA35FD}"/>
    <cellStyle name="Cálculo 2 4 2 4 19" xfId="3203" xr:uid="{B18EBAD6-E313-42B6-A858-D72A8B68D604}"/>
    <cellStyle name="Cálculo 2 4 2 4 2" xfId="3204" xr:uid="{FFF8CA7F-F608-4F9F-B197-4FAF68452FD9}"/>
    <cellStyle name="Cálculo 2 4 2 4 2 10" xfId="3205" xr:uid="{479C8E09-8072-48B6-94AB-E79EC89D538E}"/>
    <cellStyle name="Cálculo 2 4 2 4 2 11" xfId="3206" xr:uid="{62EA5A05-6E7B-44CF-9AF7-3B5989882C15}"/>
    <cellStyle name="Cálculo 2 4 2 4 2 12" xfId="3207" xr:uid="{E9F37F7F-D1A5-4C25-AC37-9A320C3636E8}"/>
    <cellStyle name="Cálculo 2 4 2 4 2 13" xfId="3208" xr:uid="{0FC1E829-F5AA-4495-BDB7-700D17031248}"/>
    <cellStyle name="Cálculo 2 4 2 4 2 14" xfId="3209" xr:uid="{D11DABAC-0B2D-4DDF-9AFE-C3203A950DBC}"/>
    <cellStyle name="Cálculo 2 4 2 4 2 15" xfId="3210" xr:uid="{2DE3BB5F-3DCA-465E-8D7C-FF2573C5468A}"/>
    <cellStyle name="Cálculo 2 4 2 4 2 16" xfId="3211" xr:uid="{E8BF503F-579F-4A3C-B67B-8D165CB29D10}"/>
    <cellStyle name="Cálculo 2 4 2 4 2 17" xfId="3212" xr:uid="{26F9DB7C-3BFB-4B55-B8A0-BFE33B03E6FF}"/>
    <cellStyle name="Cálculo 2 4 2 4 2 18" xfId="3213" xr:uid="{80DC2156-EADF-453B-9F82-8BF8035855D5}"/>
    <cellStyle name="Cálculo 2 4 2 4 2 19" xfId="3214" xr:uid="{FC7577AB-E231-4A3A-BFAA-06AACD9E1E6F}"/>
    <cellStyle name="Cálculo 2 4 2 4 2 2" xfId="3215" xr:uid="{711A6802-A653-45BC-BD27-3844E64B6E75}"/>
    <cellStyle name="Cálculo 2 4 2 4 2 20" xfId="3216" xr:uid="{60881E4E-43F5-4902-A6CB-731B5F61ED1E}"/>
    <cellStyle name="Cálculo 2 4 2 4 2 21" xfId="3217" xr:uid="{10C9AF3C-9035-4D50-8F8B-E7312C006654}"/>
    <cellStyle name="Cálculo 2 4 2 4 2 22" xfId="3218" xr:uid="{8E94BE21-76DD-44DB-B9F4-A4A3979386C6}"/>
    <cellStyle name="Cálculo 2 4 2 4 2 23" xfId="3219" xr:uid="{CC07554E-BA4A-4656-90D7-91BC756889B7}"/>
    <cellStyle name="Cálculo 2 4 2 4 2 24" xfId="3220" xr:uid="{1212FC1C-EBA2-49E8-AE69-A1F5D157D2B4}"/>
    <cellStyle name="Cálculo 2 4 2 4 2 25" xfId="3221" xr:uid="{6E1EEDBF-8B4B-442C-AA77-4A4442266A42}"/>
    <cellStyle name="Cálculo 2 4 2 4 2 26" xfId="3222" xr:uid="{6405CC4E-2675-4797-9DD2-25013B9F0A17}"/>
    <cellStyle name="Cálculo 2 4 2 4 2 27" xfId="3223" xr:uid="{141148F8-7105-4841-951A-C6D6ABA5DE8F}"/>
    <cellStyle name="Cálculo 2 4 2 4 2 28" xfId="3224" xr:uid="{55C99E5E-458E-47D5-B733-E7F554654D6C}"/>
    <cellStyle name="Cálculo 2 4 2 4 2 29" xfId="3225" xr:uid="{EF8C22A6-D092-4624-80C0-26E9E2614908}"/>
    <cellStyle name="Cálculo 2 4 2 4 2 3" xfId="3226" xr:uid="{BFA02701-3CF1-4C07-B9AD-891AFCFA83ED}"/>
    <cellStyle name="Cálculo 2 4 2 4 2 30" xfId="3227" xr:uid="{1DDFED56-D221-4678-A5FE-D031A96316A2}"/>
    <cellStyle name="Cálculo 2 4 2 4 2 31" xfId="3228" xr:uid="{1B5A94C9-DF04-4A88-A3B7-AA00C17CC8B5}"/>
    <cellStyle name="Cálculo 2 4 2 4 2 4" xfId="3229" xr:uid="{00982B4C-3985-463E-8434-17EF92AD19CC}"/>
    <cellStyle name="Cálculo 2 4 2 4 2 5" xfId="3230" xr:uid="{A1CC79B3-FBBE-4953-8D80-55625A290537}"/>
    <cellStyle name="Cálculo 2 4 2 4 2 6" xfId="3231" xr:uid="{5D44FBF6-B7A8-4C14-966A-869C4539995D}"/>
    <cellStyle name="Cálculo 2 4 2 4 2 7" xfId="3232" xr:uid="{460E2AB9-6FF6-43B2-A05E-FCB4328BC654}"/>
    <cellStyle name="Cálculo 2 4 2 4 2 8" xfId="3233" xr:uid="{C9AA57AF-A8E3-4EF0-BF96-35897FA7A826}"/>
    <cellStyle name="Cálculo 2 4 2 4 2 9" xfId="3234" xr:uid="{3A5D6458-5EF9-4399-A101-89ED612B5EEF}"/>
    <cellStyle name="Cálculo 2 4 2 4 20" xfId="3235" xr:uid="{AE7C9C48-AB26-4FEC-ABA4-A5EAAA46CFC2}"/>
    <cellStyle name="Cálculo 2 4 2 4 21" xfId="3236" xr:uid="{10649B46-B735-4B3C-A07D-3AF16C80CEDC}"/>
    <cellStyle name="Cálculo 2 4 2 4 22" xfId="3237" xr:uid="{2D586CED-7C7A-4801-A891-0209514B1175}"/>
    <cellStyle name="Cálculo 2 4 2 4 23" xfId="3238" xr:uid="{40706495-CE54-4456-BBC9-FE9A5284B3BD}"/>
    <cellStyle name="Cálculo 2 4 2 4 24" xfId="3239" xr:uid="{D8556C83-10B4-4A0A-AC95-D01A893AD317}"/>
    <cellStyle name="Cálculo 2 4 2 4 25" xfId="3240" xr:uid="{89796F83-F204-48F8-B475-C5A43F724F79}"/>
    <cellStyle name="Cálculo 2 4 2 4 26" xfId="3241" xr:uid="{D6E52E33-A002-43A9-B07E-632B027C3586}"/>
    <cellStyle name="Cálculo 2 4 2 4 27" xfId="3242" xr:uid="{15E9352C-95EF-49CE-9416-925FA5158279}"/>
    <cellStyle name="Cálculo 2 4 2 4 28" xfId="3243" xr:uid="{052F8344-3DB9-4FA6-9F49-051F47D42AA5}"/>
    <cellStyle name="Cálculo 2 4 2 4 29" xfId="3244" xr:uid="{99790E23-62D6-4B7C-8B02-59FDDBA0EB8E}"/>
    <cellStyle name="Cálculo 2 4 2 4 3" xfId="3245" xr:uid="{584555B3-E0A3-48C0-8C85-D85A4FE7EFEE}"/>
    <cellStyle name="Cálculo 2 4 2 4 3 10" xfId="3246" xr:uid="{FE435490-AFAB-4EDF-8421-AAD345242E06}"/>
    <cellStyle name="Cálculo 2 4 2 4 3 11" xfId="3247" xr:uid="{256BBB54-0CD9-4E77-96BC-778D63E171C8}"/>
    <cellStyle name="Cálculo 2 4 2 4 3 12" xfId="3248" xr:uid="{56AFC619-BF84-46EA-A612-A4AC17991971}"/>
    <cellStyle name="Cálculo 2 4 2 4 3 13" xfId="3249" xr:uid="{2D2B56B1-7710-4188-BB0A-753B8AC76125}"/>
    <cellStyle name="Cálculo 2 4 2 4 3 14" xfId="3250" xr:uid="{3A4B9868-9241-42DA-BED4-5BFD7BE57ADF}"/>
    <cellStyle name="Cálculo 2 4 2 4 3 15" xfId="3251" xr:uid="{9EEB1F4E-153A-4C27-AA56-04FBE375F7EB}"/>
    <cellStyle name="Cálculo 2 4 2 4 3 16" xfId="3252" xr:uid="{6F9570A8-7905-44B4-B543-7776D97F03D9}"/>
    <cellStyle name="Cálculo 2 4 2 4 3 17" xfId="3253" xr:uid="{685235EB-F84C-4888-9B54-52E4CF080A68}"/>
    <cellStyle name="Cálculo 2 4 2 4 3 18" xfId="3254" xr:uid="{B6A54492-A285-4E29-A237-9EF80949F32A}"/>
    <cellStyle name="Cálculo 2 4 2 4 3 19" xfId="3255" xr:uid="{B5A58DF9-C242-46D2-A312-D860DA388DC0}"/>
    <cellStyle name="Cálculo 2 4 2 4 3 2" xfId="3256" xr:uid="{51FEED59-AE28-4877-8722-73DEA0A485C2}"/>
    <cellStyle name="Cálculo 2 4 2 4 3 20" xfId="3257" xr:uid="{ED08F4CD-C1E0-4FE8-A874-5C05E83D20FE}"/>
    <cellStyle name="Cálculo 2 4 2 4 3 21" xfId="3258" xr:uid="{329CA135-A799-4B70-B283-09DCF2B93D93}"/>
    <cellStyle name="Cálculo 2 4 2 4 3 22" xfId="3259" xr:uid="{D197D6BC-39AE-447F-922A-7E4E63E311EF}"/>
    <cellStyle name="Cálculo 2 4 2 4 3 23" xfId="3260" xr:uid="{0C837AD0-92EB-44AA-B349-E74ADC760D96}"/>
    <cellStyle name="Cálculo 2 4 2 4 3 24" xfId="3261" xr:uid="{F1261945-C223-4576-8F17-1F79383B784E}"/>
    <cellStyle name="Cálculo 2 4 2 4 3 25" xfId="3262" xr:uid="{AA3AB66D-D068-4C1A-A333-12A9065AEF5B}"/>
    <cellStyle name="Cálculo 2 4 2 4 3 26" xfId="3263" xr:uid="{71F27535-8FCF-4A3E-99DD-D373B5974CB3}"/>
    <cellStyle name="Cálculo 2 4 2 4 3 27" xfId="3264" xr:uid="{FAAFD26B-9F05-4E87-B303-D6CF84B4CE32}"/>
    <cellStyle name="Cálculo 2 4 2 4 3 28" xfId="3265" xr:uid="{049550DA-F84E-45D4-B274-8ABFBF4DDC1F}"/>
    <cellStyle name="Cálculo 2 4 2 4 3 29" xfId="3266" xr:uid="{AD1E6A57-A707-43ED-8814-E6E8F2E0C86B}"/>
    <cellStyle name="Cálculo 2 4 2 4 3 3" xfId="3267" xr:uid="{CA478424-931A-4911-9150-11AE0EA4E170}"/>
    <cellStyle name="Cálculo 2 4 2 4 3 30" xfId="3268" xr:uid="{A52196BE-D48B-48B0-801E-C81041F6B2A9}"/>
    <cellStyle name="Cálculo 2 4 2 4 3 31" xfId="3269" xr:uid="{3FD7A534-EBD7-458E-87D9-D38CE6F4D9BC}"/>
    <cellStyle name="Cálculo 2 4 2 4 3 4" xfId="3270" xr:uid="{BA290360-21AF-4076-811C-CAD1FAC4F64B}"/>
    <cellStyle name="Cálculo 2 4 2 4 3 5" xfId="3271" xr:uid="{A052B2FE-F195-4F6A-B92E-80AE376E887A}"/>
    <cellStyle name="Cálculo 2 4 2 4 3 6" xfId="3272" xr:uid="{7775E53A-23E9-4014-8344-3097C0ED6825}"/>
    <cellStyle name="Cálculo 2 4 2 4 3 7" xfId="3273" xr:uid="{849D081F-07ED-4510-9B9A-DF46CCCAC743}"/>
    <cellStyle name="Cálculo 2 4 2 4 3 8" xfId="3274" xr:uid="{A09AE2D4-2E18-40C1-AD2A-7195369AAE2B}"/>
    <cellStyle name="Cálculo 2 4 2 4 3 9" xfId="3275" xr:uid="{7BFCD2F5-3072-4A7E-8462-27E5FC68C0D3}"/>
    <cellStyle name="Cálculo 2 4 2 4 30" xfId="3276" xr:uid="{BCC5414C-4232-4DEE-9CAF-FC4A619A5AEF}"/>
    <cellStyle name="Cálculo 2 4 2 4 31" xfId="3277" xr:uid="{70AD81DB-F0CB-4981-9575-2FF08703BA5B}"/>
    <cellStyle name="Cálculo 2 4 2 4 32" xfId="3278" xr:uid="{0A0842E9-6030-40B9-A5C8-F9EA396FA290}"/>
    <cellStyle name="Cálculo 2 4 2 4 33" xfId="3279" xr:uid="{0540F46C-13CC-4C11-B162-1A6B6887A21F}"/>
    <cellStyle name="Cálculo 2 4 2 4 4" xfId="3280" xr:uid="{ECFB4EAA-9E4B-4135-8649-A14FD9991652}"/>
    <cellStyle name="Cálculo 2 4 2 4 5" xfId="3281" xr:uid="{8555C6C4-AC11-483C-9A61-4EDC468B9EF4}"/>
    <cellStyle name="Cálculo 2 4 2 4 6" xfId="3282" xr:uid="{DC7DCE35-8C07-4B70-9AFD-97E745B53AD4}"/>
    <cellStyle name="Cálculo 2 4 2 4 7" xfId="3283" xr:uid="{3538B099-A35A-4B7B-80FF-F92751D3BF70}"/>
    <cellStyle name="Cálculo 2 4 2 4 8" xfId="3284" xr:uid="{79BAF063-9199-48F3-9FEB-735C8DC1DAF4}"/>
    <cellStyle name="Cálculo 2 4 2 4 9" xfId="3285" xr:uid="{99AAD7CB-0CEA-4724-B0DD-5C618DE467DB}"/>
    <cellStyle name="Cálculo 2 4 2 5" xfId="3286" xr:uid="{75FE2427-D0DC-4E23-A529-320C99D1B1EA}"/>
    <cellStyle name="Cálculo 2 4 2 5 10" xfId="3287" xr:uid="{511D5BB0-9968-4938-995D-15D4D47ACB20}"/>
    <cellStyle name="Cálculo 2 4 2 5 11" xfId="3288" xr:uid="{124669DF-DFBC-4223-9589-81814AAF81D9}"/>
    <cellStyle name="Cálculo 2 4 2 5 12" xfId="3289" xr:uid="{5B1A41CF-96F9-4A18-A581-BD7A7F0A0D57}"/>
    <cellStyle name="Cálculo 2 4 2 5 13" xfId="3290" xr:uid="{DD5EDFA5-1A6F-4C8F-BA87-A6B4BB74D1E2}"/>
    <cellStyle name="Cálculo 2 4 2 5 14" xfId="3291" xr:uid="{44617550-F4F3-45AA-A22F-438321669CEC}"/>
    <cellStyle name="Cálculo 2 4 2 5 15" xfId="3292" xr:uid="{C0C777B1-9E65-4781-9BFC-1910DC592AD5}"/>
    <cellStyle name="Cálculo 2 4 2 5 16" xfId="3293" xr:uid="{30CD4D0C-9828-4583-97D8-144897F61A28}"/>
    <cellStyle name="Cálculo 2 4 2 5 17" xfId="3294" xr:uid="{45BD92EC-F2CB-419B-AAB3-087D8EAB74E8}"/>
    <cellStyle name="Cálculo 2 4 2 5 18" xfId="3295" xr:uid="{47A9D48D-A9FB-4DC3-85C7-4543F5949829}"/>
    <cellStyle name="Cálculo 2 4 2 5 19" xfId="3296" xr:uid="{D7DE832D-FDC8-4B59-8D30-DEE4EC3E3419}"/>
    <cellStyle name="Cálculo 2 4 2 5 2" xfId="3297" xr:uid="{12442F77-D3AC-461A-B940-A1E404FEF011}"/>
    <cellStyle name="Cálculo 2 4 2 5 20" xfId="3298" xr:uid="{3CCEB384-2B72-4E7D-A37C-FAA962E0BFDF}"/>
    <cellStyle name="Cálculo 2 4 2 5 21" xfId="3299" xr:uid="{C5A9C96F-5B28-47B3-A5E7-D30487F6CEE0}"/>
    <cellStyle name="Cálculo 2 4 2 5 22" xfId="3300" xr:uid="{37264C84-C456-4BF2-912E-02EC07B4B34E}"/>
    <cellStyle name="Cálculo 2 4 2 5 23" xfId="3301" xr:uid="{DCAFB222-ECA4-4098-8607-0F0A8E8F954D}"/>
    <cellStyle name="Cálculo 2 4 2 5 24" xfId="3302" xr:uid="{CF740298-AC31-4038-A89E-9104B8755F34}"/>
    <cellStyle name="Cálculo 2 4 2 5 25" xfId="3303" xr:uid="{8149905F-4E8D-408C-A727-840E5016562B}"/>
    <cellStyle name="Cálculo 2 4 2 5 26" xfId="3304" xr:uid="{B6ADAF26-7196-4181-835D-052AB30085B3}"/>
    <cellStyle name="Cálculo 2 4 2 5 27" xfId="3305" xr:uid="{2EF7695B-D9AC-401C-AFCC-D9047B3D8793}"/>
    <cellStyle name="Cálculo 2 4 2 5 28" xfId="3306" xr:uid="{E6186D69-267E-4F37-83A6-A8659E175117}"/>
    <cellStyle name="Cálculo 2 4 2 5 29" xfId="3307" xr:uid="{EFABCF4E-3C46-44F2-98B9-9986DD546E36}"/>
    <cellStyle name="Cálculo 2 4 2 5 3" xfId="3308" xr:uid="{20FCC838-77BA-4313-BAA7-D8955FE8A83F}"/>
    <cellStyle name="Cálculo 2 4 2 5 30" xfId="3309" xr:uid="{84823B5A-AD1E-4C97-8359-885633E0210E}"/>
    <cellStyle name="Cálculo 2 4 2 5 31" xfId="3310" xr:uid="{19B63EBE-E934-4DCA-B980-84A398D617A3}"/>
    <cellStyle name="Cálculo 2 4 2 5 4" xfId="3311" xr:uid="{9187FF9F-D0A5-4572-87A3-6876581A949D}"/>
    <cellStyle name="Cálculo 2 4 2 5 5" xfId="3312" xr:uid="{6E1BC765-EB38-4267-A9F0-0FA1CCD1A656}"/>
    <cellStyle name="Cálculo 2 4 2 5 6" xfId="3313" xr:uid="{60D2CC10-CE13-4373-B99D-1A3701EB8750}"/>
    <cellStyle name="Cálculo 2 4 2 5 7" xfId="3314" xr:uid="{6424A591-5CF0-4EB5-95F0-F2D96761BE1E}"/>
    <cellStyle name="Cálculo 2 4 2 5 8" xfId="3315" xr:uid="{42290AB8-0AB4-4996-B3FF-4D13ABD3B525}"/>
    <cellStyle name="Cálculo 2 4 2 5 9" xfId="3316" xr:uid="{2E1E7FA2-7BD0-43AB-8C26-DC7D6E1D21C9}"/>
    <cellStyle name="Cálculo 2 4 2 6" xfId="3317" xr:uid="{DA25202E-F701-46F1-AA25-ECC9124534FA}"/>
    <cellStyle name="Cálculo 2 4 2 6 10" xfId="3318" xr:uid="{6E963732-2D88-4EBA-A93F-380E60694F2C}"/>
    <cellStyle name="Cálculo 2 4 2 6 11" xfId="3319" xr:uid="{FDB064B0-10B8-403B-B15E-0E595FDDB453}"/>
    <cellStyle name="Cálculo 2 4 2 6 12" xfId="3320" xr:uid="{38C82E6C-EC76-4896-8C58-F6067448E5B1}"/>
    <cellStyle name="Cálculo 2 4 2 6 13" xfId="3321" xr:uid="{42F8DF39-1DDB-4AFC-BFA9-F48EF297CCB7}"/>
    <cellStyle name="Cálculo 2 4 2 6 14" xfId="3322" xr:uid="{6A64AC92-DDE0-48AA-83DF-2F1F3EFA78D2}"/>
    <cellStyle name="Cálculo 2 4 2 6 15" xfId="3323" xr:uid="{B5A665CB-0B10-48BE-81B7-BD9D89839746}"/>
    <cellStyle name="Cálculo 2 4 2 6 16" xfId="3324" xr:uid="{CD01134C-9EF5-4448-8482-C1CA83389729}"/>
    <cellStyle name="Cálculo 2 4 2 6 17" xfId="3325" xr:uid="{FF726C4F-2B76-4028-A212-2D77E13466DB}"/>
    <cellStyle name="Cálculo 2 4 2 6 18" xfId="3326" xr:uid="{CA390C94-2F6B-4586-8108-BAA305CD7B12}"/>
    <cellStyle name="Cálculo 2 4 2 6 19" xfId="3327" xr:uid="{2D5FEC89-F554-4C05-AF7E-9956F5021877}"/>
    <cellStyle name="Cálculo 2 4 2 6 2" xfId="3328" xr:uid="{25722BC2-841F-490A-AD93-972C4845CC1F}"/>
    <cellStyle name="Cálculo 2 4 2 6 20" xfId="3329" xr:uid="{ADEA1283-3631-4FC2-AFEB-8EE71D8D5537}"/>
    <cellStyle name="Cálculo 2 4 2 6 21" xfId="3330" xr:uid="{B6F917CF-F95D-4FB3-ACF3-3E3E89CB5E4D}"/>
    <cellStyle name="Cálculo 2 4 2 6 22" xfId="3331" xr:uid="{8D73ED70-BBFE-409D-8071-307BA302B5C0}"/>
    <cellStyle name="Cálculo 2 4 2 6 23" xfId="3332" xr:uid="{83941B24-B800-46D0-BE44-1184BA1C68E5}"/>
    <cellStyle name="Cálculo 2 4 2 6 24" xfId="3333" xr:uid="{8CFF1FAF-5220-4B1A-8B69-FA2A22A9083D}"/>
    <cellStyle name="Cálculo 2 4 2 6 25" xfId="3334" xr:uid="{01D50494-EA51-42DB-AB06-B1EE900A9247}"/>
    <cellStyle name="Cálculo 2 4 2 6 26" xfId="3335" xr:uid="{F8C2EE75-C2DA-459B-A2C2-54239A611D6E}"/>
    <cellStyle name="Cálculo 2 4 2 6 27" xfId="3336" xr:uid="{D8FADA58-5B63-4984-9BCD-771AABC1CB5D}"/>
    <cellStyle name="Cálculo 2 4 2 6 28" xfId="3337" xr:uid="{F3EE7E92-7629-49F9-8DF0-F1CEE68D3A9B}"/>
    <cellStyle name="Cálculo 2 4 2 6 29" xfId="3338" xr:uid="{823E7381-5690-49FA-8802-E47678EFA737}"/>
    <cellStyle name="Cálculo 2 4 2 6 3" xfId="3339" xr:uid="{011F03FD-C527-4728-8F3A-27E4C9E4A358}"/>
    <cellStyle name="Cálculo 2 4 2 6 30" xfId="3340" xr:uid="{976CAFE2-3FAB-479E-AA08-65DEBA7EBC96}"/>
    <cellStyle name="Cálculo 2 4 2 6 31" xfId="3341" xr:uid="{9FE8D5A3-AB46-4D09-8E49-F68F1DBD0214}"/>
    <cellStyle name="Cálculo 2 4 2 6 4" xfId="3342" xr:uid="{D702A80D-6D75-4FF0-BEE2-933754B0BBFC}"/>
    <cellStyle name="Cálculo 2 4 2 6 5" xfId="3343" xr:uid="{F8F4DFBF-9409-4F89-A389-EEC42FE4ED2B}"/>
    <cellStyle name="Cálculo 2 4 2 6 6" xfId="3344" xr:uid="{B6DD998E-2FD9-4A99-8C18-89656229C6D5}"/>
    <cellStyle name="Cálculo 2 4 2 6 7" xfId="3345" xr:uid="{7156FD8A-C5B6-46D3-BEC7-BF1DF615C5A5}"/>
    <cellStyle name="Cálculo 2 4 2 6 8" xfId="3346" xr:uid="{0D65EB5A-A44F-4C19-AFD7-9031BE663E75}"/>
    <cellStyle name="Cálculo 2 4 2 6 9" xfId="3347" xr:uid="{BB30F946-24B8-4F41-90BA-8332E50F3262}"/>
    <cellStyle name="Cálculo 2 4 2 7" xfId="3348" xr:uid="{DC2D2CAE-F9C7-4B46-8959-C498E96A9936}"/>
    <cellStyle name="Cálculo 2 4 2 8" xfId="3349" xr:uid="{F398901B-077E-4AA6-B0CE-0DB857609277}"/>
    <cellStyle name="Cálculo 2 4 2 9" xfId="3350" xr:uid="{0419C39A-1965-4F9D-AE54-20129F1CE6DC}"/>
    <cellStyle name="Cálculo 2 4 20" xfId="3351" xr:uid="{057E9DE4-4EA0-4775-A622-0622A9FF4A57}"/>
    <cellStyle name="Cálculo 2 4 21" xfId="3352" xr:uid="{89EE14E9-E25C-4D1D-AAC7-A818DE9ACEDF}"/>
    <cellStyle name="Cálculo 2 4 22" xfId="3353" xr:uid="{DCE3D0E6-FBB8-44FD-B86D-D2AD9F8A261B}"/>
    <cellStyle name="Cálculo 2 4 23" xfId="3354" xr:uid="{BF6AF188-88DD-4C7D-8EAA-ED919B845C94}"/>
    <cellStyle name="Cálculo 2 4 24" xfId="3355" xr:uid="{C21D43A4-36B3-4D36-B67B-9B1146D029A1}"/>
    <cellStyle name="Cálculo 2 4 25" xfId="3356" xr:uid="{825F4A1D-2E65-476D-9BE5-AC97AF083D7B}"/>
    <cellStyle name="Cálculo 2 4 26" xfId="3357" xr:uid="{1F274B89-00A9-4739-B363-8C2ED1A82645}"/>
    <cellStyle name="Cálculo 2 4 27" xfId="3358" xr:uid="{D733610D-71A7-4776-8010-90964A9D62F0}"/>
    <cellStyle name="Cálculo 2 4 28" xfId="3359" xr:uid="{54FF9670-8369-44BB-BF7F-1FE2888B126E}"/>
    <cellStyle name="Cálculo 2 4 29" xfId="3360" xr:uid="{3467B1C0-B9A8-46D4-95F7-0D4D5C995B04}"/>
    <cellStyle name="Cálculo 2 4 3" xfId="3361" xr:uid="{EE001F05-B361-4592-BAB5-F72ABC07A9EF}"/>
    <cellStyle name="Cálculo 2 4 3 10" xfId="3362" xr:uid="{50562CDD-DFE6-4FAA-9259-DBF52051EB61}"/>
    <cellStyle name="Cálculo 2 4 3 11" xfId="3363" xr:uid="{0656F51E-825D-4828-8FB5-A04C13F207A6}"/>
    <cellStyle name="Cálculo 2 4 3 12" xfId="3364" xr:uid="{FF127A9D-94B1-44F7-A3F0-F980A305C4C8}"/>
    <cellStyle name="Cálculo 2 4 3 13" xfId="3365" xr:uid="{435E703E-0566-40BD-9192-E00DCBD2EF80}"/>
    <cellStyle name="Cálculo 2 4 3 14" xfId="3366" xr:uid="{39B5718A-36C6-42AE-942D-79525076D51C}"/>
    <cellStyle name="Cálculo 2 4 3 15" xfId="3367" xr:uid="{7B4B4CCC-0AD3-46FD-994B-25976249701B}"/>
    <cellStyle name="Cálculo 2 4 3 16" xfId="3368" xr:uid="{6084E7AD-AA72-476C-A42A-368ED3A6EAF4}"/>
    <cellStyle name="Cálculo 2 4 3 17" xfId="3369" xr:uid="{8D138A37-7FAD-42DB-BB3C-8E897809116D}"/>
    <cellStyle name="Cálculo 2 4 3 18" xfId="3370" xr:uid="{EDE5C8DF-AF09-4A1C-AFB5-ED1A13069F03}"/>
    <cellStyle name="Cálculo 2 4 3 19" xfId="3371" xr:uid="{7D9ED7FC-311C-4339-9437-895290787F05}"/>
    <cellStyle name="Cálculo 2 4 3 2" xfId="3372" xr:uid="{CC331914-FD5D-4A35-A8FE-E1696474FDB9}"/>
    <cellStyle name="Cálculo 2 4 3 2 10" xfId="3373" xr:uid="{C26C3F5C-E848-4C50-B5E0-72C8B60122E4}"/>
    <cellStyle name="Cálculo 2 4 3 2 11" xfId="3374" xr:uid="{47C37F9F-D968-4A5C-8762-B6C8D9A5AD5B}"/>
    <cellStyle name="Cálculo 2 4 3 2 12" xfId="3375" xr:uid="{EBCED380-E82E-4369-9657-93EAFF9EE74B}"/>
    <cellStyle name="Cálculo 2 4 3 2 13" xfId="3376" xr:uid="{FB2E0685-7D9C-4E32-B39A-2B0FCAD1BF72}"/>
    <cellStyle name="Cálculo 2 4 3 2 14" xfId="3377" xr:uid="{BD3C3E68-8169-46B6-BF64-D940A1B109BF}"/>
    <cellStyle name="Cálculo 2 4 3 2 15" xfId="3378" xr:uid="{467990A3-CA69-4998-9314-9DC0730F8D5E}"/>
    <cellStyle name="Cálculo 2 4 3 2 16" xfId="3379" xr:uid="{D83F6B54-EA00-45A6-9B27-E6BF8A6FEA51}"/>
    <cellStyle name="Cálculo 2 4 3 2 17" xfId="3380" xr:uid="{5BD97875-ED4C-4036-BCC8-3695DE15B59E}"/>
    <cellStyle name="Cálculo 2 4 3 2 18" xfId="3381" xr:uid="{98D5C3B0-73FF-40B2-8581-07262183B230}"/>
    <cellStyle name="Cálculo 2 4 3 2 19" xfId="3382" xr:uid="{C1920C75-CF20-4983-9440-0FDFCA37F782}"/>
    <cellStyle name="Cálculo 2 4 3 2 2" xfId="3383" xr:uid="{889636EA-A40E-441D-81E4-302D8C8C67FA}"/>
    <cellStyle name="Cálculo 2 4 3 2 20" xfId="3384" xr:uid="{8C16412C-5BAD-4A8E-AD22-49F6F029D13B}"/>
    <cellStyle name="Cálculo 2 4 3 2 21" xfId="3385" xr:uid="{39573C44-34D8-4968-8F5A-99265A877F1C}"/>
    <cellStyle name="Cálculo 2 4 3 2 22" xfId="3386" xr:uid="{564ED446-D5D7-46CA-9FC0-1C0157313B60}"/>
    <cellStyle name="Cálculo 2 4 3 2 23" xfId="3387" xr:uid="{5FFF9081-C11E-4DA3-8B33-47CB4A92A425}"/>
    <cellStyle name="Cálculo 2 4 3 2 24" xfId="3388" xr:uid="{40DD6737-C163-4C83-BA9B-642D6EDE6FF7}"/>
    <cellStyle name="Cálculo 2 4 3 2 25" xfId="3389" xr:uid="{B9090A67-2743-4F36-8FC5-2D847215C606}"/>
    <cellStyle name="Cálculo 2 4 3 2 26" xfId="3390" xr:uid="{B3C03506-5751-4453-96B0-ECC09AFE9007}"/>
    <cellStyle name="Cálculo 2 4 3 2 27" xfId="3391" xr:uid="{34E94976-8AD8-4221-B09E-4572B998698A}"/>
    <cellStyle name="Cálculo 2 4 3 2 28" xfId="3392" xr:uid="{1AB98928-1901-494E-9254-B7FAF4D92A95}"/>
    <cellStyle name="Cálculo 2 4 3 2 29" xfId="3393" xr:uid="{F25EF1CA-4FDD-4DA2-A1A9-15E3FCA9461B}"/>
    <cellStyle name="Cálculo 2 4 3 2 3" xfId="3394" xr:uid="{49C12BDE-B5F5-46A6-AD51-C3E99B410F71}"/>
    <cellStyle name="Cálculo 2 4 3 2 30" xfId="3395" xr:uid="{66A5C526-208D-45CF-969C-8CF2D245F4EF}"/>
    <cellStyle name="Cálculo 2 4 3 2 31" xfId="3396" xr:uid="{F8B57B30-141C-4CCB-B52B-BBBE1692BC14}"/>
    <cellStyle name="Cálculo 2 4 3 2 4" xfId="3397" xr:uid="{132EDAE3-3F55-484E-B06D-039094643747}"/>
    <cellStyle name="Cálculo 2 4 3 2 5" xfId="3398" xr:uid="{A732A993-ACB0-49C4-B1EC-AB9A28E8235D}"/>
    <cellStyle name="Cálculo 2 4 3 2 6" xfId="3399" xr:uid="{0252709B-921A-4F81-8457-8236F2342BCC}"/>
    <cellStyle name="Cálculo 2 4 3 2 7" xfId="3400" xr:uid="{D3C37512-E268-4C18-84A0-139912F0FCB1}"/>
    <cellStyle name="Cálculo 2 4 3 2 8" xfId="3401" xr:uid="{AB9C0602-182B-4D70-8E7D-60FE302B4733}"/>
    <cellStyle name="Cálculo 2 4 3 2 9" xfId="3402" xr:uid="{9FDD2DF4-134C-4752-99FB-2D1C4D3EED42}"/>
    <cellStyle name="Cálculo 2 4 3 20" xfId="3403" xr:uid="{FFDABDA1-9099-4A66-8A57-4FC72F57F6E0}"/>
    <cellStyle name="Cálculo 2 4 3 21" xfId="3404" xr:uid="{D39DBCD8-AF4B-424C-B340-60BFA0764DFF}"/>
    <cellStyle name="Cálculo 2 4 3 22" xfId="3405" xr:uid="{6B129B1B-5B54-434B-A9E3-4A1855B82C25}"/>
    <cellStyle name="Cálculo 2 4 3 23" xfId="3406" xr:uid="{EAA80A1B-C6DB-4104-A2D8-67A1298CA99C}"/>
    <cellStyle name="Cálculo 2 4 3 24" xfId="3407" xr:uid="{C82FE3C9-04DF-4D8D-82C6-F606C11AF7E4}"/>
    <cellStyle name="Cálculo 2 4 3 25" xfId="3408" xr:uid="{6F7FA5D8-6716-4764-AB4A-3446FBE47466}"/>
    <cellStyle name="Cálculo 2 4 3 26" xfId="3409" xr:uid="{E7D80AEC-05E2-4A39-96D9-5B05F0E45506}"/>
    <cellStyle name="Cálculo 2 4 3 27" xfId="3410" xr:uid="{9EA6C195-DF9A-4A7F-8510-A172F20014AA}"/>
    <cellStyle name="Cálculo 2 4 3 28" xfId="3411" xr:uid="{746EE9E9-7E5A-46A5-AD04-419C8B177B35}"/>
    <cellStyle name="Cálculo 2 4 3 29" xfId="3412" xr:uid="{790B97E8-83FF-4F13-AFAF-0E3FB8B34701}"/>
    <cellStyle name="Cálculo 2 4 3 3" xfId="3413" xr:uid="{88D4A5B4-AC69-4F31-833F-B675B96ECE01}"/>
    <cellStyle name="Cálculo 2 4 3 3 10" xfId="3414" xr:uid="{5474EDA4-298A-454E-AA0D-70D9F9B6D8CB}"/>
    <cellStyle name="Cálculo 2 4 3 3 11" xfId="3415" xr:uid="{60D5E06B-248C-4952-853D-87FEA7B4E197}"/>
    <cellStyle name="Cálculo 2 4 3 3 12" xfId="3416" xr:uid="{0C1D103E-8985-40DC-91FF-D6B2167DEE84}"/>
    <cellStyle name="Cálculo 2 4 3 3 13" xfId="3417" xr:uid="{81D54D03-B770-4FA4-BE1F-0208CE1EC4A1}"/>
    <cellStyle name="Cálculo 2 4 3 3 14" xfId="3418" xr:uid="{393B59E3-3D47-4180-A35F-23974E2F7F93}"/>
    <cellStyle name="Cálculo 2 4 3 3 15" xfId="3419" xr:uid="{4A4D9E45-30FE-4C35-B789-EA35DB072F2D}"/>
    <cellStyle name="Cálculo 2 4 3 3 16" xfId="3420" xr:uid="{96EA77A6-433F-4F84-BFE2-64FF0E5B6E32}"/>
    <cellStyle name="Cálculo 2 4 3 3 17" xfId="3421" xr:uid="{F300C71D-C5C7-4B2B-BAAE-BC38899FFBD4}"/>
    <cellStyle name="Cálculo 2 4 3 3 18" xfId="3422" xr:uid="{6059D7B8-BB00-4E06-B314-649800004B56}"/>
    <cellStyle name="Cálculo 2 4 3 3 19" xfId="3423" xr:uid="{4D3F2A0F-AEF3-4AEE-8AC5-AA3AC76CC848}"/>
    <cellStyle name="Cálculo 2 4 3 3 2" xfId="3424" xr:uid="{102723A7-C5A4-435A-9E74-5DE6454B8C0A}"/>
    <cellStyle name="Cálculo 2 4 3 3 20" xfId="3425" xr:uid="{8093BA63-10BA-4581-8AD5-72F6CC4BF940}"/>
    <cellStyle name="Cálculo 2 4 3 3 21" xfId="3426" xr:uid="{7721C3B9-582A-47C4-B71A-8888719739F5}"/>
    <cellStyle name="Cálculo 2 4 3 3 22" xfId="3427" xr:uid="{28C1CF3C-B0FB-4690-9DD3-F21615D2B555}"/>
    <cellStyle name="Cálculo 2 4 3 3 23" xfId="3428" xr:uid="{BB37E7E4-64D3-4956-A54D-F3B48EC77788}"/>
    <cellStyle name="Cálculo 2 4 3 3 24" xfId="3429" xr:uid="{9766F366-E9B7-4AF2-B292-FAC1A1B0682A}"/>
    <cellStyle name="Cálculo 2 4 3 3 25" xfId="3430" xr:uid="{039724B8-7166-4DEF-BB7D-FF3F63AF4201}"/>
    <cellStyle name="Cálculo 2 4 3 3 26" xfId="3431" xr:uid="{E490BEEA-AFD2-431E-B372-CEC405FCEE69}"/>
    <cellStyle name="Cálculo 2 4 3 3 27" xfId="3432" xr:uid="{2633BFAC-6125-412C-9EEE-9CD3DCA6E1CE}"/>
    <cellStyle name="Cálculo 2 4 3 3 28" xfId="3433" xr:uid="{0B3A4D95-DF77-4CA8-A6F1-D8D942FCAD15}"/>
    <cellStyle name="Cálculo 2 4 3 3 29" xfId="3434" xr:uid="{4818F11F-152F-42EF-9D3E-EBDED295F0E9}"/>
    <cellStyle name="Cálculo 2 4 3 3 3" xfId="3435" xr:uid="{4025924A-005B-42AA-BD83-74531E37CA50}"/>
    <cellStyle name="Cálculo 2 4 3 3 30" xfId="3436" xr:uid="{BC30233D-8410-4634-A6A3-E041E8A9892C}"/>
    <cellStyle name="Cálculo 2 4 3 3 31" xfId="3437" xr:uid="{A080D26F-6DA5-4B2A-B46C-512BEB716665}"/>
    <cellStyle name="Cálculo 2 4 3 3 4" xfId="3438" xr:uid="{14434B45-F222-4A0E-8C3C-0DA6CCC75997}"/>
    <cellStyle name="Cálculo 2 4 3 3 5" xfId="3439" xr:uid="{DCF83FCF-1629-4061-8845-C6794833E0BD}"/>
    <cellStyle name="Cálculo 2 4 3 3 6" xfId="3440" xr:uid="{6402813A-E922-4D69-873C-77316028F9BC}"/>
    <cellStyle name="Cálculo 2 4 3 3 7" xfId="3441" xr:uid="{3CD12378-83BA-4F06-A1AA-FA8F5A190D21}"/>
    <cellStyle name="Cálculo 2 4 3 3 8" xfId="3442" xr:uid="{E9E487BA-0018-47BA-99BE-BEF63C48B830}"/>
    <cellStyle name="Cálculo 2 4 3 3 9" xfId="3443" xr:uid="{D618F56C-5B8A-4F80-9961-C77FFC811055}"/>
    <cellStyle name="Cálculo 2 4 3 30" xfId="3444" xr:uid="{DA2358C2-E046-4BD5-AB8F-FE06EB09489E}"/>
    <cellStyle name="Cálculo 2 4 3 31" xfId="3445" xr:uid="{FD13FD56-D40B-4240-A262-A3762DE32304}"/>
    <cellStyle name="Cálculo 2 4 3 32" xfId="3446" xr:uid="{DB90E341-6D2D-4EC9-9631-97793EB9AF17}"/>
    <cellStyle name="Cálculo 2 4 3 33" xfId="3447" xr:uid="{D1477790-2765-44E3-A47B-E5D6BBE7E52D}"/>
    <cellStyle name="Cálculo 2 4 3 4" xfId="3448" xr:uid="{40F13C38-DC72-45F5-9875-EA5BD3B5EF59}"/>
    <cellStyle name="Cálculo 2 4 3 5" xfId="3449" xr:uid="{75521422-14AC-45D0-8429-24641FE73014}"/>
    <cellStyle name="Cálculo 2 4 3 6" xfId="3450" xr:uid="{B6A1705E-2D7B-4D23-A751-DD738A5FBDD8}"/>
    <cellStyle name="Cálculo 2 4 3 7" xfId="3451" xr:uid="{1DA2BB2E-BE46-4E00-B6EF-FFAE805CB2A5}"/>
    <cellStyle name="Cálculo 2 4 3 8" xfId="3452" xr:uid="{4044CB9E-D8D2-4214-B71B-26CA32CBCB67}"/>
    <cellStyle name="Cálculo 2 4 3 9" xfId="3453" xr:uid="{6CC57DC8-F201-448B-A496-10B18B2E16F4}"/>
    <cellStyle name="Cálculo 2 4 30" xfId="3454" xr:uid="{B746554F-7AFF-4AAF-9BA8-5B4BBE86936E}"/>
    <cellStyle name="Cálculo 2 4 31" xfId="3455" xr:uid="{83ED6C2D-1DD8-41E7-96DF-7B9AF2C7026C}"/>
    <cellStyle name="Cálculo 2 4 32" xfId="3456" xr:uid="{4F899D12-B84A-4983-ABDD-D3AB9E740891}"/>
    <cellStyle name="Cálculo 2 4 33" xfId="3457" xr:uid="{71811E72-9DF7-4761-8CB6-F04EAD292AF4}"/>
    <cellStyle name="Cálculo 2 4 34" xfId="3458" xr:uid="{2F10B09F-2B86-4865-982E-59E82DA2B671}"/>
    <cellStyle name="Cálculo 2 4 35" xfId="3459" xr:uid="{9C3AE31D-101D-4FFD-BDD0-BA416FD42DA5}"/>
    <cellStyle name="Cálculo 2 4 36" xfId="3460" xr:uid="{F2BD706D-2C8D-4A82-A35D-B5E0AB95FE09}"/>
    <cellStyle name="Cálculo 2 4 37" xfId="3461" xr:uid="{C02A8947-13CD-4368-9889-AE75D6EB015B}"/>
    <cellStyle name="Cálculo 2 4 4" xfId="3462" xr:uid="{B4F2D290-DCCB-4A5A-82B2-7E8F20EA1547}"/>
    <cellStyle name="Cálculo 2 4 4 10" xfId="3463" xr:uid="{9998B6C7-F3F9-46EA-878C-1D7681CEDA78}"/>
    <cellStyle name="Cálculo 2 4 4 11" xfId="3464" xr:uid="{9681D54B-2E73-49A3-AE3A-9B46CEF3D30E}"/>
    <cellStyle name="Cálculo 2 4 4 12" xfId="3465" xr:uid="{F4B9E3CB-B19B-48BC-9DD4-6FDEDB1FF068}"/>
    <cellStyle name="Cálculo 2 4 4 13" xfId="3466" xr:uid="{01954674-7FA5-4803-AAB9-6793AAD0F531}"/>
    <cellStyle name="Cálculo 2 4 4 14" xfId="3467" xr:uid="{ED2AD434-A814-48A7-981B-AB2FF1A273F7}"/>
    <cellStyle name="Cálculo 2 4 4 15" xfId="3468" xr:uid="{97F0CE91-F6A0-43F5-A703-405E31193F74}"/>
    <cellStyle name="Cálculo 2 4 4 16" xfId="3469" xr:uid="{7A709C1C-192B-436D-A71B-B32313F1039D}"/>
    <cellStyle name="Cálculo 2 4 4 17" xfId="3470" xr:uid="{796C1CBD-3E14-454B-A0C7-D0130707A2DF}"/>
    <cellStyle name="Cálculo 2 4 4 18" xfId="3471" xr:uid="{0CBBA833-098E-44D3-9BF7-9F716192D2CC}"/>
    <cellStyle name="Cálculo 2 4 4 19" xfId="3472" xr:uid="{4CFC8EB8-F94A-4291-AC39-D436514DE3AF}"/>
    <cellStyle name="Cálculo 2 4 4 2" xfId="3473" xr:uid="{1F1403CD-15FA-4F08-8815-DA77CC322E28}"/>
    <cellStyle name="Cálculo 2 4 4 2 10" xfId="3474" xr:uid="{DBE47161-DBC1-41AB-86BB-8DD29185512B}"/>
    <cellStyle name="Cálculo 2 4 4 2 11" xfId="3475" xr:uid="{168588D8-19B2-4A27-B883-4545B1730791}"/>
    <cellStyle name="Cálculo 2 4 4 2 12" xfId="3476" xr:uid="{4FF95258-8158-4B93-A292-1EAAD5E3CC8B}"/>
    <cellStyle name="Cálculo 2 4 4 2 13" xfId="3477" xr:uid="{EA02883A-D7A6-414B-BBAD-928110D1901A}"/>
    <cellStyle name="Cálculo 2 4 4 2 14" xfId="3478" xr:uid="{90B0DF2A-D010-4B9C-A7DA-E67FC813465D}"/>
    <cellStyle name="Cálculo 2 4 4 2 15" xfId="3479" xr:uid="{DFFABCC2-ABC9-4624-897E-DE8CAFF3AEA6}"/>
    <cellStyle name="Cálculo 2 4 4 2 16" xfId="3480" xr:uid="{DBCFE1F8-2CCE-48E0-9351-2D67C1076B77}"/>
    <cellStyle name="Cálculo 2 4 4 2 17" xfId="3481" xr:uid="{6BC0FC73-1ACE-45EE-9011-9C7CFA9E7BB5}"/>
    <cellStyle name="Cálculo 2 4 4 2 18" xfId="3482" xr:uid="{6A900933-6E5F-4ABD-B2E5-871DF1760435}"/>
    <cellStyle name="Cálculo 2 4 4 2 19" xfId="3483" xr:uid="{8D6C39B4-5A08-4FC7-B3D8-EF3542A1B409}"/>
    <cellStyle name="Cálculo 2 4 4 2 2" xfId="3484" xr:uid="{CE65C287-A878-43E5-AFB9-1A5B62FF391F}"/>
    <cellStyle name="Cálculo 2 4 4 2 20" xfId="3485" xr:uid="{A837606F-2DEB-48A4-B881-26C2EFE33B3F}"/>
    <cellStyle name="Cálculo 2 4 4 2 21" xfId="3486" xr:uid="{55C02C45-E864-4EAC-867D-E6BCC126B9FE}"/>
    <cellStyle name="Cálculo 2 4 4 2 22" xfId="3487" xr:uid="{3802B956-7261-4984-B497-FE4E86C5D794}"/>
    <cellStyle name="Cálculo 2 4 4 2 23" xfId="3488" xr:uid="{D4ACFDA6-43CB-4C9E-9690-534D078B68E3}"/>
    <cellStyle name="Cálculo 2 4 4 2 24" xfId="3489" xr:uid="{D386508C-E51D-4ECD-BD18-73FFCED440F1}"/>
    <cellStyle name="Cálculo 2 4 4 2 25" xfId="3490" xr:uid="{A0682FA8-1DD6-43A1-B298-5C506D2AB67F}"/>
    <cellStyle name="Cálculo 2 4 4 2 26" xfId="3491" xr:uid="{8C39A951-3BFC-481B-84CB-E516ACDE3129}"/>
    <cellStyle name="Cálculo 2 4 4 2 27" xfId="3492" xr:uid="{3083FA98-9BD6-48D4-8070-A9491DD407F9}"/>
    <cellStyle name="Cálculo 2 4 4 2 28" xfId="3493" xr:uid="{D8EA82A2-C284-4D7A-BE0D-C7B979D60614}"/>
    <cellStyle name="Cálculo 2 4 4 2 29" xfId="3494" xr:uid="{44933183-99A0-4028-A055-437C3E741455}"/>
    <cellStyle name="Cálculo 2 4 4 2 3" xfId="3495" xr:uid="{7CCD1EA2-1274-4822-8999-AB2F8F80ABA0}"/>
    <cellStyle name="Cálculo 2 4 4 2 30" xfId="3496" xr:uid="{CD6D3EAA-410D-4A75-B4B6-689A5230E7CE}"/>
    <cellStyle name="Cálculo 2 4 4 2 31" xfId="3497" xr:uid="{4FAFEC24-115E-41C9-A89F-44CCACDD1CBE}"/>
    <cellStyle name="Cálculo 2 4 4 2 4" xfId="3498" xr:uid="{DD915723-3C79-49B4-9FB3-0E66D8990411}"/>
    <cellStyle name="Cálculo 2 4 4 2 5" xfId="3499" xr:uid="{6C88B477-A1D8-4B7D-A272-E2F31E661BD4}"/>
    <cellStyle name="Cálculo 2 4 4 2 6" xfId="3500" xr:uid="{4F0D8BE7-76E3-4671-8E4F-1D29E90E3BD0}"/>
    <cellStyle name="Cálculo 2 4 4 2 7" xfId="3501" xr:uid="{92068EED-48BE-4DB8-95BB-E937A72EBE0B}"/>
    <cellStyle name="Cálculo 2 4 4 2 8" xfId="3502" xr:uid="{516A6DA5-59E9-46AA-A590-F41DAD768436}"/>
    <cellStyle name="Cálculo 2 4 4 2 9" xfId="3503" xr:uid="{AB90AFC9-8514-4346-A24C-A2EE39003C83}"/>
    <cellStyle name="Cálculo 2 4 4 20" xfId="3504" xr:uid="{13A630A7-5E68-41B7-988B-E63CDC69B318}"/>
    <cellStyle name="Cálculo 2 4 4 21" xfId="3505" xr:uid="{049AB9F7-82D1-4309-820C-E6EEB1BCD95C}"/>
    <cellStyle name="Cálculo 2 4 4 22" xfId="3506" xr:uid="{CAC7D569-6C23-4A55-85B7-C292A2FB65D9}"/>
    <cellStyle name="Cálculo 2 4 4 23" xfId="3507" xr:uid="{3F0CD43C-B155-4093-8993-F2CB5A319D03}"/>
    <cellStyle name="Cálculo 2 4 4 24" xfId="3508" xr:uid="{BE126D6C-0C83-4DA9-8F06-09CFD86D8C92}"/>
    <cellStyle name="Cálculo 2 4 4 25" xfId="3509" xr:uid="{E265A3DB-6C88-4D2F-81B9-59720E5D6333}"/>
    <cellStyle name="Cálculo 2 4 4 26" xfId="3510" xr:uid="{4087ED62-029B-44E2-9935-D79156392A34}"/>
    <cellStyle name="Cálculo 2 4 4 27" xfId="3511" xr:uid="{0442EC78-2EC4-4BF6-B529-C1D4ED261BBA}"/>
    <cellStyle name="Cálculo 2 4 4 28" xfId="3512" xr:uid="{8D92C9DD-72D6-4CC7-925B-089B93BA9B5B}"/>
    <cellStyle name="Cálculo 2 4 4 29" xfId="3513" xr:uid="{7D8A9D0E-1294-4BF1-AC01-96DEA5D43A37}"/>
    <cellStyle name="Cálculo 2 4 4 3" xfId="3514" xr:uid="{C2FB401F-2207-4EBC-89D1-86B0A8F9F329}"/>
    <cellStyle name="Cálculo 2 4 4 3 10" xfId="3515" xr:uid="{EFB6DD83-CB10-4E28-A52E-87C2C75EE07F}"/>
    <cellStyle name="Cálculo 2 4 4 3 11" xfId="3516" xr:uid="{8821DFE6-8DB3-416F-A870-7C4A1E6304F0}"/>
    <cellStyle name="Cálculo 2 4 4 3 12" xfId="3517" xr:uid="{284A02F3-1791-42C2-A20F-422FF2C13CA5}"/>
    <cellStyle name="Cálculo 2 4 4 3 13" xfId="3518" xr:uid="{0C1890E9-7272-48D0-8FC4-BC11408B9E48}"/>
    <cellStyle name="Cálculo 2 4 4 3 14" xfId="3519" xr:uid="{CA16C784-21DB-41D0-A622-41751B4FEE98}"/>
    <cellStyle name="Cálculo 2 4 4 3 15" xfId="3520" xr:uid="{ED04345F-FE93-4C3C-9E5E-015B158025DD}"/>
    <cellStyle name="Cálculo 2 4 4 3 16" xfId="3521" xr:uid="{282F7A90-2724-4883-A8FA-A6224489CAC8}"/>
    <cellStyle name="Cálculo 2 4 4 3 17" xfId="3522" xr:uid="{D34E11D1-B26A-49FE-932E-BCB1C16F4F9E}"/>
    <cellStyle name="Cálculo 2 4 4 3 18" xfId="3523" xr:uid="{4B95B968-CB36-451C-AF1A-6349F184A3A8}"/>
    <cellStyle name="Cálculo 2 4 4 3 19" xfId="3524" xr:uid="{D4059DC0-C385-4B52-8C68-648E5CC34D02}"/>
    <cellStyle name="Cálculo 2 4 4 3 2" xfId="3525" xr:uid="{2FB99850-89BA-4CEF-BE56-40BDA8DD78A4}"/>
    <cellStyle name="Cálculo 2 4 4 3 20" xfId="3526" xr:uid="{3F7A867A-DCB9-45B1-BA09-F8AE5C1AFE43}"/>
    <cellStyle name="Cálculo 2 4 4 3 21" xfId="3527" xr:uid="{BFD58D1E-58BA-4A77-AC57-563F7456A3C6}"/>
    <cellStyle name="Cálculo 2 4 4 3 22" xfId="3528" xr:uid="{88CBFA7E-8863-4605-B6CB-20819F946173}"/>
    <cellStyle name="Cálculo 2 4 4 3 23" xfId="3529" xr:uid="{C47174D1-69A7-40F9-9372-C985110E181B}"/>
    <cellStyle name="Cálculo 2 4 4 3 24" xfId="3530" xr:uid="{129FA54C-8164-463A-9113-FC59BE715376}"/>
    <cellStyle name="Cálculo 2 4 4 3 25" xfId="3531" xr:uid="{8191D3A7-1A3C-432F-91BF-F956CA0F8DF2}"/>
    <cellStyle name="Cálculo 2 4 4 3 26" xfId="3532" xr:uid="{89C0C443-97A6-4B38-AD0D-E3C95C17A7C4}"/>
    <cellStyle name="Cálculo 2 4 4 3 27" xfId="3533" xr:uid="{9FAA73F8-5487-46F7-B164-87C797FDF42C}"/>
    <cellStyle name="Cálculo 2 4 4 3 28" xfId="3534" xr:uid="{10FDF715-9A20-4DA4-ADE0-1A5FAFCCEBBC}"/>
    <cellStyle name="Cálculo 2 4 4 3 29" xfId="3535" xr:uid="{1206C4C5-B982-4DCB-89EE-5BB097C0AB62}"/>
    <cellStyle name="Cálculo 2 4 4 3 3" xfId="3536" xr:uid="{6604C20E-C67D-420A-B18E-E45DE34E39BC}"/>
    <cellStyle name="Cálculo 2 4 4 3 30" xfId="3537" xr:uid="{8D2FCDF3-495B-4AED-97CB-2540C1D0B009}"/>
    <cellStyle name="Cálculo 2 4 4 3 31" xfId="3538" xr:uid="{F3A5EA4B-3712-4103-B686-05EF94E26A0A}"/>
    <cellStyle name="Cálculo 2 4 4 3 4" xfId="3539" xr:uid="{C90DD760-935B-47E9-AF31-0D0A7EFBEA6B}"/>
    <cellStyle name="Cálculo 2 4 4 3 5" xfId="3540" xr:uid="{2C184FA8-EFDC-4C8F-9410-4DEF89C440EB}"/>
    <cellStyle name="Cálculo 2 4 4 3 6" xfId="3541" xr:uid="{7325AD02-ED96-4748-8A9C-D0EEE505E69A}"/>
    <cellStyle name="Cálculo 2 4 4 3 7" xfId="3542" xr:uid="{00EBCEEB-12C3-4D19-8037-85F06A094C95}"/>
    <cellStyle name="Cálculo 2 4 4 3 8" xfId="3543" xr:uid="{5A011B7C-8A86-4038-97E7-E8B43ABCD398}"/>
    <cellStyle name="Cálculo 2 4 4 3 9" xfId="3544" xr:uid="{83C4AA2D-F98A-4AA3-9A64-5D86DF476F48}"/>
    <cellStyle name="Cálculo 2 4 4 30" xfId="3545" xr:uid="{2ECD2566-5303-411A-A343-FD801BF4F95B}"/>
    <cellStyle name="Cálculo 2 4 4 31" xfId="3546" xr:uid="{E3758E52-7CEC-481B-A5E8-DFB845FFE601}"/>
    <cellStyle name="Cálculo 2 4 4 32" xfId="3547" xr:uid="{34A89555-F349-4B3B-91AA-885A59386524}"/>
    <cellStyle name="Cálculo 2 4 4 33" xfId="3548" xr:uid="{B28EE6B8-2C14-48B6-B8D7-644064163538}"/>
    <cellStyle name="Cálculo 2 4 4 4" xfId="3549" xr:uid="{6B5CFC65-089D-447C-B13A-D0DE8CC3781F}"/>
    <cellStyle name="Cálculo 2 4 4 5" xfId="3550" xr:uid="{1BF2D691-349C-45F3-88DB-9A7D62C13A78}"/>
    <cellStyle name="Cálculo 2 4 4 6" xfId="3551" xr:uid="{7914A503-7ECE-4F5C-AFC8-08C15E10ACED}"/>
    <cellStyle name="Cálculo 2 4 4 7" xfId="3552" xr:uid="{BADF93B8-8428-4D09-8AAD-5212DC0685BF}"/>
    <cellStyle name="Cálculo 2 4 4 8" xfId="3553" xr:uid="{30CE95A5-94F6-498F-AEE4-226F9045BEE5}"/>
    <cellStyle name="Cálculo 2 4 4 9" xfId="3554" xr:uid="{4DDE7954-CE46-4354-9A44-076B06750496}"/>
    <cellStyle name="Cálculo 2 4 5" xfId="3555" xr:uid="{C431B3D2-AC9D-4C98-BB88-4F6F23AE6087}"/>
    <cellStyle name="Cálculo 2 4 5 10" xfId="3556" xr:uid="{0E6BA52D-DC4E-4A96-9EFC-B644A5F94E2D}"/>
    <cellStyle name="Cálculo 2 4 5 11" xfId="3557" xr:uid="{C7431EB6-C3FA-4B07-9935-263321029E0D}"/>
    <cellStyle name="Cálculo 2 4 5 12" xfId="3558" xr:uid="{C2C630DC-3D02-4B50-9825-0364BC46C12D}"/>
    <cellStyle name="Cálculo 2 4 5 13" xfId="3559" xr:uid="{1DDB09AA-EF3A-4F01-B218-229BAD5F9D16}"/>
    <cellStyle name="Cálculo 2 4 5 14" xfId="3560" xr:uid="{824658EF-71AE-4EBA-90C5-18F5048B1023}"/>
    <cellStyle name="Cálculo 2 4 5 15" xfId="3561" xr:uid="{A04DFCDE-13E0-4475-8761-5CD2009DFBE0}"/>
    <cellStyle name="Cálculo 2 4 5 16" xfId="3562" xr:uid="{91AA2939-2527-43CD-BFB3-67D063531AD8}"/>
    <cellStyle name="Cálculo 2 4 5 17" xfId="3563" xr:uid="{3FC427D1-4488-42FC-8D8D-A3FDC2DEE24B}"/>
    <cellStyle name="Cálculo 2 4 5 18" xfId="3564" xr:uid="{E5D5EAC8-D57F-4832-A78A-BD384705BADC}"/>
    <cellStyle name="Cálculo 2 4 5 19" xfId="3565" xr:uid="{2193CA49-3121-440A-8D76-E2F3D2FDD2CB}"/>
    <cellStyle name="Cálculo 2 4 5 2" xfId="3566" xr:uid="{F20458BC-704C-485D-8583-D0B756D0966A}"/>
    <cellStyle name="Cálculo 2 4 5 2 10" xfId="3567" xr:uid="{E45B1524-E23B-459B-BCD0-A03A42D6E1E8}"/>
    <cellStyle name="Cálculo 2 4 5 2 11" xfId="3568" xr:uid="{A24AD6A6-BCCE-4880-8690-85F5F1ADCA3A}"/>
    <cellStyle name="Cálculo 2 4 5 2 12" xfId="3569" xr:uid="{40BC251C-3E52-4525-987F-4186B67E47DF}"/>
    <cellStyle name="Cálculo 2 4 5 2 13" xfId="3570" xr:uid="{08FD6717-2A84-4F30-AE2C-FA85218C72D7}"/>
    <cellStyle name="Cálculo 2 4 5 2 14" xfId="3571" xr:uid="{FE69453A-C303-4540-A21A-068465D1DFB6}"/>
    <cellStyle name="Cálculo 2 4 5 2 15" xfId="3572" xr:uid="{56CD1EC0-91BB-412E-9EB5-FC9FC5A1FEFB}"/>
    <cellStyle name="Cálculo 2 4 5 2 16" xfId="3573" xr:uid="{E9376DA1-ACCD-40D2-9DED-484EA3E3B0FC}"/>
    <cellStyle name="Cálculo 2 4 5 2 17" xfId="3574" xr:uid="{5ED00EFB-4E34-4641-ABBB-4EAD5AE74066}"/>
    <cellStyle name="Cálculo 2 4 5 2 18" xfId="3575" xr:uid="{83930F45-FCF2-47DE-8572-EBA46D7EBE04}"/>
    <cellStyle name="Cálculo 2 4 5 2 19" xfId="3576" xr:uid="{6055FFA0-14C2-46ED-81B8-A7B64B42920A}"/>
    <cellStyle name="Cálculo 2 4 5 2 2" xfId="3577" xr:uid="{C04D4A74-4499-481E-8B1B-75638D34DFA2}"/>
    <cellStyle name="Cálculo 2 4 5 2 20" xfId="3578" xr:uid="{2D4AD73D-88DA-4F4C-ABCE-D094F361790E}"/>
    <cellStyle name="Cálculo 2 4 5 2 21" xfId="3579" xr:uid="{C73A6F12-21CC-47E4-B468-33D59CF216CD}"/>
    <cellStyle name="Cálculo 2 4 5 2 22" xfId="3580" xr:uid="{DD00877E-05E4-4927-B7E6-C732599650B8}"/>
    <cellStyle name="Cálculo 2 4 5 2 23" xfId="3581" xr:uid="{5E48886E-8297-449E-8B1D-D29076257C9B}"/>
    <cellStyle name="Cálculo 2 4 5 2 24" xfId="3582" xr:uid="{05BE0DD1-7E94-4914-A8CD-24E8D9DB1F04}"/>
    <cellStyle name="Cálculo 2 4 5 2 25" xfId="3583" xr:uid="{7DC71167-6BB5-4E49-A55E-4725C67368F5}"/>
    <cellStyle name="Cálculo 2 4 5 2 26" xfId="3584" xr:uid="{533F0192-1133-4EEC-A86B-0A78FEDB837D}"/>
    <cellStyle name="Cálculo 2 4 5 2 27" xfId="3585" xr:uid="{5DA9B2C9-BF87-4818-8CE4-F196D1E49CF7}"/>
    <cellStyle name="Cálculo 2 4 5 2 28" xfId="3586" xr:uid="{50F95866-DEB3-47AE-BC20-0BDC655B013D}"/>
    <cellStyle name="Cálculo 2 4 5 2 29" xfId="3587" xr:uid="{EE66EA42-0836-4CD4-AA25-496119870834}"/>
    <cellStyle name="Cálculo 2 4 5 2 3" xfId="3588" xr:uid="{A5FADEC9-443B-4828-B819-7FC61BE9BC4F}"/>
    <cellStyle name="Cálculo 2 4 5 2 30" xfId="3589" xr:uid="{9F6F1DC1-2054-4D92-8198-54ECA61C0620}"/>
    <cellStyle name="Cálculo 2 4 5 2 31" xfId="3590" xr:uid="{2F6654CE-5F3D-46D8-8D1A-84265C9BDF48}"/>
    <cellStyle name="Cálculo 2 4 5 2 4" xfId="3591" xr:uid="{22138604-EEE7-4971-9E27-904F9A1E5A42}"/>
    <cellStyle name="Cálculo 2 4 5 2 5" xfId="3592" xr:uid="{9EB30294-B831-4E20-9CC2-FB82FBEBD18B}"/>
    <cellStyle name="Cálculo 2 4 5 2 6" xfId="3593" xr:uid="{FBA7DAFF-40C5-4387-A69E-37731CFEF220}"/>
    <cellStyle name="Cálculo 2 4 5 2 7" xfId="3594" xr:uid="{ED894F73-EF43-4F64-8516-305B0C3B576B}"/>
    <cellStyle name="Cálculo 2 4 5 2 8" xfId="3595" xr:uid="{86B857B4-5807-48B9-B5FD-F4045A9B30EC}"/>
    <cellStyle name="Cálculo 2 4 5 2 9" xfId="3596" xr:uid="{4D780286-F3A1-4CAA-9711-B4255070035A}"/>
    <cellStyle name="Cálculo 2 4 5 20" xfId="3597" xr:uid="{6EF85E04-5E7D-46EE-9FEE-4F16B414677B}"/>
    <cellStyle name="Cálculo 2 4 5 21" xfId="3598" xr:uid="{9A2D8CD7-454F-45FF-AB6C-09B8CD454615}"/>
    <cellStyle name="Cálculo 2 4 5 22" xfId="3599" xr:uid="{FBEDBE49-8B66-4D11-A268-225FE1E5D379}"/>
    <cellStyle name="Cálculo 2 4 5 23" xfId="3600" xr:uid="{93E79C8C-E745-433B-BCAE-7015C9F906BB}"/>
    <cellStyle name="Cálculo 2 4 5 24" xfId="3601" xr:uid="{FCF247F3-C7E7-459A-B36F-1DEB0793C22A}"/>
    <cellStyle name="Cálculo 2 4 5 25" xfId="3602" xr:uid="{B36782CD-926C-4E43-A762-05BB789656E0}"/>
    <cellStyle name="Cálculo 2 4 5 26" xfId="3603" xr:uid="{F58AA823-657C-41C0-AE26-905C2E0D6528}"/>
    <cellStyle name="Cálculo 2 4 5 27" xfId="3604" xr:uid="{C590D744-BD98-45FD-96B6-B72A2C139E74}"/>
    <cellStyle name="Cálculo 2 4 5 28" xfId="3605" xr:uid="{8D7D05EC-9011-4B7A-9C0D-20E98D0B54B4}"/>
    <cellStyle name="Cálculo 2 4 5 29" xfId="3606" xr:uid="{E6A66E1C-59F1-45BF-8561-4FB4B7A6F2E7}"/>
    <cellStyle name="Cálculo 2 4 5 3" xfId="3607" xr:uid="{38BBFF3E-D7D3-4335-B441-B279978FA838}"/>
    <cellStyle name="Cálculo 2 4 5 30" xfId="3608" xr:uid="{053169BE-9210-4D78-9EE0-C335447AD75A}"/>
    <cellStyle name="Cálculo 2 4 5 31" xfId="3609" xr:uid="{078ED3B8-EAAE-4133-A849-B8964167E35D}"/>
    <cellStyle name="Cálculo 2 4 5 32" xfId="3610" xr:uid="{BB6B10CC-10CB-428D-83BA-99B514AA7587}"/>
    <cellStyle name="Cálculo 2 4 5 4" xfId="3611" xr:uid="{7E44D14F-273D-4AB5-B74E-AF5B654593ED}"/>
    <cellStyle name="Cálculo 2 4 5 5" xfId="3612" xr:uid="{44256BBC-7F61-4A01-ADDD-F74C499B8739}"/>
    <cellStyle name="Cálculo 2 4 5 6" xfId="3613" xr:uid="{629C0E44-C2E1-4F84-87BC-C867E4A33B48}"/>
    <cellStyle name="Cálculo 2 4 5 7" xfId="3614" xr:uid="{1CB46844-7AF0-41F0-B509-BDB125E7B941}"/>
    <cellStyle name="Cálculo 2 4 5 8" xfId="3615" xr:uid="{06407016-0012-4852-97B0-943B4478CD6B}"/>
    <cellStyle name="Cálculo 2 4 5 9" xfId="3616" xr:uid="{728E0CF8-26D6-49B6-8AAE-508B7CFBF68B}"/>
    <cellStyle name="Cálculo 2 4 6" xfId="3617" xr:uid="{E6901A0E-0135-4F8A-AC83-5B226972FE20}"/>
    <cellStyle name="Cálculo 2 4 6 10" xfId="3618" xr:uid="{89CFF60A-4EC4-4460-AC09-217EC70530AE}"/>
    <cellStyle name="Cálculo 2 4 6 11" xfId="3619" xr:uid="{FB5DD93A-4862-4516-85F1-7A39305D6D68}"/>
    <cellStyle name="Cálculo 2 4 6 12" xfId="3620" xr:uid="{9DF466B0-8303-476F-BD46-CA78E658610C}"/>
    <cellStyle name="Cálculo 2 4 6 13" xfId="3621" xr:uid="{0820D9CD-C06B-48FC-B7E1-40D132A084D6}"/>
    <cellStyle name="Cálculo 2 4 6 14" xfId="3622" xr:uid="{1FD123A0-59C2-4283-831D-DBBFBF33B290}"/>
    <cellStyle name="Cálculo 2 4 6 15" xfId="3623" xr:uid="{5E5D5871-074C-40F1-8861-C1CE96F35F1F}"/>
    <cellStyle name="Cálculo 2 4 6 16" xfId="3624" xr:uid="{2CEDC7FB-C54D-4B30-AD08-5846D88423EA}"/>
    <cellStyle name="Cálculo 2 4 6 17" xfId="3625" xr:uid="{EA9870EA-C65F-45A1-B643-BFD02EE15F75}"/>
    <cellStyle name="Cálculo 2 4 6 18" xfId="3626" xr:uid="{4522D083-0157-470D-8C26-92D60634D56C}"/>
    <cellStyle name="Cálculo 2 4 6 19" xfId="3627" xr:uid="{A735BAFB-36F1-4727-9696-E318D9AC5882}"/>
    <cellStyle name="Cálculo 2 4 6 2" xfId="3628" xr:uid="{4AB10CD9-7C89-418A-BFC4-97FBB6FDA988}"/>
    <cellStyle name="Cálculo 2 4 6 20" xfId="3629" xr:uid="{C4E170F0-6A3C-4557-9322-120817EE1714}"/>
    <cellStyle name="Cálculo 2 4 6 21" xfId="3630" xr:uid="{1E5EBD80-D914-4EE9-8A5B-B9E700F5E6B6}"/>
    <cellStyle name="Cálculo 2 4 6 22" xfId="3631" xr:uid="{F9C28F52-58FA-46E9-A01C-DB7B332EAC84}"/>
    <cellStyle name="Cálculo 2 4 6 23" xfId="3632" xr:uid="{96384D09-564E-4918-983D-BD05633AD643}"/>
    <cellStyle name="Cálculo 2 4 6 24" xfId="3633" xr:uid="{619C9F60-7390-4B4C-8047-634CFCF0CF7B}"/>
    <cellStyle name="Cálculo 2 4 6 25" xfId="3634" xr:uid="{027A16A5-5BFF-4F6B-9B81-D6C99505DBEC}"/>
    <cellStyle name="Cálculo 2 4 6 26" xfId="3635" xr:uid="{C25C3928-FA45-45EC-9512-2D5F1A7821A5}"/>
    <cellStyle name="Cálculo 2 4 6 27" xfId="3636" xr:uid="{A02034D6-BE42-4402-8A7D-DAF68356A8CF}"/>
    <cellStyle name="Cálculo 2 4 6 28" xfId="3637" xr:uid="{E618717A-D763-44E2-82B2-D01CB158371A}"/>
    <cellStyle name="Cálculo 2 4 6 29" xfId="3638" xr:uid="{B9EB150D-370B-4DC4-BF7B-841588F8642E}"/>
    <cellStyle name="Cálculo 2 4 6 3" xfId="3639" xr:uid="{EB7E0446-3ADB-4E51-9044-5D02BA60A7C4}"/>
    <cellStyle name="Cálculo 2 4 6 30" xfId="3640" xr:uid="{896D2DD4-A3B0-46AF-8FAD-BC5DC715BAF8}"/>
    <cellStyle name="Cálculo 2 4 6 31" xfId="3641" xr:uid="{AB8D5BD5-65DA-477D-84D0-4558F3A4F259}"/>
    <cellStyle name="Cálculo 2 4 6 4" xfId="3642" xr:uid="{51305F69-3DED-47B3-A0EE-D9A1814EF7DE}"/>
    <cellStyle name="Cálculo 2 4 6 5" xfId="3643" xr:uid="{2FF2F65F-9ADB-48D0-B78B-CAEA7939DCD2}"/>
    <cellStyle name="Cálculo 2 4 6 6" xfId="3644" xr:uid="{B075271F-3343-407C-8E90-4A0810007A63}"/>
    <cellStyle name="Cálculo 2 4 6 7" xfId="3645" xr:uid="{E2282E00-9E94-488A-9DCD-BBCBC48E2465}"/>
    <cellStyle name="Cálculo 2 4 6 8" xfId="3646" xr:uid="{9779B888-19E1-481F-93FA-30602E5ACE9B}"/>
    <cellStyle name="Cálculo 2 4 6 9" xfId="3647" xr:uid="{D4D709BE-48E7-4CCF-9976-85C716C2557F}"/>
    <cellStyle name="Cálculo 2 4 7" xfId="3648" xr:uid="{A84C1602-1902-406E-9BF3-901310B548C8}"/>
    <cellStyle name="Cálculo 2 4 7 10" xfId="3649" xr:uid="{6A7B0C5D-74A8-4C91-8A86-84ABDAF4A12E}"/>
    <cellStyle name="Cálculo 2 4 7 11" xfId="3650" xr:uid="{63798817-9EFF-44CC-81D0-17032D2D0202}"/>
    <cellStyle name="Cálculo 2 4 7 12" xfId="3651" xr:uid="{F4A1FF9A-B545-40CD-9072-D4256B769D9A}"/>
    <cellStyle name="Cálculo 2 4 7 13" xfId="3652" xr:uid="{DF6DCBB6-AE56-4228-A5D1-9B2251786E6F}"/>
    <cellStyle name="Cálculo 2 4 7 14" xfId="3653" xr:uid="{0616CD49-7050-4463-AEA9-9D7667A3822D}"/>
    <cellStyle name="Cálculo 2 4 7 15" xfId="3654" xr:uid="{DA014972-6939-4187-9C2A-F69575AE4605}"/>
    <cellStyle name="Cálculo 2 4 7 16" xfId="3655" xr:uid="{667E51E3-FB84-4C07-9619-09DB814F352B}"/>
    <cellStyle name="Cálculo 2 4 7 17" xfId="3656" xr:uid="{6CC649B1-12C9-4113-A14A-FA8DC73D1FD4}"/>
    <cellStyle name="Cálculo 2 4 7 18" xfId="3657" xr:uid="{D94C446E-D8E4-4784-B440-465A349AF268}"/>
    <cellStyle name="Cálculo 2 4 7 19" xfId="3658" xr:uid="{1D85CA41-095A-4EAC-916F-DDCE6DF6F6F5}"/>
    <cellStyle name="Cálculo 2 4 7 2" xfId="3659" xr:uid="{68076686-1CD2-4ECC-822B-A65DE1339F02}"/>
    <cellStyle name="Cálculo 2 4 7 20" xfId="3660" xr:uid="{C0B7FADB-F9E9-4F48-9E6D-93A0AD8FA996}"/>
    <cellStyle name="Cálculo 2 4 7 21" xfId="3661" xr:uid="{23FA13D4-A0A0-4980-A440-FA3601A143E6}"/>
    <cellStyle name="Cálculo 2 4 7 22" xfId="3662" xr:uid="{BF453485-17E8-4E2E-B0DD-2150E5DD804D}"/>
    <cellStyle name="Cálculo 2 4 7 23" xfId="3663" xr:uid="{BA42D483-C9C0-4D70-9B5F-98D606557C29}"/>
    <cellStyle name="Cálculo 2 4 7 24" xfId="3664" xr:uid="{C36AF95B-999E-4E34-86B5-D01940D20D84}"/>
    <cellStyle name="Cálculo 2 4 7 25" xfId="3665" xr:uid="{35FB8CBC-91E7-4BC4-8BFD-9B215DFDA2EC}"/>
    <cellStyle name="Cálculo 2 4 7 26" xfId="3666" xr:uid="{BDDAF210-309C-4998-A7FC-AEC4684D2403}"/>
    <cellStyle name="Cálculo 2 4 7 27" xfId="3667" xr:uid="{2733280F-840E-41E3-AAE3-B62D7C2BCE6E}"/>
    <cellStyle name="Cálculo 2 4 7 28" xfId="3668" xr:uid="{3F665A01-6B40-4EFF-873E-A5FDBFDF7174}"/>
    <cellStyle name="Cálculo 2 4 7 29" xfId="3669" xr:uid="{2464938B-49FF-4C0A-AC7F-7C5307D05516}"/>
    <cellStyle name="Cálculo 2 4 7 3" xfId="3670" xr:uid="{5FBAD8FE-B319-440A-8958-F0D5A4305922}"/>
    <cellStyle name="Cálculo 2 4 7 30" xfId="3671" xr:uid="{4C5E916D-4FF2-4A7E-8653-6DF61B716FFD}"/>
    <cellStyle name="Cálculo 2 4 7 31" xfId="3672" xr:uid="{7652FC21-599C-4653-847B-7784660EFFC0}"/>
    <cellStyle name="Cálculo 2 4 7 4" xfId="3673" xr:uid="{21546BC4-5212-40B7-8090-D828F37EE740}"/>
    <cellStyle name="Cálculo 2 4 7 5" xfId="3674" xr:uid="{7F11A255-986D-41C9-A3B1-14B68B2B1FFA}"/>
    <cellStyle name="Cálculo 2 4 7 6" xfId="3675" xr:uid="{357A52EA-E341-48A6-B836-86F9FFE62D1C}"/>
    <cellStyle name="Cálculo 2 4 7 7" xfId="3676" xr:uid="{E0B83E2A-4AF7-44C9-A12E-008E2C98D2E8}"/>
    <cellStyle name="Cálculo 2 4 7 8" xfId="3677" xr:uid="{C4577271-7CF6-441B-8753-1A63292315A0}"/>
    <cellStyle name="Cálculo 2 4 7 9" xfId="3678" xr:uid="{8D63B074-A0DA-4EEE-A062-A087971C2394}"/>
    <cellStyle name="Cálculo 2 4 8" xfId="3679" xr:uid="{FB972EB1-06AF-4FE1-B09C-F8D02CA44FC4}"/>
    <cellStyle name="Cálculo 2 4 9" xfId="3680" xr:uid="{0B758972-97D8-47A9-804D-8DCFE13C9266}"/>
    <cellStyle name="Cálculo 2 40" xfId="3681" xr:uid="{6D8AD11B-3255-4E7D-86DE-7EC489A6127C}"/>
    <cellStyle name="Cálculo 2 41" xfId="3682" xr:uid="{CE0C08DB-1BC9-42CC-A414-BDE70982F495}"/>
    <cellStyle name="Cálculo 2 42" xfId="3683" xr:uid="{7DC4129C-B8EE-4056-ABDE-1A4D9540F4BE}"/>
    <cellStyle name="Cálculo 2 5" xfId="3684" xr:uid="{E10CA4FA-F5B6-4999-A8D8-E1854E28AFC7}"/>
    <cellStyle name="Cálculo 2 5 10" xfId="3685" xr:uid="{B1CD32D7-AB62-44C5-97CD-6F767C43CBE8}"/>
    <cellStyle name="Cálculo 2 5 11" xfId="3686" xr:uid="{DACF3D33-C291-4F45-9863-5AE1E16BD10F}"/>
    <cellStyle name="Cálculo 2 5 12" xfId="3687" xr:uid="{48A6654D-A8FF-4FBA-AAF2-95D8D895491E}"/>
    <cellStyle name="Cálculo 2 5 13" xfId="3688" xr:uid="{BA8E60F5-B3AF-427E-98C3-ACA21C7EC652}"/>
    <cellStyle name="Cálculo 2 5 14" xfId="3689" xr:uid="{8CC9B7F2-210A-4B9A-983D-D6CB01E1778C}"/>
    <cellStyle name="Cálculo 2 5 15" xfId="3690" xr:uid="{43C20C1C-7F5F-42BB-B8BC-0380BE545306}"/>
    <cellStyle name="Cálculo 2 5 16" xfId="3691" xr:uid="{036AE5C9-EA74-44F2-9DB1-135420B8566A}"/>
    <cellStyle name="Cálculo 2 5 17" xfId="3692" xr:uid="{970162BD-2A97-42AA-BB64-04288B776381}"/>
    <cellStyle name="Cálculo 2 5 18" xfId="3693" xr:uid="{98BA74EE-A508-4A28-AD5C-9288307AF042}"/>
    <cellStyle name="Cálculo 2 5 19" xfId="3694" xr:uid="{218F4A73-53D6-4DAF-BDC9-22543A941581}"/>
    <cellStyle name="Cálculo 2 5 2" xfId="3695" xr:uid="{346AB7F8-3C5A-402C-8CD5-315E6244DFD3}"/>
    <cellStyle name="Cálculo 2 5 2 10" xfId="3696" xr:uid="{00F8A797-CD34-4627-8B66-BFE2D83713CC}"/>
    <cellStyle name="Cálculo 2 5 2 11" xfId="3697" xr:uid="{416ACD73-12F6-4782-BA82-9516B9A2D4F1}"/>
    <cellStyle name="Cálculo 2 5 2 12" xfId="3698" xr:uid="{A5E0BA57-16A9-4F43-9B35-2C0D15393A59}"/>
    <cellStyle name="Cálculo 2 5 2 13" xfId="3699" xr:uid="{92315C97-FF1B-4A89-A761-CA7B6B19BF3C}"/>
    <cellStyle name="Cálculo 2 5 2 14" xfId="3700" xr:uid="{D029DE1C-510C-42CD-A25A-359D376753FC}"/>
    <cellStyle name="Cálculo 2 5 2 15" xfId="3701" xr:uid="{563D631F-D988-4576-BB5F-079138D740A3}"/>
    <cellStyle name="Cálculo 2 5 2 16" xfId="3702" xr:uid="{D62ECD8E-4707-4AE2-ACD0-F8E9FCA60630}"/>
    <cellStyle name="Cálculo 2 5 2 17" xfId="3703" xr:uid="{45506CDC-6CB3-4D43-A3B2-76645EA7B3A8}"/>
    <cellStyle name="Cálculo 2 5 2 18" xfId="3704" xr:uid="{B3A535FC-2D19-47C5-8182-53993CB3ACA3}"/>
    <cellStyle name="Cálculo 2 5 2 19" xfId="3705" xr:uid="{CAEEA588-D341-431F-922F-090958EE5ACA}"/>
    <cellStyle name="Cálculo 2 5 2 2" xfId="3706" xr:uid="{AC830095-523A-43ED-A96B-71A966628BE7}"/>
    <cellStyle name="Cálculo 2 5 2 2 10" xfId="3707" xr:uid="{1E370A39-9843-4AFB-B94D-6B122666D18E}"/>
    <cellStyle name="Cálculo 2 5 2 2 11" xfId="3708" xr:uid="{596EC042-376C-482A-A354-EBC9E518F7D9}"/>
    <cellStyle name="Cálculo 2 5 2 2 12" xfId="3709" xr:uid="{F5A02157-27BA-401D-9AD1-1550471BB3BB}"/>
    <cellStyle name="Cálculo 2 5 2 2 13" xfId="3710" xr:uid="{51A7762B-8B60-45B4-9462-086BCE2595A4}"/>
    <cellStyle name="Cálculo 2 5 2 2 14" xfId="3711" xr:uid="{204C59DA-45FA-4337-AED2-E1943A7A8122}"/>
    <cellStyle name="Cálculo 2 5 2 2 15" xfId="3712" xr:uid="{745A836F-B6A0-445A-B5E3-253B7C5FB0E5}"/>
    <cellStyle name="Cálculo 2 5 2 2 16" xfId="3713" xr:uid="{C06D5370-13E7-4CD3-B5D9-0832596066BC}"/>
    <cellStyle name="Cálculo 2 5 2 2 17" xfId="3714" xr:uid="{C5812DBF-5BD4-415F-B035-33BAB454C371}"/>
    <cellStyle name="Cálculo 2 5 2 2 18" xfId="3715" xr:uid="{96929261-0E7B-47F5-BB8A-6DAA37379D5F}"/>
    <cellStyle name="Cálculo 2 5 2 2 19" xfId="3716" xr:uid="{A6D4693E-32EC-4A6E-8E0F-FF9D412EBD95}"/>
    <cellStyle name="Cálculo 2 5 2 2 2" xfId="3717" xr:uid="{5743DE02-A497-4AAF-9C42-01577E40E47F}"/>
    <cellStyle name="Cálculo 2 5 2 2 2 10" xfId="3718" xr:uid="{3FEFD22F-D599-4ADC-A407-2E592E7BD610}"/>
    <cellStyle name="Cálculo 2 5 2 2 2 11" xfId="3719" xr:uid="{FE9632F6-0D47-4D87-90D3-3A7CB0953237}"/>
    <cellStyle name="Cálculo 2 5 2 2 2 12" xfId="3720" xr:uid="{110E15E7-C254-4CF3-ACA6-E5E927E47E06}"/>
    <cellStyle name="Cálculo 2 5 2 2 2 13" xfId="3721" xr:uid="{57B45CF4-E819-46B5-A3EA-C1745D859590}"/>
    <cellStyle name="Cálculo 2 5 2 2 2 14" xfId="3722" xr:uid="{F526AA24-4EA2-4186-89E5-DACD71ABE52D}"/>
    <cellStyle name="Cálculo 2 5 2 2 2 15" xfId="3723" xr:uid="{EE2EEA31-5CF2-4EC1-85A3-E8B8F4374517}"/>
    <cellStyle name="Cálculo 2 5 2 2 2 16" xfId="3724" xr:uid="{1292A886-218B-477F-951A-F604CE491D0C}"/>
    <cellStyle name="Cálculo 2 5 2 2 2 17" xfId="3725" xr:uid="{43E9EB2E-4C87-4407-8804-670F6CA84C51}"/>
    <cellStyle name="Cálculo 2 5 2 2 2 18" xfId="3726" xr:uid="{5DB7EB11-E2B0-45FE-A013-47BCD34CFA66}"/>
    <cellStyle name="Cálculo 2 5 2 2 2 19" xfId="3727" xr:uid="{BD0D9BAF-CB08-495B-97EA-95BF1BF62240}"/>
    <cellStyle name="Cálculo 2 5 2 2 2 2" xfId="3728" xr:uid="{FDBD9282-EBC0-4321-9D71-596EF615794D}"/>
    <cellStyle name="Cálculo 2 5 2 2 2 20" xfId="3729" xr:uid="{300026D3-E0A4-4465-ADED-3BE579EC0084}"/>
    <cellStyle name="Cálculo 2 5 2 2 2 21" xfId="3730" xr:uid="{508AF275-7C5A-4E2D-801F-0B4CB303440B}"/>
    <cellStyle name="Cálculo 2 5 2 2 2 22" xfId="3731" xr:uid="{BA9FBCDC-FB02-4CBA-AC43-7ECBC2639220}"/>
    <cellStyle name="Cálculo 2 5 2 2 2 23" xfId="3732" xr:uid="{6276BBC4-41DE-44DF-8F3D-7CF7695F688B}"/>
    <cellStyle name="Cálculo 2 5 2 2 2 24" xfId="3733" xr:uid="{F20B9D52-122A-407F-9CA0-5A2F1CAA7C91}"/>
    <cellStyle name="Cálculo 2 5 2 2 2 25" xfId="3734" xr:uid="{12927FE3-0B54-406B-B05D-263DA01A0E49}"/>
    <cellStyle name="Cálculo 2 5 2 2 2 26" xfId="3735" xr:uid="{8DA46397-5E58-4FE2-B6BF-777DCB19E9F6}"/>
    <cellStyle name="Cálculo 2 5 2 2 2 27" xfId="3736" xr:uid="{9758205C-F128-49C7-989F-B6B6C9A8084E}"/>
    <cellStyle name="Cálculo 2 5 2 2 2 28" xfId="3737" xr:uid="{B629D6FF-C9AE-4EED-8C9E-03F9BAB394DF}"/>
    <cellStyle name="Cálculo 2 5 2 2 2 29" xfId="3738" xr:uid="{513D3E7B-AB7D-40E7-AE64-95E6B1C8C0F4}"/>
    <cellStyle name="Cálculo 2 5 2 2 2 3" xfId="3739" xr:uid="{BBA1D2BA-3387-4CA3-9E2D-E36D97DD91E5}"/>
    <cellStyle name="Cálculo 2 5 2 2 2 30" xfId="3740" xr:uid="{5B0BA1EA-716E-4812-986C-9B309FBDF5EB}"/>
    <cellStyle name="Cálculo 2 5 2 2 2 31" xfId="3741" xr:uid="{F9F5CA44-DF77-4C71-8301-191070DC4267}"/>
    <cellStyle name="Cálculo 2 5 2 2 2 4" xfId="3742" xr:uid="{33855CCB-00B7-4125-94B2-AA40D38085EF}"/>
    <cellStyle name="Cálculo 2 5 2 2 2 5" xfId="3743" xr:uid="{658570E8-5081-4EB2-B432-41004CB253E0}"/>
    <cellStyle name="Cálculo 2 5 2 2 2 6" xfId="3744" xr:uid="{3FDE1BB0-C919-4345-AB64-76B0B5825E87}"/>
    <cellStyle name="Cálculo 2 5 2 2 2 7" xfId="3745" xr:uid="{405CDBB6-7157-48BA-AD32-33F4ACB06CF4}"/>
    <cellStyle name="Cálculo 2 5 2 2 2 8" xfId="3746" xr:uid="{19BFE801-9451-4099-B690-3DB5D375299A}"/>
    <cellStyle name="Cálculo 2 5 2 2 2 9" xfId="3747" xr:uid="{DDBE0B9E-F421-45B2-89ED-56C5EF3F3538}"/>
    <cellStyle name="Cálculo 2 5 2 2 20" xfId="3748" xr:uid="{FDCCC1FF-1501-4808-A6FA-09CED2C7E34C}"/>
    <cellStyle name="Cálculo 2 5 2 2 21" xfId="3749" xr:uid="{C7B1EC31-230C-41AD-95AE-45296294FB1D}"/>
    <cellStyle name="Cálculo 2 5 2 2 22" xfId="3750" xr:uid="{9A3F0D80-7B8C-42B7-84E3-E036EB6AD9FB}"/>
    <cellStyle name="Cálculo 2 5 2 2 23" xfId="3751" xr:uid="{9C402159-B32C-43F6-BDC0-66A29F554AD5}"/>
    <cellStyle name="Cálculo 2 5 2 2 24" xfId="3752" xr:uid="{4657EDE9-3887-4F03-BFC6-1BE64F7043FC}"/>
    <cellStyle name="Cálculo 2 5 2 2 25" xfId="3753" xr:uid="{D285E62D-C73F-43C5-8FD2-BC548AAD877C}"/>
    <cellStyle name="Cálculo 2 5 2 2 26" xfId="3754" xr:uid="{3B8358A8-566F-4C03-A35A-1A0316B4EE62}"/>
    <cellStyle name="Cálculo 2 5 2 2 27" xfId="3755" xr:uid="{8E4CFA6A-D4D7-40A6-8D8E-E99D2260A4FA}"/>
    <cellStyle name="Cálculo 2 5 2 2 28" xfId="3756" xr:uid="{2D6BA17D-770F-40FA-8A9A-087D91CB0032}"/>
    <cellStyle name="Cálculo 2 5 2 2 29" xfId="3757" xr:uid="{FF5BA114-94D4-412E-B905-AB38B46FDC26}"/>
    <cellStyle name="Cálculo 2 5 2 2 3" xfId="3758" xr:uid="{19A10F1D-C804-4A00-9A41-FEA5B2E52D45}"/>
    <cellStyle name="Cálculo 2 5 2 2 3 10" xfId="3759" xr:uid="{700CF5A5-11BD-424A-9B23-D969877463EE}"/>
    <cellStyle name="Cálculo 2 5 2 2 3 11" xfId="3760" xr:uid="{9AFF6307-CDCF-4B88-9027-1670C1167F4F}"/>
    <cellStyle name="Cálculo 2 5 2 2 3 12" xfId="3761" xr:uid="{50C4846F-D21D-4CC7-8CE7-2A729319051C}"/>
    <cellStyle name="Cálculo 2 5 2 2 3 13" xfId="3762" xr:uid="{A87C7950-A0F6-49E7-A883-1FD22F013BBB}"/>
    <cellStyle name="Cálculo 2 5 2 2 3 14" xfId="3763" xr:uid="{5D3D74A1-BC5C-4DD5-8014-077E75F9B6AF}"/>
    <cellStyle name="Cálculo 2 5 2 2 3 15" xfId="3764" xr:uid="{FCD58AE3-7261-47FF-9BEC-EA553158C6EC}"/>
    <cellStyle name="Cálculo 2 5 2 2 3 16" xfId="3765" xr:uid="{3429999F-D8EA-4571-9AA1-A552A029500F}"/>
    <cellStyle name="Cálculo 2 5 2 2 3 17" xfId="3766" xr:uid="{354B43EF-F71B-46AD-9B48-B718355FDD6A}"/>
    <cellStyle name="Cálculo 2 5 2 2 3 18" xfId="3767" xr:uid="{FBE913A5-5FA3-4EED-9ECB-C6C85C054A1C}"/>
    <cellStyle name="Cálculo 2 5 2 2 3 19" xfId="3768" xr:uid="{758C0B68-7E56-4129-A698-5CD15EDA4532}"/>
    <cellStyle name="Cálculo 2 5 2 2 3 2" xfId="3769" xr:uid="{B68B3E54-ADAE-49B4-B485-7DE1BDA3BCA7}"/>
    <cellStyle name="Cálculo 2 5 2 2 3 20" xfId="3770" xr:uid="{9C00F3D0-21C8-4207-891B-F89024DD0A55}"/>
    <cellStyle name="Cálculo 2 5 2 2 3 21" xfId="3771" xr:uid="{153A995A-200E-4CFD-AF59-88308A075F47}"/>
    <cellStyle name="Cálculo 2 5 2 2 3 22" xfId="3772" xr:uid="{68AFA54B-FEF0-451F-84CF-1BE0CDBD1E59}"/>
    <cellStyle name="Cálculo 2 5 2 2 3 23" xfId="3773" xr:uid="{3D75B186-6A9A-4BCC-A885-2F9B9B022C2B}"/>
    <cellStyle name="Cálculo 2 5 2 2 3 24" xfId="3774" xr:uid="{ABEC835F-630C-4593-BDD8-4C23E640B3D5}"/>
    <cellStyle name="Cálculo 2 5 2 2 3 25" xfId="3775" xr:uid="{DBD1BA00-6D4B-439B-9336-024D49F2EF43}"/>
    <cellStyle name="Cálculo 2 5 2 2 3 26" xfId="3776" xr:uid="{DC6CF4C2-5FEF-4F3F-A14C-EDE76EF27BBE}"/>
    <cellStyle name="Cálculo 2 5 2 2 3 27" xfId="3777" xr:uid="{51240FEC-DB48-4AAA-9EA9-2DFEE60F3FA4}"/>
    <cellStyle name="Cálculo 2 5 2 2 3 28" xfId="3778" xr:uid="{D212F9FC-7BB9-4E67-8871-6BE6D37246DA}"/>
    <cellStyle name="Cálculo 2 5 2 2 3 29" xfId="3779" xr:uid="{8B3FD139-2D41-4022-9B34-4667CD321A70}"/>
    <cellStyle name="Cálculo 2 5 2 2 3 3" xfId="3780" xr:uid="{CC0C9F51-77FD-4610-A04C-D6B257FFEBB4}"/>
    <cellStyle name="Cálculo 2 5 2 2 3 30" xfId="3781" xr:uid="{A9E0DB41-3309-4F9A-9618-28F0C0BDB64B}"/>
    <cellStyle name="Cálculo 2 5 2 2 3 31" xfId="3782" xr:uid="{C4529903-E3D6-4A01-A638-FE10BA2EAE67}"/>
    <cellStyle name="Cálculo 2 5 2 2 3 4" xfId="3783" xr:uid="{1AD608CD-A7C5-4E9D-825F-E104BED24BAF}"/>
    <cellStyle name="Cálculo 2 5 2 2 3 5" xfId="3784" xr:uid="{6FDD548F-2263-4F43-B1F4-F590C242A940}"/>
    <cellStyle name="Cálculo 2 5 2 2 3 6" xfId="3785" xr:uid="{1B125C53-ED28-4C24-9E68-5604CC3287BE}"/>
    <cellStyle name="Cálculo 2 5 2 2 3 7" xfId="3786" xr:uid="{2B8D045E-FF4E-4148-94DD-C492A90CC4CB}"/>
    <cellStyle name="Cálculo 2 5 2 2 3 8" xfId="3787" xr:uid="{F7F0B0B2-4C68-4619-AC03-C4E121BA8F7D}"/>
    <cellStyle name="Cálculo 2 5 2 2 3 9" xfId="3788" xr:uid="{A3177377-6E5B-424F-9AC7-07C76BA8EC84}"/>
    <cellStyle name="Cálculo 2 5 2 2 30" xfId="3789" xr:uid="{36D1FE56-4911-481C-BA81-1980F981A6EE}"/>
    <cellStyle name="Cálculo 2 5 2 2 31" xfId="3790" xr:uid="{E26F0600-0613-4BBF-B5B7-61B4351A107E}"/>
    <cellStyle name="Cálculo 2 5 2 2 32" xfId="3791" xr:uid="{9A030C0A-1E50-46BB-B60D-07B2259B481F}"/>
    <cellStyle name="Cálculo 2 5 2 2 33" xfId="3792" xr:uid="{8CBF9FDD-E596-48D2-A7C4-EDEBCD2F9B78}"/>
    <cellStyle name="Cálculo 2 5 2 2 4" xfId="3793" xr:uid="{4CB4426E-0251-4543-85C0-3A6E42875EA9}"/>
    <cellStyle name="Cálculo 2 5 2 2 5" xfId="3794" xr:uid="{26BC42B6-921D-4E75-9723-27BAAC048F62}"/>
    <cellStyle name="Cálculo 2 5 2 2 6" xfId="3795" xr:uid="{9ED3A829-B347-46B2-835B-7E9FC8B71C99}"/>
    <cellStyle name="Cálculo 2 5 2 2 7" xfId="3796" xr:uid="{8C126057-008B-4347-A9E9-7E9A227D8CD2}"/>
    <cellStyle name="Cálculo 2 5 2 2 8" xfId="3797" xr:uid="{C2119CCB-30E6-42E3-88E9-5E5206511086}"/>
    <cellStyle name="Cálculo 2 5 2 2 9" xfId="3798" xr:uid="{0BF13FA0-9D93-457B-84CA-641F49AF5A59}"/>
    <cellStyle name="Cálculo 2 5 2 20" xfId="3799" xr:uid="{05379FB6-6702-461A-9BEE-0BED04177F6B}"/>
    <cellStyle name="Cálculo 2 5 2 21" xfId="3800" xr:uid="{A6F50AF6-29C5-4348-8C14-4E7D2D952464}"/>
    <cellStyle name="Cálculo 2 5 2 22" xfId="3801" xr:uid="{ED44CAA5-04D8-4371-807F-8991E74B292A}"/>
    <cellStyle name="Cálculo 2 5 2 23" xfId="3802" xr:uid="{90D65512-EC3F-4EEB-892F-F5FD50EA8AA7}"/>
    <cellStyle name="Cálculo 2 5 2 24" xfId="3803" xr:uid="{C253DC37-43A9-45F3-9199-668CDB3B5BA1}"/>
    <cellStyle name="Cálculo 2 5 2 25" xfId="3804" xr:uid="{AC17AB8D-6856-4581-AFF6-B98E29288B53}"/>
    <cellStyle name="Cálculo 2 5 2 26" xfId="3805" xr:uid="{EE751B6F-E918-41E5-99A8-D4AB49DE27E1}"/>
    <cellStyle name="Cálculo 2 5 2 27" xfId="3806" xr:uid="{A6621CC4-3C9A-4272-A343-5A466D397B57}"/>
    <cellStyle name="Cálculo 2 5 2 28" xfId="3807" xr:uid="{F4A90E64-2334-46D9-A57B-8B4DA74C9B97}"/>
    <cellStyle name="Cálculo 2 5 2 29" xfId="3808" xr:uid="{1E2EE0A1-6791-456C-BEE5-1D308CE76F93}"/>
    <cellStyle name="Cálculo 2 5 2 3" xfId="3809" xr:uid="{435E2379-0277-47AA-AA6D-E0E240B9C372}"/>
    <cellStyle name="Cálculo 2 5 2 3 10" xfId="3810" xr:uid="{69C3C72F-7DC4-451E-A77F-B9950D5D2F61}"/>
    <cellStyle name="Cálculo 2 5 2 3 11" xfId="3811" xr:uid="{6243E4F8-C15E-4B5A-BD03-362674CBD613}"/>
    <cellStyle name="Cálculo 2 5 2 3 12" xfId="3812" xr:uid="{4667C2CD-1D06-439C-88D1-4E7858D6A213}"/>
    <cellStyle name="Cálculo 2 5 2 3 13" xfId="3813" xr:uid="{15AE5B09-E6B4-4886-8D59-E7B64D10F7B1}"/>
    <cellStyle name="Cálculo 2 5 2 3 14" xfId="3814" xr:uid="{AF116F96-47BE-47F8-B9D2-42EFCA8AB3BC}"/>
    <cellStyle name="Cálculo 2 5 2 3 15" xfId="3815" xr:uid="{F7236FC2-2D39-4B7C-AE05-8C622638449A}"/>
    <cellStyle name="Cálculo 2 5 2 3 16" xfId="3816" xr:uid="{0E94ADA0-BCDB-4DD4-8AFC-5ED9544247A5}"/>
    <cellStyle name="Cálculo 2 5 2 3 17" xfId="3817" xr:uid="{98415FF4-07C2-46A4-9E22-EFBB68E1B9A9}"/>
    <cellStyle name="Cálculo 2 5 2 3 18" xfId="3818" xr:uid="{A5B37DFC-5C7F-4A4B-877D-D74F0BB7A7D5}"/>
    <cellStyle name="Cálculo 2 5 2 3 19" xfId="3819" xr:uid="{FE7BC6BF-58D8-459C-BE4B-06170562D9FD}"/>
    <cellStyle name="Cálculo 2 5 2 3 2" xfId="3820" xr:uid="{C2415005-43EA-487E-961C-BA2619CCD6C6}"/>
    <cellStyle name="Cálculo 2 5 2 3 2 10" xfId="3821" xr:uid="{310AEFCA-AC86-4ED4-82E2-BB488D36D43C}"/>
    <cellStyle name="Cálculo 2 5 2 3 2 11" xfId="3822" xr:uid="{9A8B4C18-4351-4CB4-8650-2FF26AC8ABC3}"/>
    <cellStyle name="Cálculo 2 5 2 3 2 12" xfId="3823" xr:uid="{D350E6E1-098C-4557-8E8C-05CB2CDE8F43}"/>
    <cellStyle name="Cálculo 2 5 2 3 2 13" xfId="3824" xr:uid="{7273E9B8-91A8-49DE-8A76-4866B95E248D}"/>
    <cellStyle name="Cálculo 2 5 2 3 2 14" xfId="3825" xr:uid="{609E6143-174C-4906-A26E-29F6A6A77184}"/>
    <cellStyle name="Cálculo 2 5 2 3 2 15" xfId="3826" xr:uid="{8A22EFB8-3F2C-4212-8FD9-03305A354DB7}"/>
    <cellStyle name="Cálculo 2 5 2 3 2 16" xfId="3827" xr:uid="{6BB59D11-B444-4E8E-9625-94728157D955}"/>
    <cellStyle name="Cálculo 2 5 2 3 2 17" xfId="3828" xr:uid="{91A30C3E-F1B9-4FF3-B264-62E002581E56}"/>
    <cellStyle name="Cálculo 2 5 2 3 2 18" xfId="3829" xr:uid="{3BF4DF59-A348-4827-B2D2-F76FC08A588D}"/>
    <cellStyle name="Cálculo 2 5 2 3 2 19" xfId="3830" xr:uid="{6CDCEE9A-837C-430C-AEF0-C4BBE83BEAC6}"/>
    <cellStyle name="Cálculo 2 5 2 3 2 2" xfId="3831" xr:uid="{637E1294-00DD-4DC8-B7BE-C443C13B5F6E}"/>
    <cellStyle name="Cálculo 2 5 2 3 2 20" xfId="3832" xr:uid="{1CFF585B-776D-4548-890A-127E30F70D7F}"/>
    <cellStyle name="Cálculo 2 5 2 3 2 21" xfId="3833" xr:uid="{1719CF33-028D-4914-94D1-AA91EB571596}"/>
    <cellStyle name="Cálculo 2 5 2 3 2 22" xfId="3834" xr:uid="{7D232A19-6456-4014-A779-993B28A3B4CD}"/>
    <cellStyle name="Cálculo 2 5 2 3 2 23" xfId="3835" xr:uid="{3E8AC3B6-3F9B-4827-A74D-91CDECFCCEC0}"/>
    <cellStyle name="Cálculo 2 5 2 3 2 24" xfId="3836" xr:uid="{C9FAE0C2-D426-46F0-B5BA-F3913ED8337F}"/>
    <cellStyle name="Cálculo 2 5 2 3 2 25" xfId="3837" xr:uid="{228D8E8E-5F27-41DD-B6C6-44D6BCB25818}"/>
    <cellStyle name="Cálculo 2 5 2 3 2 26" xfId="3838" xr:uid="{4883C263-5F91-4BCC-891F-3AE425DFD194}"/>
    <cellStyle name="Cálculo 2 5 2 3 2 27" xfId="3839" xr:uid="{707111C6-4B76-4E8B-8021-E2FBB1658399}"/>
    <cellStyle name="Cálculo 2 5 2 3 2 28" xfId="3840" xr:uid="{7D5833A4-FB1D-458E-B15E-05643478AEFD}"/>
    <cellStyle name="Cálculo 2 5 2 3 2 29" xfId="3841" xr:uid="{EE59DEC9-2BFC-4958-8323-3E5894F31A7F}"/>
    <cellStyle name="Cálculo 2 5 2 3 2 3" xfId="3842" xr:uid="{59C35A81-5F90-4829-A146-2E80C7ED9A2E}"/>
    <cellStyle name="Cálculo 2 5 2 3 2 30" xfId="3843" xr:uid="{EB81D78E-9343-4654-B896-53C684D048D0}"/>
    <cellStyle name="Cálculo 2 5 2 3 2 31" xfId="3844" xr:uid="{9C331CCF-5F3E-473C-AC9D-212377840F48}"/>
    <cellStyle name="Cálculo 2 5 2 3 2 4" xfId="3845" xr:uid="{631E9D61-CB9B-4788-A510-0F5BF9EB72DD}"/>
    <cellStyle name="Cálculo 2 5 2 3 2 5" xfId="3846" xr:uid="{C5875288-ABC6-43D9-951A-A76E8D839CC1}"/>
    <cellStyle name="Cálculo 2 5 2 3 2 6" xfId="3847" xr:uid="{0B29CFCC-92C2-4AFD-A693-9844D735DA39}"/>
    <cellStyle name="Cálculo 2 5 2 3 2 7" xfId="3848" xr:uid="{D1D2EA5E-D380-4FED-8832-7E376042CAB9}"/>
    <cellStyle name="Cálculo 2 5 2 3 2 8" xfId="3849" xr:uid="{E98EE71D-214D-4F47-B558-7FC8E7D677BC}"/>
    <cellStyle name="Cálculo 2 5 2 3 2 9" xfId="3850" xr:uid="{E04C637B-DBAE-428D-BE63-802F697A1E23}"/>
    <cellStyle name="Cálculo 2 5 2 3 20" xfId="3851" xr:uid="{82B7C009-442F-4792-AD41-57B20D4661A4}"/>
    <cellStyle name="Cálculo 2 5 2 3 21" xfId="3852" xr:uid="{07D8FBF7-CBD3-4188-B9D2-F4537E7B3D50}"/>
    <cellStyle name="Cálculo 2 5 2 3 22" xfId="3853" xr:uid="{3B72647D-BDA2-4841-902C-F6D61CCC8FF2}"/>
    <cellStyle name="Cálculo 2 5 2 3 23" xfId="3854" xr:uid="{D262C493-EA7E-4BEA-8874-A19FF5C10DE1}"/>
    <cellStyle name="Cálculo 2 5 2 3 24" xfId="3855" xr:uid="{C4F30826-4548-4C22-B305-25B908627AE4}"/>
    <cellStyle name="Cálculo 2 5 2 3 25" xfId="3856" xr:uid="{38683F4D-61D5-4113-B097-AA0B342A07B0}"/>
    <cellStyle name="Cálculo 2 5 2 3 26" xfId="3857" xr:uid="{1690A119-9891-49D9-8FEE-32AFBCD6EB46}"/>
    <cellStyle name="Cálculo 2 5 2 3 27" xfId="3858" xr:uid="{B55DB82A-7DEE-4B8A-9829-B1BE1D5202ED}"/>
    <cellStyle name="Cálculo 2 5 2 3 28" xfId="3859" xr:uid="{8EC9D32A-7D28-4F2A-96E8-70A2087B9BE2}"/>
    <cellStyle name="Cálculo 2 5 2 3 29" xfId="3860" xr:uid="{5EB10E20-8AD6-456C-99EC-5F9C8C60EF1A}"/>
    <cellStyle name="Cálculo 2 5 2 3 3" xfId="3861" xr:uid="{195DA4E9-3949-4A18-B653-492C111D654C}"/>
    <cellStyle name="Cálculo 2 5 2 3 3 10" xfId="3862" xr:uid="{5F091B8A-D95B-424A-9A86-500F34F552CE}"/>
    <cellStyle name="Cálculo 2 5 2 3 3 11" xfId="3863" xr:uid="{08E47723-F4F9-4107-B090-7AF7BE1A949D}"/>
    <cellStyle name="Cálculo 2 5 2 3 3 12" xfId="3864" xr:uid="{C79B7CDC-1896-46AA-A433-CB574EE208B5}"/>
    <cellStyle name="Cálculo 2 5 2 3 3 13" xfId="3865" xr:uid="{F72746D2-A3E3-4715-8D8A-AC3BC3541541}"/>
    <cellStyle name="Cálculo 2 5 2 3 3 14" xfId="3866" xr:uid="{507E5DC7-BE55-4011-9122-1B0A975C04BC}"/>
    <cellStyle name="Cálculo 2 5 2 3 3 15" xfId="3867" xr:uid="{0C373AD7-1CE1-483F-81ED-3DC40008FEE6}"/>
    <cellStyle name="Cálculo 2 5 2 3 3 16" xfId="3868" xr:uid="{A6BF60F5-476E-4842-A86B-1E59492D8396}"/>
    <cellStyle name="Cálculo 2 5 2 3 3 17" xfId="3869" xr:uid="{A74E26CB-F9A7-4D03-A712-C57C2CAA0ED0}"/>
    <cellStyle name="Cálculo 2 5 2 3 3 18" xfId="3870" xr:uid="{F50B7B8F-A5C1-45A3-8A80-14E926AF21A6}"/>
    <cellStyle name="Cálculo 2 5 2 3 3 19" xfId="3871" xr:uid="{37238ACB-B96B-4811-8DDC-F6BD90CEBE87}"/>
    <cellStyle name="Cálculo 2 5 2 3 3 2" xfId="3872" xr:uid="{3F12396C-8E75-4013-8F04-63E0EFD79DE2}"/>
    <cellStyle name="Cálculo 2 5 2 3 3 20" xfId="3873" xr:uid="{8A24A9F4-8AAC-4A11-85FD-2679941973E3}"/>
    <cellStyle name="Cálculo 2 5 2 3 3 21" xfId="3874" xr:uid="{F47D7AE2-A468-4101-8A65-C47AE022F17C}"/>
    <cellStyle name="Cálculo 2 5 2 3 3 22" xfId="3875" xr:uid="{5FC5B0CA-AE15-42EE-BE5E-E887F3A9EA2E}"/>
    <cellStyle name="Cálculo 2 5 2 3 3 23" xfId="3876" xr:uid="{C1FF3C1F-1623-442F-8BFF-3BF1FC44C33D}"/>
    <cellStyle name="Cálculo 2 5 2 3 3 24" xfId="3877" xr:uid="{15F2363D-080E-407A-B56F-D64FDB294FF3}"/>
    <cellStyle name="Cálculo 2 5 2 3 3 25" xfId="3878" xr:uid="{AE5480BB-D644-4EEA-8FFD-705C6AB841EE}"/>
    <cellStyle name="Cálculo 2 5 2 3 3 26" xfId="3879" xr:uid="{3581050F-7FB3-442E-A242-AC9A201E743F}"/>
    <cellStyle name="Cálculo 2 5 2 3 3 27" xfId="3880" xr:uid="{A5C5EEA0-6257-4636-A19E-4D32AD3DD4FF}"/>
    <cellStyle name="Cálculo 2 5 2 3 3 28" xfId="3881" xr:uid="{ED3AB95A-CC0E-4107-A940-A741B0D460D2}"/>
    <cellStyle name="Cálculo 2 5 2 3 3 29" xfId="3882" xr:uid="{5CEEB5C8-6F74-4267-904D-C21B67013324}"/>
    <cellStyle name="Cálculo 2 5 2 3 3 3" xfId="3883" xr:uid="{750F6E5B-E13C-4636-92C8-78FDF828D713}"/>
    <cellStyle name="Cálculo 2 5 2 3 3 30" xfId="3884" xr:uid="{7E8897B5-5A4B-4C4B-8F08-DC3E6ED320E5}"/>
    <cellStyle name="Cálculo 2 5 2 3 3 31" xfId="3885" xr:uid="{91C6EF5E-0B91-4164-8B6A-AF28C0CE504F}"/>
    <cellStyle name="Cálculo 2 5 2 3 3 4" xfId="3886" xr:uid="{4FFBCAEE-C183-4E7F-8D76-A90BF6806512}"/>
    <cellStyle name="Cálculo 2 5 2 3 3 5" xfId="3887" xr:uid="{B37BCEB6-B94B-42A9-8544-AF52E6F0191B}"/>
    <cellStyle name="Cálculo 2 5 2 3 3 6" xfId="3888" xr:uid="{0F638078-69C0-4EBA-A766-494187536D22}"/>
    <cellStyle name="Cálculo 2 5 2 3 3 7" xfId="3889" xr:uid="{2E8C7FD3-01D4-4213-812B-293BE4F822B4}"/>
    <cellStyle name="Cálculo 2 5 2 3 3 8" xfId="3890" xr:uid="{1AE30B3F-F68F-441B-9777-A1A108132191}"/>
    <cellStyle name="Cálculo 2 5 2 3 3 9" xfId="3891" xr:uid="{B562B6B9-6D9B-483E-9AAA-5292C59706E6}"/>
    <cellStyle name="Cálculo 2 5 2 3 30" xfId="3892" xr:uid="{75F974D6-CC56-41F4-B84B-8E0ED2629419}"/>
    <cellStyle name="Cálculo 2 5 2 3 31" xfId="3893" xr:uid="{4B4CE9A7-3324-415E-B8F9-20288E938404}"/>
    <cellStyle name="Cálculo 2 5 2 3 32" xfId="3894" xr:uid="{0C539933-A4CB-4AE7-8EA1-D2DDE8A7B4EC}"/>
    <cellStyle name="Cálculo 2 5 2 3 33" xfId="3895" xr:uid="{B5583CA6-FF6C-4325-8D47-3DF882E0631C}"/>
    <cellStyle name="Cálculo 2 5 2 3 4" xfId="3896" xr:uid="{1FCF795F-8AE0-4F23-AB47-4F8DBC5C2929}"/>
    <cellStyle name="Cálculo 2 5 2 3 5" xfId="3897" xr:uid="{5DF28394-131A-4C56-8BDB-A2403FC384F6}"/>
    <cellStyle name="Cálculo 2 5 2 3 6" xfId="3898" xr:uid="{253FC30D-BF05-431A-8603-0AA3E938B235}"/>
    <cellStyle name="Cálculo 2 5 2 3 7" xfId="3899" xr:uid="{3C28A500-798D-44A0-A840-BF4D979A268B}"/>
    <cellStyle name="Cálculo 2 5 2 3 8" xfId="3900" xr:uid="{00280359-2F8F-4B3A-B4A5-D8761250ABE3}"/>
    <cellStyle name="Cálculo 2 5 2 3 9" xfId="3901" xr:uid="{40F95BFF-FE14-454D-B9B6-CE02426DE7AD}"/>
    <cellStyle name="Cálculo 2 5 2 30" xfId="3902" xr:uid="{ACB145EB-2B42-401F-8F40-FAA145F0D37E}"/>
    <cellStyle name="Cálculo 2 5 2 31" xfId="3903" xr:uid="{A301C9DD-EB61-4D42-8F72-05DB199E3D9F}"/>
    <cellStyle name="Cálculo 2 5 2 32" xfId="3904" xr:uid="{664F2EA0-E403-42CE-B8F4-847DABA05E47}"/>
    <cellStyle name="Cálculo 2 5 2 33" xfId="3905" xr:uid="{DCA756B8-DD50-4ADA-B643-50BE090B6FAA}"/>
    <cellStyle name="Cálculo 2 5 2 34" xfId="3906" xr:uid="{1E38BA3D-08E8-49EE-A5AB-FEB6545787C3}"/>
    <cellStyle name="Cálculo 2 5 2 35" xfId="3907" xr:uid="{28A1C18A-591C-4E80-AFE0-DD7D0362C022}"/>
    <cellStyle name="Cálculo 2 5 2 36" xfId="3908" xr:uid="{5EEC0BBE-390D-4A7C-830D-4BBC3122F70C}"/>
    <cellStyle name="Cálculo 2 5 2 4" xfId="3909" xr:uid="{56453AFE-3511-4211-8D3E-302DC2F3170F}"/>
    <cellStyle name="Cálculo 2 5 2 4 10" xfId="3910" xr:uid="{BDFA0285-BF03-421A-A877-1EFF93C20F59}"/>
    <cellStyle name="Cálculo 2 5 2 4 11" xfId="3911" xr:uid="{06611CCF-43BB-49D8-B377-F273BBAD8DC0}"/>
    <cellStyle name="Cálculo 2 5 2 4 12" xfId="3912" xr:uid="{5C4DC2FD-231D-4DAA-857D-1E79FC5732BB}"/>
    <cellStyle name="Cálculo 2 5 2 4 13" xfId="3913" xr:uid="{618AED79-4837-4C5A-A828-413B6F067221}"/>
    <cellStyle name="Cálculo 2 5 2 4 14" xfId="3914" xr:uid="{42D72127-2AD5-43FE-96BC-1B9D78A7BC1F}"/>
    <cellStyle name="Cálculo 2 5 2 4 15" xfId="3915" xr:uid="{A3851FD7-5165-4070-8B8E-D158AC70408F}"/>
    <cellStyle name="Cálculo 2 5 2 4 16" xfId="3916" xr:uid="{564972A4-4DB4-4B85-AA79-2506F0601CE1}"/>
    <cellStyle name="Cálculo 2 5 2 4 17" xfId="3917" xr:uid="{F648E250-5746-412D-94DF-A71E37B03148}"/>
    <cellStyle name="Cálculo 2 5 2 4 18" xfId="3918" xr:uid="{144BD30C-1363-4144-8394-13C8224B47E0}"/>
    <cellStyle name="Cálculo 2 5 2 4 19" xfId="3919" xr:uid="{093592ED-6714-4FE7-A3A8-C416307A487F}"/>
    <cellStyle name="Cálculo 2 5 2 4 2" xfId="3920" xr:uid="{69691886-FD8C-41D8-A27C-3CEC4590D505}"/>
    <cellStyle name="Cálculo 2 5 2 4 2 10" xfId="3921" xr:uid="{D3D722C2-03CE-41C2-86E4-704F86496BC4}"/>
    <cellStyle name="Cálculo 2 5 2 4 2 11" xfId="3922" xr:uid="{D0C7116D-CBEC-4008-90C9-85919A9F5123}"/>
    <cellStyle name="Cálculo 2 5 2 4 2 12" xfId="3923" xr:uid="{E89AA2D5-853C-4B1E-8889-278A4950D8CB}"/>
    <cellStyle name="Cálculo 2 5 2 4 2 13" xfId="3924" xr:uid="{17EAC075-F418-472E-B5E8-617B8A593A85}"/>
    <cellStyle name="Cálculo 2 5 2 4 2 14" xfId="3925" xr:uid="{724D7DF7-A6EC-45B2-8D19-F197C1B0EA56}"/>
    <cellStyle name="Cálculo 2 5 2 4 2 15" xfId="3926" xr:uid="{E97F2126-2553-4E86-8385-8B2A54B2F93E}"/>
    <cellStyle name="Cálculo 2 5 2 4 2 16" xfId="3927" xr:uid="{6C9A6BBC-F955-4BCD-B6CE-A9E95D2CAABE}"/>
    <cellStyle name="Cálculo 2 5 2 4 2 17" xfId="3928" xr:uid="{CB1EAC03-C8A3-49DA-9D8C-5913CA5C38C7}"/>
    <cellStyle name="Cálculo 2 5 2 4 2 18" xfId="3929" xr:uid="{7CE4BE3D-463B-479E-BF34-197949CC53F5}"/>
    <cellStyle name="Cálculo 2 5 2 4 2 19" xfId="3930" xr:uid="{11C00F3A-F77D-4929-A986-489E32FA9B88}"/>
    <cellStyle name="Cálculo 2 5 2 4 2 2" xfId="3931" xr:uid="{560F4C3A-D54B-45B6-A763-97024ABD7C1A}"/>
    <cellStyle name="Cálculo 2 5 2 4 2 20" xfId="3932" xr:uid="{D023AFFB-0C52-4391-85A3-E236A4D87823}"/>
    <cellStyle name="Cálculo 2 5 2 4 2 21" xfId="3933" xr:uid="{C87DBA62-EF0F-4F96-ABF4-0970AB0B87CE}"/>
    <cellStyle name="Cálculo 2 5 2 4 2 22" xfId="3934" xr:uid="{2B809834-163A-499E-AD5A-A7CDFEF85DF8}"/>
    <cellStyle name="Cálculo 2 5 2 4 2 23" xfId="3935" xr:uid="{B817C982-D945-44E5-8B08-C46B593F2B32}"/>
    <cellStyle name="Cálculo 2 5 2 4 2 24" xfId="3936" xr:uid="{F418CE21-BD49-4204-91BF-67A48826826D}"/>
    <cellStyle name="Cálculo 2 5 2 4 2 25" xfId="3937" xr:uid="{2B5AF7FA-F243-4944-988B-BDD06184837E}"/>
    <cellStyle name="Cálculo 2 5 2 4 2 26" xfId="3938" xr:uid="{391E36EB-95F1-451E-85B1-CA3547A16887}"/>
    <cellStyle name="Cálculo 2 5 2 4 2 27" xfId="3939" xr:uid="{27AF8172-BBA1-4963-BAE0-2301169F991B}"/>
    <cellStyle name="Cálculo 2 5 2 4 2 28" xfId="3940" xr:uid="{5C44FBDD-CD4B-45A9-ABCD-5A2F17498FBC}"/>
    <cellStyle name="Cálculo 2 5 2 4 2 29" xfId="3941" xr:uid="{21F670FD-A66A-4A64-AEF8-106C28AAD973}"/>
    <cellStyle name="Cálculo 2 5 2 4 2 3" xfId="3942" xr:uid="{ED8A7580-1BFA-4DCF-9706-660DF66757D1}"/>
    <cellStyle name="Cálculo 2 5 2 4 2 30" xfId="3943" xr:uid="{AAC4C0DA-3E4F-4075-8156-CD94DFAE87FE}"/>
    <cellStyle name="Cálculo 2 5 2 4 2 31" xfId="3944" xr:uid="{E98CE2A0-2371-45BA-A93E-A74E36CF2761}"/>
    <cellStyle name="Cálculo 2 5 2 4 2 4" xfId="3945" xr:uid="{752C2909-BFEE-454E-B1ED-3589B8EB4209}"/>
    <cellStyle name="Cálculo 2 5 2 4 2 5" xfId="3946" xr:uid="{93EB35CC-7192-4795-BBEC-2CC7835C4859}"/>
    <cellStyle name="Cálculo 2 5 2 4 2 6" xfId="3947" xr:uid="{058BD719-E7C9-48B1-B62E-AA1C32BC1D79}"/>
    <cellStyle name="Cálculo 2 5 2 4 2 7" xfId="3948" xr:uid="{B169FC3A-B9E7-4F7A-9EFC-CE944B36E428}"/>
    <cellStyle name="Cálculo 2 5 2 4 2 8" xfId="3949" xr:uid="{73ECE561-19A5-4BD5-A29E-B099970CEA2C}"/>
    <cellStyle name="Cálculo 2 5 2 4 2 9" xfId="3950" xr:uid="{04797B74-878E-4E42-8DC1-332A5C958C4B}"/>
    <cellStyle name="Cálculo 2 5 2 4 20" xfId="3951" xr:uid="{C1419B12-996B-423A-8D99-7CA0ED01B617}"/>
    <cellStyle name="Cálculo 2 5 2 4 21" xfId="3952" xr:uid="{29B1DF30-4FD2-4E73-8051-7AA18E62686A}"/>
    <cellStyle name="Cálculo 2 5 2 4 22" xfId="3953" xr:uid="{9C27B1E8-6F02-4631-B079-5145D6166D3D}"/>
    <cellStyle name="Cálculo 2 5 2 4 23" xfId="3954" xr:uid="{08A5B864-4523-4901-B253-34052CDB5BE5}"/>
    <cellStyle name="Cálculo 2 5 2 4 24" xfId="3955" xr:uid="{E221D7A3-C318-42F6-ABFF-8DD974059CFB}"/>
    <cellStyle name="Cálculo 2 5 2 4 25" xfId="3956" xr:uid="{80D07E15-50C9-476D-9D36-1593D0DCEB94}"/>
    <cellStyle name="Cálculo 2 5 2 4 26" xfId="3957" xr:uid="{5329DF94-2938-4404-8B11-3C53726857F0}"/>
    <cellStyle name="Cálculo 2 5 2 4 27" xfId="3958" xr:uid="{831B8ED6-AC44-4BEC-B794-5170E1221F9C}"/>
    <cellStyle name="Cálculo 2 5 2 4 28" xfId="3959" xr:uid="{437D7971-D05F-40B4-9038-6C6630E7FB16}"/>
    <cellStyle name="Cálculo 2 5 2 4 29" xfId="3960" xr:uid="{21941796-960A-4020-98CB-A3C2F6031F92}"/>
    <cellStyle name="Cálculo 2 5 2 4 3" xfId="3961" xr:uid="{07D63C30-6B67-4F35-9989-44396B35A7A9}"/>
    <cellStyle name="Cálculo 2 5 2 4 3 10" xfId="3962" xr:uid="{0DF2D780-9569-4F14-83D9-CF2C5652004F}"/>
    <cellStyle name="Cálculo 2 5 2 4 3 11" xfId="3963" xr:uid="{BEBFDE54-6459-4C39-9F48-CCBCE3338C02}"/>
    <cellStyle name="Cálculo 2 5 2 4 3 12" xfId="3964" xr:uid="{19997AEC-89A2-488F-AF6B-B7D9C3078F4A}"/>
    <cellStyle name="Cálculo 2 5 2 4 3 13" xfId="3965" xr:uid="{BA5E19D1-29E4-442D-AE3D-359FB7D85625}"/>
    <cellStyle name="Cálculo 2 5 2 4 3 14" xfId="3966" xr:uid="{65E231FA-33E5-41FF-A4CE-832D8184B5E9}"/>
    <cellStyle name="Cálculo 2 5 2 4 3 15" xfId="3967" xr:uid="{83B14FF8-D848-4BD1-981C-FA48B16F358F}"/>
    <cellStyle name="Cálculo 2 5 2 4 3 16" xfId="3968" xr:uid="{90DD9389-EE69-431F-A711-FA5539B16DB9}"/>
    <cellStyle name="Cálculo 2 5 2 4 3 17" xfId="3969" xr:uid="{1977E4F2-875A-4716-8A35-8B12F7079370}"/>
    <cellStyle name="Cálculo 2 5 2 4 3 18" xfId="3970" xr:uid="{FA3998EF-1CAF-49A1-A68A-7759D8D1BAC6}"/>
    <cellStyle name="Cálculo 2 5 2 4 3 19" xfId="3971" xr:uid="{E22C50BB-BC9A-49EF-8754-19A3924B149A}"/>
    <cellStyle name="Cálculo 2 5 2 4 3 2" xfId="3972" xr:uid="{E0CEB741-1196-47AB-8605-067AD1BC1B06}"/>
    <cellStyle name="Cálculo 2 5 2 4 3 20" xfId="3973" xr:uid="{C79FCB1A-07BB-447B-9C47-001E37B2EDA0}"/>
    <cellStyle name="Cálculo 2 5 2 4 3 21" xfId="3974" xr:uid="{B868F24F-34CD-46C6-AF69-5490877EABE0}"/>
    <cellStyle name="Cálculo 2 5 2 4 3 22" xfId="3975" xr:uid="{1947D77C-B917-4E78-9D01-4B6F50DED5D6}"/>
    <cellStyle name="Cálculo 2 5 2 4 3 23" xfId="3976" xr:uid="{6550EB96-0EC1-4DF6-8B1E-3B1F7438DF33}"/>
    <cellStyle name="Cálculo 2 5 2 4 3 24" xfId="3977" xr:uid="{53478B2F-247D-47CC-9BFB-0182651FAD0B}"/>
    <cellStyle name="Cálculo 2 5 2 4 3 25" xfId="3978" xr:uid="{F19DFC3F-996D-44AE-B57D-9A0D73ACC0DE}"/>
    <cellStyle name="Cálculo 2 5 2 4 3 26" xfId="3979" xr:uid="{3BBC7451-AEB7-4B77-969D-4C2451DA2064}"/>
    <cellStyle name="Cálculo 2 5 2 4 3 27" xfId="3980" xr:uid="{6AEDD7A1-8C9F-494D-883F-DA2619D71DC8}"/>
    <cellStyle name="Cálculo 2 5 2 4 3 28" xfId="3981" xr:uid="{2DDD2229-52D8-4C38-BC7A-AB298FB85809}"/>
    <cellStyle name="Cálculo 2 5 2 4 3 29" xfId="3982" xr:uid="{C6B43E6E-851D-4ABF-BD4B-D29583BA45A2}"/>
    <cellStyle name="Cálculo 2 5 2 4 3 3" xfId="3983" xr:uid="{436FDB52-CA72-4078-A238-64EA8049E20E}"/>
    <cellStyle name="Cálculo 2 5 2 4 3 30" xfId="3984" xr:uid="{86E13012-51D2-4016-B72B-B850F09F7666}"/>
    <cellStyle name="Cálculo 2 5 2 4 3 31" xfId="3985" xr:uid="{5B005E64-C758-4C2E-A00F-C2A38F1C1782}"/>
    <cellStyle name="Cálculo 2 5 2 4 3 4" xfId="3986" xr:uid="{7C994642-49F3-4A97-826B-174C697850F7}"/>
    <cellStyle name="Cálculo 2 5 2 4 3 5" xfId="3987" xr:uid="{74737F54-D1CA-47F2-BE39-5C37AD6B992A}"/>
    <cellStyle name="Cálculo 2 5 2 4 3 6" xfId="3988" xr:uid="{EA3EF4CB-C725-44FB-A631-4652A5E665AC}"/>
    <cellStyle name="Cálculo 2 5 2 4 3 7" xfId="3989" xr:uid="{792D0AF7-652C-460E-8451-CAD7B5F34602}"/>
    <cellStyle name="Cálculo 2 5 2 4 3 8" xfId="3990" xr:uid="{4DAF912A-22E0-49E9-9C61-1B7CC7D94170}"/>
    <cellStyle name="Cálculo 2 5 2 4 3 9" xfId="3991" xr:uid="{2EB32174-0168-40BE-91C0-118344CE5A8B}"/>
    <cellStyle name="Cálculo 2 5 2 4 30" xfId="3992" xr:uid="{3AAFE964-3C4A-4053-B2AA-7955F9302CA4}"/>
    <cellStyle name="Cálculo 2 5 2 4 31" xfId="3993" xr:uid="{A0C2B28C-629F-4207-B497-63D00188F200}"/>
    <cellStyle name="Cálculo 2 5 2 4 32" xfId="3994" xr:uid="{C7A421CF-8110-494B-9F64-6A8437606706}"/>
    <cellStyle name="Cálculo 2 5 2 4 33" xfId="3995" xr:uid="{EEB078E0-65B3-4FDD-BC30-9E3EA7B38715}"/>
    <cellStyle name="Cálculo 2 5 2 4 4" xfId="3996" xr:uid="{960E1BC8-283C-4E05-88E6-83D83113BE5C}"/>
    <cellStyle name="Cálculo 2 5 2 4 5" xfId="3997" xr:uid="{CE900F82-0CA6-4832-A68F-808504576CBF}"/>
    <cellStyle name="Cálculo 2 5 2 4 6" xfId="3998" xr:uid="{E71906CA-FA07-4AE5-A44B-27C8DDEEB0FC}"/>
    <cellStyle name="Cálculo 2 5 2 4 7" xfId="3999" xr:uid="{97052DF2-7B0A-4A9D-B5F0-4B06D3EB0B07}"/>
    <cellStyle name="Cálculo 2 5 2 4 8" xfId="4000" xr:uid="{DF402C56-8224-406D-B513-B65FA8BEBBA2}"/>
    <cellStyle name="Cálculo 2 5 2 4 9" xfId="4001" xr:uid="{EC2BD3FF-95C2-40E5-99A0-00DB2736ADEA}"/>
    <cellStyle name="Cálculo 2 5 2 5" xfId="4002" xr:uid="{FA1092D5-8E79-4A02-AD3C-8B7955B34595}"/>
    <cellStyle name="Cálculo 2 5 2 5 10" xfId="4003" xr:uid="{A5BC74B2-1DF1-4546-B631-785369BEF65F}"/>
    <cellStyle name="Cálculo 2 5 2 5 11" xfId="4004" xr:uid="{359778B8-936A-483C-A7B0-E0EEB28D8643}"/>
    <cellStyle name="Cálculo 2 5 2 5 12" xfId="4005" xr:uid="{8A86323A-65F5-4AA5-9ADD-CF5576C9EFE7}"/>
    <cellStyle name="Cálculo 2 5 2 5 13" xfId="4006" xr:uid="{134E6577-C45E-4C11-BD82-96FE7FEEBDD6}"/>
    <cellStyle name="Cálculo 2 5 2 5 14" xfId="4007" xr:uid="{FC7D8DE5-6BF6-4445-B171-DE6D6A60D9BE}"/>
    <cellStyle name="Cálculo 2 5 2 5 15" xfId="4008" xr:uid="{6DAADAA5-C11E-454F-B43E-06D9E5225833}"/>
    <cellStyle name="Cálculo 2 5 2 5 16" xfId="4009" xr:uid="{4E382A13-6F86-4936-8033-766976F5B94C}"/>
    <cellStyle name="Cálculo 2 5 2 5 17" xfId="4010" xr:uid="{7538F081-08C8-43CB-841C-4C4E3649DDD2}"/>
    <cellStyle name="Cálculo 2 5 2 5 18" xfId="4011" xr:uid="{D23B26C2-B146-4EA3-AAA3-A8F26F533377}"/>
    <cellStyle name="Cálculo 2 5 2 5 19" xfId="4012" xr:uid="{570C7FF1-651F-4213-B39C-3BEC4E8DD5E4}"/>
    <cellStyle name="Cálculo 2 5 2 5 2" xfId="4013" xr:uid="{5442A0EA-95BA-4B6B-94E0-7C632DADC51F}"/>
    <cellStyle name="Cálculo 2 5 2 5 20" xfId="4014" xr:uid="{C6FA9271-3D0B-472E-A1B9-AD404EC61DF5}"/>
    <cellStyle name="Cálculo 2 5 2 5 21" xfId="4015" xr:uid="{541BAB6D-4ABE-43C5-B8A0-220068183E0A}"/>
    <cellStyle name="Cálculo 2 5 2 5 22" xfId="4016" xr:uid="{1E626717-30DA-402B-A19F-41E4BF28E763}"/>
    <cellStyle name="Cálculo 2 5 2 5 23" xfId="4017" xr:uid="{6928CD76-5415-46A3-86C4-5F0A9C683296}"/>
    <cellStyle name="Cálculo 2 5 2 5 24" xfId="4018" xr:uid="{1870EA97-7D52-4E55-BD5D-7BAE64CFAE1A}"/>
    <cellStyle name="Cálculo 2 5 2 5 25" xfId="4019" xr:uid="{E7E8F3A5-8A96-4E8C-AD45-1B3EF4867871}"/>
    <cellStyle name="Cálculo 2 5 2 5 26" xfId="4020" xr:uid="{09647B58-7CA8-4988-BCFB-6DE13ADC002D}"/>
    <cellStyle name="Cálculo 2 5 2 5 27" xfId="4021" xr:uid="{D538E450-5F94-4E0D-92E0-DBD3F2FC7028}"/>
    <cellStyle name="Cálculo 2 5 2 5 28" xfId="4022" xr:uid="{9143A0CF-578F-43C3-8DA3-F278BBCEEE68}"/>
    <cellStyle name="Cálculo 2 5 2 5 29" xfId="4023" xr:uid="{A4295B37-5242-4AA1-A387-DD7EB34B57C4}"/>
    <cellStyle name="Cálculo 2 5 2 5 3" xfId="4024" xr:uid="{77E419FE-FB4E-4536-8FB2-EF1AAF9B9495}"/>
    <cellStyle name="Cálculo 2 5 2 5 30" xfId="4025" xr:uid="{773604C3-361B-405B-A1BD-28FAB46EB267}"/>
    <cellStyle name="Cálculo 2 5 2 5 31" xfId="4026" xr:uid="{B76D4C1D-DA96-43C2-BCAA-5BD5EE592AE9}"/>
    <cellStyle name="Cálculo 2 5 2 5 4" xfId="4027" xr:uid="{C36406F2-1A60-4DD3-AF4D-D28F715FBDE1}"/>
    <cellStyle name="Cálculo 2 5 2 5 5" xfId="4028" xr:uid="{BD43A1FD-0B0B-4B12-824B-AB9FA0E6FC84}"/>
    <cellStyle name="Cálculo 2 5 2 5 6" xfId="4029" xr:uid="{0BDBD791-3DF2-459E-8B12-0AD5FE12FE80}"/>
    <cellStyle name="Cálculo 2 5 2 5 7" xfId="4030" xr:uid="{55B88F84-29FF-4284-BC31-787106C7F651}"/>
    <cellStyle name="Cálculo 2 5 2 5 8" xfId="4031" xr:uid="{2F9F19AE-4247-43C8-ABD3-65E934AD8607}"/>
    <cellStyle name="Cálculo 2 5 2 5 9" xfId="4032" xr:uid="{C76AD35F-E003-44CC-AD33-3D5CF772DD0C}"/>
    <cellStyle name="Cálculo 2 5 2 6" xfId="4033" xr:uid="{1574AF29-4784-4E94-8E04-0D966059E8E6}"/>
    <cellStyle name="Cálculo 2 5 2 6 10" xfId="4034" xr:uid="{031611E4-3D97-4260-A6AA-0405CAC3DA4B}"/>
    <cellStyle name="Cálculo 2 5 2 6 11" xfId="4035" xr:uid="{754237FA-BACD-49EC-96B9-F5CC87A0B6D7}"/>
    <cellStyle name="Cálculo 2 5 2 6 12" xfId="4036" xr:uid="{2E1F2FE1-3A79-44B1-9BB8-157EFEFCA425}"/>
    <cellStyle name="Cálculo 2 5 2 6 13" xfId="4037" xr:uid="{125A3BFD-B0C8-4214-9138-0A1CA961858B}"/>
    <cellStyle name="Cálculo 2 5 2 6 14" xfId="4038" xr:uid="{41067A8E-3A88-457A-AD2B-ADE0E7624DE7}"/>
    <cellStyle name="Cálculo 2 5 2 6 15" xfId="4039" xr:uid="{960D85FA-A8C5-43E1-B74F-6102DDDB8EFB}"/>
    <cellStyle name="Cálculo 2 5 2 6 16" xfId="4040" xr:uid="{CEBE3A56-360A-4938-83F2-EDAFF14C6D52}"/>
    <cellStyle name="Cálculo 2 5 2 6 17" xfId="4041" xr:uid="{0760C496-B3CB-48D3-9477-45ED1EAA87AE}"/>
    <cellStyle name="Cálculo 2 5 2 6 18" xfId="4042" xr:uid="{40508CFE-BDE9-490F-BBCB-9F921C0582F1}"/>
    <cellStyle name="Cálculo 2 5 2 6 19" xfId="4043" xr:uid="{D9B11D4C-6AB1-451E-8F96-3F9B2A70F246}"/>
    <cellStyle name="Cálculo 2 5 2 6 2" xfId="4044" xr:uid="{E441FB7C-E4A5-4349-92EB-83113F9182C3}"/>
    <cellStyle name="Cálculo 2 5 2 6 20" xfId="4045" xr:uid="{E4F82D25-E0A0-49BE-BB6D-DF1E7D6DA135}"/>
    <cellStyle name="Cálculo 2 5 2 6 21" xfId="4046" xr:uid="{519B5C12-D50A-4A8E-96FF-37C82AC52618}"/>
    <cellStyle name="Cálculo 2 5 2 6 22" xfId="4047" xr:uid="{9394285C-E811-4ECC-9A84-4B41CC57D083}"/>
    <cellStyle name="Cálculo 2 5 2 6 23" xfId="4048" xr:uid="{6830E6F4-B50C-4DF1-B995-D6F0BEE9CC3A}"/>
    <cellStyle name="Cálculo 2 5 2 6 24" xfId="4049" xr:uid="{35F6992B-3D6F-4B9E-A5AD-51DF651D3749}"/>
    <cellStyle name="Cálculo 2 5 2 6 25" xfId="4050" xr:uid="{F8AAEC10-D17E-45E2-B643-8DF61EC0BBD1}"/>
    <cellStyle name="Cálculo 2 5 2 6 26" xfId="4051" xr:uid="{B7AF556C-7B0C-4BC6-886B-3726ABF1A574}"/>
    <cellStyle name="Cálculo 2 5 2 6 27" xfId="4052" xr:uid="{86340DA4-C0A8-44B9-8CE2-8546A18E8985}"/>
    <cellStyle name="Cálculo 2 5 2 6 28" xfId="4053" xr:uid="{94066B32-6505-4869-B206-A907F0680CCD}"/>
    <cellStyle name="Cálculo 2 5 2 6 29" xfId="4054" xr:uid="{ED9B0A94-872D-40CE-8B71-4160D3BEA945}"/>
    <cellStyle name="Cálculo 2 5 2 6 3" xfId="4055" xr:uid="{CCBA141B-8E5C-4536-9EF4-C4DCE58CB1D8}"/>
    <cellStyle name="Cálculo 2 5 2 6 30" xfId="4056" xr:uid="{37BF8FDE-9DB3-4CCD-B2FC-329DA2A58B93}"/>
    <cellStyle name="Cálculo 2 5 2 6 31" xfId="4057" xr:uid="{89A635EE-CAA0-4E35-8274-5E34B778944B}"/>
    <cellStyle name="Cálculo 2 5 2 6 4" xfId="4058" xr:uid="{5789042C-6024-463F-B757-2586E38DCFC3}"/>
    <cellStyle name="Cálculo 2 5 2 6 5" xfId="4059" xr:uid="{C0B00AF2-7046-4099-98B9-3C5DF5D2325D}"/>
    <cellStyle name="Cálculo 2 5 2 6 6" xfId="4060" xr:uid="{8E4AC72C-1FC2-4AE0-A81A-51779D2F9CF2}"/>
    <cellStyle name="Cálculo 2 5 2 6 7" xfId="4061" xr:uid="{178C70B0-1AA5-43C5-8B03-B275E9CC0A93}"/>
    <cellStyle name="Cálculo 2 5 2 6 8" xfId="4062" xr:uid="{3705FBB3-087D-4735-9542-72DDCC56721A}"/>
    <cellStyle name="Cálculo 2 5 2 6 9" xfId="4063" xr:uid="{2D7DF049-AC4A-4239-B486-23A49BFEE091}"/>
    <cellStyle name="Cálculo 2 5 2 7" xfId="4064" xr:uid="{D2DBEEBE-0741-4AAC-A449-95378BB8B907}"/>
    <cellStyle name="Cálculo 2 5 2 8" xfId="4065" xr:uid="{2E38B40B-0A32-4E9D-BE28-93877BD91BE2}"/>
    <cellStyle name="Cálculo 2 5 2 9" xfId="4066" xr:uid="{FB80F4C3-25ED-4EC6-BE09-4DD76D3C0038}"/>
    <cellStyle name="Cálculo 2 5 20" xfId="4067" xr:uid="{91BF86CA-6EBC-44DE-AC58-C80E77E09C34}"/>
    <cellStyle name="Cálculo 2 5 21" xfId="4068" xr:uid="{BC3F9A8D-5956-48CF-B008-0AE260083DFB}"/>
    <cellStyle name="Cálculo 2 5 22" xfId="4069" xr:uid="{13B2A4D6-64EA-4310-AD4A-6295A5B46A3B}"/>
    <cellStyle name="Cálculo 2 5 23" xfId="4070" xr:uid="{A555799E-DD89-4E38-8491-24D6AF8883B9}"/>
    <cellStyle name="Cálculo 2 5 24" xfId="4071" xr:uid="{FC90E9C0-6DBD-461F-89D3-AA791BC1F7BB}"/>
    <cellStyle name="Cálculo 2 5 25" xfId="4072" xr:uid="{2B834F3B-57F4-4D0E-AF6A-AA87B43E5D3A}"/>
    <cellStyle name="Cálculo 2 5 26" xfId="4073" xr:uid="{7BC3E840-0CA2-4141-A61A-3F7F255E0CE3}"/>
    <cellStyle name="Cálculo 2 5 27" xfId="4074" xr:uid="{343E520F-B5E4-4DD2-B5D1-3057F13598BD}"/>
    <cellStyle name="Cálculo 2 5 28" xfId="4075" xr:uid="{5BAE0A42-1A1F-4632-91FA-1E5286D9E5C3}"/>
    <cellStyle name="Cálculo 2 5 29" xfId="4076" xr:uid="{2090151F-D8D0-445F-A78E-B4966DECE30C}"/>
    <cellStyle name="Cálculo 2 5 3" xfId="4077" xr:uid="{AD3B9B66-A1F8-4E64-BB03-23FEDB270F64}"/>
    <cellStyle name="Cálculo 2 5 3 10" xfId="4078" xr:uid="{AE9FCCF2-399E-4F03-A7B6-879FFC1F77FD}"/>
    <cellStyle name="Cálculo 2 5 3 11" xfId="4079" xr:uid="{DDA8B86E-F22D-449F-99E1-79FF24FD6C85}"/>
    <cellStyle name="Cálculo 2 5 3 12" xfId="4080" xr:uid="{E12FD27B-BEC5-413F-ACB0-18E21CB4B1E9}"/>
    <cellStyle name="Cálculo 2 5 3 13" xfId="4081" xr:uid="{BC18C74C-C576-4BA4-BBB7-B526F5E459C6}"/>
    <cellStyle name="Cálculo 2 5 3 14" xfId="4082" xr:uid="{A571C7CF-99F5-49CE-982B-BF3CC290F481}"/>
    <cellStyle name="Cálculo 2 5 3 15" xfId="4083" xr:uid="{DE6C5A1C-4D86-4A51-AD4A-D0B22160B5A6}"/>
    <cellStyle name="Cálculo 2 5 3 16" xfId="4084" xr:uid="{1DA1BEB9-D36D-40FD-95C1-F1D69C80000D}"/>
    <cellStyle name="Cálculo 2 5 3 17" xfId="4085" xr:uid="{8EB11404-FFDC-40F9-90D7-AC92BE209B5F}"/>
    <cellStyle name="Cálculo 2 5 3 18" xfId="4086" xr:uid="{332AAD6E-B41D-437D-A916-6F5A872CACD7}"/>
    <cellStyle name="Cálculo 2 5 3 19" xfId="4087" xr:uid="{F346E195-476F-46BA-9936-B313890D4248}"/>
    <cellStyle name="Cálculo 2 5 3 2" xfId="4088" xr:uid="{B2249DCB-D5CB-4BD3-A756-98890533C39C}"/>
    <cellStyle name="Cálculo 2 5 3 2 10" xfId="4089" xr:uid="{9345EF75-AF73-4B65-A400-BEB60E66CB63}"/>
    <cellStyle name="Cálculo 2 5 3 2 11" xfId="4090" xr:uid="{D3A4F221-EC9D-4037-979A-0F0A7E07D330}"/>
    <cellStyle name="Cálculo 2 5 3 2 12" xfId="4091" xr:uid="{FF7198E1-F7E7-475F-BAD4-02161B8C199A}"/>
    <cellStyle name="Cálculo 2 5 3 2 13" xfId="4092" xr:uid="{F97143FF-C9B0-4FCD-8580-C21D8DFC491B}"/>
    <cellStyle name="Cálculo 2 5 3 2 14" xfId="4093" xr:uid="{71872F98-4DB4-45E3-923E-2E9D61417A1D}"/>
    <cellStyle name="Cálculo 2 5 3 2 15" xfId="4094" xr:uid="{7AC68663-A2D5-49E7-9A9B-3BD14BCD557F}"/>
    <cellStyle name="Cálculo 2 5 3 2 16" xfId="4095" xr:uid="{7B3FECE4-654B-4B3E-9D4A-B66A85FA88CA}"/>
    <cellStyle name="Cálculo 2 5 3 2 17" xfId="4096" xr:uid="{5A8E2119-70E1-4A0B-AD30-CF5252418CF4}"/>
    <cellStyle name="Cálculo 2 5 3 2 18" xfId="4097" xr:uid="{C2DCAA9D-C9CD-4087-B78E-4ABB44FE77C2}"/>
    <cellStyle name="Cálculo 2 5 3 2 19" xfId="4098" xr:uid="{6C6B2E60-95CE-4F76-849A-05DC74276C19}"/>
    <cellStyle name="Cálculo 2 5 3 2 2" xfId="4099" xr:uid="{3F5B1F18-4036-486D-BE91-6D8B7B6DF4E0}"/>
    <cellStyle name="Cálculo 2 5 3 2 20" xfId="4100" xr:uid="{D9A3957C-E941-40D6-88BD-85117D7DA6F0}"/>
    <cellStyle name="Cálculo 2 5 3 2 21" xfId="4101" xr:uid="{2B2D4720-8AE1-4800-B3BB-DC74C71D0855}"/>
    <cellStyle name="Cálculo 2 5 3 2 22" xfId="4102" xr:uid="{01C284FF-12B1-4309-B710-BE8BAF72C7DC}"/>
    <cellStyle name="Cálculo 2 5 3 2 23" xfId="4103" xr:uid="{08F225F3-51FE-4D3E-94CA-0A75AB190F7C}"/>
    <cellStyle name="Cálculo 2 5 3 2 24" xfId="4104" xr:uid="{91CFBD57-CA93-47E7-876A-0DABDB316703}"/>
    <cellStyle name="Cálculo 2 5 3 2 25" xfId="4105" xr:uid="{51D3EDCA-B03B-4A2C-95F9-55D40523FA81}"/>
    <cellStyle name="Cálculo 2 5 3 2 26" xfId="4106" xr:uid="{5EAC09DA-5E25-4EDC-BD40-FCAFD9026D1E}"/>
    <cellStyle name="Cálculo 2 5 3 2 27" xfId="4107" xr:uid="{65FDBF35-A7E5-45B0-B211-7057F17DD4BD}"/>
    <cellStyle name="Cálculo 2 5 3 2 28" xfId="4108" xr:uid="{376DAC09-C715-44D9-896A-FF68E6AC2956}"/>
    <cellStyle name="Cálculo 2 5 3 2 29" xfId="4109" xr:uid="{F9DA2BB6-0C58-4BE2-B4B2-24E4092A9DAC}"/>
    <cellStyle name="Cálculo 2 5 3 2 3" xfId="4110" xr:uid="{5CD40D83-88BA-4002-BB0D-9E0A46B082A2}"/>
    <cellStyle name="Cálculo 2 5 3 2 30" xfId="4111" xr:uid="{DD402832-2A7D-4B62-BB9D-4B1B61E24564}"/>
    <cellStyle name="Cálculo 2 5 3 2 31" xfId="4112" xr:uid="{85C6748A-5757-4CCD-A316-8699D25EA27C}"/>
    <cellStyle name="Cálculo 2 5 3 2 4" xfId="4113" xr:uid="{E2214F14-3D9B-49D4-8371-0D5EF81461EA}"/>
    <cellStyle name="Cálculo 2 5 3 2 5" xfId="4114" xr:uid="{944009F2-0FAF-4E30-AD4A-CF131B5088B0}"/>
    <cellStyle name="Cálculo 2 5 3 2 6" xfId="4115" xr:uid="{298B4E7D-9E27-49BD-A7B7-9C5BC0030475}"/>
    <cellStyle name="Cálculo 2 5 3 2 7" xfId="4116" xr:uid="{D49EDBE9-FC25-4979-8BDE-32BAAE5A0546}"/>
    <cellStyle name="Cálculo 2 5 3 2 8" xfId="4117" xr:uid="{88F38889-A687-4F7B-8680-25814C1A66E7}"/>
    <cellStyle name="Cálculo 2 5 3 2 9" xfId="4118" xr:uid="{DF49022C-1E58-4731-9C09-3714BD790CDE}"/>
    <cellStyle name="Cálculo 2 5 3 20" xfId="4119" xr:uid="{CB12169F-FF70-48B7-A752-DC0C994F3A5C}"/>
    <cellStyle name="Cálculo 2 5 3 21" xfId="4120" xr:uid="{88B0171B-A3E4-4706-A55D-53401B16908F}"/>
    <cellStyle name="Cálculo 2 5 3 22" xfId="4121" xr:uid="{CB79A118-42EE-4378-AB8E-A4F05D886CA4}"/>
    <cellStyle name="Cálculo 2 5 3 23" xfId="4122" xr:uid="{AA9BD548-BDC8-4802-90D5-39138B3C0F64}"/>
    <cellStyle name="Cálculo 2 5 3 24" xfId="4123" xr:uid="{6495A252-F36D-4C2F-8D81-A7390CFCAF3B}"/>
    <cellStyle name="Cálculo 2 5 3 25" xfId="4124" xr:uid="{11BE84A4-FCAF-4716-92BA-5B762D1C162B}"/>
    <cellStyle name="Cálculo 2 5 3 26" xfId="4125" xr:uid="{38306C88-66DC-4D9D-A910-21874C6E3179}"/>
    <cellStyle name="Cálculo 2 5 3 27" xfId="4126" xr:uid="{8A752BC2-E368-47D9-9896-15A52255A10D}"/>
    <cellStyle name="Cálculo 2 5 3 28" xfId="4127" xr:uid="{0B5B32C6-5171-4FEC-A4B9-879C0DC6E950}"/>
    <cellStyle name="Cálculo 2 5 3 29" xfId="4128" xr:uid="{367BAD1C-AF30-4AEB-A693-A855AF6AB79E}"/>
    <cellStyle name="Cálculo 2 5 3 3" xfId="4129" xr:uid="{B0F2DB66-75DE-4017-BD4D-52D5BE2D1FED}"/>
    <cellStyle name="Cálculo 2 5 3 3 10" xfId="4130" xr:uid="{AC537D92-5562-4F13-AC73-3F1966760FB4}"/>
    <cellStyle name="Cálculo 2 5 3 3 11" xfId="4131" xr:uid="{8B77EEEB-5807-49B4-856E-472F4EF725B3}"/>
    <cellStyle name="Cálculo 2 5 3 3 12" xfId="4132" xr:uid="{2C2D257D-6C01-4825-A594-B009B4DF752D}"/>
    <cellStyle name="Cálculo 2 5 3 3 13" xfId="4133" xr:uid="{50E3893C-1AE8-40D7-AC80-FCF46C210506}"/>
    <cellStyle name="Cálculo 2 5 3 3 14" xfId="4134" xr:uid="{E40BB2CE-9F47-4D45-AA89-1A5C7BCB5631}"/>
    <cellStyle name="Cálculo 2 5 3 3 15" xfId="4135" xr:uid="{D9CE1554-53D2-44AB-95D3-678F58A02A3F}"/>
    <cellStyle name="Cálculo 2 5 3 3 16" xfId="4136" xr:uid="{E776A92B-FE96-492E-B7C5-66FCD1C431F1}"/>
    <cellStyle name="Cálculo 2 5 3 3 17" xfId="4137" xr:uid="{5758E030-90E5-4094-832E-F03ACFEDF20C}"/>
    <cellStyle name="Cálculo 2 5 3 3 18" xfId="4138" xr:uid="{CF5A4BDA-8823-44CB-BA9F-E736DA102640}"/>
    <cellStyle name="Cálculo 2 5 3 3 19" xfId="4139" xr:uid="{2D89A435-D621-4783-9FD4-7F18DABCB4E1}"/>
    <cellStyle name="Cálculo 2 5 3 3 2" xfId="4140" xr:uid="{4FC678B5-BC21-41DE-9317-A103225A6DFF}"/>
    <cellStyle name="Cálculo 2 5 3 3 20" xfId="4141" xr:uid="{E28788B3-6D9E-4C72-B242-7147AAB5B6FC}"/>
    <cellStyle name="Cálculo 2 5 3 3 21" xfId="4142" xr:uid="{5DDBA45A-816F-4D0D-9C06-281D7335D47F}"/>
    <cellStyle name="Cálculo 2 5 3 3 22" xfId="4143" xr:uid="{00EE0513-7B6A-4E43-B202-A906C3E7906E}"/>
    <cellStyle name="Cálculo 2 5 3 3 23" xfId="4144" xr:uid="{A69359C2-0D06-4C2B-8B5D-3FBFEA034907}"/>
    <cellStyle name="Cálculo 2 5 3 3 24" xfId="4145" xr:uid="{20CE58BD-F936-4501-A381-BE1462D24F46}"/>
    <cellStyle name="Cálculo 2 5 3 3 25" xfId="4146" xr:uid="{905F7787-0CA8-4633-8E45-A64C87598419}"/>
    <cellStyle name="Cálculo 2 5 3 3 26" xfId="4147" xr:uid="{D87869CA-2DE3-49F9-9015-272ED0B970D7}"/>
    <cellStyle name="Cálculo 2 5 3 3 27" xfId="4148" xr:uid="{4976AA11-03F8-4CAA-85FD-5143B472FAE3}"/>
    <cellStyle name="Cálculo 2 5 3 3 28" xfId="4149" xr:uid="{77D29506-7064-45ED-8921-A81605A60129}"/>
    <cellStyle name="Cálculo 2 5 3 3 29" xfId="4150" xr:uid="{FC9DFD76-E3EF-4E45-8E36-F49E699D5DC8}"/>
    <cellStyle name="Cálculo 2 5 3 3 3" xfId="4151" xr:uid="{BEDA8B1E-EF5B-4184-82FF-7899B762B645}"/>
    <cellStyle name="Cálculo 2 5 3 3 30" xfId="4152" xr:uid="{12986D13-4E06-49C2-A295-6B066E2D47A5}"/>
    <cellStyle name="Cálculo 2 5 3 3 31" xfId="4153" xr:uid="{8913C51F-1226-466F-92E8-B8E9F6DBFABB}"/>
    <cellStyle name="Cálculo 2 5 3 3 4" xfId="4154" xr:uid="{9B8D525F-A1A0-4E6A-95F2-EEA13E6FE25F}"/>
    <cellStyle name="Cálculo 2 5 3 3 5" xfId="4155" xr:uid="{D2A0CB81-88F4-414E-A8B9-DDC37C9FB4CA}"/>
    <cellStyle name="Cálculo 2 5 3 3 6" xfId="4156" xr:uid="{632E1A64-FCD6-432E-97B3-01ACD305A60D}"/>
    <cellStyle name="Cálculo 2 5 3 3 7" xfId="4157" xr:uid="{72DD67F3-601F-4719-AC40-D50363AF887C}"/>
    <cellStyle name="Cálculo 2 5 3 3 8" xfId="4158" xr:uid="{A133C0D8-51FB-43F4-87EE-DF930B134F59}"/>
    <cellStyle name="Cálculo 2 5 3 3 9" xfId="4159" xr:uid="{36129B35-5F19-408B-8BC5-BEF63DE383FB}"/>
    <cellStyle name="Cálculo 2 5 3 30" xfId="4160" xr:uid="{11C9A14C-F29E-48AF-A06B-3B627832E34A}"/>
    <cellStyle name="Cálculo 2 5 3 31" xfId="4161" xr:uid="{29331EE2-36B0-46E3-9F2B-80FFED4FE55E}"/>
    <cellStyle name="Cálculo 2 5 3 32" xfId="4162" xr:uid="{84E8ED72-592A-4CA3-A146-D9E97A1A52EB}"/>
    <cellStyle name="Cálculo 2 5 3 33" xfId="4163" xr:uid="{08C25721-CCF3-4B07-9D3A-125D1CAA8F15}"/>
    <cellStyle name="Cálculo 2 5 3 4" xfId="4164" xr:uid="{C87F7C56-AD35-4899-842F-ED8442DCF15B}"/>
    <cellStyle name="Cálculo 2 5 3 5" xfId="4165" xr:uid="{47C12F44-2E7E-460B-98E1-01B9721A437C}"/>
    <cellStyle name="Cálculo 2 5 3 6" xfId="4166" xr:uid="{70879E67-B744-44C3-8DEA-852E4E4BFEA6}"/>
    <cellStyle name="Cálculo 2 5 3 7" xfId="4167" xr:uid="{0EABADFB-71D9-42E5-AF0D-746B58CE13D7}"/>
    <cellStyle name="Cálculo 2 5 3 8" xfId="4168" xr:uid="{A8111E6F-5F4E-4B35-A2C3-E48C344AEF8B}"/>
    <cellStyle name="Cálculo 2 5 3 9" xfId="4169" xr:uid="{9E7C97EC-6963-45D4-9DC5-DEAC99C6AD81}"/>
    <cellStyle name="Cálculo 2 5 30" xfId="4170" xr:uid="{DA1F3CBA-7B7E-4BB7-9BCD-F20742F997B9}"/>
    <cellStyle name="Cálculo 2 5 31" xfId="4171" xr:uid="{CAC6955A-FF3E-4765-B92B-AB24CA4A0C55}"/>
    <cellStyle name="Cálculo 2 5 32" xfId="4172" xr:uid="{CD162880-B7C5-4D5D-98A3-B5981226DE65}"/>
    <cellStyle name="Cálculo 2 5 33" xfId="4173" xr:uid="{B702F231-7773-4B01-922A-327D4C6BF1E5}"/>
    <cellStyle name="Cálculo 2 5 34" xfId="4174" xr:uid="{AE7B5A5C-3FDE-4A29-A3EC-B257AFC4D5AE}"/>
    <cellStyle name="Cálculo 2 5 35" xfId="4175" xr:uid="{7F47735E-CBA5-4E7B-9ABF-A117D57A76A1}"/>
    <cellStyle name="Cálculo 2 5 36" xfId="4176" xr:uid="{BBE37F02-5D04-460F-81FE-553EBBF480BB}"/>
    <cellStyle name="Cálculo 2 5 37" xfId="4177" xr:uid="{06DF1D50-C4A3-4E1F-A2CB-9E5FA89DA01D}"/>
    <cellStyle name="Cálculo 2 5 4" xfId="4178" xr:uid="{16263E7A-D408-4C98-BBD2-794853E09009}"/>
    <cellStyle name="Cálculo 2 5 4 10" xfId="4179" xr:uid="{4B454C43-6E41-439B-8650-8197CBB1EB18}"/>
    <cellStyle name="Cálculo 2 5 4 11" xfId="4180" xr:uid="{AFEBFB3A-DBD5-4591-A98D-C6312F7FCC99}"/>
    <cellStyle name="Cálculo 2 5 4 12" xfId="4181" xr:uid="{A3CFE65B-A423-4D6B-96DC-FA783541AFD9}"/>
    <cellStyle name="Cálculo 2 5 4 13" xfId="4182" xr:uid="{0E41C838-4D0F-4D77-98AC-7603B316F974}"/>
    <cellStyle name="Cálculo 2 5 4 14" xfId="4183" xr:uid="{B881FC25-BEA4-4A76-A205-35284F1008BC}"/>
    <cellStyle name="Cálculo 2 5 4 15" xfId="4184" xr:uid="{1216C35F-7891-4C7D-AFC1-9075CDC27F58}"/>
    <cellStyle name="Cálculo 2 5 4 16" xfId="4185" xr:uid="{9D220024-D831-4653-8B99-B0ED7C8F9F12}"/>
    <cellStyle name="Cálculo 2 5 4 17" xfId="4186" xr:uid="{EB63CEB7-9132-487F-A546-5A81521DA748}"/>
    <cellStyle name="Cálculo 2 5 4 18" xfId="4187" xr:uid="{292F68DA-339E-4517-8AAF-2DE35BBF4E17}"/>
    <cellStyle name="Cálculo 2 5 4 19" xfId="4188" xr:uid="{7B8744FC-F296-4C40-9875-D54C434FD5AB}"/>
    <cellStyle name="Cálculo 2 5 4 2" xfId="4189" xr:uid="{63176D35-D055-4E63-A973-409A352B2860}"/>
    <cellStyle name="Cálculo 2 5 4 2 10" xfId="4190" xr:uid="{6267A6D4-21F9-40F2-8F4F-945E6A2DA53B}"/>
    <cellStyle name="Cálculo 2 5 4 2 11" xfId="4191" xr:uid="{DCCD5C92-7091-4766-9EB1-D7FA6325451C}"/>
    <cellStyle name="Cálculo 2 5 4 2 12" xfId="4192" xr:uid="{A12194F3-F2EA-4F99-8222-1A5AD9E39C83}"/>
    <cellStyle name="Cálculo 2 5 4 2 13" xfId="4193" xr:uid="{F9E03B7A-D633-4C46-981B-3B96C57DE181}"/>
    <cellStyle name="Cálculo 2 5 4 2 14" xfId="4194" xr:uid="{065F5944-6880-4E8C-8107-342A1405547C}"/>
    <cellStyle name="Cálculo 2 5 4 2 15" xfId="4195" xr:uid="{E48ACE14-B9E9-480E-98F0-4BCF34FB0841}"/>
    <cellStyle name="Cálculo 2 5 4 2 16" xfId="4196" xr:uid="{E7198BD9-189B-49FF-A28F-79B931179D09}"/>
    <cellStyle name="Cálculo 2 5 4 2 17" xfId="4197" xr:uid="{8F0D0FA5-FED4-446A-A381-CA5F070ADDD6}"/>
    <cellStyle name="Cálculo 2 5 4 2 18" xfId="4198" xr:uid="{9A26E777-356C-48BC-AC4A-4A742AADE8BB}"/>
    <cellStyle name="Cálculo 2 5 4 2 19" xfId="4199" xr:uid="{D8833B79-62A2-40DA-8618-B3261DAF7D8E}"/>
    <cellStyle name="Cálculo 2 5 4 2 2" xfId="4200" xr:uid="{67D4AF65-4725-4EC5-B094-AF3ADD058C29}"/>
    <cellStyle name="Cálculo 2 5 4 2 20" xfId="4201" xr:uid="{828D16C8-22C4-4E2A-94FF-6C8DA8C327B6}"/>
    <cellStyle name="Cálculo 2 5 4 2 21" xfId="4202" xr:uid="{8AEC52D4-7C80-4FBF-BA98-60EDA1F392D2}"/>
    <cellStyle name="Cálculo 2 5 4 2 22" xfId="4203" xr:uid="{DFD79EC4-735D-4623-9743-87F280CAF561}"/>
    <cellStyle name="Cálculo 2 5 4 2 23" xfId="4204" xr:uid="{E4368B52-9A9E-4931-A4F8-ED9E4960101E}"/>
    <cellStyle name="Cálculo 2 5 4 2 24" xfId="4205" xr:uid="{1ACA68A7-4A08-4FA8-9F5E-A362AA52D220}"/>
    <cellStyle name="Cálculo 2 5 4 2 25" xfId="4206" xr:uid="{90FC99A2-6A2B-4662-96B4-EA74003BD56F}"/>
    <cellStyle name="Cálculo 2 5 4 2 26" xfId="4207" xr:uid="{C495051E-6368-4B5B-B311-6E84F02CFBBD}"/>
    <cellStyle name="Cálculo 2 5 4 2 27" xfId="4208" xr:uid="{1AB704D9-05A6-4457-9780-7498CA090A7A}"/>
    <cellStyle name="Cálculo 2 5 4 2 28" xfId="4209" xr:uid="{DB3D3B91-4459-402C-B716-BA483326A58C}"/>
    <cellStyle name="Cálculo 2 5 4 2 29" xfId="4210" xr:uid="{E629868C-4168-45B8-840D-352811EB00AA}"/>
    <cellStyle name="Cálculo 2 5 4 2 3" xfId="4211" xr:uid="{22F984E9-2B3D-42F2-972D-9130E0585CA1}"/>
    <cellStyle name="Cálculo 2 5 4 2 30" xfId="4212" xr:uid="{F5B7C60D-024A-46F1-BCDC-992AD73699BD}"/>
    <cellStyle name="Cálculo 2 5 4 2 31" xfId="4213" xr:uid="{CFBF1158-F78C-47AB-9C87-385D4026B03A}"/>
    <cellStyle name="Cálculo 2 5 4 2 4" xfId="4214" xr:uid="{DF77DF00-07B3-4ADF-8A4C-2FE19B8CDEE4}"/>
    <cellStyle name="Cálculo 2 5 4 2 5" xfId="4215" xr:uid="{D008C22E-031A-49EF-B596-4357E1764B11}"/>
    <cellStyle name="Cálculo 2 5 4 2 6" xfId="4216" xr:uid="{D658B14C-E1E4-4CCE-9254-E213F033261C}"/>
    <cellStyle name="Cálculo 2 5 4 2 7" xfId="4217" xr:uid="{0A806209-86D3-48FB-A860-6D4DCFB9A5F5}"/>
    <cellStyle name="Cálculo 2 5 4 2 8" xfId="4218" xr:uid="{7C686930-D676-48C6-A19E-BA693827AECF}"/>
    <cellStyle name="Cálculo 2 5 4 2 9" xfId="4219" xr:uid="{A35F71C3-054B-4372-8E1C-1398F58AC9A9}"/>
    <cellStyle name="Cálculo 2 5 4 20" xfId="4220" xr:uid="{A58874A2-31AC-4071-AB76-077160FC8E25}"/>
    <cellStyle name="Cálculo 2 5 4 21" xfId="4221" xr:uid="{A7301582-D6C4-4D85-874F-7A22061C7F07}"/>
    <cellStyle name="Cálculo 2 5 4 22" xfId="4222" xr:uid="{DBEF9C7D-69F5-4B1B-A293-CB98B261DAB1}"/>
    <cellStyle name="Cálculo 2 5 4 23" xfId="4223" xr:uid="{0DDA496B-7AD8-48D4-8073-3FF955E1937C}"/>
    <cellStyle name="Cálculo 2 5 4 24" xfId="4224" xr:uid="{811E461A-0BE2-432B-A80B-D42FBF7DA537}"/>
    <cellStyle name="Cálculo 2 5 4 25" xfId="4225" xr:uid="{9A40D679-1000-4703-8A06-76458E952947}"/>
    <cellStyle name="Cálculo 2 5 4 26" xfId="4226" xr:uid="{DAD52ED1-89C4-49AE-9371-E5C8A33F1E97}"/>
    <cellStyle name="Cálculo 2 5 4 27" xfId="4227" xr:uid="{D4DA456D-A0B6-41B0-8CB5-30BFC3EF64AF}"/>
    <cellStyle name="Cálculo 2 5 4 28" xfId="4228" xr:uid="{CF55D17E-D118-42CF-BFF2-744B5414F8A6}"/>
    <cellStyle name="Cálculo 2 5 4 29" xfId="4229" xr:uid="{CB1F0CCA-FE9C-47EC-9EB5-C7F26727EBB3}"/>
    <cellStyle name="Cálculo 2 5 4 3" xfId="4230" xr:uid="{4C9BDDD9-9910-4D0D-9287-54DD6301E455}"/>
    <cellStyle name="Cálculo 2 5 4 3 10" xfId="4231" xr:uid="{988F1A97-74AB-4C83-B7EF-1A23A2882B30}"/>
    <cellStyle name="Cálculo 2 5 4 3 11" xfId="4232" xr:uid="{BFFEEDBF-F3AE-48CA-AF06-5B74BC610204}"/>
    <cellStyle name="Cálculo 2 5 4 3 12" xfId="4233" xr:uid="{BD00FECF-92C9-4B64-9174-BAF3A2B12D1C}"/>
    <cellStyle name="Cálculo 2 5 4 3 13" xfId="4234" xr:uid="{AA249794-FA64-411A-9AE3-08B20473A27B}"/>
    <cellStyle name="Cálculo 2 5 4 3 14" xfId="4235" xr:uid="{60A68621-D089-48BE-9245-B36FEF0EEF64}"/>
    <cellStyle name="Cálculo 2 5 4 3 15" xfId="4236" xr:uid="{08104EF1-AACA-4EC3-9CB4-C1C5B4AC9D1F}"/>
    <cellStyle name="Cálculo 2 5 4 3 16" xfId="4237" xr:uid="{3B0D5F71-8431-4C73-B31E-95625603A5CE}"/>
    <cellStyle name="Cálculo 2 5 4 3 17" xfId="4238" xr:uid="{3EAAB386-E667-430C-89F8-109254BABCDC}"/>
    <cellStyle name="Cálculo 2 5 4 3 18" xfId="4239" xr:uid="{EDC1E61A-0AFB-4EC4-8BE8-2320A0A3F2CA}"/>
    <cellStyle name="Cálculo 2 5 4 3 19" xfId="4240" xr:uid="{FBB19D73-BEFA-4235-9F7E-A44198B5C3A5}"/>
    <cellStyle name="Cálculo 2 5 4 3 2" xfId="4241" xr:uid="{3E052B4C-D362-4895-9D2F-F7D1D2CE63E8}"/>
    <cellStyle name="Cálculo 2 5 4 3 20" xfId="4242" xr:uid="{FEF1A771-C8ED-4466-994A-780F57050C6E}"/>
    <cellStyle name="Cálculo 2 5 4 3 21" xfId="4243" xr:uid="{9637D38D-ABF0-4DA4-8EE6-89A352FB57C4}"/>
    <cellStyle name="Cálculo 2 5 4 3 22" xfId="4244" xr:uid="{77366EEE-AF92-41BF-9FE9-77BDCAB8E3AC}"/>
    <cellStyle name="Cálculo 2 5 4 3 23" xfId="4245" xr:uid="{8DB6170B-05EC-4C73-912B-0F39A5D201CD}"/>
    <cellStyle name="Cálculo 2 5 4 3 24" xfId="4246" xr:uid="{23AAB1A9-FA14-40F5-A2CB-03EA198CF3B0}"/>
    <cellStyle name="Cálculo 2 5 4 3 25" xfId="4247" xr:uid="{3FC54E12-334F-4A1D-98EB-D05B0B51F40B}"/>
    <cellStyle name="Cálculo 2 5 4 3 26" xfId="4248" xr:uid="{6F855946-1DDB-44C8-A0C4-DB20B9D4578E}"/>
    <cellStyle name="Cálculo 2 5 4 3 27" xfId="4249" xr:uid="{F48838D3-205E-4DBF-85C2-5533D956C0C7}"/>
    <cellStyle name="Cálculo 2 5 4 3 28" xfId="4250" xr:uid="{4578B72C-34CE-4CA8-A86D-051579B49544}"/>
    <cellStyle name="Cálculo 2 5 4 3 29" xfId="4251" xr:uid="{9EC4837D-559D-4DEB-A2B9-AFA027F452C3}"/>
    <cellStyle name="Cálculo 2 5 4 3 3" xfId="4252" xr:uid="{6F5B0D15-1E54-4575-B9C1-322803E1E7DB}"/>
    <cellStyle name="Cálculo 2 5 4 3 30" xfId="4253" xr:uid="{1D334E7A-024C-4815-A7E5-9C4E1CAD57F3}"/>
    <cellStyle name="Cálculo 2 5 4 3 31" xfId="4254" xr:uid="{6B0B7991-5768-46B4-95E8-E71B37926FD1}"/>
    <cellStyle name="Cálculo 2 5 4 3 4" xfId="4255" xr:uid="{F05E0069-2068-42B0-B20D-4D1455D310F7}"/>
    <cellStyle name="Cálculo 2 5 4 3 5" xfId="4256" xr:uid="{1AA2A5B6-FB37-422B-867D-4F97155B44AC}"/>
    <cellStyle name="Cálculo 2 5 4 3 6" xfId="4257" xr:uid="{9B825CAA-A1D7-4FD5-92FA-312408D1ECFD}"/>
    <cellStyle name="Cálculo 2 5 4 3 7" xfId="4258" xr:uid="{2952DD22-57AF-43ED-9185-E9EFB3000ABD}"/>
    <cellStyle name="Cálculo 2 5 4 3 8" xfId="4259" xr:uid="{E946830A-25EE-4950-A6C4-1BB69492E967}"/>
    <cellStyle name="Cálculo 2 5 4 3 9" xfId="4260" xr:uid="{8D8B16CD-613C-46FA-A5C0-2C4C2370BD8F}"/>
    <cellStyle name="Cálculo 2 5 4 30" xfId="4261" xr:uid="{4DC01DC5-77DA-4267-AABB-76F5DA4F57A3}"/>
    <cellStyle name="Cálculo 2 5 4 31" xfId="4262" xr:uid="{3EE4CD3C-80C4-447B-877B-F90395F38E53}"/>
    <cellStyle name="Cálculo 2 5 4 32" xfId="4263" xr:uid="{211342C6-F4E5-435D-8F4F-8CB6AAA98C20}"/>
    <cellStyle name="Cálculo 2 5 4 33" xfId="4264" xr:uid="{C6777D37-8C84-42CD-8B66-E3432B30AA25}"/>
    <cellStyle name="Cálculo 2 5 4 4" xfId="4265" xr:uid="{D4B861E8-AB75-47C0-A4D0-201006017C7E}"/>
    <cellStyle name="Cálculo 2 5 4 5" xfId="4266" xr:uid="{1FF1BE5C-6C8B-4289-AE6A-2013E6043B10}"/>
    <cellStyle name="Cálculo 2 5 4 6" xfId="4267" xr:uid="{562FD492-50E6-4E04-8460-4942F86E1DD2}"/>
    <cellStyle name="Cálculo 2 5 4 7" xfId="4268" xr:uid="{8E33F7A2-8551-4B0A-9065-A97A68DFD409}"/>
    <cellStyle name="Cálculo 2 5 4 8" xfId="4269" xr:uid="{9D218AAD-0DC7-4405-8081-72442BADD330}"/>
    <cellStyle name="Cálculo 2 5 4 9" xfId="4270" xr:uid="{210F2F81-6360-4BEB-BFE2-C750D83C7610}"/>
    <cellStyle name="Cálculo 2 5 5" xfId="4271" xr:uid="{F7FB4C10-7615-40BF-B95E-F300CB9B0732}"/>
    <cellStyle name="Cálculo 2 5 5 10" xfId="4272" xr:uid="{7FB8B8BB-DDD3-4CD5-B6BA-E185DF2157E2}"/>
    <cellStyle name="Cálculo 2 5 5 11" xfId="4273" xr:uid="{77AE8583-FB80-4BEC-8234-8EA00EB9D2BD}"/>
    <cellStyle name="Cálculo 2 5 5 12" xfId="4274" xr:uid="{32162C95-9AFB-4C5A-B1D0-F1C299EBA898}"/>
    <cellStyle name="Cálculo 2 5 5 13" xfId="4275" xr:uid="{BF7F87D5-531C-436F-B214-6D3E9891DCF9}"/>
    <cellStyle name="Cálculo 2 5 5 14" xfId="4276" xr:uid="{909598E9-057A-4BAD-9C4D-527D76516AC9}"/>
    <cellStyle name="Cálculo 2 5 5 15" xfId="4277" xr:uid="{EADA5ECD-40CE-4BF5-B24A-B63A5360D968}"/>
    <cellStyle name="Cálculo 2 5 5 16" xfId="4278" xr:uid="{127033CD-0082-48F9-9601-2018A2CE6BAC}"/>
    <cellStyle name="Cálculo 2 5 5 17" xfId="4279" xr:uid="{3B084A76-EEDF-4124-843A-3974275EF94D}"/>
    <cellStyle name="Cálculo 2 5 5 18" xfId="4280" xr:uid="{98829B2C-B71F-46FF-BE44-54F2EA82A1B2}"/>
    <cellStyle name="Cálculo 2 5 5 19" xfId="4281" xr:uid="{9E97F540-F599-4C33-8949-7A2592DAA00D}"/>
    <cellStyle name="Cálculo 2 5 5 2" xfId="4282" xr:uid="{965A4F40-796D-4DC6-B16C-B65CAF84AD26}"/>
    <cellStyle name="Cálculo 2 5 5 2 10" xfId="4283" xr:uid="{899CD962-CA0D-41E7-AEEC-1872DA585E8E}"/>
    <cellStyle name="Cálculo 2 5 5 2 11" xfId="4284" xr:uid="{4B280371-531D-401D-BC93-F95A5504B538}"/>
    <cellStyle name="Cálculo 2 5 5 2 12" xfId="4285" xr:uid="{F50BA719-FC4D-4E9F-9A00-D5688CB54022}"/>
    <cellStyle name="Cálculo 2 5 5 2 13" xfId="4286" xr:uid="{7F1484FC-55C1-45D7-8042-EC880245C2E9}"/>
    <cellStyle name="Cálculo 2 5 5 2 14" xfId="4287" xr:uid="{D7157C58-81A1-4EB3-8838-BF40B52C8697}"/>
    <cellStyle name="Cálculo 2 5 5 2 15" xfId="4288" xr:uid="{88FF8158-4790-4159-8403-F18304E26327}"/>
    <cellStyle name="Cálculo 2 5 5 2 16" xfId="4289" xr:uid="{72503CA7-7A08-437E-BD84-F18FC4013BE2}"/>
    <cellStyle name="Cálculo 2 5 5 2 17" xfId="4290" xr:uid="{19895609-F683-4EC9-B94F-E6684654B3B9}"/>
    <cellStyle name="Cálculo 2 5 5 2 18" xfId="4291" xr:uid="{80C6B96F-7AD6-4EBF-90F3-385EA247A95A}"/>
    <cellStyle name="Cálculo 2 5 5 2 19" xfId="4292" xr:uid="{C6720F5C-25CB-46F8-9345-7B5BAF1F0648}"/>
    <cellStyle name="Cálculo 2 5 5 2 2" xfId="4293" xr:uid="{F1568948-B05E-48AE-87A8-BA75520C8E20}"/>
    <cellStyle name="Cálculo 2 5 5 2 20" xfId="4294" xr:uid="{2F140A71-3C9E-449E-8580-B603002871C4}"/>
    <cellStyle name="Cálculo 2 5 5 2 21" xfId="4295" xr:uid="{2EA64607-6E61-4EDF-85A8-5DB1FC0635DE}"/>
    <cellStyle name="Cálculo 2 5 5 2 22" xfId="4296" xr:uid="{3B4C6185-8F85-4308-8F2C-2F3FB3847EC0}"/>
    <cellStyle name="Cálculo 2 5 5 2 23" xfId="4297" xr:uid="{7FE34EA6-ABF7-4200-A917-8F243632E004}"/>
    <cellStyle name="Cálculo 2 5 5 2 24" xfId="4298" xr:uid="{5DC959CC-A81C-43CE-B1CF-FD03B53EC7BB}"/>
    <cellStyle name="Cálculo 2 5 5 2 25" xfId="4299" xr:uid="{71D432FC-ACD4-4988-B9D1-5E23F15FD9A1}"/>
    <cellStyle name="Cálculo 2 5 5 2 26" xfId="4300" xr:uid="{5CA8EBFD-D66B-4E27-8605-FD9319285C12}"/>
    <cellStyle name="Cálculo 2 5 5 2 27" xfId="4301" xr:uid="{B5F180BE-D982-4A5C-99D9-30666D8D2F14}"/>
    <cellStyle name="Cálculo 2 5 5 2 28" xfId="4302" xr:uid="{74769E04-015B-4E6A-A9E0-498D74917400}"/>
    <cellStyle name="Cálculo 2 5 5 2 29" xfId="4303" xr:uid="{C21ADA89-A753-449A-AC4D-FA26D651EB81}"/>
    <cellStyle name="Cálculo 2 5 5 2 3" xfId="4304" xr:uid="{31A621D1-B7CF-430C-B30D-25E78F79D04C}"/>
    <cellStyle name="Cálculo 2 5 5 2 30" xfId="4305" xr:uid="{BEA5964E-8D8C-4204-B26A-23F6A0F05632}"/>
    <cellStyle name="Cálculo 2 5 5 2 31" xfId="4306" xr:uid="{695A2103-FA99-44DB-88DF-EC47B58E20C3}"/>
    <cellStyle name="Cálculo 2 5 5 2 4" xfId="4307" xr:uid="{801120D6-6FA2-4B3B-BCD0-0AD3535FD3D2}"/>
    <cellStyle name="Cálculo 2 5 5 2 5" xfId="4308" xr:uid="{39A0E30C-578D-4917-8CC0-639196F63D1D}"/>
    <cellStyle name="Cálculo 2 5 5 2 6" xfId="4309" xr:uid="{4CDE4CF1-45EA-491B-A7A7-5B180C33E4AF}"/>
    <cellStyle name="Cálculo 2 5 5 2 7" xfId="4310" xr:uid="{E86D6F26-ABB0-4051-9BD2-87D266DFA64F}"/>
    <cellStyle name="Cálculo 2 5 5 2 8" xfId="4311" xr:uid="{AD2E7A59-5E43-413D-B651-2477F99B9DC9}"/>
    <cellStyle name="Cálculo 2 5 5 2 9" xfId="4312" xr:uid="{DAF3B423-E4C5-49CD-9D96-E5019419948A}"/>
    <cellStyle name="Cálculo 2 5 5 20" xfId="4313" xr:uid="{511418D3-642A-4717-B7C0-A2E3D3F16C2C}"/>
    <cellStyle name="Cálculo 2 5 5 21" xfId="4314" xr:uid="{907821C4-72B9-4A21-87AF-AD312952B761}"/>
    <cellStyle name="Cálculo 2 5 5 22" xfId="4315" xr:uid="{3DE3B001-C609-40F2-8F97-07A92D483DFD}"/>
    <cellStyle name="Cálculo 2 5 5 23" xfId="4316" xr:uid="{4BF4C1D9-5FE5-421D-9069-BF11AC1B85FF}"/>
    <cellStyle name="Cálculo 2 5 5 24" xfId="4317" xr:uid="{9D816A6A-7854-4203-9798-97462A1D1E0B}"/>
    <cellStyle name="Cálculo 2 5 5 25" xfId="4318" xr:uid="{162655FA-3049-490C-A9B3-434AE3A71344}"/>
    <cellStyle name="Cálculo 2 5 5 26" xfId="4319" xr:uid="{C836453C-04C0-43BC-8BF1-0B1E48D441A5}"/>
    <cellStyle name="Cálculo 2 5 5 27" xfId="4320" xr:uid="{30B0DE9B-838D-4DEA-9899-BE61F5A8771A}"/>
    <cellStyle name="Cálculo 2 5 5 28" xfId="4321" xr:uid="{5C1EBF25-67B9-40E7-BF9D-E03FF3B79C1F}"/>
    <cellStyle name="Cálculo 2 5 5 29" xfId="4322" xr:uid="{4BBADBE9-A621-46F3-80D5-D2640C4C69EA}"/>
    <cellStyle name="Cálculo 2 5 5 3" xfId="4323" xr:uid="{3860084E-70AA-4807-989D-6C4E3A1E92B0}"/>
    <cellStyle name="Cálculo 2 5 5 30" xfId="4324" xr:uid="{F5FCFCF0-5830-4569-9D27-1C49BCF9A3B6}"/>
    <cellStyle name="Cálculo 2 5 5 31" xfId="4325" xr:uid="{F2CAA6A7-59A7-41DD-B2CE-577680094DF0}"/>
    <cellStyle name="Cálculo 2 5 5 32" xfId="4326" xr:uid="{BD97B0C2-ABFA-4A34-B49A-33908CA769AC}"/>
    <cellStyle name="Cálculo 2 5 5 4" xfId="4327" xr:uid="{97E37F5D-50AD-4280-9304-234E19F8DC71}"/>
    <cellStyle name="Cálculo 2 5 5 5" xfId="4328" xr:uid="{FF59E2F5-B74D-4DEC-A637-6B530283A798}"/>
    <cellStyle name="Cálculo 2 5 5 6" xfId="4329" xr:uid="{946182AC-E41C-4E66-A74D-0FB66382BC72}"/>
    <cellStyle name="Cálculo 2 5 5 7" xfId="4330" xr:uid="{E32E9CE1-09E6-45A0-A272-7DC21AD94000}"/>
    <cellStyle name="Cálculo 2 5 5 8" xfId="4331" xr:uid="{030AB230-0729-4E8E-A51C-B6EBF570515D}"/>
    <cellStyle name="Cálculo 2 5 5 9" xfId="4332" xr:uid="{0352500A-BA76-4935-8CC0-37D72CDD0002}"/>
    <cellStyle name="Cálculo 2 5 6" xfId="4333" xr:uid="{D4AFA59A-75C9-4D30-9621-68C6DA4770AD}"/>
    <cellStyle name="Cálculo 2 5 6 10" xfId="4334" xr:uid="{9837478F-6284-4FC6-9E83-BC72EE5E1365}"/>
    <cellStyle name="Cálculo 2 5 6 11" xfId="4335" xr:uid="{CA7A367D-1178-40F1-9BFF-7BEA38B5A610}"/>
    <cellStyle name="Cálculo 2 5 6 12" xfId="4336" xr:uid="{D41400BE-AA52-453A-B7DD-52EB246BB6F9}"/>
    <cellStyle name="Cálculo 2 5 6 13" xfId="4337" xr:uid="{82B43198-7124-429F-9D0F-8FC3216FD559}"/>
    <cellStyle name="Cálculo 2 5 6 14" xfId="4338" xr:uid="{4453C9D8-5BEF-4B0C-945D-B86626E409D4}"/>
    <cellStyle name="Cálculo 2 5 6 15" xfId="4339" xr:uid="{FE26F961-591A-435A-991D-3C50296DFC06}"/>
    <cellStyle name="Cálculo 2 5 6 16" xfId="4340" xr:uid="{5B092DB6-8067-4D14-A748-85C2957E5D83}"/>
    <cellStyle name="Cálculo 2 5 6 17" xfId="4341" xr:uid="{2A39AC4B-CA5E-49ED-BD49-BC8A7E1E5D00}"/>
    <cellStyle name="Cálculo 2 5 6 18" xfId="4342" xr:uid="{1A094551-EE9A-40E5-B7EA-9D209F5CC969}"/>
    <cellStyle name="Cálculo 2 5 6 19" xfId="4343" xr:uid="{38A9D532-87C2-4222-B9A5-1BA94DB6563C}"/>
    <cellStyle name="Cálculo 2 5 6 2" xfId="4344" xr:uid="{0B43EEBE-1F09-4FB9-917A-09314356FC1C}"/>
    <cellStyle name="Cálculo 2 5 6 20" xfId="4345" xr:uid="{57768177-5409-4669-BDAF-BA5D8536902C}"/>
    <cellStyle name="Cálculo 2 5 6 21" xfId="4346" xr:uid="{89DDCB91-A48F-4126-8BA1-EB69A33F5A15}"/>
    <cellStyle name="Cálculo 2 5 6 22" xfId="4347" xr:uid="{D8F0E819-C907-47FC-BCA0-2556ADDDDE08}"/>
    <cellStyle name="Cálculo 2 5 6 23" xfId="4348" xr:uid="{F83E6A64-E368-4DB5-BEBF-AD1EAC026B92}"/>
    <cellStyle name="Cálculo 2 5 6 24" xfId="4349" xr:uid="{A2995E39-AB3E-4568-A09E-5B896C282044}"/>
    <cellStyle name="Cálculo 2 5 6 25" xfId="4350" xr:uid="{AF9366AD-3104-42C7-915B-1AED24CB02C9}"/>
    <cellStyle name="Cálculo 2 5 6 26" xfId="4351" xr:uid="{2ECAC9FB-313B-4B84-9974-D7B2D256D48F}"/>
    <cellStyle name="Cálculo 2 5 6 27" xfId="4352" xr:uid="{858828E1-6DB9-4F34-BAED-722A652FD257}"/>
    <cellStyle name="Cálculo 2 5 6 28" xfId="4353" xr:uid="{F2398862-541F-4CF2-90A0-59C56D211BCA}"/>
    <cellStyle name="Cálculo 2 5 6 29" xfId="4354" xr:uid="{9A69F814-EB35-4818-94E8-14A9651EB988}"/>
    <cellStyle name="Cálculo 2 5 6 3" xfId="4355" xr:uid="{916156A8-9E73-4087-9A37-32FD10EADF2E}"/>
    <cellStyle name="Cálculo 2 5 6 30" xfId="4356" xr:uid="{E0D3AC01-2D10-439D-A263-90B5C5636950}"/>
    <cellStyle name="Cálculo 2 5 6 31" xfId="4357" xr:uid="{457C049A-0ED9-445C-8388-3FD5224E11EC}"/>
    <cellStyle name="Cálculo 2 5 6 4" xfId="4358" xr:uid="{B1D027B2-3128-4AC8-B072-A4CAD433DB84}"/>
    <cellStyle name="Cálculo 2 5 6 5" xfId="4359" xr:uid="{1A464FD1-D44E-4769-BF40-C8EBD03DD7E2}"/>
    <cellStyle name="Cálculo 2 5 6 6" xfId="4360" xr:uid="{F28836C1-9F51-4EB8-8634-13C90DFF4698}"/>
    <cellStyle name="Cálculo 2 5 6 7" xfId="4361" xr:uid="{675EB222-4063-4A77-8E59-D2BC8C9DE51A}"/>
    <cellStyle name="Cálculo 2 5 6 8" xfId="4362" xr:uid="{1AA4E79B-AEB9-4E44-9C54-805D8DACAB3C}"/>
    <cellStyle name="Cálculo 2 5 6 9" xfId="4363" xr:uid="{167BDFBC-B68C-473A-8275-A11BED37A7A6}"/>
    <cellStyle name="Cálculo 2 5 7" xfId="4364" xr:uid="{A4972118-DF32-4957-A276-DE9B41261C80}"/>
    <cellStyle name="Cálculo 2 5 7 10" xfId="4365" xr:uid="{6A640B0B-BF5F-4EED-B2E3-FF1CA86E9ED4}"/>
    <cellStyle name="Cálculo 2 5 7 11" xfId="4366" xr:uid="{B4984299-2898-4A4B-8EBD-6FEAE7427043}"/>
    <cellStyle name="Cálculo 2 5 7 12" xfId="4367" xr:uid="{3A70C4AB-DF85-4CA3-BB5F-24A2B88A7E05}"/>
    <cellStyle name="Cálculo 2 5 7 13" xfId="4368" xr:uid="{0DE1D5C2-5148-4E9F-90C6-34B5D6F983EC}"/>
    <cellStyle name="Cálculo 2 5 7 14" xfId="4369" xr:uid="{673EB4AF-19EE-48C6-839E-243097AC746C}"/>
    <cellStyle name="Cálculo 2 5 7 15" xfId="4370" xr:uid="{0708A9CB-1D21-4C80-B531-C8EE43B65115}"/>
    <cellStyle name="Cálculo 2 5 7 16" xfId="4371" xr:uid="{B9856D3A-A569-42E9-83F2-3F81780764FB}"/>
    <cellStyle name="Cálculo 2 5 7 17" xfId="4372" xr:uid="{742145A5-9FBA-4DA0-A1FE-94819B6BC9B7}"/>
    <cellStyle name="Cálculo 2 5 7 18" xfId="4373" xr:uid="{D3E5482B-0CDC-416F-BA48-05DF10FD2CCB}"/>
    <cellStyle name="Cálculo 2 5 7 19" xfId="4374" xr:uid="{5C726B84-DD1D-4F11-AD46-A29B53F24659}"/>
    <cellStyle name="Cálculo 2 5 7 2" xfId="4375" xr:uid="{97986B4E-2543-4750-969C-C227453831F5}"/>
    <cellStyle name="Cálculo 2 5 7 20" xfId="4376" xr:uid="{1721B4B9-A9D3-49BC-8E43-23860DAA3C67}"/>
    <cellStyle name="Cálculo 2 5 7 21" xfId="4377" xr:uid="{735448DF-BB94-4E19-9A63-C8AF77AE1E85}"/>
    <cellStyle name="Cálculo 2 5 7 22" xfId="4378" xr:uid="{586CF2E2-6F2A-4EC9-8D7E-C2873A1FB460}"/>
    <cellStyle name="Cálculo 2 5 7 23" xfId="4379" xr:uid="{5271755A-F55B-429F-8170-6B7AD16B023F}"/>
    <cellStyle name="Cálculo 2 5 7 24" xfId="4380" xr:uid="{D0AFA56F-18C4-4185-B559-ECED24CB29FE}"/>
    <cellStyle name="Cálculo 2 5 7 25" xfId="4381" xr:uid="{10409EAA-7A2B-4835-983A-A4827B8FD617}"/>
    <cellStyle name="Cálculo 2 5 7 26" xfId="4382" xr:uid="{D5851938-CB04-458B-BD15-55154D6EFAC8}"/>
    <cellStyle name="Cálculo 2 5 7 27" xfId="4383" xr:uid="{F4053817-7BCA-465B-8A89-D5FFBA3C72BD}"/>
    <cellStyle name="Cálculo 2 5 7 28" xfId="4384" xr:uid="{54B8200B-7372-4785-8441-A6D147768AC5}"/>
    <cellStyle name="Cálculo 2 5 7 29" xfId="4385" xr:uid="{1A2200CD-853F-4F88-8982-B4319EF60927}"/>
    <cellStyle name="Cálculo 2 5 7 3" xfId="4386" xr:uid="{E435650D-DEC9-4BEA-979F-C245F2DDEB34}"/>
    <cellStyle name="Cálculo 2 5 7 30" xfId="4387" xr:uid="{A1AEF511-3B51-4E22-9166-8A1A24F05498}"/>
    <cellStyle name="Cálculo 2 5 7 31" xfId="4388" xr:uid="{758A0D68-FDDD-48AD-A392-A61075CD9600}"/>
    <cellStyle name="Cálculo 2 5 7 4" xfId="4389" xr:uid="{0966B058-F26D-4834-AB4C-FC7A3A600BCC}"/>
    <cellStyle name="Cálculo 2 5 7 5" xfId="4390" xr:uid="{1E0D385D-985B-4D6C-AC3E-8B14FFF70C3C}"/>
    <cellStyle name="Cálculo 2 5 7 6" xfId="4391" xr:uid="{00C2A156-2A6F-44E5-9355-BAD4F0D87B06}"/>
    <cellStyle name="Cálculo 2 5 7 7" xfId="4392" xr:uid="{AAFC66BE-1157-413A-BD20-F7C0204B1432}"/>
    <cellStyle name="Cálculo 2 5 7 8" xfId="4393" xr:uid="{7323ABBB-E253-4770-B16C-52ECF9965D99}"/>
    <cellStyle name="Cálculo 2 5 7 9" xfId="4394" xr:uid="{352C435E-0010-40FE-8DE5-35FA6C4FDDAE}"/>
    <cellStyle name="Cálculo 2 5 8" xfId="4395" xr:uid="{BC1F9211-3A89-4F80-A880-9F9B5786BCAB}"/>
    <cellStyle name="Cálculo 2 5 9" xfId="4396" xr:uid="{11AAC6EE-C527-4944-AB4A-23902DB5535D}"/>
    <cellStyle name="Cálculo 2 6" xfId="4397" xr:uid="{93C239B1-4036-46F3-9035-998DA09B401C}"/>
    <cellStyle name="Cálculo 2 6 10" xfId="4398" xr:uid="{5B1B6DA7-0A54-459A-B303-DD88F78C6134}"/>
    <cellStyle name="Cálculo 2 6 11" xfId="4399" xr:uid="{378AB024-8FE2-4FAA-9751-D41DE375358D}"/>
    <cellStyle name="Cálculo 2 6 12" xfId="4400" xr:uid="{23EA4266-9E78-4286-82B7-FDDE8ABF313B}"/>
    <cellStyle name="Cálculo 2 6 13" xfId="4401" xr:uid="{58466E70-BB6E-4F08-8543-E61E6553A9EB}"/>
    <cellStyle name="Cálculo 2 6 14" xfId="4402" xr:uid="{CC7D1F26-0FB0-4E47-9201-6870E9B31FC9}"/>
    <cellStyle name="Cálculo 2 6 15" xfId="4403" xr:uid="{840E4F2C-F424-445E-973A-52D0B9D1A089}"/>
    <cellStyle name="Cálculo 2 6 16" xfId="4404" xr:uid="{3449E305-49BC-4E1F-9891-D9F63E8E18CC}"/>
    <cellStyle name="Cálculo 2 6 17" xfId="4405" xr:uid="{00D98101-20BA-4060-944C-D20EB2C49073}"/>
    <cellStyle name="Cálculo 2 6 18" xfId="4406" xr:uid="{028B0D4B-71D1-4B5F-8DB9-AFB070BB96B1}"/>
    <cellStyle name="Cálculo 2 6 19" xfId="4407" xr:uid="{5666809F-5E89-4EF9-B650-6A5E37EA4C29}"/>
    <cellStyle name="Cálculo 2 6 2" xfId="4408" xr:uid="{EC1FA125-68A3-406F-9689-1BBE0931E09B}"/>
    <cellStyle name="Cálculo 2 6 2 10" xfId="4409" xr:uid="{6A42D993-FF9D-46CB-8F42-6A6D39C1F715}"/>
    <cellStyle name="Cálculo 2 6 2 11" xfId="4410" xr:uid="{5CBC409C-896B-4161-A1BD-689D990B7151}"/>
    <cellStyle name="Cálculo 2 6 2 12" xfId="4411" xr:uid="{0E2E37F8-84DF-484C-90B1-36B608B5A3A8}"/>
    <cellStyle name="Cálculo 2 6 2 13" xfId="4412" xr:uid="{077E11F8-473D-4198-9475-D21063A14A2D}"/>
    <cellStyle name="Cálculo 2 6 2 14" xfId="4413" xr:uid="{10FF6DA0-3F59-47D5-A362-6C2619A1DF6E}"/>
    <cellStyle name="Cálculo 2 6 2 15" xfId="4414" xr:uid="{5B50EA81-9979-4D21-B812-BBF02A6A4F40}"/>
    <cellStyle name="Cálculo 2 6 2 16" xfId="4415" xr:uid="{6984E894-738F-4B74-9B19-7EE977DCD79E}"/>
    <cellStyle name="Cálculo 2 6 2 17" xfId="4416" xr:uid="{C76CD976-12D8-41C2-97BE-EEE5C9BC2C98}"/>
    <cellStyle name="Cálculo 2 6 2 18" xfId="4417" xr:uid="{98902865-1661-4625-9F8D-0957DBEDDC4F}"/>
    <cellStyle name="Cálculo 2 6 2 19" xfId="4418" xr:uid="{69AE4C60-E651-4A69-B0F4-F0A14FE806B8}"/>
    <cellStyle name="Cálculo 2 6 2 2" xfId="4419" xr:uid="{B9C728C1-4EF4-4854-98B2-46F485835487}"/>
    <cellStyle name="Cálculo 2 6 2 2 10" xfId="4420" xr:uid="{BAB62ABE-FAA7-46F2-AC15-C3075FDA0665}"/>
    <cellStyle name="Cálculo 2 6 2 2 11" xfId="4421" xr:uid="{4E7ADB3A-B8CA-4B54-B0F5-6654FB0C3F49}"/>
    <cellStyle name="Cálculo 2 6 2 2 12" xfId="4422" xr:uid="{4C3BEC9B-FE8E-480C-A793-0D4479CED20D}"/>
    <cellStyle name="Cálculo 2 6 2 2 13" xfId="4423" xr:uid="{BB3A375C-C68C-48D4-8D96-63C36927F920}"/>
    <cellStyle name="Cálculo 2 6 2 2 14" xfId="4424" xr:uid="{FF308A73-F616-4000-9A70-2DCCC2A6CC1C}"/>
    <cellStyle name="Cálculo 2 6 2 2 15" xfId="4425" xr:uid="{561E4563-30F7-4ADA-BFB2-360AFAC36276}"/>
    <cellStyle name="Cálculo 2 6 2 2 16" xfId="4426" xr:uid="{60B3A073-2165-4F39-BA6F-E2C600628D43}"/>
    <cellStyle name="Cálculo 2 6 2 2 17" xfId="4427" xr:uid="{586CB31D-BA81-4C39-8130-4AC351F57F4D}"/>
    <cellStyle name="Cálculo 2 6 2 2 18" xfId="4428" xr:uid="{C2F1D871-436A-47BD-B5A2-9B5EA9672ECA}"/>
    <cellStyle name="Cálculo 2 6 2 2 19" xfId="4429" xr:uid="{538B8261-3F11-4CED-AF4D-CE5A7EC1078A}"/>
    <cellStyle name="Cálculo 2 6 2 2 2" xfId="4430" xr:uid="{87D7A590-7777-4253-AB8C-7931A003738C}"/>
    <cellStyle name="Cálculo 2 6 2 2 2 10" xfId="4431" xr:uid="{1F3A23F1-6BB1-4A05-B607-C98FDDDACD72}"/>
    <cellStyle name="Cálculo 2 6 2 2 2 11" xfId="4432" xr:uid="{F91D1829-94D1-410B-AA0F-EA826444161A}"/>
    <cellStyle name="Cálculo 2 6 2 2 2 12" xfId="4433" xr:uid="{2E5B44D9-1DD4-4B59-8F7E-E7DF505B76BC}"/>
    <cellStyle name="Cálculo 2 6 2 2 2 13" xfId="4434" xr:uid="{18D618E3-52C2-4CD3-8EF9-6B79D160C0F2}"/>
    <cellStyle name="Cálculo 2 6 2 2 2 14" xfId="4435" xr:uid="{B4B8BE09-0F68-42C7-A786-DC8FD45AB47E}"/>
    <cellStyle name="Cálculo 2 6 2 2 2 15" xfId="4436" xr:uid="{1E1CD0E9-3C3F-4451-B3BF-F1B2DC0A463E}"/>
    <cellStyle name="Cálculo 2 6 2 2 2 16" xfId="4437" xr:uid="{DBC58EED-A7A0-4FB1-B6C9-7B75983DB021}"/>
    <cellStyle name="Cálculo 2 6 2 2 2 17" xfId="4438" xr:uid="{9E996E7D-0EF9-48B8-83F4-21A803C1E635}"/>
    <cellStyle name="Cálculo 2 6 2 2 2 18" xfId="4439" xr:uid="{09B44503-FA35-4B59-8DDB-87D2253829DD}"/>
    <cellStyle name="Cálculo 2 6 2 2 2 19" xfId="4440" xr:uid="{44554571-9FA8-4618-96D0-F06E957F8E7D}"/>
    <cellStyle name="Cálculo 2 6 2 2 2 2" xfId="4441" xr:uid="{0C8D973D-A19D-425E-9FFD-B04EAF6E6068}"/>
    <cellStyle name="Cálculo 2 6 2 2 2 20" xfId="4442" xr:uid="{066F4EC3-A1B2-4770-BA8D-313D2258F561}"/>
    <cellStyle name="Cálculo 2 6 2 2 2 21" xfId="4443" xr:uid="{6C6658B5-E718-49E5-8FF8-FB93E2140D4A}"/>
    <cellStyle name="Cálculo 2 6 2 2 2 22" xfId="4444" xr:uid="{B41B431E-51B6-4F10-898C-6584EF2D7C8F}"/>
    <cellStyle name="Cálculo 2 6 2 2 2 23" xfId="4445" xr:uid="{2D6D548C-DC4C-45EA-898C-C3203E378EC2}"/>
    <cellStyle name="Cálculo 2 6 2 2 2 24" xfId="4446" xr:uid="{A3DE1E5C-1FFD-4C7F-98C3-572F7B6A0CBC}"/>
    <cellStyle name="Cálculo 2 6 2 2 2 25" xfId="4447" xr:uid="{AC8D9686-4A95-4FA9-BAEA-06D32E584404}"/>
    <cellStyle name="Cálculo 2 6 2 2 2 26" xfId="4448" xr:uid="{78EA6CE3-4BA4-4A1E-8E15-2C5CCB68E156}"/>
    <cellStyle name="Cálculo 2 6 2 2 2 27" xfId="4449" xr:uid="{3C74A3AA-4A3D-4E56-9F68-129855AB58A4}"/>
    <cellStyle name="Cálculo 2 6 2 2 2 28" xfId="4450" xr:uid="{876D8833-71FC-44D2-96EB-85E6A07C6483}"/>
    <cellStyle name="Cálculo 2 6 2 2 2 29" xfId="4451" xr:uid="{3D78C9BC-DDF1-4BFF-83FD-098ADB1015EE}"/>
    <cellStyle name="Cálculo 2 6 2 2 2 3" xfId="4452" xr:uid="{01FF6F65-97A6-401B-909E-651C5BBAB476}"/>
    <cellStyle name="Cálculo 2 6 2 2 2 30" xfId="4453" xr:uid="{08394093-26D5-4529-B681-95E7B229F356}"/>
    <cellStyle name="Cálculo 2 6 2 2 2 31" xfId="4454" xr:uid="{2D4DA302-8906-4150-952D-55BDDF52CBFF}"/>
    <cellStyle name="Cálculo 2 6 2 2 2 4" xfId="4455" xr:uid="{AD4D3F53-E1F2-486E-87A0-C12FA5215F1D}"/>
    <cellStyle name="Cálculo 2 6 2 2 2 5" xfId="4456" xr:uid="{1817D562-239F-4E7E-BE04-9D5C0FFF96E0}"/>
    <cellStyle name="Cálculo 2 6 2 2 2 6" xfId="4457" xr:uid="{638B6D57-5AD3-43F5-B8FF-D32156156A5E}"/>
    <cellStyle name="Cálculo 2 6 2 2 2 7" xfId="4458" xr:uid="{A0397D61-7DF2-41B8-B644-ED57D42516E0}"/>
    <cellStyle name="Cálculo 2 6 2 2 2 8" xfId="4459" xr:uid="{A1AD7ED1-6199-4F03-8100-5C95E6791DCB}"/>
    <cellStyle name="Cálculo 2 6 2 2 2 9" xfId="4460" xr:uid="{873DF338-8311-45FF-A1AA-3DB164BD2A49}"/>
    <cellStyle name="Cálculo 2 6 2 2 20" xfId="4461" xr:uid="{95AEB9A1-1A9A-4738-8610-DBE622A72DCB}"/>
    <cellStyle name="Cálculo 2 6 2 2 21" xfId="4462" xr:uid="{542EF66E-4F58-46AD-B7F5-74B462855BB7}"/>
    <cellStyle name="Cálculo 2 6 2 2 22" xfId="4463" xr:uid="{D31C6682-7E81-4C87-ACD1-B34C97460210}"/>
    <cellStyle name="Cálculo 2 6 2 2 23" xfId="4464" xr:uid="{A2BB6835-D684-4642-B1B5-262326F985A8}"/>
    <cellStyle name="Cálculo 2 6 2 2 24" xfId="4465" xr:uid="{EF203A72-300B-4881-AFAF-3E6E1E3881C0}"/>
    <cellStyle name="Cálculo 2 6 2 2 25" xfId="4466" xr:uid="{769F43AC-6BB6-4A16-BF94-FFECB7A5487A}"/>
    <cellStyle name="Cálculo 2 6 2 2 26" xfId="4467" xr:uid="{2807F27A-C0BA-4DFF-AAC5-8536BD452EBD}"/>
    <cellStyle name="Cálculo 2 6 2 2 27" xfId="4468" xr:uid="{F846D200-8955-4FF2-8093-7172D286D2F6}"/>
    <cellStyle name="Cálculo 2 6 2 2 28" xfId="4469" xr:uid="{57620C25-B779-4A55-84B9-5596E13C0C59}"/>
    <cellStyle name="Cálculo 2 6 2 2 29" xfId="4470" xr:uid="{D9F84ABC-025E-45CE-B3B7-55EC42FA4D06}"/>
    <cellStyle name="Cálculo 2 6 2 2 3" xfId="4471" xr:uid="{9A91B554-33FE-4C25-9C59-D380F8FF0F15}"/>
    <cellStyle name="Cálculo 2 6 2 2 3 10" xfId="4472" xr:uid="{C9C684B5-1125-4FE3-A9F3-1A6EDD0BAB40}"/>
    <cellStyle name="Cálculo 2 6 2 2 3 11" xfId="4473" xr:uid="{EB1CB7E2-7B37-43F9-A113-F546CDFD0626}"/>
    <cellStyle name="Cálculo 2 6 2 2 3 12" xfId="4474" xr:uid="{656DC4B4-161C-4B7E-ABD6-BC2884C0E761}"/>
    <cellStyle name="Cálculo 2 6 2 2 3 13" xfId="4475" xr:uid="{8B9853E3-83E7-4146-AE50-9AF4F32B5C05}"/>
    <cellStyle name="Cálculo 2 6 2 2 3 14" xfId="4476" xr:uid="{C2A440DC-DFE9-45AE-98BB-7B846CDBD751}"/>
    <cellStyle name="Cálculo 2 6 2 2 3 15" xfId="4477" xr:uid="{FAEE06BB-9778-4AAB-9CD9-49570508D454}"/>
    <cellStyle name="Cálculo 2 6 2 2 3 16" xfId="4478" xr:uid="{998498A7-2ABD-4C15-AE1B-F43126DAFA18}"/>
    <cellStyle name="Cálculo 2 6 2 2 3 17" xfId="4479" xr:uid="{3D037FF0-F3FA-4654-BED0-F55943B1B980}"/>
    <cellStyle name="Cálculo 2 6 2 2 3 18" xfId="4480" xr:uid="{665772E4-F5AB-409A-9676-78B93D3CFC98}"/>
    <cellStyle name="Cálculo 2 6 2 2 3 19" xfId="4481" xr:uid="{6094B614-68BB-48AA-8E1A-88B32BBC9897}"/>
    <cellStyle name="Cálculo 2 6 2 2 3 2" xfId="4482" xr:uid="{2F14D6AE-DB3A-4FDA-A79D-8D3B17DB95C2}"/>
    <cellStyle name="Cálculo 2 6 2 2 3 20" xfId="4483" xr:uid="{B98BE1BD-52B5-4216-8F7B-478B8C29D4E1}"/>
    <cellStyle name="Cálculo 2 6 2 2 3 21" xfId="4484" xr:uid="{08103DFE-F99E-48CC-9C82-A30F4142E5DF}"/>
    <cellStyle name="Cálculo 2 6 2 2 3 22" xfId="4485" xr:uid="{40BB3031-0F83-46B6-9BB8-2960CB15C562}"/>
    <cellStyle name="Cálculo 2 6 2 2 3 23" xfId="4486" xr:uid="{94D7DD66-9592-45C0-92A9-331BFC33D692}"/>
    <cellStyle name="Cálculo 2 6 2 2 3 24" xfId="4487" xr:uid="{571C1DD5-5583-4F9E-AFC3-C0D6FB8CE686}"/>
    <cellStyle name="Cálculo 2 6 2 2 3 25" xfId="4488" xr:uid="{F1F601C1-3766-4D33-80D3-C6AA8AA3FE46}"/>
    <cellStyle name="Cálculo 2 6 2 2 3 26" xfId="4489" xr:uid="{F9585551-61CE-4103-A232-59E61C3FCDB8}"/>
    <cellStyle name="Cálculo 2 6 2 2 3 27" xfId="4490" xr:uid="{B87C7D4E-E2BA-4035-8046-191A414CA496}"/>
    <cellStyle name="Cálculo 2 6 2 2 3 28" xfId="4491" xr:uid="{C1E46BB9-7B7E-4DD7-A1D3-A7EEDB6089C7}"/>
    <cellStyle name="Cálculo 2 6 2 2 3 29" xfId="4492" xr:uid="{074D71E1-C6E1-4969-9AC1-80ADFE08775C}"/>
    <cellStyle name="Cálculo 2 6 2 2 3 3" xfId="4493" xr:uid="{74685BDF-891F-45FD-BEB3-C09C4D5871EB}"/>
    <cellStyle name="Cálculo 2 6 2 2 3 30" xfId="4494" xr:uid="{FF155E5B-EB07-4A78-AC06-9F3FDD023EC0}"/>
    <cellStyle name="Cálculo 2 6 2 2 3 31" xfId="4495" xr:uid="{BF5BBB29-810D-409D-B9CB-AAD2C632106B}"/>
    <cellStyle name="Cálculo 2 6 2 2 3 4" xfId="4496" xr:uid="{A2918E05-5B97-4234-A21C-93AC4F425489}"/>
    <cellStyle name="Cálculo 2 6 2 2 3 5" xfId="4497" xr:uid="{C186FB62-A30A-48E4-9969-335A9EF4E014}"/>
    <cellStyle name="Cálculo 2 6 2 2 3 6" xfId="4498" xr:uid="{E9F1B2CD-5E44-4C87-AF6C-0A08DBBBC885}"/>
    <cellStyle name="Cálculo 2 6 2 2 3 7" xfId="4499" xr:uid="{C741EDA3-14B2-4B60-BEC6-1E26503DA0BE}"/>
    <cellStyle name="Cálculo 2 6 2 2 3 8" xfId="4500" xr:uid="{C2EFB406-F274-4047-A3DE-BADBE7770DB8}"/>
    <cellStyle name="Cálculo 2 6 2 2 3 9" xfId="4501" xr:uid="{512F1C65-99AA-4D06-BDDC-5B4CB898AA1B}"/>
    <cellStyle name="Cálculo 2 6 2 2 30" xfId="4502" xr:uid="{D9074DE2-D232-4FD2-95E8-AE3A0E45B63D}"/>
    <cellStyle name="Cálculo 2 6 2 2 31" xfId="4503" xr:uid="{22D1CBEF-CCBC-403D-9D42-7D2034051DC8}"/>
    <cellStyle name="Cálculo 2 6 2 2 32" xfId="4504" xr:uid="{48886255-5EBE-4C80-8EA4-056DF41A25EE}"/>
    <cellStyle name="Cálculo 2 6 2 2 33" xfId="4505" xr:uid="{3D02062B-DCB8-414F-8500-8358FE5BA66E}"/>
    <cellStyle name="Cálculo 2 6 2 2 4" xfId="4506" xr:uid="{C4B163B4-6439-4F90-8421-7E90A873E84F}"/>
    <cellStyle name="Cálculo 2 6 2 2 5" xfId="4507" xr:uid="{9D810EC2-097F-4F0C-9F38-E882C807CAF7}"/>
    <cellStyle name="Cálculo 2 6 2 2 6" xfId="4508" xr:uid="{89805279-6E8A-4075-95CE-59D4C96520C6}"/>
    <cellStyle name="Cálculo 2 6 2 2 7" xfId="4509" xr:uid="{02160542-4257-4F16-8D68-6D3C39A58370}"/>
    <cellStyle name="Cálculo 2 6 2 2 8" xfId="4510" xr:uid="{2AF0693E-BB30-4A27-AEAC-667E1FA99F0A}"/>
    <cellStyle name="Cálculo 2 6 2 2 9" xfId="4511" xr:uid="{DF880556-B673-46E0-8C44-965DC1ACDD17}"/>
    <cellStyle name="Cálculo 2 6 2 20" xfId="4512" xr:uid="{1AEC4D80-B82E-414D-9F53-3B9062E1CD19}"/>
    <cellStyle name="Cálculo 2 6 2 21" xfId="4513" xr:uid="{86D58770-67D2-496F-B006-1607EA4829D6}"/>
    <cellStyle name="Cálculo 2 6 2 22" xfId="4514" xr:uid="{9220DE7A-BE0F-450A-A9BF-941C2417944F}"/>
    <cellStyle name="Cálculo 2 6 2 23" xfId="4515" xr:uid="{2CB932BD-059B-4399-ABA5-4AD54870A28C}"/>
    <cellStyle name="Cálculo 2 6 2 24" xfId="4516" xr:uid="{49219058-CB48-4F55-A24E-24DBC725FEDC}"/>
    <cellStyle name="Cálculo 2 6 2 25" xfId="4517" xr:uid="{99139FAC-5DB5-423F-8D02-CFB8C1F5A069}"/>
    <cellStyle name="Cálculo 2 6 2 26" xfId="4518" xr:uid="{00F832F6-9CD3-4E1E-807B-E70A76163295}"/>
    <cellStyle name="Cálculo 2 6 2 27" xfId="4519" xr:uid="{13BB3987-436D-47D9-A4CD-71EDD6F6008B}"/>
    <cellStyle name="Cálculo 2 6 2 28" xfId="4520" xr:uid="{FFB5C9FF-525D-41D8-BBBA-91608FDFE228}"/>
    <cellStyle name="Cálculo 2 6 2 29" xfId="4521" xr:uid="{217F84DF-F5C5-44B0-AE33-B7B8BA1A0C08}"/>
    <cellStyle name="Cálculo 2 6 2 3" xfId="4522" xr:uid="{87A66005-2F3C-48BE-8A0B-7BD512AD3F38}"/>
    <cellStyle name="Cálculo 2 6 2 3 10" xfId="4523" xr:uid="{CC574215-B79E-43BA-AAD1-64480BA572DB}"/>
    <cellStyle name="Cálculo 2 6 2 3 11" xfId="4524" xr:uid="{A4B2B2F5-F799-4189-AD92-1AE8758B356D}"/>
    <cellStyle name="Cálculo 2 6 2 3 12" xfId="4525" xr:uid="{07EB4130-A5AF-443E-BC87-9687DA90FFB4}"/>
    <cellStyle name="Cálculo 2 6 2 3 13" xfId="4526" xr:uid="{9E36CE1E-00E6-4587-83BD-BADFDD46423D}"/>
    <cellStyle name="Cálculo 2 6 2 3 14" xfId="4527" xr:uid="{1DF0B597-9396-4E5C-A112-53774FFEDF72}"/>
    <cellStyle name="Cálculo 2 6 2 3 15" xfId="4528" xr:uid="{9481698E-FAAD-492F-99E8-A19612143660}"/>
    <cellStyle name="Cálculo 2 6 2 3 16" xfId="4529" xr:uid="{DBDF70AB-6B55-4AA1-BC61-967EF1D9403B}"/>
    <cellStyle name="Cálculo 2 6 2 3 17" xfId="4530" xr:uid="{4F1A4BCA-657E-4860-95D2-C61BE5AD1DF0}"/>
    <cellStyle name="Cálculo 2 6 2 3 18" xfId="4531" xr:uid="{2700F4C3-7888-4722-992A-55540CD87723}"/>
    <cellStyle name="Cálculo 2 6 2 3 19" xfId="4532" xr:uid="{5E58163A-9C9C-4045-B2A5-A915385A2034}"/>
    <cellStyle name="Cálculo 2 6 2 3 2" xfId="4533" xr:uid="{98963B1A-DDD6-4412-AB26-21D0E5D39CB6}"/>
    <cellStyle name="Cálculo 2 6 2 3 2 10" xfId="4534" xr:uid="{D1755289-DEB5-4B6B-A201-9C413626BC9D}"/>
    <cellStyle name="Cálculo 2 6 2 3 2 11" xfId="4535" xr:uid="{75CD0D75-523A-4CF2-932C-25FA0E3C3644}"/>
    <cellStyle name="Cálculo 2 6 2 3 2 12" xfId="4536" xr:uid="{D76A7232-2895-4940-9454-5A52A582D995}"/>
    <cellStyle name="Cálculo 2 6 2 3 2 13" xfId="4537" xr:uid="{7A12DD57-270F-42E4-BCC2-5428A858D168}"/>
    <cellStyle name="Cálculo 2 6 2 3 2 14" xfId="4538" xr:uid="{77F6CD37-1B17-4F9F-9185-3C0B306CEF9C}"/>
    <cellStyle name="Cálculo 2 6 2 3 2 15" xfId="4539" xr:uid="{1E1E39DC-7A6D-4869-9469-EC571DF9E164}"/>
    <cellStyle name="Cálculo 2 6 2 3 2 16" xfId="4540" xr:uid="{743D3647-36ED-43E9-B939-B9BC2146CFFE}"/>
    <cellStyle name="Cálculo 2 6 2 3 2 17" xfId="4541" xr:uid="{6933B735-22E9-4D59-811C-07F31074250B}"/>
    <cellStyle name="Cálculo 2 6 2 3 2 18" xfId="4542" xr:uid="{C739EBA2-9DB7-4768-935E-DD9A91641C53}"/>
    <cellStyle name="Cálculo 2 6 2 3 2 19" xfId="4543" xr:uid="{9ABC046B-D10A-4605-83BD-FC799AC715A0}"/>
    <cellStyle name="Cálculo 2 6 2 3 2 2" xfId="4544" xr:uid="{B7102C6A-CD38-4972-A698-5E04CF318752}"/>
    <cellStyle name="Cálculo 2 6 2 3 2 20" xfId="4545" xr:uid="{39F9E280-93A3-4EE7-98B4-5C0C5008842B}"/>
    <cellStyle name="Cálculo 2 6 2 3 2 21" xfId="4546" xr:uid="{634A5C41-C6FF-4896-AD29-34BA76333201}"/>
    <cellStyle name="Cálculo 2 6 2 3 2 22" xfId="4547" xr:uid="{79360461-D56D-4C6E-AAC9-EC1B56ECE54D}"/>
    <cellStyle name="Cálculo 2 6 2 3 2 23" xfId="4548" xr:uid="{774AA8B9-87E3-4011-B862-FE9A900C4ABC}"/>
    <cellStyle name="Cálculo 2 6 2 3 2 24" xfId="4549" xr:uid="{5166C37B-D169-479B-830C-0C29CD92917A}"/>
    <cellStyle name="Cálculo 2 6 2 3 2 25" xfId="4550" xr:uid="{EABF81BE-2E68-43DB-90A1-75C086BB3F6D}"/>
    <cellStyle name="Cálculo 2 6 2 3 2 26" xfId="4551" xr:uid="{3FE0854B-1A95-474A-B950-D5A534288CD3}"/>
    <cellStyle name="Cálculo 2 6 2 3 2 27" xfId="4552" xr:uid="{CA869CB9-A4CA-403D-AF07-1573CAF66D40}"/>
    <cellStyle name="Cálculo 2 6 2 3 2 28" xfId="4553" xr:uid="{9FEB9B52-F379-4C78-9AE1-21996EF943CC}"/>
    <cellStyle name="Cálculo 2 6 2 3 2 29" xfId="4554" xr:uid="{121CBF1E-7B6C-441F-A439-BAB97C19C75F}"/>
    <cellStyle name="Cálculo 2 6 2 3 2 3" xfId="4555" xr:uid="{1878BEA4-9C9E-4A91-9F1B-F0B5DDAFA6A8}"/>
    <cellStyle name="Cálculo 2 6 2 3 2 30" xfId="4556" xr:uid="{EF6E8991-38E9-423A-B6BD-7A00EDD4693A}"/>
    <cellStyle name="Cálculo 2 6 2 3 2 31" xfId="4557" xr:uid="{A1EEAF9C-792B-4E51-8A0C-511FBC125D3A}"/>
    <cellStyle name="Cálculo 2 6 2 3 2 4" xfId="4558" xr:uid="{17E06D7B-7BFF-4F3D-BB5B-A7555A54A500}"/>
    <cellStyle name="Cálculo 2 6 2 3 2 5" xfId="4559" xr:uid="{0B18A4E7-DE35-4991-BB4E-D88B029C5D72}"/>
    <cellStyle name="Cálculo 2 6 2 3 2 6" xfId="4560" xr:uid="{B1D139F9-D75F-4B37-85AA-8BD3B68868B1}"/>
    <cellStyle name="Cálculo 2 6 2 3 2 7" xfId="4561" xr:uid="{B1289C5A-AF94-4970-8982-4091A22DD32E}"/>
    <cellStyle name="Cálculo 2 6 2 3 2 8" xfId="4562" xr:uid="{AF4B6BD0-16DF-4435-A1B5-0B6D7BD9A384}"/>
    <cellStyle name="Cálculo 2 6 2 3 2 9" xfId="4563" xr:uid="{AEBB0ECF-BB08-4E45-B827-A26369E1A932}"/>
    <cellStyle name="Cálculo 2 6 2 3 20" xfId="4564" xr:uid="{834AC99E-C042-4D26-84E0-D472EB3F3BC2}"/>
    <cellStyle name="Cálculo 2 6 2 3 21" xfId="4565" xr:uid="{8D017610-EE68-483B-9ADF-7640842F86D3}"/>
    <cellStyle name="Cálculo 2 6 2 3 22" xfId="4566" xr:uid="{C88BBBFA-D48C-458C-A79C-ED20B6846459}"/>
    <cellStyle name="Cálculo 2 6 2 3 23" xfId="4567" xr:uid="{94192AA4-0AFE-4529-A7DA-E0FB1BD0F8FD}"/>
    <cellStyle name="Cálculo 2 6 2 3 24" xfId="4568" xr:uid="{56DC118F-8153-412B-94CC-8C5995C0EF1C}"/>
    <cellStyle name="Cálculo 2 6 2 3 25" xfId="4569" xr:uid="{B6EBFE57-AFDD-469D-8890-FCD8251894D3}"/>
    <cellStyle name="Cálculo 2 6 2 3 26" xfId="4570" xr:uid="{19BB7478-14F4-44DF-A0F0-4AF213EC0D5F}"/>
    <cellStyle name="Cálculo 2 6 2 3 27" xfId="4571" xr:uid="{BCA886DB-2E69-4CAC-9BD9-69D63CD530B5}"/>
    <cellStyle name="Cálculo 2 6 2 3 28" xfId="4572" xr:uid="{D735A9E0-883C-4A1D-BDE6-B998FDA507C5}"/>
    <cellStyle name="Cálculo 2 6 2 3 29" xfId="4573" xr:uid="{44FAA8E7-0399-41C0-BF44-7C3F93930FC9}"/>
    <cellStyle name="Cálculo 2 6 2 3 3" xfId="4574" xr:uid="{62115C0F-A465-4A49-A0F3-66518B6D570F}"/>
    <cellStyle name="Cálculo 2 6 2 3 3 10" xfId="4575" xr:uid="{CCED1334-6B8E-410D-BBEA-5971700D2A6B}"/>
    <cellStyle name="Cálculo 2 6 2 3 3 11" xfId="4576" xr:uid="{3148D1A5-7DFD-4A40-94FD-73A5106C0544}"/>
    <cellStyle name="Cálculo 2 6 2 3 3 12" xfId="4577" xr:uid="{ADA56B41-100E-4961-972C-0FEC003F6932}"/>
    <cellStyle name="Cálculo 2 6 2 3 3 13" xfId="4578" xr:uid="{877E3924-E2C0-4BC4-BF71-4397CDB541AB}"/>
    <cellStyle name="Cálculo 2 6 2 3 3 14" xfId="4579" xr:uid="{C2BEA2B8-12BD-4347-B305-9E958944182E}"/>
    <cellStyle name="Cálculo 2 6 2 3 3 15" xfId="4580" xr:uid="{1F3CC137-FD4D-4B46-88CD-694BE51AA8C1}"/>
    <cellStyle name="Cálculo 2 6 2 3 3 16" xfId="4581" xr:uid="{940DEB14-5046-41F8-BF72-AAA0C12BB284}"/>
    <cellStyle name="Cálculo 2 6 2 3 3 17" xfId="4582" xr:uid="{1F3804E0-9553-49F1-80F6-00F793674991}"/>
    <cellStyle name="Cálculo 2 6 2 3 3 18" xfId="4583" xr:uid="{EC696446-B4AF-41B9-A2AC-268CE1F2C8E7}"/>
    <cellStyle name="Cálculo 2 6 2 3 3 19" xfId="4584" xr:uid="{3BDCE556-3BCE-43BF-B33A-D990F7DC97C1}"/>
    <cellStyle name="Cálculo 2 6 2 3 3 2" xfId="4585" xr:uid="{6478C4FA-F9DA-432D-8DFF-00CE15C5AEFE}"/>
    <cellStyle name="Cálculo 2 6 2 3 3 20" xfId="4586" xr:uid="{150C19C6-7773-4178-9764-63167B219721}"/>
    <cellStyle name="Cálculo 2 6 2 3 3 21" xfId="4587" xr:uid="{8910E255-F7D2-4A2A-AAC6-9B0C83D5714F}"/>
    <cellStyle name="Cálculo 2 6 2 3 3 22" xfId="4588" xr:uid="{0AC4AC5A-FB35-43C0-8226-4C46C145EC7B}"/>
    <cellStyle name="Cálculo 2 6 2 3 3 23" xfId="4589" xr:uid="{66E569DC-3676-4C4D-BD01-DFF26D332EED}"/>
    <cellStyle name="Cálculo 2 6 2 3 3 24" xfId="4590" xr:uid="{916099BE-B55D-41B0-A20A-4476F847072B}"/>
    <cellStyle name="Cálculo 2 6 2 3 3 25" xfId="4591" xr:uid="{F89F592D-0C8F-4E9B-97D7-BB968D9151F8}"/>
    <cellStyle name="Cálculo 2 6 2 3 3 26" xfId="4592" xr:uid="{8052F075-1327-4B10-8DF7-028647286840}"/>
    <cellStyle name="Cálculo 2 6 2 3 3 27" xfId="4593" xr:uid="{F387DEEB-F156-4C15-AB2B-7F20A3895AC3}"/>
    <cellStyle name="Cálculo 2 6 2 3 3 28" xfId="4594" xr:uid="{019FB419-1C34-46D6-A03C-D955E1767B10}"/>
    <cellStyle name="Cálculo 2 6 2 3 3 29" xfId="4595" xr:uid="{22345991-C970-4225-83B9-CAF820E2463C}"/>
    <cellStyle name="Cálculo 2 6 2 3 3 3" xfId="4596" xr:uid="{3877BB9A-7F2B-4F1C-AA11-A6B47D5E803E}"/>
    <cellStyle name="Cálculo 2 6 2 3 3 30" xfId="4597" xr:uid="{014787C4-BED9-4159-9B19-8E293072E976}"/>
    <cellStyle name="Cálculo 2 6 2 3 3 31" xfId="4598" xr:uid="{64D19699-EFE9-4584-9856-5ABDE24127B0}"/>
    <cellStyle name="Cálculo 2 6 2 3 3 4" xfId="4599" xr:uid="{90B853C8-0D9D-4588-896F-8D80E8F03645}"/>
    <cellStyle name="Cálculo 2 6 2 3 3 5" xfId="4600" xr:uid="{65A67193-CAA5-403E-BEA8-FDA00D018A34}"/>
    <cellStyle name="Cálculo 2 6 2 3 3 6" xfId="4601" xr:uid="{166AFB39-41A6-4229-8D7B-E07681E11E78}"/>
    <cellStyle name="Cálculo 2 6 2 3 3 7" xfId="4602" xr:uid="{38C2D395-8EAB-42FD-B9E2-06C4FFD28723}"/>
    <cellStyle name="Cálculo 2 6 2 3 3 8" xfId="4603" xr:uid="{312FD42A-0D9B-4B37-B36E-A71ACB426A9C}"/>
    <cellStyle name="Cálculo 2 6 2 3 3 9" xfId="4604" xr:uid="{79D9D9BD-4079-4DB4-8221-143CB61DBE7B}"/>
    <cellStyle name="Cálculo 2 6 2 3 30" xfId="4605" xr:uid="{7E083335-D62F-4C38-BFBA-81C179301102}"/>
    <cellStyle name="Cálculo 2 6 2 3 31" xfId="4606" xr:uid="{B80170BA-85B0-424E-B04B-580DF0C38ED2}"/>
    <cellStyle name="Cálculo 2 6 2 3 32" xfId="4607" xr:uid="{75F32CD6-8AE1-4B5E-83B3-5A8C5C329F9C}"/>
    <cellStyle name="Cálculo 2 6 2 3 33" xfId="4608" xr:uid="{D67CFC6E-A104-4EA3-A583-43FEA57071AB}"/>
    <cellStyle name="Cálculo 2 6 2 3 4" xfId="4609" xr:uid="{2A309F68-3047-46F5-99D7-9A04E2B1EF98}"/>
    <cellStyle name="Cálculo 2 6 2 3 5" xfId="4610" xr:uid="{ED4734E5-2B96-4ED5-A2A4-08606D030945}"/>
    <cellStyle name="Cálculo 2 6 2 3 6" xfId="4611" xr:uid="{85E0D893-25F2-4D0C-AC50-E6FC54393127}"/>
    <cellStyle name="Cálculo 2 6 2 3 7" xfId="4612" xr:uid="{E004998F-7AE8-4B9F-BFCD-208E4A4D1E03}"/>
    <cellStyle name="Cálculo 2 6 2 3 8" xfId="4613" xr:uid="{114EE124-782C-4949-8A72-9F06975A7F52}"/>
    <cellStyle name="Cálculo 2 6 2 3 9" xfId="4614" xr:uid="{3F61C61C-CF01-48E3-8075-72B2E88CC366}"/>
    <cellStyle name="Cálculo 2 6 2 30" xfId="4615" xr:uid="{F0ACF5AB-D411-4085-A98B-8A3B0F0D843E}"/>
    <cellStyle name="Cálculo 2 6 2 31" xfId="4616" xr:uid="{14C4F2A8-56F5-4E35-A5CC-3C0B6A049BC8}"/>
    <cellStyle name="Cálculo 2 6 2 32" xfId="4617" xr:uid="{0E471C96-8EB1-4B6E-A7B6-288BDBF77A9E}"/>
    <cellStyle name="Cálculo 2 6 2 33" xfId="4618" xr:uid="{7332EC12-3518-479D-BDDD-3EE8C69A5706}"/>
    <cellStyle name="Cálculo 2 6 2 34" xfId="4619" xr:uid="{98DD7185-E097-4DA8-B512-E17735FA5214}"/>
    <cellStyle name="Cálculo 2 6 2 35" xfId="4620" xr:uid="{DD1CCAEA-6BC9-4FD6-84D9-00C46A12CFB4}"/>
    <cellStyle name="Cálculo 2 6 2 36" xfId="4621" xr:uid="{C94EF854-4A84-4A81-B2E5-F2255891810C}"/>
    <cellStyle name="Cálculo 2 6 2 4" xfId="4622" xr:uid="{907C028C-BC76-4FBB-8CFA-E04A7BA3A0D7}"/>
    <cellStyle name="Cálculo 2 6 2 4 10" xfId="4623" xr:uid="{A58EFCC2-CB4C-4A0B-BDB6-2307BC59D623}"/>
    <cellStyle name="Cálculo 2 6 2 4 11" xfId="4624" xr:uid="{3DC963F9-CEC1-4CE6-B4BB-E7BFDE93A08D}"/>
    <cellStyle name="Cálculo 2 6 2 4 12" xfId="4625" xr:uid="{069877C5-CB78-414B-90F2-B8134E4D95E7}"/>
    <cellStyle name="Cálculo 2 6 2 4 13" xfId="4626" xr:uid="{4F0D1FE9-D284-4624-AD9A-B845D2FAA74B}"/>
    <cellStyle name="Cálculo 2 6 2 4 14" xfId="4627" xr:uid="{F669A588-27BD-4EAF-9C37-AD9DFF1DCF81}"/>
    <cellStyle name="Cálculo 2 6 2 4 15" xfId="4628" xr:uid="{2192F206-666F-4716-84DC-9813FFB45A75}"/>
    <cellStyle name="Cálculo 2 6 2 4 16" xfId="4629" xr:uid="{29DC9C2B-770A-421B-AD71-4633D145D806}"/>
    <cellStyle name="Cálculo 2 6 2 4 17" xfId="4630" xr:uid="{A1979C4A-31E7-4698-83C0-C7BAC9ED5070}"/>
    <cellStyle name="Cálculo 2 6 2 4 18" xfId="4631" xr:uid="{8E72A429-09B5-46B0-BCA4-09DCBFC3FC79}"/>
    <cellStyle name="Cálculo 2 6 2 4 19" xfId="4632" xr:uid="{D0C4E8A8-8993-48E2-AD4C-5A41E800FB57}"/>
    <cellStyle name="Cálculo 2 6 2 4 2" xfId="4633" xr:uid="{A4A9E68B-93A2-44AE-885C-28DD53A4E130}"/>
    <cellStyle name="Cálculo 2 6 2 4 2 10" xfId="4634" xr:uid="{DE076561-DAC6-4145-8F66-1B923B3047BC}"/>
    <cellStyle name="Cálculo 2 6 2 4 2 11" xfId="4635" xr:uid="{A74021F9-289F-46DE-ACD4-06934663D630}"/>
    <cellStyle name="Cálculo 2 6 2 4 2 12" xfId="4636" xr:uid="{358EB9B4-8573-4F81-A894-11C04154C784}"/>
    <cellStyle name="Cálculo 2 6 2 4 2 13" xfId="4637" xr:uid="{F75EF55E-06C2-48B8-8573-AD1970BE7723}"/>
    <cellStyle name="Cálculo 2 6 2 4 2 14" xfId="4638" xr:uid="{5982A15E-9904-4DEB-82F1-5F055B6E304B}"/>
    <cellStyle name="Cálculo 2 6 2 4 2 15" xfId="4639" xr:uid="{BE1F1AF9-A39B-4B9E-A7CF-A5C53C7AE861}"/>
    <cellStyle name="Cálculo 2 6 2 4 2 16" xfId="4640" xr:uid="{63961D29-76A2-4320-9369-6EDA85066A4F}"/>
    <cellStyle name="Cálculo 2 6 2 4 2 17" xfId="4641" xr:uid="{6A6E971F-77B4-4AB9-9E5F-2D069C27A539}"/>
    <cellStyle name="Cálculo 2 6 2 4 2 18" xfId="4642" xr:uid="{8574FC4A-425B-41B3-9F22-51A5476E301D}"/>
    <cellStyle name="Cálculo 2 6 2 4 2 19" xfId="4643" xr:uid="{09C9AA7E-B6A0-415A-8FA5-594777588DFD}"/>
    <cellStyle name="Cálculo 2 6 2 4 2 2" xfId="4644" xr:uid="{ACCDD139-71F0-4B69-A312-98D2C7341719}"/>
    <cellStyle name="Cálculo 2 6 2 4 2 20" xfId="4645" xr:uid="{EE3C1E2E-84BC-49A0-A6A9-05A37E8A1CD0}"/>
    <cellStyle name="Cálculo 2 6 2 4 2 21" xfId="4646" xr:uid="{57BB9FD3-2F98-45C7-B2EC-62154A3C6BA6}"/>
    <cellStyle name="Cálculo 2 6 2 4 2 22" xfId="4647" xr:uid="{C6906B63-B20E-4E7B-96A3-23A971980C5B}"/>
    <cellStyle name="Cálculo 2 6 2 4 2 23" xfId="4648" xr:uid="{57E0C919-AE9E-46CD-A505-D7D38A3E1F98}"/>
    <cellStyle name="Cálculo 2 6 2 4 2 24" xfId="4649" xr:uid="{D41D2AE8-EC23-4BBE-A4E9-32EB6FB1E68D}"/>
    <cellStyle name="Cálculo 2 6 2 4 2 25" xfId="4650" xr:uid="{0AE85A88-4A1F-4F5A-8E55-64B74A0703CC}"/>
    <cellStyle name="Cálculo 2 6 2 4 2 26" xfId="4651" xr:uid="{58F244AC-CC63-49CF-A830-86332D7134F1}"/>
    <cellStyle name="Cálculo 2 6 2 4 2 27" xfId="4652" xr:uid="{68511A4C-2AD6-4A32-8DEE-7460DAC8AC41}"/>
    <cellStyle name="Cálculo 2 6 2 4 2 28" xfId="4653" xr:uid="{351C774E-FDF1-4AC9-B735-299ECE3AFA3D}"/>
    <cellStyle name="Cálculo 2 6 2 4 2 29" xfId="4654" xr:uid="{5A228D07-5A51-47FE-B649-04814490AA1E}"/>
    <cellStyle name="Cálculo 2 6 2 4 2 3" xfId="4655" xr:uid="{3463CDB9-C7B8-4AEB-BCE7-0DEB152AC3D2}"/>
    <cellStyle name="Cálculo 2 6 2 4 2 30" xfId="4656" xr:uid="{E71A5941-78CA-4EA3-8043-24359B0E7432}"/>
    <cellStyle name="Cálculo 2 6 2 4 2 31" xfId="4657" xr:uid="{0668A6C3-B815-43D3-9C4A-0BD2A7F4907E}"/>
    <cellStyle name="Cálculo 2 6 2 4 2 4" xfId="4658" xr:uid="{A58EEEA6-198E-4E85-BCE9-AD573DC026B4}"/>
    <cellStyle name="Cálculo 2 6 2 4 2 5" xfId="4659" xr:uid="{C52FAF4D-0799-469C-96BE-A2414DF7D8C6}"/>
    <cellStyle name="Cálculo 2 6 2 4 2 6" xfId="4660" xr:uid="{20094ECB-F8CD-4DCA-B978-632FC721D390}"/>
    <cellStyle name="Cálculo 2 6 2 4 2 7" xfId="4661" xr:uid="{A96A94C2-50DC-4D74-B084-696FADCEC043}"/>
    <cellStyle name="Cálculo 2 6 2 4 2 8" xfId="4662" xr:uid="{AD7CC7AF-3C7B-4970-A15B-6BC96BAF7CB0}"/>
    <cellStyle name="Cálculo 2 6 2 4 2 9" xfId="4663" xr:uid="{2BA225B1-9798-4A10-BE05-20393563C8EB}"/>
    <cellStyle name="Cálculo 2 6 2 4 20" xfId="4664" xr:uid="{D0746E81-0031-4421-9C5D-1B487A406387}"/>
    <cellStyle name="Cálculo 2 6 2 4 21" xfId="4665" xr:uid="{035B197C-E4F2-40EB-8CD1-74530CA06555}"/>
    <cellStyle name="Cálculo 2 6 2 4 22" xfId="4666" xr:uid="{1D354141-CC30-40F5-ABE6-ECB0A6B58C38}"/>
    <cellStyle name="Cálculo 2 6 2 4 23" xfId="4667" xr:uid="{388DCBCA-71DE-4E8B-859D-1D73380E8EB6}"/>
    <cellStyle name="Cálculo 2 6 2 4 24" xfId="4668" xr:uid="{8B2789C3-EF85-4640-8DD2-D97CD1FA1236}"/>
    <cellStyle name="Cálculo 2 6 2 4 25" xfId="4669" xr:uid="{008AB59A-A9FC-4B7F-99BB-DDF6D9691657}"/>
    <cellStyle name="Cálculo 2 6 2 4 26" xfId="4670" xr:uid="{37C0D703-B0AD-4D94-9A9D-8A71233C8818}"/>
    <cellStyle name="Cálculo 2 6 2 4 27" xfId="4671" xr:uid="{300AF03A-BD52-4C3F-92C5-15DF439D9E05}"/>
    <cellStyle name="Cálculo 2 6 2 4 28" xfId="4672" xr:uid="{11914A01-3B79-4D83-B160-5D74B6C9D792}"/>
    <cellStyle name="Cálculo 2 6 2 4 29" xfId="4673" xr:uid="{ABF069AD-BDAC-4059-B80E-4B76FF0D86EE}"/>
    <cellStyle name="Cálculo 2 6 2 4 3" xfId="4674" xr:uid="{32F992BE-86ED-4147-873A-EB5F4DCF5EC4}"/>
    <cellStyle name="Cálculo 2 6 2 4 3 10" xfId="4675" xr:uid="{4B1DD1F3-E57D-47A4-87D2-D4F94080E9F9}"/>
    <cellStyle name="Cálculo 2 6 2 4 3 11" xfId="4676" xr:uid="{878DE54F-2894-4675-A901-1389BAE76E87}"/>
    <cellStyle name="Cálculo 2 6 2 4 3 12" xfId="4677" xr:uid="{826B3730-FF27-44E5-B72D-86336D3F4ECD}"/>
    <cellStyle name="Cálculo 2 6 2 4 3 13" xfId="4678" xr:uid="{D9CDC48C-B0FA-4B67-A816-1D7F05C68AE8}"/>
    <cellStyle name="Cálculo 2 6 2 4 3 14" xfId="4679" xr:uid="{30538531-D64A-4B12-A5EE-F8153AD79449}"/>
    <cellStyle name="Cálculo 2 6 2 4 3 15" xfId="4680" xr:uid="{338B28DD-93C0-4C9E-BD7F-AD3176B0AB99}"/>
    <cellStyle name="Cálculo 2 6 2 4 3 16" xfId="4681" xr:uid="{F5B31793-BDE3-4614-88AA-0B514DABEB81}"/>
    <cellStyle name="Cálculo 2 6 2 4 3 17" xfId="4682" xr:uid="{E3E50593-3200-48A5-BD0F-D8E4F01B1126}"/>
    <cellStyle name="Cálculo 2 6 2 4 3 18" xfId="4683" xr:uid="{D270B67E-1643-413C-9CC4-5FC7C1D4D556}"/>
    <cellStyle name="Cálculo 2 6 2 4 3 19" xfId="4684" xr:uid="{E93006B1-9D28-4D1B-AA89-595B3DA979A2}"/>
    <cellStyle name="Cálculo 2 6 2 4 3 2" xfId="4685" xr:uid="{A56157D8-CA1A-4727-A98E-5A0922E73060}"/>
    <cellStyle name="Cálculo 2 6 2 4 3 20" xfId="4686" xr:uid="{AC992F39-830A-47FE-AD54-3E9A6376695E}"/>
    <cellStyle name="Cálculo 2 6 2 4 3 21" xfId="4687" xr:uid="{2F3F5233-362A-4B6B-BEFE-8B3E6E44F018}"/>
    <cellStyle name="Cálculo 2 6 2 4 3 22" xfId="4688" xr:uid="{34B7666D-B798-4D78-86F0-B7DDB58CEAAA}"/>
    <cellStyle name="Cálculo 2 6 2 4 3 23" xfId="4689" xr:uid="{D606D490-5A39-441D-92C0-4B02B90F385D}"/>
    <cellStyle name="Cálculo 2 6 2 4 3 24" xfId="4690" xr:uid="{EB63C4E5-A04F-448C-85FB-D71428EDCC8A}"/>
    <cellStyle name="Cálculo 2 6 2 4 3 25" xfId="4691" xr:uid="{DD94C502-6396-4743-950A-9A177FC884CE}"/>
    <cellStyle name="Cálculo 2 6 2 4 3 26" xfId="4692" xr:uid="{935430E0-DE86-4279-BF9A-1DCAE22B2940}"/>
    <cellStyle name="Cálculo 2 6 2 4 3 27" xfId="4693" xr:uid="{0D0C030E-0CA8-4E5F-9B2E-67AE3AFB1FDA}"/>
    <cellStyle name="Cálculo 2 6 2 4 3 28" xfId="4694" xr:uid="{6797AE10-2ACD-4325-902A-57F4A0425134}"/>
    <cellStyle name="Cálculo 2 6 2 4 3 29" xfId="4695" xr:uid="{5444CCEB-1994-4DD0-B770-5BE00A2D3C91}"/>
    <cellStyle name="Cálculo 2 6 2 4 3 3" xfId="4696" xr:uid="{B0A17F62-E4D6-4176-8BA9-0D1DB40C5810}"/>
    <cellStyle name="Cálculo 2 6 2 4 3 30" xfId="4697" xr:uid="{91C90FC1-5529-494D-BAAA-22A75AE19221}"/>
    <cellStyle name="Cálculo 2 6 2 4 3 31" xfId="4698" xr:uid="{52A0FDD3-00A7-4683-B257-D9E05E748E24}"/>
    <cellStyle name="Cálculo 2 6 2 4 3 4" xfId="4699" xr:uid="{942B484C-CFBF-43D8-985F-79AD47FEF0B2}"/>
    <cellStyle name="Cálculo 2 6 2 4 3 5" xfId="4700" xr:uid="{A05B8315-575C-4BFA-A076-48703F5C38B8}"/>
    <cellStyle name="Cálculo 2 6 2 4 3 6" xfId="4701" xr:uid="{1F16DE6B-A7CC-415A-BFC7-351B3FDF9229}"/>
    <cellStyle name="Cálculo 2 6 2 4 3 7" xfId="4702" xr:uid="{FF66CFE7-009C-4C19-84C2-F1C8A6FB33A6}"/>
    <cellStyle name="Cálculo 2 6 2 4 3 8" xfId="4703" xr:uid="{F187D9DF-C4CC-4A2F-BA95-7CFBEBBEE4EE}"/>
    <cellStyle name="Cálculo 2 6 2 4 3 9" xfId="4704" xr:uid="{41E776F8-B12C-45BC-8D2A-63FC58029A4C}"/>
    <cellStyle name="Cálculo 2 6 2 4 30" xfId="4705" xr:uid="{6122E82D-85A6-4B49-AB15-4D9CFE2BF1A0}"/>
    <cellStyle name="Cálculo 2 6 2 4 31" xfId="4706" xr:uid="{BDAA4C44-6250-4EE1-AFF8-CDB4F3B807BD}"/>
    <cellStyle name="Cálculo 2 6 2 4 32" xfId="4707" xr:uid="{7A432CA3-9190-406D-8B92-DF0B1C803FE6}"/>
    <cellStyle name="Cálculo 2 6 2 4 33" xfId="4708" xr:uid="{83F86F3F-402D-402B-92FD-E076ED707E9E}"/>
    <cellStyle name="Cálculo 2 6 2 4 4" xfId="4709" xr:uid="{7165D01A-564C-4CDE-8F8C-8FFCC854A61B}"/>
    <cellStyle name="Cálculo 2 6 2 4 5" xfId="4710" xr:uid="{79CEE4B2-D6BF-41DE-816C-CEA984D28C25}"/>
    <cellStyle name="Cálculo 2 6 2 4 6" xfId="4711" xr:uid="{1D6679C8-D036-4A0A-A52A-A1E55E2E0C85}"/>
    <cellStyle name="Cálculo 2 6 2 4 7" xfId="4712" xr:uid="{B342C374-5EF5-43DB-830E-F5C7494D3344}"/>
    <cellStyle name="Cálculo 2 6 2 4 8" xfId="4713" xr:uid="{A5CC3709-4E82-4F95-A063-8AD7E22DC8C0}"/>
    <cellStyle name="Cálculo 2 6 2 4 9" xfId="4714" xr:uid="{F6A1C43E-7490-4F12-8A1C-D775CFE714A3}"/>
    <cellStyle name="Cálculo 2 6 2 5" xfId="4715" xr:uid="{D95A94EC-363B-4B22-90B5-633BF9942C69}"/>
    <cellStyle name="Cálculo 2 6 2 5 10" xfId="4716" xr:uid="{E6A8A9DB-C38A-414B-8082-E8C3799D1BB0}"/>
    <cellStyle name="Cálculo 2 6 2 5 11" xfId="4717" xr:uid="{AD35A1FB-B63B-4B39-B63F-5ADA0CC2120D}"/>
    <cellStyle name="Cálculo 2 6 2 5 12" xfId="4718" xr:uid="{F47B9F97-AAD6-4867-A15B-27FF730DC80B}"/>
    <cellStyle name="Cálculo 2 6 2 5 13" xfId="4719" xr:uid="{E3C67387-C965-4E1A-B583-8C2864FF24EA}"/>
    <cellStyle name="Cálculo 2 6 2 5 14" xfId="4720" xr:uid="{D215E6EF-CEB8-4354-82F7-227FCD89157A}"/>
    <cellStyle name="Cálculo 2 6 2 5 15" xfId="4721" xr:uid="{C5396630-7D49-4E1A-9CC7-4CBF655A35B5}"/>
    <cellStyle name="Cálculo 2 6 2 5 16" xfId="4722" xr:uid="{C647FEA7-38CB-4215-89E4-08D134811DEA}"/>
    <cellStyle name="Cálculo 2 6 2 5 17" xfId="4723" xr:uid="{7F032A35-5A40-4197-B96C-91A891E9DE6C}"/>
    <cellStyle name="Cálculo 2 6 2 5 18" xfId="4724" xr:uid="{DA28F307-7DCF-4064-B01E-3442D684E578}"/>
    <cellStyle name="Cálculo 2 6 2 5 19" xfId="4725" xr:uid="{7977BDB6-5906-4D18-ADB2-6F911A63BF7D}"/>
    <cellStyle name="Cálculo 2 6 2 5 2" xfId="4726" xr:uid="{E76AA5F3-C868-4012-BCA6-D7D14ABC6E56}"/>
    <cellStyle name="Cálculo 2 6 2 5 20" xfId="4727" xr:uid="{ED78C565-5A34-42A2-9934-B9009D3CAC30}"/>
    <cellStyle name="Cálculo 2 6 2 5 21" xfId="4728" xr:uid="{A2FF0312-3C32-415F-85F4-96F969126D80}"/>
    <cellStyle name="Cálculo 2 6 2 5 22" xfId="4729" xr:uid="{885D3313-806B-4F57-A7F0-E6EBC8DB2ED7}"/>
    <cellStyle name="Cálculo 2 6 2 5 23" xfId="4730" xr:uid="{C1282162-E036-4023-A18F-86933E3785AF}"/>
    <cellStyle name="Cálculo 2 6 2 5 24" xfId="4731" xr:uid="{FE4092BD-3A37-4205-A619-7683925A0A34}"/>
    <cellStyle name="Cálculo 2 6 2 5 25" xfId="4732" xr:uid="{843A62AF-2AB2-4DF1-B45B-0FAF2E5B4A04}"/>
    <cellStyle name="Cálculo 2 6 2 5 26" xfId="4733" xr:uid="{C907078D-2A04-49BE-8B48-7CADAEB13DD4}"/>
    <cellStyle name="Cálculo 2 6 2 5 27" xfId="4734" xr:uid="{B18C564D-CD50-4B4B-8F4B-B6978FBA473B}"/>
    <cellStyle name="Cálculo 2 6 2 5 28" xfId="4735" xr:uid="{6F55EF43-1FEC-4F4D-BF4E-60252016ED50}"/>
    <cellStyle name="Cálculo 2 6 2 5 29" xfId="4736" xr:uid="{E9F7746A-1107-42C9-97DD-BA171399AF08}"/>
    <cellStyle name="Cálculo 2 6 2 5 3" xfId="4737" xr:uid="{0FFB4D38-F9C2-439F-B39E-C7B35627B48E}"/>
    <cellStyle name="Cálculo 2 6 2 5 30" xfId="4738" xr:uid="{0A41539E-9E37-4B20-A7A5-A3579EABF6CA}"/>
    <cellStyle name="Cálculo 2 6 2 5 31" xfId="4739" xr:uid="{2101AB2C-053F-4769-B1EF-C8EE753511CB}"/>
    <cellStyle name="Cálculo 2 6 2 5 4" xfId="4740" xr:uid="{759461F9-6A86-4BC3-AC28-B2BB00208757}"/>
    <cellStyle name="Cálculo 2 6 2 5 5" xfId="4741" xr:uid="{7C533A1F-AC61-4FC4-9BEB-2962EBA9173E}"/>
    <cellStyle name="Cálculo 2 6 2 5 6" xfId="4742" xr:uid="{ECAE4AFC-B817-4E4D-81B7-7F926785D0BF}"/>
    <cellStyle name="Cálculo 2 6 2 5 7" xfId="4743" xr:uid="{B0B553D1-E030-4CC7-BC14-57BBC1A6C6D1}"/>
    <cellStyle name="Cálculo 2 6 2 5 8" xfId="4744" xr:uid="{B923C7C4-F9AB-4CA1-837E-DAB993FB03C9}"/>
    <cellStyle name="Cálculo 2 6 2 5 9" xfId="4745" xr:uid="{56DBA9A2-B02E-4AC0-91BA-D3D06930091C}"/>
    <cellStyle name="Cálculo 2 6 2 6" xfId="4746" xr:uid="{894CBADB-ECF2-46F3-8259-8A4868D94E66}"/>
    <cellStyle name="Cálculo 2 6 2 6 10" xfId="4747" xr:uid="{EB225127-FE00-44CA-B931-94130DA6E9A3}"/>
    <cellStyle name="Cálculo 2 6 2 6 11" xfId="4748" xr:uid="{D9C289DA-EE55-4260-AA83-A9821E44F021}"/>
    <cellStyle name="Cálculo 2 6 2 6 12" xfId="4749" xr:uid="{FDD1EB4C-029A-4C2C-983B-04FFCB13BE54}"/>
    <cellStyle name="Cálculo 2 6 2 6 13" xfId="4750" xr:uid="{6540979E-74C8-4DCC-AB3C-B3CD80EC6B28}"/>
    <cellStyle name="Cálculo 2 6 2 6 14" xfId="4751" xr:uid="{D2A320F3-AF27-4901-8D32-05593B0218DE}"/>
    <cellStyle name="Cálculo 2 6 2 6 15" xfId="4752" xr:uid="{37463AAD-A5A8-43D5-88A1-FABA43CD3A86}"/>
    <cellStyle name="Cálculo 2 6 2 6 16" xfId="4753" xr:uid="{493AA268-570C-48D7-B432-BADEA2946024}"/>
    <cellStyle name="Cálculo 2 6 2 6 17" xfId="4754" xr:uid="{B98D1322-36DE-46B1-A12D-68F8DE6C8222}"/>
    <cellStyle name="Cálculo 2 6 2 6 18" xfId="4755" xr:uid="{6EA16B43-9FFB-4F2A-820D-AD3423829626}"/>
    <cellStyle name="Cálculo 2 6 2 6 19" xfId="4756" xr:uid="{AA7226B3-123D-46FF-8977-F4870AE03857}"/>
    <cellStyle name="Cálculo 2 6 2 6 2" xfId="4757" xr:uid="{69743B34-3E93-49DB-9F22-2A8E0890E873}"/>
    <cellStyle name="Cálculo 2 6 2 6 20" xfId="4758" xr:uid="{039A91C8-9C4F-4E50-903D-CC3B4C3425A2}"/>
    <cellStyle name="Cálculo 2 6 2 6 21" xfId="4759" xr:uid="{9C3F3318-63F1-4508-A209-374D6F37718E}"/>
    <cellStyle name="Cálculo 2 6 2 6 22" xfId="4760" xr:uid="{46149AAE-4B01-4EF0-B3DF-25957CD0D6F5}"/>
    <cellStyle name="Cálculo 2 6 2 6 23" xfId="4761" xr:uid="{84E8F6B5-3AA3-4026-9166-D9D95128E0C1}"/>
    <cellStyle name="Cálculo 2 6 2 6 24" xfId="4762" xr:uid="{2CDB9F80-130B-492B-AC65-8759D45B2051}"/>
    <cellStyle name="Cálculo 2 6 2 6 25" xfId="4763" xr:uid="{7CB32485-BBE3-48A6-9676-F0FA98C18A0C}"/>
    <cellStyle name="Cálculo 2 6 2 6 26" xfId="4764" xr:uid="{2DD2759A-18DE-4A18-9987-E71878DE9684}"/>
    <cellStyle name="Cálculo 2 6 2 6 27" xfId="4765" xr:uid="{2DE8782D-B5E9-4DAC-805D-6F20D44E4365}"/>
    <cellStyle name="Cálculo 2 6 2 6 28" xfId="4766" xr:uid="{9FD77DB6-81FD-446F-95AE-4E5F3A2FF55D}"/>
    <cellStyle name="Cálculo 2 6 2 6 29" xfId="4767" xr:uid="{2E1D0B35-0BD5-4346-A1F7-09BF6B6060E9}"/>
    <cellStyle name="Cálculo 2 6 2 6 3" xfId="4768" xr:uid="{43676A37-4B66-47F1-8A7E-A8274741976E}"/>
    <cellStyle name="Cálculo 2 6 2 6 30" xfId="4769" xr:uid="{C0537C5C-9D82-4CC5-9D40-444137ED5C10}"/>
    <cellStyle name="Cálculo 2 6 2 6 31" xfId="4770" xr:uid="{9D6C53E9-2C01-40F2-8E5B-1837C434E084}"/>
    <cellStyle name="Cálculo 2 6 2 6 4" xfId="4771" xr:uid="{C729BA44-7D08-4F45-863D-C051594EA6C7}"/>
    <cellStyle name="Cálculo 2 6 2 6 5" xfId="4772" xr:uid="{582BAC25-5E0F-4081-9313-4C672617F80B}"/>
    <cellStyle name="Cálculo 2 6 2 6 6" xfId="4773" xr:uid="{5B51606A-73DB-40A0-8E92-EB69618F9E35}"/>
    <cellStyle name="Cálculo 2 6 2 6 7" xfId="4774" xr:uid="{BA036C60-D2F3-441A-AAD1-407C0F61186F}"/>
    <cellStyle name="Cálculo 2 6 2 6 8" xfId="4775" xr:uid="{91F52FE0-240C-4705-BE54-3B64C4378FDF}"/>
    <cellStyle name="Cálculo 2 6 2 6 9" xfId="4776" xr:uid="{E2CD50FF-77DA-4DD4-A6D2-2138D7603B83}"/>
    <cellStyle name="Cálculo 2 6 2 7" xfId="4777" xr:uid="{92E7D726-7074-4BDC-B478-80F0EF076312}"/>
    <cellStyle name="Cálculo 2 6 2 8" xfId="4778" xr:uid="{3009D55B-453B-4169-B34E-03A44DFEF7D1}"/>
    <cellStyle name="Cálculo 2 6 2 9" xfId="4779" xr:uid="{D984FD27-622E-4216-B14A-9B0A18E86EEF}"/>
    <cellStyle name="Cálculo 2 6 20" xfId="4780" xr:uid="{E6076DD2-6AD3-4807-9B8E-DFA00B199853}"/>
    <cellStyle name="Cálculo 2 6 21" xfId="4781" xr:uid="{D320EED7-BCE8-43FF-AE45-E3640D7D3122}"/>
    <cellStyle name="Cálculo 2 6 22" xfId="4782" xr:uid="{6B252BA8-CBC6-4F68-AF7C-393E27344843}"/>
    <cellStyle name="Cálculo 2 6 23" xfId="4783" xr:uid="{8111ECAC-5AFC-4618-9ABD-93F60D896CBB}"/>
    <cellStyle name="Cálculo 2 6 24" xfId="4784" xr:uid="{66D122D2-6329-465E-8BC2-06558894574E}"/>
    <cellStyle name="Cálculo 2 6 25" xfId="4785" xr:uid="{120FF535-A25D-4D2C-97EF-601AF74BE292}"/>
    <cellStyle name="Cálculo 2 6 26" xfId="4786" xr:uid="{FB4B3DAC-1817-434A-A663-22679FEA0D81}"/>
    <cellStyle name="Cálculo 2 6 27" xfId="4787" xr:uid="{B07F046C-B6C1-4B89-9F8E-4D85A3C8B191}"/>
    <cellStyle name="Cálculo 2 6 28" xfId="4788" xr:uid="{E19608E5-51B7-47F9-9745-989739411518}"/>
    <cellStyle name="Cálculo 2 6 29" xfId="4789" xr:uid="{E7FABDBF-9564-4323-A11A-3F505EAD7660}"/>
    <cellStyle name="Cálculo 2 6 3" xfId="4790" xr:uid="{4CE2D7BA-8548-457F-8EDA-E2470824AA72}"/>
    <cellStyle name="Cálculo 2 6 3 10" xfId="4791" xr:uid="{51AF5BCB-5200-4535-B3FC-03D9A5E4FD06}"/>
    <cellStyle name="Cálculo 2 6 3 11" xfId="4792" xr:uid="{013C9CCE-D4BC-43A7-AB43-2F49B00B2C11}"/>
    <cellStyle name="Cálculo 2 6 3 12" xfId="4793" xr:uid="{07F3B3CB-EFC0-43F3-8714-ECDE838BAF1D}"/>
    <cellStyle name="Cálculo 2 6 3 13" xfId="4794" xr:uid="{9130E4A3-E568-47B4-A840-CFEE83422CED}"/>
    <cellStyle name="Cálculo 2 6 3 14" xfId="4795" xr:uid="{C3C2BFF6-97EA-4308-B35A-E1AFBDB8A44A}"/>
    <cellStyle name="Cálculo 2 6 3 15" xfId="4796" xr:uid="{30542507-9085-466A-857D-BD6E66D93071}"/>
    <cellStyle name="Cálculo 2 6 3 16" xfId="4797" xr:uid="{364FE93B-6471-4838-8A79-4D686C46D00D}"/>
    <cellStyle name="Cálculo 2 6 3 17" xfId="4798" xr:uid="{210EE189-1C86-4E0C-AFD6-7F25BB4CFA42}"/>
    <cellStyle name="Cálculo 2 6 3 18" xfId="4799" xr:uid="{246A7F97-6BC5-48AA-AB16-05141314739A}"/>
    <cellStyle name="Cálculo 2 6 3 19" xfId="4800" xr:uid="{D8F784C1-720A-490F-AB26-49D33F6BBB06}"/>
    <cellStyle name="Cálculo 2 6 3 2" xfId="4801" xr:uid="{A9444E21-33D0-417C-B74C-E747B3100604}"/>
    <cellStyle name="Cálculo 2 6 3 2 10" xfId="4802" xr:uid="{C6E9A38B-385C-47C0-A1BC-A1EF22C57952}"/>
    <cellStyle name="Cálculo 2 6 3 2 11" xfId="4803" xr:uid="{7CEA4325-88BD-41BF-B1CB-B5A78BD78965}"/>
    <cellStyle name="Cálculo 2 6 3 2 12" xfId="4804" xr:uid="{54F7AB29-F482-4D33-BB49-4EC21098B8D9}"/>
    <cellStyle name="Cálculo 2 6 3 2 13" xfId="4805" xr:uid="{0DE66BF0-5740-405C-A7A2-64291F5317A5}"/>
    <cellStyle name="Cálculo 2 6 3 2 14" xfId="4806" xr:uid="{3AC19D78-0E56-46FC-A220-5CB3E50CAFB0}"/>
    <cellStyle name="Cálculo 2 6 3 2 15" xfId="4807" xr:uid="{05C0A94D-7F78-47D2-8DEA-681034A51D0C}"/>
    <cellStyle name="Cálculo 2 6 3 2 16" xfId="4808" xr:uid="{79EFDA21-7025-4DA6-8D50-E417BE29104E}"/>
    <cellStyle name="Cálculo 2 6 3 2 17" xfId="4809" xr:uid="{422A5855-3643-4014-B20C-D4C7FF31D0B6}"/>
    <cellStyle name="Cálculo 2 6 3 2 18" xfId="4810" xr:uid="{39BF8041-D43D-4979-A64B-110FC5350E42}"/>
    <cellStyle name="Cálculo 2 6 3 2 19" xfId="4811" xr:uid="{91F4A7F2-061F-4D79-9779-7D176F933349}"/>
    <cellStyle name="Cálculo 2 6 3 2 2" xfId="4812" xr:uid="{15C2BBE3-B8BF-41ED-8021-4BDEA3CBFFF3}"/>
    <cellStyle name="Cálculo 2 6 3 2 20" xfId="4813" xr:uid="{34A18A54-3551-49E9-BB2F-FD8FB885D436}"/>
    <cellStyle name="Cálculo 2 6 3 2 21" xfId="4814" xr:uid="{92200F8A-A187-44D5-8D59-EC736E899BFE}"/>
    <cellStyle name="Cálculo 2 6 3 2 22" xfId="4815" xr:uid="{6EEB4465-83F2-406D-BFC0-D6D38FB75A48}"/>
    <cellStyle name="Cálculo 2 6 3 2 23" xfId="4816" xr:uid="{81125214-D005-442E-A553-9FF6B5B1805E}"/>
    <cellStyle name="Cálculo 2 6 3 2 24" xfId="4817" xr:uid="{C2435E1B-B12B-4C30-8BEC-DB83FE7D1123}"/>
    <cellStyle name="Cálculo 2 6 3 2 25" xfId="4818" xr:uid="{BE7DCF56-8247-43C8-9259-1BFE527DED17}"/>
    <cellStyle name="Cálculo 2 6 3 2 26" xfId="4819" xr:uid="{F3EF77B7-4840-4252-8967-6021FA9D9723}"/>
    <cellStyle name="Cálculo 2 6 3 2 27" xfId="4820" xr:uid="{1AB18F91-875F-46D8-886F-2D6AB274B87A}"/>
    <cellStyle name="Cálculo 2 6 3 2 28" xfId="4821" xr:uid="{EE9C796E-8864-4551-9ED3-3337DCEE9CFF}"/>
    <cellStyle name="Cálculo 2 6 3 2 29" xfId="4822" xr:uid="{81C131DE-7C54-4505-A27A-D3A4CE671D23}"/>
    <cellStyle name="Cálculo 2 6 3 2 3" xfId="4823" xr:uid="{FD127AD8-3163-4D49-B4DF-A93F8BF4553B}"/>
    <cellStyle name="Cálculo 2 6 3 2 30" xfId="4824" xr:uid="{61FCB393-F71A-4508-8381-AC3C2F897748}"/>
    <cellStyle name="Cálculo 2 6 3 2 31" xfId="4825" xr:uid="{5C4D77D3-5D26-4779-B7BC-888DD955DD07}"/>
    <cellStyle name="Cálculo 2 6 3 2 4" xfId="4826" xr:uid="{917B7716-A093-48A2-9952-F6B43CB4350A}"/>
    <cellStyle name="Cálculo 2 6 3 2 5" xfId="4827" xr:uid="{3F5ED6C8-26FA-4809-9122-CE0A5FD2019E}"/>
    <cellStyle name="Cálculo 2 6 3 2 6" xfId="4828" xr:uid="{D8B708ED-B7E1-4E0B-9978-10FC4C6973A0}"/>
    <cellStyle name="Cálculo 2 6 3 2 7" xfId="4829" xr:uid="{B7E3F299-D8FA-49EF-87D3-9780A6A1E167}"/>
    <cellStyle name="Cálculo 2 6 3 2 8" xfId="4830" xr:uid="{069D3A59-DC12-4887-8EDB-5DD8EB29D10A}"/>
    <cellStyle name="Cálculo 2 6 3 2 9" xfId="4831" xr:uid="{823FB69F-7AF1-4548-8940-021E9EC162E1}"/>
    <cellStyle name="Cálculo 2 6 3 20" xfId="4832" xr:uid="{84FCFE42-7DF2-4ECA-B081-FC1B56F8F606}"/>
    <cellStyle name="Cálculo 2 6 3 21" xfId="4833" xr:uid="{F3C419AD-ABD5-400A-99CC-8D814B7A7429}"/>
    <cellStyle name="Cálculo 2 6 3 22" xfId="4834" xr:uid="{BB853B1F-1B68-4A40-8943-D775EAAD5DC1}"/>
    <cellStyle name="Cálculo 2 6 3 23" xfId="4835" xr:uid="{E65B8AB1-B89D-4D53-8649-A497DDBAA3CD}"/>
    <cellStyle name="Cálculo 2 6 3 24" xfId="4836" xr:uid="{71261184-5FEA-4AF8-AAE7-34F5E3F66DC0}"/>
    <cellStyle name="Cálculo 2 6 3 25" xfId="4837" xr:uid="{2BB92FF0-B322-400F-9239-1035BF5C7AE2}"/>
    <cellStyle name="Cálculo 2 6 3 26" xfId="4838" xr:uid="{37306CDF-8F69-41DE-9380-7E5C479D4A54}"/>
    <cellStyle name="Cálculo 2 6 3 27" xfId="4839" xr:uid="{B50C9901-D87C-4F94-BFC3-F2F3258AD3D9}"/>
    <cellStyle name="Cálculo 2 6 3 28" xfId="4840" xr:uid="{16E4B970-A8F6-4D9F-B5C1-4E13500E40B8}"/>
    <cellStyle name="Cálculo 2 6 3 29" xfId="4841" xr:uid="{085A248F-7EBB-4083-BDDB-D4582F179ACB}"/>
    <cellStyle name="Cálculo 2 6 3 3" xfId="4842" xr:uid="{F3B29D07-AD06-4233-8C03-5C4D1A821540}"/>
    <cellStyle name="Cálculo 2 6 3 3 10" xfId="4843" xr:uid="{BD13AB5E-CF8B-4240-B13F-0B73039A7009}"/>
    <cellStyle name="Cálculo 2 6 3 3 11" xfId="4844" xr:uid="{7E579CEB-D084-4295-9DEB-A3F491B6DD56}"/>
    <cellStyle name="Cálculo 2 6 3 3 12" xfId="4845" xr:uid="{12905329-1083-4394-BB8E-C24C23AD8B01}"/>
    <cellStyle name="Cálculo 2 6 3 3 13" xfId="4846" xr:uid="{4EBEF73D-B63A-47C0-99A5-5481A7FD08FF}"/>
    <cellStyle name="Cálculo 2 6 3 3 14" xfId="4847" xr:uid="{A248F9F0-4E3B-4C63-97FB-CEA682B77FCC}"/>
    <cellStyle name="Cálculo 2 6 3 3 15" xfId="4848" xr:uid="{2B50AACD-3F44-48BE-A366-B4DC448B37B4}"/>
    <cellStyle name="Cálculo 2 6 3 3 16" xfId="4849" xr:uid="{693AC6E2-C956-45CD-8125-93968CD71AFE}"/>
    <cellStyle name="Cálculo 2 6 3 3 17" xfId="4850" xr:uid="{ABE6CE1B-CF5C-4A0E-A123-4622E9D653E6}"/>
    <cellStyle name="Cálculo 2 6 3 3 18" xfId="4851" xr:uid="{DA4DBEB7-778A-4AB8-AA4E-23F505C72405}"/>
    <cellStyle name="Cálculo 2 6 3 3 19" xfId="4852" xr:uid="{493CE44B-E4F0-4174-B86B-0849ED12D425}"/>
    <cellStyle name="Cálculo 2 6 3 3 2" xfId="4853" xr:uid="{C0FAAE88-66C2-450B-9BEC-816B88A16D1F}"/>
    <cellStyle name="Cálculo 2 6 3 3 20" xfId="4854" xr:uid="{FE6DAECA-323E-48C2-AE80-1B749A68BA69}"/>
    <cellStyle name="Cálculo 2 6 3 3 21" xfId="4855" xr:uid="{D6EEC5FE-269F-4A6F-8294-12667F3702DF}"/>
    <cellStyle name="Cálculo 2 6 3 3 22" xfId="4856" xr:uid="{198DA350-2C96-4636-A6F1-F736465384B1}"/>
    <cellStyle name="Cálculo 2 6 3 3 23" xfId="4857" xr:uid="{FC0EF91B-761D-45BE-8716-F8F2B91102B4}"/>
    <cellStyle name="Cálculo 2 6 3 3 24" xfId="4858" xr:uid="{0A4A8297-6110-44E4-A6DF-562D3AD9FB1D}"/>
    <cellStyle name="Cálculo 2 6 3 3 25" xfId="4859" xr:uid="{2AE920C9-11B5-4C63-AA84-40047C8619F1}"/>
    <cellStyle name="Cálculo 2 6 3 3 26" xfId="4860" xr:uid="{5484E2B4-44AD-4A30-8A47-18BD7A686840}"/>
    <cellStyle name="Cálculo 2 6 3 3 27" xfId="4861" xr:uid="{B31E9E67-A3E0-4802-B00E-7AF4F685A46B}"/>
    <cellStyle name="Cálculo 2 6 3 3 28" xfId="4862" xr:uid="{FA41C7E9-1AE2-4EBB-9A72-B92D51176E45}"/>
    <cellStyle name="Cálculo 2 6 3 3 29" xfId="4863" xr:uid="{DB9BBCC6-A207-4961-A71A-EB90E7325733}"/>
    <cellStyle name="Cálculo 2 6 3 3 3" xfId="4864" xr:uid="{0271E7DA-F702-4CCF-9123-7CB6288D2D8B}"/>
    <cellStyle name="Cálculo 2 6 3 3 30" xfId="4865" xr:uid="{9586FB01-D0C1-4945-9B7D-9D6E1941F43A}"/>
    <cellStyle name="Cálculo 2 6 3 3 31" xfId="4866" xr:uid="{599339F2-2253-40AB-B8D9-864F3A16E4C2}"/>
    <cellStyle name="Cálculo 2 6 3 3 4" xfId="4867" xr:uid="{E539A853-C318-4FDA-B91F-F54774128AD7}"/>
    <cellStyle name="Cálculo 2 6 3 3 5" xfId="4868" xr:uid="{4D6E7E0C-871E-43FC-8D52-320403E0F786}"/>
    <cellStyle name="Cálculo 2 6 3 3 6" xfId="4869" xr:uid="{854460F8-849F-4D41-8711-40E23BB10EDB}"/>
    <cellStyle name="Cálculo 2 6 3 3 7" xfId="4870" xr:uid="{FF069453-4436-4C26-8960-7E3D41062EF0}"/>
    <cellStyle name="Cálculo 2 6 3 3 8" xfId="4871" xr:uid="{9A956FBC-DA04-471A-AF7F-DD7C5C9144A8}"/>
    <cellStyle name="Cálculo 2 6 3 3 9" xfId="4872" xr:uid="{3255C008-7F04-4320-8721-8B685378071C}"/>
    <cellStyle name="Cálculo 2 6 3 30" xfId="4873" xr:uid="{3243F6B3-43F1-4DDE-A678-77A038145785}"/>
    <cellStyle name="Cálculo 2 6 3 31" xfId="4874" xr:uid="{85476E14-D0B1-477D-9B4B-1329F71F8127}"/>
    <cellStyle name="Cálculo 2 6 3 32" xfId="4875" xr:uid="{075D4394-1C12-4BB8-8D0E-FD11FE0074CA}"/>
    <cellStyle name="Cálculo 2 6 3 33" xfId="4876" xr:uid="{BC49E299-092B-42A1-A8D8-8B88ABA7E288}"/>
    <cellStyle name="Cálculo 2 6 3 4" xfId="4877" xr:uid="{02BAA0F1-B72B-453D-BE77-B46344820506}"/>
    <cellStyle name="Cálculo 2 6 3 5" xfId="4878" xr:uid="{C7AEF008-C77E-446C-A393-3C0AC4881941}"/>
    <cellStyle name="Cálculo 2 6 3 6" xfId="4879" xr:uid="{C3BC7110-F1BC-47E3-8633-9174B773CE59}"/>
    <cellStyle name="Cálculo 2 6 3 7" xfId="4880" xr:uid="{B9F0C553-E9ED-4DDF-858D-AE99BFD9C6FC}"/>
    <cellStyle name="Cálculo 2 6 3 8" xfId="4881" xr:uid="{3267D17B-2FCF-4E86-B110-05692FC65193}"/>
    <cellStyle name="Cálculo 2 6 3 9" xfId="4882" xr:uid="{126B1D4A-CC90-4712-B674-1CAE1224F340}"/>
    <cellStyle name="Cálculo 2 6 30" xfId="4883" xr:uid="{1C0C74D7-5F9D-4D46-A649-83C8537E98B3}"/>
    <cellStyle name="Cálculo 2 6 31" xfId="4884" xr:uid="{3F797B0B-6E9F-4E4B-A6DE-8BDB325EEC76}"/>
    <cellStyle name="Cálculo 2 6 32" xfId="4885" xr:uid="{7C6FA869-DD20-4E8F-9DD8-B43C3D320675}"/>
    <cellStyle name="Cálculo 2 6 33" xfId="4886" xr:uid="{7A8A3207-B37D-466B-8288-81273044E7C3}"/>
    <cellStyle name="Cálculo 2 6 34" xfId="4887" xr:uid="{C20DFEA1-FE3A-4EF9-ADEA-667B50FD081D}"/>
    <cellStyle name="Cálculo 2 6 35" xfId="4888" xr:uid="{CC6D7166-0540-4F66-B138-F3D1E9C65793}"/>
    <cellStyle name="Cálculo 2 6 36" xfId="4889" xr:uid="{D64DA279-F87D-4278-A142-72560B26B907}"/>
    <cellStyle name="Cálculo 2 6 37" xfId="4890" xr:uid="{CBDD26EA-E9C2-4DA0-85E0-BEA64FFCC7D0}"/>
    <cellStyle name="Cálculo 2 6 4" xfId="4891" xr:uid="{F2168E60-3124-4F58-8DF9-F765F640BD72}"/>
    <cellStyle name="Cálculo 2 6 4 10" xfId="4892" xr:uid="{4D8EA3B0-B4AA-4976-B51B-E24F2876EE0E}"/>
    <cellStyle name="Cálculo 2 6 4 11" xfId="4893" xr:uid="{793668ED-72C8-4DBF-A3FE-CE4297258372}"/>
    <cellStyle name="Cálculo 2 6 4 12" xfId="4894" xr:uid="{480C7077-2043-4BEE-8FF9-78057366FC49}"/>
    <cellStyle name="Cálculo 2 6 4 13" xfId="4895" xr:uid="{01111BF5-D341-488A-A3A4-DF02DD9BFFD4}"/>
    <cellStyle name="Cálculo 2 6 4 14" xfId="4896" xr:uid="{8E51FA72-42BB-4109-A7C8-19E9F10BC60F}"/>
    <cellStyle name="Cálculo 2 6 4 15" xfId="4897" xr:uid="{658628DB-DC87-4DC0-A7AD-505F841C7E8B}"/>
    <cellStyle name="Cálculo 2 6 4 16" xfId="4898" xr:uid="{47C8350D-B196-4C7C-AB9B-ED2F9B73D094}"/>
    <cellStyle name="Cálculo 2 6 4 17" xfId="4899" xr:uid="{88DE2060-20BF-4110-A317-CA69F42AE3F0}"/>
    <cellStyle name="Cálculo 2 6 4 18" xfId="4900" xr:uid="{A9B68F3B-5C78-4133-BE53-148046C45ACD}"/>
    <cellStyle name="Cálculo 2 6 4 19" xfId="4901" xr:uid="{AB90FBDF-6B22-438F-B988-0D088569A1F7}"/>
    <cellStyle name="Cálculo 2 6 4 2" xfId="4902" xr:uid="{6FE4C02C-680C-42AD-98E2-BB9FE69CA517}"/>
    <cellStyle name="Cálculo 2 6 4 2 10" xfId="4903" xr:uid="{BA7AA043-EAF5-4975-ACC7-7C8DC971D9B7}"/>
    <cellStyle name="Cálculo 2 6 4 2 11" xfId="4904" xr:uid="{F57951C6-37CA-4679-98D5-A3CEFED42647}"/>
    <cellStyle name="Cálculo 2 6 4 2 12" xfId="4905" xr:uid="{EDC8EA06-B1B8-4239-817E-DD927F5512BD}"/>
    <cellStyle name="Cálculo 2 6 4 2 13" xfId="4906" xr:uid="{50EBEAEF-8BDE-4E17-AC32-F029B615E929}"/>
    <cellStyle name="Cálculo 2 6 4 2 14" xfId="4907" xr:uid="{43540D79-2227-4F84-8693-986CE178258E}"/>
    <cellStyle name="Cálculo 2 6 4 2 15" xfId="4908" xr:uid="{95ECA4A8-B686-49D8-8DC7-7AF385513205}"/>
    <cellStyle name="Cálculo 2 6 4 2 16" xfId="4909" xr:uid="{45EBFCFE-C0ED-4F62-A9C4-9D1DF5AA7F50}"/>
    <cellStyle name="Cálculo 2 6 4 2 17" xfId="4910" xr:uid="{9820D682-5147-4DE1-BA72-C64E011B31C4}"/>
    <cellStyle name="Cálculo 2 6 4 2 18" xfId="4911" xr:uid="{4B48A772-D028-4581-B678-0804637DD956}"/>
    <cellStyle name="Cálculo 2 6 4 2 19" xfId="4912" xr:uid="{473FA1A7-5DC3-48AD-9D73-A19F82801A50}"/>
    <cellStyle name="Cálculo 2 6 4 2 2" xfId="4913" xr:uid="{A30A72C8-36AA-4E31-980A-9359E33A7968}"/>
    <cellStyle name="Cálculo 2 6 4 2 20" xfId="4914" xr:uid="{65C35E86-328B-4CC8-B9D4-0DFC63BDA931}"/>
    <cellStyle name="Cálculo 2 6 4 2 21" xfId="4915" xr:uid="{2A1683A0-EE1D-49B3-AC30-F9E2871BD55D}"/>
    <cellStyle name="Cálculo 2 6 4 2 22" xfId="4916" xr:uid="{39E8556F-C4C2-49C5-B0F8-F0CD2ECA78E0}"/>
    <cellStyle name="Cálculo 2 6 4 2 23" xfId="4917" xr:uid="{CFC0041E-0323-490F-9111-1656B163AAFF}"/>
    <cellStyle name="Cálculo 2 6 4 2 24" xfId="4918" xr:uid="{2FED63E6-1D74-4FF9-87D0-9F8389E4477B}"/>
    <cellStyle name="Cálculo 2 6 4 2 25" xfId="4919" xr:uid="{E5C4F01B-C7A9-4F50-BE62-F2526F588CA5}"/>
    <cellStyle name="Cálculo 2 6 4 2 26" xfId="4920" xr:uid="{FC7BB2C8-02ED-4DF8-87C1-56248E74FCFF}"/>
    <cellStyle name="Cálculo 2 6 4 2 27" xfId="4921" xr:uid="{3C89A793-055F-442C-9AEE-9E551B76DFF6}"/>
    <cellStyle name="Cálculo 2 6 4 2 28" xfId="4922" xr:uid="{F47B6664-D1F6-46C6-9A58-B352A38D41CC}"/>
    <cellStyle name="Cálculo 2 6 4 2 29" xfId="4923" xr:uid="{0E7F6317-982C-46FB-9778-93A52C52ECE3}"/>
    <cellStyle name="Cálculo 2 6 4 2 3" xfId="4924" xr:uid="{A49BA5E5-BD13-4B14-97AD-C656BB44182D}"/>
    <cellStyle name="Cálculo 2 6 4 2 30" xfId="4925" xr:uid="{4B9212A0-4AB2-4490-82D8-2530C47BACC6}"/>
    <cellStyle name="Cálculo 2 6 4 2 31" xfId="4926" xr:uid="{B8D3BBD5-8654-4D94-A4C4-EED3FCAAB7F5}"/>
    <cellStyle name="Cálculo 2 6 4 2 4" xfId="4927" xr:uid="{E3963E82-9BA3-473D-8D86-993BBF0C2D61}"/>
    <cellStyle name="Cálculo 2 6 4 2 5" xfId="4928" xr:uid="{177953CD-84ED-40C5-BC9A-B9E5B64EAE1F}"/>
    <cellStyle name="Cálculo 2 6 4 2 6" xfId="4929" xr:uid="{8959F04E-C4BF-47FC-876C-FCFF985906D6}"/>
    <cellStyle name="Cálculo 2 6 4 2 7" xfId="4930" xr:uid="{4E008734-DFAC-4314-988C-A545706119AF}"/>
    <cellStyle name="Cálculo 2 6 4 2 8" xfId="4931" xr:uid="{14478D66-BE47-408E-AA1F-AE92331E12EB}"/>
    <cellStyle name="Cálculo 2 6 4 2 9" xfId="4932" xr:uid="{C27BD9C8-424F-465E-8C25-11B256B8B47C}"/>
    <cellStyle name="Cálculo 2 6 4 20" xfId="4933" xr:uid="{F6D63B91-D93A-466F-9206-F0F838EFE7A2}"/>
    <cellStyle name="Cálculo 2 6 4 21" xfId="4934" xr:uid="{47F2FBDA-1BF3-4206-939B-AF28E94BA13C}"/>
    <cellStyle name="Cálculo 2 6 4 22" xfId="4935" xr:uid="{279DECB6-D9D0-44EA-AE04-B581CA8F7E45}"/>
    <cellStyle name="Cálculo 2 6 4 23" xfId="4936" xr:uid="{C3684150-B308-4BDB-BC2A-6F4C1C553B54}"/>
    <cellStyle name="Cálculo 2 6 4 24" xfId="4937" xr:uid="{EE29154F-0E67-49B2-A016-9E8AE350B468}"/>
    <cellStyle name="Cálculo 2 6 4 25" xfId="4938" xr:uid="{8A666FF5-B5BC-4591-BA46-DCB3E40921EC}"/>
    <cellStyle name="Cálculo 2 6 4 26" xfId="4939" xr:uid="{9D6CD1BA-A2FF-43DF-8255-7FD94948B27F}"/>
    <cellStyle name="Cálculo 2 6 4 27" xfId="4940" xr:uid="{1576FB00-344A-484E-9C81-1C9AA110AE1B}"/>
    <cellStyle name="Cálculo 2 6 4 28" xfId="4941" xr:uid="{27279396-12E7-4818-87C9-E879DD79F779}"/>
    <cellStyle name="Cálculo 2 6 4 29" xfId="4942" xr:uid="{6CB42BCA-C981-4253-A4E3-7D06240D21DA}"/>
    <cellStyle name="Cálculo 2 6 4 3" xfId="4943" xr:uid="{622C5F56-DD54-4181-B09B-28E8A7090F9E}"/>
    <cellStyle name="Cálculo 2 6 4 3 10" xfId="4944" xr:uid="{06618E87-CBE6-4400-A882-97DF3EFCF801}"/>
    <cellStyle name="Cálculo 2 6 4 3 11" xfId="4945" xr:uid="{B424CDAA-3C46-43E2-AF84-F678C607F199}"/>
    <cellStyle name="Cálculo 2 6 4 3 12" xfId="4946" xr:uid="{D116563E-57F5-4DE5-924D-6D78E1E84787}"/>
    <cellStyle name="Cálculo 2 6 4 3 13" xfId="4947" xr:uid="{79A51723-BB56-4843-9056-F68775A47485}"/>
    <cellStyle name="Cálculo 2 6 4 3 14" xfId="4948" xr:uid="{0F5D05F8-FC0F-4DB6-BA1C-77163CEB5707}"/>
    <cellStyle name="Cálculo 2 6 4 3 15" xfId="4949" xr:uid="{0EF71F80-BFD1-4F74-AD2F-18576B1AAEC8}"/>
    <cellStyle name="Cálculo 2 6 4 3 16" xfId="4950" xr:uid="{261A2042-0324-4BD1-A214-0B6F29E25BEF}"/>
    <cellStyle name="Cálculo 2 6 4 3 17" xfId="4951" xr:uid="{EA0AD183-7F5E-4033-B72B-2FF7303FB947}"/>
    <cellStyle name="Cálculo 2 6 4 3 18" xfId="4952" xr:uid="{CA85C621-1F0C-4616-BDB9-4BEB0A41D4F2}"/>
    <cellStyle name="Cálculo 2 6 4 3 19" xfId="4953" xr:uid="{35748279-4C97-49E2-8F7D-5DE6DA4440E5}"/>
    <cellStyle name="Cálculo 2 6 4 3 2" xfId="4954" xr:uid="{B24A6C8B-9514-4001-B1E6-5B2F7DCF29C9}"/>
    <cellStyle name="Cálculo 2 6 4 3 20" xfId="4955" xr:uid="{0F1BD6F2-9B47-46AC-B9E0-D18DE5A56181}"/>
    <cellStyle name="Cálculo 2 6 4 3 21" xfId="4956" xr:uid="{D357619F-A143-48AD-A756-A05183F93ED3}"/>
    <cellStyle name="Cálculo 2 6 4 3 22" xfId="4957" xr:uid="{C492BB3A-2DA8-4851-A918-B15114342655}"/>
    <cellStyle name="Cálculo 2 6 4 3 23" xfId="4958" xr:uid="{D1F497A9-42F5-4753-849F-CC15875989C2}"/>
    <cellStyle name="Cálculo 2 6 4 3 24" xfId="4959" xr:uid="{15176535-B7A0-469B-88EE-D4281E94EA7A}"/>
    <cellStyle name="Cálculo 2 6 4 3 25" xfId="4960" xr:uid="{0F8E8C8F-E685-4C58-837C-F7A404FD36F3}"/>
    <cellStyle name="Cálculo 2 6 4 3 26" xfId="4961" xr:uid="{7EE2AB63-3FAB-44CD-B3BB-3917F21BDE6C}"/>
    <cellStyle name="Cálculo 2 6 4 3 27" xfId="4962" xr:uid="{53F0DBE3-4DF2-4576-ACFC-B7ADA5DAEDE1}"/>
    <cellStyle name="Cálculo 2 6 4 3 28" xfId="4963" xr:uid="{C07A86A8-019A-46D8-8AE1-F6A5380ACBF4}"/>
    <cellStyle name="Cálculo 2 6 4 3 29" xfId="4964" xr:uid="{9D67FC0C-6736-4834-86DD-74778E417068}"/>
    <cellStyle name="Cálculo 2 6 4 3 3" xfId="4965" xr:uid="{0035F91F-091B-42A4-B2C3-0E772CF028CC}"/>
    <cellStyle name="Cálculo 2 6 4 3 30" xfId="4966" xr:uid="{92A2FA30-19CB-4693-AC4B-0CE56AD93558}"/>
    <cellStyle name="Cálculo 2 6 4 3 31" xfId="4967" xr:uid="{61C20A56-3529-4C22-8245-D3BF12626760}"/>
    <cellStyle name="Cálculo 2 6 4 3 4" xfId="4968" xr:uid="{E13539BA-CD75-49BE-A48E-08BFAE6FE1C3}"/>
    <cellStyle name="Cálculo 2 6 4 3 5" xfId="4969" xr:uid="{7FCEAA26-C9B1-4D64-80E0-2325CD6291F9}"/>
    <cellStyle name="Cálculo 2 6 4 3 6" xfId="4970" xr:uid="{E201DFCE-55AF-4E8D-ACA0-8E0AC8C16615}"/>
    <cellStyle name="Cálculo 2 6 4 3 7" xfId="4971" xr:uid="{BAC1D615-1F76-4A8D-932A-BA716F1B34B5}"/>
    <cellStyle name="Cálculo 2 6 4 3 8" xfId="4972" xr:uid="{B5FBDA89-431D-4A13-868C-79E8BADD99E4}"/>
    <cellStyle name="Cálculo 2 6 4 3 9" xfId="4973" xr:uid="{60828A4D-F699-4172-9B8A-4BB6E3D9B21C}"/>
    <cellStyle name="Cálculo 2 6 4 30" xfId="4974" xr:uid="{EF703A32-5647-4C03-AB97-60B3255D3592}"/>
    <cellStyle name="Cálculo 2 6 4 31" xfId="4975" xr:uid="{AE0B5D70-445D-42EB-BD15-EC8F09D25196}"/>
    <cellStyle name="Cálculo 2 6 4 32" xfId="4976" xr:uid="{5D6D3C1D-1264-44DB-9C20-0C818CE7329F}"/>
    <cellStyle name="Cálculo 2 6 4 33" xfId="4977" xr:uid="{FAE65659-C8D7-4624-951A-E1B2C8AA83DC}"/>
    <cellStyle name="Cálculo 2 6 4 4" xfId="4978" xr:uid="{A229605E-1ACC-450D-BDA3-99DB784A5026}"/>
    <cellStyle name="Cálculo 2 6 4 5" xfId="4979" xr:uid="{CFF5EAB2-E6D2-435A-A318-771657F1A5C1}"/>
    <cellStyle name="Cálculo 2 6 4 6" xfId="4980" xr:uid="{8E0A20D8-9449-4342-92D1-C1B42657E21D}"/>
    <cellStyle name="Cálculo 2 6 4 7" xfId="4981" xr:uid="{E7CC0141-F71F-4DA4-8AC8-3C076C478D4E}"/>
    <cellStyle name="Cálculo 2 6 4 8" xfId="4982" xr:uid="{EE699F4C-ACA4-4F2E-B463-D586D992A290}"/>
    <cellStyle name="Cálculo 2 6 4 9" xfId="4983" xr:uid="{83B0FD60-E8FF-488F-B20C-6B20EB45E415}"/>
    <cellStyle name="Cálculo 2 6 5" xfId="4984" xr:uid="{EE35C33D-0AB5-4A37-8D52-DECA5A68BD81}"/>
    <cellStyle name="Cálculo 2 6 5 10" xfId="4985" xr:uid="{65CE4328-4AB8-45EF-B76C-2F01C848F631}"/>
    <cellStyle name="Cálculo 2 6 5 11" xfId="4986" xr:uid="{3C031B27-12DB-44C6-8E75-9FAB2B7FC0CD}"/>
    <cellStyle name="Cálculo 2 6 5 12" xfId="4987" xr:uid="{F8342E79-E7C8-46C3-A796-370B5161792D}"/>
    <cellStyle name="Cálculo 2 6 5 13" xfId="4988" xr:uid="{55BFDD48-89C4-4E88-9C5F-5A38E8BB0210}"/>
    <cellStyle name="Cálculo 2 6 5 14" xfId="4989" xr:uid="{C5730C56-C3E8-41DE-99AB-65EAE32E1D30}"/>
    <cellStyle name="Cálculo 2 6 5 15" xfId="4990" xr:uid="{B575D4A9-471C-4CD2-B318-C37361D1D9D1}"/>
    <cellStyle name="Cálculo 2 6 5 16" xfId="4991" xr:uid="{FEFE4165-DE47-4684-9BC1-0B9C7B13F353}"/>
    <cellStyle name="Cálculo 2 6 5 17" xfId="4992" xr:uid="{1BA5F255-E0F1-43F2-83D4-B7041F405B83}"/>
    <cellStyle name="Cálculo 2 6 5 18" xfId="4993" xr:uid="{454E73FF-7CF4-4806-9D93-591F161BA7F0}"/>
    <cellStyle name="Cálculo 2 6 5 19" xfId="4994" xr:uid="{B95C8EE6-8246-4954-B6FC-6F9D981DAEBF}"/>
    <cellStyle name="Cálculo 2 6 5 2" xfId="4995" xr:uid="{523BDD02-571F-425D-9A72-27F5ADC13974}"/>
    <cellStyle name="Cálculo 2 6 5 2 10" xfId="4996" xr:uid="{4A48585B-8087-4C4B-B658-BC37C20DEC22}"/>
    <cellStyle name="Cálculo 2 6 5 2 11" xfId="4997" xr:uid="{EA218617-672B-4861-B1D5-53ED90B72B8E}"/>
    <cellStyle name="Cálculo 2 6 5 2 12" xfId="4998" xr:uid="{4BD06252-868C-40F7-B81C-DDFF101776D7}"/>
    <cellStyle name="Cálculo 2 6 5 2 13" xfId="4999" xr:uid="{C5EE319A-F194-45F6-B5A9-129909324B90}"/>
    <cellStyle name="Cálculo 2 6 5 2 14" xfId="5000" xr:uid="{3C271C66-A106-41A2-917F-684F301E1B3E}"/>
    <cellStyle name="Cálculo 2 6 5 2 15" xfId="5001" xr:uid="{ECFD54AF-92F1-4F01-94A1-863D02D104CE}"/>
    <cellStyle name="Cálculo 2 6 5 2 16" xfId="5002" xr:uid="{56B85DDA-CD7C-4F70-99AF-BBE698B7C3EA}"/>
    <cellStyle name="Cálculo 2 6 5 2 17" xfId="5003" xr:uid="{1ACEC151-2D31-4131-AE06-1638DAAC32C9}"/>
    <cellStyle name="Cálculo 2 6 5 2 18" xfId="5004" xr:uid="{9E2AAA9D-A88F-44F5-9A94-E432A77DDE37}"/>
    <cellStyle name="Cálculo 2 6 5 2 19" xfId="5005" xr:uid="{6B1B99BE-BD34-4315-9837-8F3946895FD6}"/>
    <cellStyle name="Cálculo 2 6 5 2 2" xfId="5006" xr:uid="{865E3151-45A9-4DFB-B2AB-4D4A56FEE8DA}"/>
    <cellStyle name="Cálculo 2 6 5 2 20" xfId="5007" xr:uid="{CAAB123F-278E-4D5E-80B6-8B11EEC0FCB8}"/>
    <cellStyle name="Cálculo 2 6 5 2 21" xfId="5008" xr:uid="{AE0E8286-3B56-4B21-8E55-8D90DB6A581B}"/>
    <cellStyle name="Cálculo 2 6 5 2 22" xfId="5009" xr:uid="{32DCC0FD-D31B-45C4-AD07-1AD2C2FF5915}"/>
    <cellStyle name="Cálculo 2 6 5 2 23" xfId="5010" xr:uid="{9DC62149-DB46-4F01-ACF1-70A62A0A391C}"/>
    <cellStyle name="Cálculo 2 6 5 2 24" xfId="5011" xr:uid="{8210DFC6-29A0-445C-B19C-F94CC7528A73}"/>
    <cellStyle name="Cálculo 2 6 5 2 25" xfId="5012" xr:uid="{D1A3AEF4-0DC8-4EC5-A0EC-6C98B0516A12}"/>
    <cellStyle name="Cálculo 2 6 5 2 26" xfId="5013" xr:uid="{2005BD59-8082-423C-89CB-3ED2E4B7524A}"/>
    <cellStyle name="Cálculo 2 6 5 2 27" xfId="5014" xr:uid="{A6A440C1-0C67-4766-A7D3-09F1B30553DF}"/>
    <cellStyle name="Cálculo 2 6 5 2 28" xfId="5015" xr:uid="{6D8EFE09-12DE-479C-98D0-0F2DBE637DC4}"/>
    <cellStyle name="Cálculo 2 6 5 2 29" xfId="5016" xr:uid="{37A4F61F-F8A4-4228-B0A5-27C5126E9F9A}"/>
    <cellStyle name="Cálculo 2 6 5 2 3" xfId="5017" xr:uid="{599C0AD8-FDC9-4876-936B-D729B10A786A}"/>
    <cellStyle name="Cálculo 2 6 5 2 30" xfId="5018" xr:uid="{6CBDF943-FC75-4DCD-9A51-524EA5AEC9F7}"/>
    <cellStyle name="Cálculo 2 6 5 2 31" xfId="5019" xr:uid="{51A4FC5A-BFC0-4D91-B005-ACA21C28FB2D}"/>
    <cellStyle name="Cálculo 2 6 5 2 4" xfId="5020" xr:uid="{E66C4AB7-E571-4D76-B623-D10DE2C70339}"/>
    <cellStyle name="Cálculo 2 6 5 2 5" xfId="5021" xr:uid="{015F0CCE-0663-4AE8-A601-48D5AD77954E}"/>
    <cellStyle name="Cálculo 2 6 5 2 6" xfId="5022" xr:uid="{4F185975-C934-4F87-9E2F-C500A767F9F4}"/>
    <cellStyle name="Cálculo 2 6 5 2 7" xfId="5023" xr:uid="{68B73B7F-F18C-4D49-9220-28BFA61ECDAC}"/>
    <cellStyle name="Cálculo 2 6 5 2 8" xfId="5024" xr:uid="{DE3271C2-7C98-4002-8221-E2AF758BDFDD}"/>
    <cellStyle name="Cálculo 2 6 5 2 9" xfId="5025" xr:uid="{A91A9866-9F56-4BF4-B1A6-F97C16B05D9A}"/>
    <cellStyle name="Cálculo 2 6 5 20" xfId="5026" xr:uid="{6ACCC8FC-DF16-4979-BCD5-23A8841EA276}"/>
    <cellStyle name="Cálculo 2 6 5 21" xfId="5027" xr:uid="{910391AE-6165-4FD2-B543-79DFD6D3E621}"/>
    <cellStyle name="Cálculo 2 6 5 22" xfId="5028" xr:uid="{9FD23D2C-29FB-42E9-9864-6BA65B4A4C6F}"/>
    <cellStyle name="Cálculo 2 6 5 23" xfId="5029" xr:uid="{2DA11619-B706-4B4C-BAEA-FF60E9C733C3}"/>
    <cellStyle name="Cálculo 2 6 5 24" xfId="5030" xr:uid="{74D28730-5CDF-460B-857D-7DCCF8967832}"/>
    <cellStyle name="Cálculo 2 6 5 25" xfId="5031" xr:uid="{A7740791-DA28-4614-8C86-EFF230FC710E}"/>
    <cellStyle name="Cálculo 2 6 5 26" xfId="5032" xr:uid="{889557CF-F116-4F15-AAFE-5EABA859E383}"/>
    <cellStyle name="Cálculo 2 6 5 27" xfId="5033" xr:uid="{4F884BD5-64EA-4F89-B0A1-C154D4919BAA}"/>
    <cellStyle name="Cálculo 2 6 5 28" xfId="5034" xr:uid="{A68A0604-C0E4-4EDE-9CF2-1DB65EC0E169}"/>
    <cellStyle name="Cálculo 2 6 5 29" xfId="5035" xr:uid="{A5322178-64F0-47E9-85D2-C3876896DE02}"/>
    <cellStyle name="Cálculo 2 6 5 3" xfId="5036" xr:uid="{D9A955E9-E904-4FCB-9098-92A2D0089033}"/>
    <cellStyle name="Cálculo 2 6 5 30" xfId="5037" xr:uid="{0D99365A-79DF-4CC3-AABE-B06C999340E8}"/>
    <cellStyle name="Cálculo 2 6 5 31" xfId="5038" xr:uid="{46A1C0EB-8C75-4779-B5FF-65052F42AE91}"/>
    <cellStyle name="Cálculo 2 6 5 32" xfId="5039" xr:uid="{E0DBCFAD-7F64-435F-AF99-165325FFE208}"/>
    <cellStyle name="Cálculo 2 6 5 4" xfId="5040" xr:uid="{5974D52A-6989-4069-9E8E-FA45D8BE10A4}"/>
    <cellStyle name="Cálculo 2 6 5 5" xfId="5041" xr:uid="{2FB75099-3CD9-45BE-B140-B204FA603C86}"/>
    <cellStyle name="Cálculo 2 6 5 6" xfId="5042" xr:uid="{670CF7ED-450E-4963-8CC2-B7C7C84EB7C5}"/>
    <cellStyle name="Cálculo 2 6 5 7" xfId="5043" xr:uid="{207C6DEC-32BD-4955-AA56-D67CE785877D}"/>
    <cellStyle name="Cálculo 2 6 5 8" xfId="5044" xr:uid="{0E08158E-C938-4D18-A96F-26FB0AF05E1D}"/>
    <cellStyle name="Cálculo 2 6 5 9" xfId="5045" xr:uid="{5C1D442A-DD0F-42A4-B3BB-58823BB474C2}"/>
    <cellStyle name="Cálculo 2 6 6" xfId="5046" xr:uid="{A5FA1FFE-D5AA-4E5F-911C-70C6580F79E9}"/>
    <cellStyle name="Cálculo 2 6 6 10" xfId="5047" xr:uid="{D6CE540A-A8D4-44F2-9C8F-19FF9594DA28}"/>
    <cellStyle name="Cálculo 2 6 6 11" xfId="5048" xr:uid="{DB401C11-F1D1-4DEB-A31C-8330832BAC25}"/>
    <cellStyle name="Cálculo 2 6 6 12" xfId="5049" xr:uid="{7A2F224C-DA43-43B9-AEF6-20849123CC75}"/>
    <cellStyle name="Cálculo 2 6 6 13" xfId="5050" xr:uid="{7863D574-1374-4783-9A87-5DC6BCE2DD57}"/>
    <cellStyle name="Cálculo 2 6 6 14" xfId="5051" xr:uid="{3A33B057-426B-4358-B859-070F1B6F0290}"/>
    <cellStyle name="Cálculo 2 6 6 15" xfId="5052" xr:uid="{052E5A37-3DA6-416D-B83E-25188FDBD521}"/>
    <cellStyle name="Cálculo 2 6 6 16" xfId="5053" xr:uid="{511A65FA-278A-4CDE-9682-2A439702D219}"/>
    <cellStyle name="Cálculo 2 6 6 17" xfId="5054" xr:uid="{A9384551-2736-4DE2-BEFC-7C386EE47113}"/>
    <cellStyle name="Cálculo 2 6 6 18" xfId="5055" xr:uid="{959B1375-46A3-4763-8D0B-DCA656479363}"/>
    <cellStyle name="Cálculo 2 6 6 19" xfId="5056" xr:uid="{AB34462C-2105-486D-B5BD-C5180950DAC0}"/>
    <cellStyle name="Cálculo 2 6 6 2" xfId="5057" xr:uid="{41353FFD-BD4E-4AFB-AD1C-78123823AE55}"/>
    <cellStyle name="Cálculo 2 6 6 20" xfId="5058" xr:uid="{74065D73-C406-4012-AE1B-CA630A6044F1}"/>
    <cellStyle name="Cálculo 2 6 6 21" xfId="5059" xr:uid="{C9AA9AFD-3C81-4D62-9E4C-E8616D49F77B}"/>
    <cellStyle name="Cálculo 2 6 6 22" xfId="5060" xr:uid="{03F7CFCD-4936-41C0-9E48-03D45DDFF317}"/>
    <cellStyle name="Cálculo 2 6 6 23" xfId="5061" xr:uid="{405680B8-3887-49A3-A483-059E3A1BE248}"/>
    <cellStyle name="Cálculo 2 6 6 24" xfId="5062" xr:uid="{BCB608C5-4CEC-4333-8051-858B21BF3978}"/>
    <cellStyle name="Cálculo 2 6 6 25" xfId="5063" xr:uid="{366565BF-BF7B-4C66-B322-23E94DBF0851}"/>
    <cellStyle name="Cálculo 2 6 6 26" xfId="5064" xr:uid="{A9D2B375-DA5A-44FE-B33F-7C8896DE6994}"/>
    <cellStyle name="Cálculo 2 6 6 27" xfId="5065" xr:uid="{72D2BA0D-2538-45A9-AFB0-017AFFE1FD65}"/>
    <cellStyle name="Cálculo 2 6 6 28" xfId="5066" xr:uid="{02B8EF94-18E2-455F-9DB2-F35308CF6459}"/>
    <cellStyle name="Cálculo 2 6 6 29" xfId="5067" xr:uid="{10ADE17C-6BAD-4DAC-A9FC-83F41F6F8483}"/>
    <cellStyle name="Cálculo 2 6 6 3" xfId="5068" xr:uid="{74C7FB4C-5284-4F59-A9FA-FBB591C0D837}"/>
    <cellStyle name="Cálculo 2 6 6 30" xfId="5069" xr:uid="{F852E572-FB5E-4A36-A30B-5B45041802E3}"/>
    <cellStyle name="Cálculo 2 6 6 31" xfId="5070" xr:uid="{AF109125-C719-4811-AAD5-4C87A70B9AA4}"/>
    <cellStyle name="Cálculo 2 6 6 4" xfId="5071" xr:uid="{C99EC982-7C72-463D-9A80-7FA41355F355}"/>
    <cellStyle name="Cálculo 2 6 6 5" xfId="5072" xr:uid="{46D62859-72C1-4108-A091-9D654F2E118A}"/>
    <cellStyle name="Cálculo 2 6 6 6" xfId="5073" xr:uid="{A59034C5-E0C7-4D67-A3DC-7421A854AFFF}"/>
    <cellStyle name="Cálculo 2 6 6 7" xfId="5074" xr:uid="{BB49F113-5AB7-4BC6-A355-4A801650D77C}"/>
    <cellStyle name="Cálculo 2 6 6 8" xfId="5075" xr:uid="{141FAF5C-62FA-4EBE-885B-EBE1EEA2A82D}"/>
    <cellStyle name="Cálculo 2 6 6 9" xfId="5076" xr:uid="{40FAF409-4A71-4D15-9886-BFB5E4B13602}"/>
    <cellStyle name="Cálculo 2 6 7" xfId="5077" xr:uid="{43A34A5E-2990-4425-A608-1D92B36D3130}"/>
    <cellStyle name="Cálculo 2 6 7 10" xfId="5078" xr:uid="{1F0CE351-57E3-4F70-BB0D-1A0AE07E2928}"/>
    <cellStyle name="Cálculo 2 6 7 11" xfId="5079" xr:uid="{9F089683-08FD-4DCC-9937-F297E13E171B}"/>
    <cellStyle name="Cálculo 2 6 7 12" xfId="5080" xr:uid="{F513DB8C-6B12-4E1A-ABB8-EBD3D4025498}"/>
    <cellStyle name="Cálculo 2 6 7 13" xfId="5081" xr:uid="{105B9D67-C6F0-4293-BA63-43F87F8292CD}"/>
    <cellStyle name="Cálculo 2 6 7 14" xfId="5082" xr:uid="{441E29F0-5280-4CC4-966E-316FEAECBF9B}"/>
    <cellStyle name="Cálculo 2 6 7 15" xfId="5083" xr:uid="{A52AF313-5853-4637-847C-FB8DFD834B59}"/>
    <cellStyle name="Cálculo 2 6 7 16" xfId="5084" xr:uid="{89372265-B16D-4267-B070-E093C0F8A2DF}"/>
    <cellStyle name="Cálculo 2 6 7 17" xfId="5085" xr:uid="{D1BE9089-0B97-4626-960E-0B67463C1EC7}"/>
    <cellStyle name="Cálculo 2 6 7 18" xfId="5086" xr:uid="{3340EB27-334F-4C13-A205-CBE4421EB848}"/>
    <cellStyle name="Cálculo 2 6 7 19" xfId="5087" xr:uid="{3FFA96BE-F3D8-4A8B-8296-56E81EDE6DBC}"/>
    <cellStyle name="Cálculo 2 6 7 2" xfId="5088" xr:uid="{F80FA0C8-F3A1-4723-AEF1-0A96C23479A9}"/>
    <cellStyle name="Cálculo 2 6 7 20" xfId="5089" xr:uid="{8E963BA2-A6F9-4876-A34A-C56541B7417B}"/>
    <cellStyle name="Cálculo 2 6 7 21" xfId="5090" xr:uid="{C239F6F5-6EB3-4E12-B73B-DA108F451C14}"/>
    <cellStyle name="Cálculo 2 6 7 22" xfId="5091" xr:uid="{2FE40684-430D-415E-8884-622FADCE6090}"/>
    <cellStyle name="Cálculo 2 6 7 23" xfId="5092" xr:uid="{5776BB22-076C-4251-AE63-37962AC2A52D}"/>
    <cellStyle name="Cálculo 2 6 7 24" xfId="5093" xr:uid="{1D4CDE31-89B2-46BF-BDDD-CCD7F08AB972}"/>
    <cellStyle name="Cálculo 2 6 7 25" xfId="5094" xr:uid="{464DFDA4-236B-4BD3-A04E-3A9A326D03F1}"/>
    <cellStyle name="Cálculo 2 6 7 26" xfId="5095" xr:uid="{27A6E5B5-AFA8-4EF8-AEA9-29209F609DC9}"/>
    <cellStyle name="Cálculo 2 6 7 27" xfId="5096" xr:uid="{4C497E2D-1F5B-4CE6-BE29-0C8E1FF0949E}"/>
    <cellStyle name="Cálculo 2 6 7 28" xfId="5097" xr:uid="{FAE0F2A5-7BA7-4B83-9391-AA4557D41F5F}"/>
    <cellStyle name="Cálculo 2 6 7 29" xfId="5098" xr:uid="{56232A96-3E0F-456B-8773-07DD61D871F8}"/>
    <cellStyle name="Cálculo 2 6 7 3" xfId="5099" xr:uid="{CE0C4133-D92C-40B7-B3A1-F42FCD80BBB3}"/>
    <cellStyle name="Cálculo 2 6 7 30" xfId="5100" xr:uid="{C50BA36A-0492-42A4-B2C9-186D0BB64F8D}"/>
    <cellStyle name="Cálculo 2 6 7 31" xfId="5101" xr:uid="{0BD92BD4-A832-449B-96DE-873371E55885}"/>
    <cellStyle name="Cálculo 2 6 7 4" xfId="5102" xr:uid="{79D41B1D-994F-4526-A488-3B2A27B20E9A}"/>
    <cellStyle name="Cálculo 2 6 7 5" xfId="5103" xr:uid="{76BF9BB0-8B75-4EA3-83EB-7A399A35289D}"/>
    <cellStyle name="Cálculo 2 6 7 6" xfId="5104" xr:uid="{E7B5F59F-30F7-4AC0-BC01-F12320106774}"/>
    <cellStyle name="Cálculo 2 6 7 7" xfId="5105" xr:uid="{B527E4E9-ABCD-4638-8FDA-4AC001BA4527}"/>
    <cellStyle name="Cálculo 2 6 7 8" xfId="5106" xr:uid="{336B3359-ED06-4600-B03D-224D22491CA0}"/>
    <cellStyle name="Cálculo 2 6 7 9" xfId="5107" xr:uid="{FE752A9F-9D90-4FEF-9780-E29330E095A1}"/>
    <cellStyle name="Cálculo 2 6 8" xfId="5108" xr:uid="{641E7CF7-E891-449E-AAB0-21E610DFDDE4}"/>
    <cellStyle name="Cálculo 2 6 9" xfId="5109" xr:uid="{B7B42F5C-28F8-4F56-B368-A5C7BCBC3705}"/>
    <cellStyle name="Cálculo 2 7" xfId="5110" xr:uid="{CD149B22-7B85-46BB-9E89-4F68DDEFBFA2}"/>
    <cellStyle name="Cálculo 2 7 10" xfId="5111" xr:uid="{A361F8D6-6DE2-4196-A3CD-81C9FB84593D}"/>
    <cellStyle name="Cálculo 2 7 11" xfId="5112" xr:uid="{E186B276-4653-41A4-BCD8-F93F9393EB9E}"/>
    <cellStyle name="Cálculo 2 7 12" xfId="5113" xr:uid="{73D9A81C-80D4-49D0-A636-37159EBA9EC6}"/>
    <cellStyle name="Cálculo 2 7 13" xfId="5114" xr:uid="{75A03DCA-61B7-4B47-ACEA-DEA62A17D22B}"/>
    <cellStyle name="Cálculo 2 7 14" xfId="5115" xr:uid="{B1C8094E-DF1D-4E7E-A3B0-6577C8CBA847}"/>
    <cellStyle name="Cálculo 2 7 15" xfId="5116" xr:uid="{437152E7-83C9-4460-AAC5-E13D0E484A68}"/>
    <cellStyle name="Cálculo 2 7 16" xfId="5117" xr:uid="{BD58A6BF-95CA-4B58-AADB-01D946C30784}"/>
    <cellStyle name="Cálculo 2 7 17" xfId="5118" xr:uid="{BEDAB82C-51F9-4EBE-846A-1C0C889BFC83}"/>
    <cellStyle name="Cálculo 2 7 18" xfId="5119" xr:uid="{D46718CF-3F19-43B0-845F-1724255DE973}"/>
    <cellStyle name="Cálculo 2 7 19" xfId="5120" xr:uid="{EBC31B9F-E7F6-4F4C-AF57-DFBDED207FDE}"/>
    <cellStyle name="Cálculo 2 7 2" xfId="5121" xr:uid="{E94E3AF3-7CEC-4AFD-A19E-6E12000E44B4}"/>
    <cellStyle name="Cálculo 2 7 2 10" xfId="5122" xr:uid="{603DB47B-9D01-49DF-BDC5-97060B426BAC}"/>
    <cellStyle name="Cálculo 2 7 2 11" xfId="5123" xr:uid="{7224F732-A045-4441-97F2-F23363822ABD}"/>
    <cellStyle name="Cálculo 2 7 2 12" xfId="5124" xr:uid="{B819B273-605D-4B04-A369-ED41BF4E2F7F}"/>
    <cellStyle name="Cálculo 2 7 2 13" xfId="5125" xr:uid="{161842E4-0C25-43B1-BCD4-0C19427D2AF7}"/>
    <cellStyle name="Cálculo 2 7 2 14" xfId="5126" xr:uid="{4D7F88AB-962D-427B-B5F7-3D5C6A48B495}"/>
    <cellStyle name="Cálculo 2 7 2 15" xfId="5127" xr:uid="{CB6EB6AF-00F5-466E-A884-3CE16008C791}"/>
    <cellStyle name="Cálculo 2 7 2 16" xfId="5128" xr:uid="{AA888768-90F4-48EF-B624-285A90B6308A}"/>
    <cellStyle name="Cálculo 2 7 2 17" xfId="5129" xr:uid="{A99778CA-7E26-463C-AD4D-386FBEF53ACB}"/>
    <cellStyle name="Cálculo 2 7 2 18" xfId="5130" xr:uid="{528B16D0-1823-45C4-8A5F-2E32594CD003}"/>
    <cellStyle name="Cálculo 2 7 2 19" xfId="5131" xr:uid="{796C2B0D-69D5-4341-BE88-1B74BD293DF3}"/>
    <cellStyle name="Cálculo 2 7 2 2" xfId="5132" xr:uid="{D7917753-A5E9-4096-A1DF-CFFE814322C4}"/>
    <cellStyle name="Cálculo 2 7 2 2 10" xfId="5133" xr:uid="{33E1BC42-E999-49CF-B0C1-55F84B48E69D}"/>
    <cellStyle name="Cálculo 2 7 2 2 11" xfId="5134" xr:uid="{74B3C9E1-E4BF-42CF-8496-972FB3DDF663}"/>
    <cellStyle name="Cálculo 2 7 2 2 12" xfId="5135" xr:uid="{2A0CFD89-52AD-41C5-8F70-D8C1059178B6}"/>
    <cellStyle name="Cálculo 2 7 2 2 13" xfId="5136" xr:uid="{A3F2F75A-83E3-45CD-B8DF-B42498CBA662}"/>
    <cellStyle name="Cálculo 2 7 2 2 14" xfId="5137" xr:uid="{70521050-4F5F-4676-89A6-5F22B1AA50B7}"/>
    <cellStyle name="Cálculo 2 7 2 2 15" xfId="5138" xr:uid="{48FE4D55-D5FE-4D55-8F2E-FCABBCF6A081}"/>
    <cellStyle name="Cálculo 2 7 2 2 16" xfId="5139" xr:uid="{E825DC6F-620D-44C6-AC2E-7A771E87CDF1}"/>
    <cellStyle name="Cálculo 2 7 2 2 17" xfId="5140" xr:uid="{F670ABD3-B912-4992-90CA-FC8B05B687F8}"/>
    <cellStyle name="Cálculo 2 7 2 2 18" xfId="5141" xr:uid="{FA23FAE8-E1BF-425A-BF46-F1C56F9B8323}"/>
    <cellStyle name="Cálculo 2 7 2 2 19" xfId="5142" xr:uid="{CAC97FC7-4709-46F8-9152-D1A60B32C3C3}"/>
    <cellStyle name="Cálculo 2 7 2 2 2" xfId="5143" xr:uid="{FFDFF758-23E2-4691-827E-F2EDE9E040BB}"/>
    <cellStyle name="Cálculo 2 7 2 2 20" xfId="5144" xr:uid="{6C1693BC-F734-49E2-80D6-FA6CFD1159D4}"/>
    <cellStyle name="Cálculo 2 7 2 2 21" xfId="5145" xr:uid="{2834ACFC-51D8-47AB-B046-AB7E13DB7084}"/>
    <cellStyle name="Cálculo 2 7 2 2 22" xfId="5146" xr:uid="{3DFE7F71-5F48-42A7-8D65-F321FC59D3C1}"/>
    <cellStyle name="Cálculo 2 7 2 2 23" xfId="5147" xr:uid="{4E9BD50C-D74B-4484-93D7-CECE07579FDF}"/>
    <cellStyle name="Cálculo 2 7 2 2 24" xfId="5148" xr:uid="{403666A5-B905-402D-9F25-A2E4CD0C3C19}"/>
    <cellStyle name="Cálculo 2 7 2 2 25" xfId="5149" xr:uid="{FD0276C8-1648-481E-817E-494CEA2160D9}"/>
    <cellStyle name="Cálculo 2 7 2 2 26" xfId="5150" xr:uid="{F7EA5419-6A9F-499C-9E56-E30789E2AC48}"/>
    <cellStyle name="Cálculo 2 7 2 2 27" xfId="5151" xr:uid="{E31BC44E-BEA9-44D6-B1E5-4AAACFEB6746}"/>
    <cellStyle name="Cálculo 2 7 2 2 28" xfId="5152" xr:uid="{E81F36BA-AFA2-4D55-9EF2-D988D3901F41}"/>
    <cellStyle name="Cálculo 2 7 2 2 29" xfId="5153" xr:uid="{BAD53133-2CA2-4839-8634-8FC571826AD1}"/>
    <cellStyle name="Cálculo 2 7 2 2 3" xfId="5154" xr:uid="{C99777B8-3D93-4ACB-8419-9C678902FB24}"/>
    <cellStyle name="Cálculo 2 7 2 2 30" xfId="5155" xr:uid="{9CAE2E55-0C81-4D47-9EAF-837BEA1CEB91}"/>
    <cellStyle name="Cálculo 2 7 2 2 31" xfId="5156" xr:uid="{0DC74E58-06FA-446B-A5AA-5C7FA96440CA}"/>
    <cellStyle name="Cálculo 2 7 2 2 4" xfId="5157" xr:uid="{BDAE9158-BBBD-419F-8898-B3D0F975B6C9}"/>
    <cellStyle name="Cálculo 2 7 2 2 5" xfId="5158" xr:uid="{01045444-B837-44C8-ADE9-DA52A24119A8}"/>
    <cellStyle name="Cálculo 2 7 2 2 6" xfId="5159" xr:uid="{24BFA8A7-BE9C-407F-BFC9-C29C675EFD7D}"/>
    <cellStyle name="Cálculo 2 7 2 2 7" xfId="5160" xr:uid="{14B9BB4A-F943-4874-A0B5-841E7C4FD825}"/>
    <cellStyle name="Cálculo 2 7 2 2 8" xfId="5161" xr:uid="{90051DB5-2FA7-4CCF-83FB-28CBEFAB2979}"/>
    <cellStyle name="Cálculo 2 7 2 2 9" xfId="5162" xr:uid="{81FC2382-A277-4EC8-AE85-93066EE9BC92}"/>
    <cellStyle name="Cálculo 2 7 2 20" xfId="5163" xr:uid="{C203B035-8DB3-4398-A5EE-62623695B61B}"/>
    <cellStyle name="Cálculo 2 7 2 21" xfId="5164" xr:uid="{63205A2B-4945-4103-AC87-531ABF893B8E}"/>
    <cellStyle name="Cálculo 2 7 2 22" xfId="5165" xr:uid="{A163735A-39F5-42AE-8D85-58A5A6ED024A}"/>
    <cellStyle name="Cálculo 2 7 2 23" xfId="5166" xr:uid="{D2869C25-9D79-42C1-8FF9-4E48CA5E8342}"/>
    <cellStyle name="Cálculo 2 7 2 24" xfId="5167" xr:uid="{5E642983-140B-4093-9935-51C81E7CB535}"/>
    <cellStyle name="Cálculo 2 7 2 25" xfId="5168" xr:uid="{4E4949EB-50A4-4826-8B29-3DC0CDC4D028}"/>
    <cellStyle name="Cálculo 2 7 2 26" xfId="5169" xr:uid="{75274469-45AD-4644-8ECA-46C0BD6A1B2E}"/>
    <cellStyle name="Cálculo 2 7 2 27" xfId="5170" xr:uid="{2B48D96B-C938-43E6-A540-7E3C9548B0C5}"/>
    <cellStyle name="Cálculo 2 7 2 28" xfId="5171" xr:uid="{A23D1250-493B-446C-A52A-8EA686A0162E}"/>
    <cellStyle name="Cálculo 2 7 2 29" xfId="5172" xr:uid="{FF477823-9183-4DEF-BAC5-321C0E401530}"/>
    <cellStyle name="Cálculo 2 7 2 3" xfId="5173" xr:uid="{0314F9D8-FDF9-4810-8696-BE92D09F04CA}"/>
    <cellStyle name="Cálculo 2 7 2 3 10" xfId="5174" xr:uid="{C75836F2-1928-4971-8CF6-8903468E9E25}"/>
    <cellStyle name="Cálculo 2 7 2 3 11" xfId="5175" xr:uid="{D8EF0BA8-3A85-4065-A51E-2E630511E3EB}"/>
    <cellStyle name="Cálculo 2 7 2 3 12" xfId="5176" xr:uid="{05F057CB-F3CA-4DC8-B663-BF8A28868D0D}"/>
    <cellStyle name="Cálculo 2 7 2 3 13" xfId="5177" xr:uid="{B96DACEB-7631-4A1A-8CFC-1AAD82F4F296}"/>
    <cellStyle name="Cálculo 2 7 2 3 14" xfId="5178" xr:uid="{6E0580FA-11FF-46C7-A9EF-92A258BF69F3}"/>
    <cellStyle name="Cálculo 2 7 2 3 15" xfId="5179" xr:uid="{0D5DC3C3-1DB7-464C-90DC-8F3247027C7E}"/>
    <cellStyle name="Cálculo 2 7 2 3 16" xfId="5180" xr:uid="{EA3266F7-5A3F-4B9C-82D8-F87C9B11B52D}"/>
    <cellStyle name="Cálculo 2 7 2 3 17" xfId="5181" xr:uid="{C9B62F17-76BB-4B00-BBEE-A997F0652115}"/>
    <cellStyle name="Cálculo 2 7 2 3 18" xfId="5182" xr:uid="{702E9102-D0B9-4217-91A4-0B09C1E49F2D}"/>
    <cellStyle name="Cálculo 2 7 2 3 19" xfId="5183" xr:uid="{5C326678-481C-460B-9BFF-AF2C05C9450D}"/>
    <cellStyle name="Cálculo 2 7 2 3 2" xfId="5184" xr:uid="{11A30EEF-46E2-4A71-AE94-9DCAFCBDCCFD}"/>
    <cellStyle name="Cálculo 2 7 2 3 20" xfId="5185" xr:uid="{D401BE8C-12C3-4E80-9A42-144B838076BD}"/>
    <cellStyle name="Cálculo 2 7 2 3 21" xfId="5186" xr:uid="{8A4641CC-F312-448C-A8DA-5E41F80431F7}"/>
    <cellStyle name="Cálculo 2 7 2 3 22" xfId="5187" xr:uid="{0EB13537-9812-4866-9B1A-8BC9B9FEED58}"/>
    <cellStyle name="Cálculo 2 7 2 3 23" xfId="5188" xr:uid="{5091D630-10AC-4DE3-AC84-129921336CA8}"/>
    <cellStyle name="Cálculo 2 7 2 3 24" xfId="5189" xr:uid="{16636FAD-E51F-497A-B0D5-C1EF8AFE9323}"/>
    <cellStyle name="Cálculo 2 7 2 3 25" xfId="5190" xr:uid="{0B1D5C4C-9DDE-4639-8532-55904973C203}"/>
    <cellStyle name="Cálculo 2 7 2 3 26" xfId="5191" xr:uid="{DFA6FBD4-F96B-4E09-AD6D-836196071B9E}"/>
    <cellStyle name="Cálculo 2 7 2 3 27" xfId="5192" xr:uid="{2E58CD83-4714-4DAC-B477-D9511BAFF70E}"/>
    <cellStyle name="Cálculo 2 7 2 3 28" xfId="5193" xr:uid="{650EA330-72EE-4C31-A31E-681F41919E83}"/>
    <cellStyle name="Cálculo 2 7 2 3 29" xfId="5194" xr:uid="{51FCBC74-DCB9-4BEC-BBB4-183867F0C421}"/>
    <cellStyle name="Cálculo 2 7 2 3 3" xfId="5195" xr:uid="{39E71384-D8D0-45C5-A1D4-CEFA271A8916}"/>
    <cellStyle name="Cálculo 2 7 2 3 30" xfId="5196" xr:uid="{A66B3054-0579-455C-BB72-250C88AB668F}"/>
    <cellStyle name="Cálculo 2 7 2 3 31" xfId="5197" xr:uid="{5E62E680-545F-4A9D-BB99-CC3C5E38CA92}"/>
    <cellStyle name="Cálculo 2 7 2 3 4" xfId="5198" xr:uid="{EFEF5EB5-3E3D-4201-B673-F7265B793BBD}"/>
    <cellStyle name="Cálculo 2 7 2 3 5" xfId="5199" xr:uid="{BA6D1484-CC1E-419B-96F0-4F5A8331D9E2}"/>
    <cellStyle name="Cálculo 2 7 2 3 6" xfId="5200" xr:uid="{C0ACC652-4B32-43D5-8CBE-FB0F014C2F97}"/>
    <cellStyle name="Cálculo 2 7 2 3 7" xfId="5201" xr:uid="{4173D90F-7DF2-4C5E-9CA5-DCE23354CCE2}"/>
    <cellStyle name="Cálculo 2 7 2 3 8" xfId="5202" xr:uid="{49B16919-ADAA-4A5D-8F50-8AC3891133F8}"/>
    <cellStyle name="Cálculo 2 7 2 3 9" xfId="5203" xr:uid="{99B089B4-9A64-4BE3-AB6C-E821489D85D0}"/>
    <cellStyle name="Cálculo 2 7 2 30" xfId="5204" xr:uid="{C9D4C50C-23FA-4A58-88B0-1C0C5DE110EC}"/>
    <cellStyle name="Cálculo 2 7 2 31" xfId="5205" xr:uid="{4A6A21E5-D1DA-472E-8A80-F843A64D6AE9}"/>
    <cellStyle name="Cálculo 2 7 2 32" xfId="5206" xr:uid="{30587392-12AB-4E7B-B723-681DB178C08A}"/>
    <cellStyle name="Cálculo 2 7 2 33" xfId="5207" xr:uid="{6666C4D1-7D9E-49C5-9DF5-C0EFAE5D8825}"/>
    <cellStyle name="Cálculo 2 7 2 4" xfId="5208" xr:uid="{21790769-788E-47BB-8148-7262BF7B72D4}"/>
    <cellStyle name="Cálculo 2 7 2 5" xfId="5209" xr:uid="{FC34F57F-A330-4A05-B2CF-85291EF732A8}"/>
    <cellStyle name="Cálculo 2 7 2 6" xfId="5210" xr:uid="{3C81777A-A00D-4B41-8631-4E61BB408DA1}"/>
    <cellStyle name="Cálculo 2 7 2 7" xfId="5211" xr:uid="{3021281A-DF7A-41DD-9D53-420720DE7577}"/>
    <cellStyle name="Cálculo 2 7 2 8" xfId="5212" xr:uid="{0F8BFCD9-A4C2-4EB4-A803-415486AC707C}"/>
    <cellStyle name="Cálculo 2 7 2 9" xfId="5213" xr:uid="{B23FDB99-A177-43C9-945C-6F97D84C5AA7}"/>
    <cellStyle name="Cálculo 2 7 20" xfId="5214" xr:uid="{47DC4A66-D416-4E73-AB16-98B57C975D5B}"/>
    <cellStyle name="Cálculo 2 7 21" xfId="5215" xr:uid="{3C9687A9-98F0-4CFF-AA5C-D55490740500}"/>
    <cellStyle name="Cálculo 2 7 22" xfId="5216" xr:uid="{D756A30D-44CA-45D0-9D1D-121BF4E2E9BD}"/>
    <cellStyle name="Cálculo 2 7 23" xfId="5217" xr:uid="{3B06E31D-AA70-40E5-B77D-8E4F94BB00C8}"/>
    <cellStyle name="Cálculo 2 7 24" xfId="5218" xr:uid="{078F44C9-9D45-4652-89E9-89A8CB3F925B}"/>
    <cellStyle name="Cálculo 2 7 25" xfId="5219" xr:uid="{133F4948-80E1-403A-B920-301EA3FD4D28}"/>
    <cellStyle name="Cálculo 2 7 26" xfId="5220" xr:uid="{41E7BE77-DFF3-423C-BAB4-7725CF9ACDDD}"/>
    <cellStyle name="Cálculo 2 7 27" xfId="5221" xr:uid="{B5F23276-317A-400A-9D13-48C1EFB2AF96}"/>
    <cellStyle name="Cálculo 2 7 28" xfId="5222" xr:uid="{6399FCED-DCF1-43FC-AFCF-ACD607A8F882}"/>
    <cellStyle name="Cálculo 2 7 29" xfId="5223" xr:uid="{8A62C4A1-837D-4EB4-B096-DC55D55ECA40}"/>
    <cellStyle name="Cálculo 2 7 3" xfId="5224" xr:uid="{EFA7A0A2-EFD4-49CE-8978-D28223E0FC30}"/>
    <cellStyle name="Cálculo 2 7 3 10" xfId="5225" xr:uid="{28008DFB-669A-4FBF-B6CB-EB49A7D76A0E}"/>
    <cellStyle name="Cálculo 2 7 3 11" xfId="5226" xr:uid="{68DE9742-4E48-4989-B51F-A0B7B766B027}"/>
    <cellStyle name="Cálculo 2 7 3 12" xfId="5227" xr:uid="{9F220D7C-D2E8-47D8-B302-77F69F6E59F0}"/>
    <cellStyle name="Cálculo 2 7 3 13" xfId="5228" xr:uid="{6CF8CD7C-64EE-4A94-A8E9-C9327EAAC277}"/>
    <cellStyle name="Cálculo 2 7 3 14" xfId="5229" xr:uid="{4B845445-BF46-47CA-B3C2-15D75C4B9F38}"/>
    <cellStyle name="Cálculo 2 7 3 15" xfId="5230" xr:uid="{887E629F-4462-4DEE-B9E4-A07038761709}"/>
    <cellStyle name="Cálculo 2 7 3 16" xfId="5231" xr:uid="{AD7004E0-0BF0-4896-B380-F70164DBA40D}"/>
    <cellStyle name="Cálculo 2 7 3 17" xfId="5232" xr:uid="{A9FA5839-9009-4DF0-8B01-DAD5BB4AFCA6}"/>
    <cellStyle name="Cálculo 2 7 3 18" xfId="5233" xr:uid="{2E28A7BD-A3BF-4875-A6C7-96D6534CF1F8}"/>
    <cellStyle name="Cálculo 2 7 3 19" xfId="5234" xr:uid="{DB6B2633-6AEF-42DE-B57D-1D684FD1FBA7}"/>
    <cellStyle name="Cálculo 2 7 3 2" xfId="5235" xr:uid="{0BFA80DA-ED2E-40E8-A50A-BCC59483FFDC}"/>
    <cellStyle name="Cálculo 2 7 3 2 10" xfId="5236" xr:uid="{E5441975-21EA-445F-89C3-F0604180CA08}"/>
    <cellStyle name="Cálculo 2 7 3 2 11" xfId="5237" xr:uid="{E46E134D-21FA-4A16-B3C4-4CD8EE370840}"/>
    <cellStyle name="Cálculo 2 7 3 2 12" xfId="5238" xr:uid="{D861816E-ACF4-4BBE-8012-EBBF60D607A7}"/>
    <cellStyle name="Cálculo 2 7 3 2 13" xfId="5239" xr:uid="{BE3039B7-DE21-43B7-9743-9E66C0AF1D14}"/>
    <cellStyle name="Cálculo 2 7 3 2 14" xfId="5240" xr:uid="{2AE9421D-8ECD-4CC8-BBC9-74C881ADDE3B}"/>
    <cellStyle name="Cálculo 2 7 3 2 15" xfId="5241" xr:uid="{F6F5C46A-F676-4261-9568-5181699E70CC}"/>
    <cellStyle name="Cálculo 2 7 3 2 16" xfId="5242" xr:uid="{FE34E270-5CD3-47E1-9F81-E01BF176D885}"/>
    <cellStyle name="Cálculo 2 7 3 2 17" xfId="5243" xr:uid="{2E3585D6-EBF6-4583-A702-49CC764399FF}"/>
    <cellStyle name="Cálculo 2 7 3 2 18" xfId="5244" xr:uid="{3B7C09B3-09E7-462D-B4F9-7542B5F0E534}"/>
    <cellStyle name="Cálculo 2 7 3 2 19" xfId="5245" xr:uid="{4D27FF71-299A-4A50-951F-44E246BD9957}"/>
    <cellStyle name="Cálculo 2 7 3 2 2" xfId="5246" xr:uid="{71F67BD9-3E7C-4944-AAA1-94625E98A892}"/>
    <cellStyle name="Cálculo 2 7 3 2 20" xfId="5247" xr:uid="{F6639F84-84AE-4B73-8DED-82D3AE416C90}"/>
    <cellStyle name="Cálculo 2 7 3 2 21" xfId="5248" xr:uid="{2F40E9A3-9D69-4993-BC83-7A5A795736CE}"/>
    <cellStyle name="Cálculo 2 7 3 2 22" xfId="5249" xr:uid="{FD576233-7A85-4631-813F-57472C593932}"/>
    <cellStyle name="Cálculo 2 7 3 2 23" xfId="5250" xr:uid="{70CE6082-A749-41FC-9543-804E91FB8106}"/>
    <cellStyle name="Cálculo 2 7 3 2 24" xfId="5251" xr:uid="{CC09F0AF-9E36-46C4-8312-AC9172A4D700}"/>
    <cellStyle name="Cálculo 2 7 3 2 25" xfId="5252" xr:uid="{0F39D5D5-68D7-4BE0-B5B0-D1BD9BFD745C}"/>
    <cellStyle name="Cálculo 2 7 3 2 26" xfId="5253" xr:uid="{ECD65F1E-9BF6-4DA8-990D-45E179C1A326}"/>
    <cellStyle name="Cálculo 2 7 3 2 27" xfId="5254" xr:uid="{1B269FBC-939F-46B4-8D5D-018980DC2A62}"/>
    <cellStyle name="Cálculo 2 7 3 2 28" xfId="5255" xr:uid="{DE99FE03-4843-466D-AE35-A212DFA7BE3B}"/>
    <cellStyle name="Cálculo 2 7 3 2 29" xfId="5256" xr:uid="{D8BE78A9-2110-4B1B-80DF-31DA0CCD3374}"/>
    <cellStyle name="Cálculo 2 7 3 2 3" xfId="5257" xr:uid="{E7F19922-9511-4B81-8B18-16C840785208}"/>
    <cellStyle name="Cálculo 2 7 3 2 30" xfId="5258" xr:uid="{C025BA6A-7CC2-4A47-816B-F02283C84D79}"/>
    <cellStyle name="Cálculo 2 7 3 2 31" xfId="5259" xr:uid="{6B99EF3C-2D42-46FA-9BEA-F0349E875F82}"/>
    <cellStyle name="Cálculo 2 7 3 2 4" xfId="5260" xr:uid="{E99BED5B-5599-4DCA-A469-B0E83AB9FA09}"/>
    <cellStyle name="Cálculo 2 7 3 2 5" xfId="5261" xr:uid="{0CEA20FE-4D60-4D85-8DCF-B16D6408CF0D}"/>
    <cellStyle name="Cálculo 2 7 3 2 6" xfId="5262" xr:uid="{C051EBEF-2F6A-4E6A-86F1-906EAEA45F61}"/>
    <cellStyle name="Cálculo 2 7 3 2 7" xfId="5263" xr:uid="{D862F277-8B1D-4B3E-989B-4D10EDC82711}"/>
    <cellStyle name="Cálculo 2 7 3 2 8" xfId="5264" xr:uid="{9B987A5C-3130-496D-B547-518E9512DABC}"/>
    <cellStyle name="Cálculo 2 7 3 2 9" xfId="5265" xr:uid="{2F528ADA-0169-4C9E-A3B4-2BAECBFFA4C2}"/>
    <cellStyle name="Cálculo 2 7 3 20" xfId="5266" xr:uid="{3D9E6A6F-B53D-4526-9EE5-A290D7676F82}"/>
    <cellStyle name="Cálculo 2 7 3 21" xfId="5267" xr:uid="{D23C6B2C-813E-432C-BC3F-B4B2C1AE1F00}"/>
    <cellStyle name="Cálculo 2 7 3 22" xfId="5268" xr:uid="{5F0BC0FC-0E85-4B25-B2B4-AA73FE627772}"/>
    <cellStyle name="Cálculo 2 7 3 23" xfId="5269" xr:uid="{B2EC93D0-7A63-4482-B869-544F8ACE4FDA}"/>
    <cellStyle name="Cálculo 2 7 3 24" xfId="5270" xr:uid="{F24698DF-38B6-4CE3-A5D4-D3CE8738B78E}"/>
    <cellStyle name="Cálculo 2 7 3 25" xfId="5271" xr:uid="{EE687092-DDBE-45B7-AFF6-9FE60E49A8DF}"/>
    <cellStyle name="Cálculo 2 7 3 26" xfId="5272" xr:uid="{2F2F5666-BA5B-4DB2-BF2B-B91D1DAD8690}"/>
    <cellStyle name="Cálculo 2 7 3 27" xfId="5273" xr:uid="{A887C2D0-5B7E-4B72-91F4-30CE58CEEA15}"/>
    <cellStyle name="Cálculo 2 7 3 28" xfId="5274" xr:uid="{5E4ED1F8-89A2-4FF2-A786-4D79FB5AD329}"/>
    <cellStyle name="Cálculo 2 7 3 29" xfId="5275" xr:uid="{40968AD3-F100-40BD-84A5-9FB0D10A483A}"/>
    <cellStyle name="Cálculo 2 7 3 3" xfId="5276" xr:uid="{B6B7ABED-D63D-49F3-8D5D-C797D85196F3}"/>
    <cellStyle name="Cálculo 2 7 3 3 10" xfId="5277" xr:uid="{BBA3EBDE-067C-456B-A002-04B2DEAC1003}"/>
    <cellStyle name="Cálculo 2 7 3 3 11" xfId="5278" xr:uid="{370391EA-8921-4FCF-B8C4-5933D7A6A155}"/>
    <cellStyle name="Cálculo 2 7 3 3 12" xfId="5279" xr:uid="{85CA7056-B7D1-4BFB-AEC3-2AF332D709F3}"/>
    <cellStyle name="Cálculo 2 7 3 3 13" xfId="5280" xr:uid="{F0DE9EEE-C0A7-454A-9E41-5BD18B45FB8A}"/>
    <cellStyle name="Cálculo 2 7 3 3 14" xfId="5281" xr:uid="{C21E1322-24C1-4BAB-BC8A-8DC823C40C59}"/>
    <cellStyle name="Cálculo 2 7 3 3 15" xfId="5282" xr:uid="{E31AB36B-34FF-4FE1-B8AE-BBE0B8E915CE}"/>
    <cellStyle name="Cálculo 2 7 3 3 16" xfId="5283" xr:uid="{0BD0EEC7-14C6-4D42-A436-239D5EC639AC}"/>
    <cellStyle name="Cálculo 2 7 3 3 17" xfId="5284" xr:uid="{7B6D7649-58B3-4B0A-94ED-1CF3897D25E6}"/>
    <cellStyle name="Cálculo 2 7 3 3 18" xfId="5285" xr:uid="{89B3A2F6-E8EA-47F4-B0A3-A782C09CC36A}"/>
    <cellStyle name="Cálculo 2 7 3 3 19" xfId="5286" xr:uid="{5B7C746C-2386-4086-B04E-9421854AECEA}"/>
    <cellStyle name="Cálculo 2 7 3 3 2" xfId="5287" xr:uid="{B5F2D32B-5C64-47E0-9A14-96917FF375D7}"/>
    <cellStyle name="Cálculo 2 7 3 3 20" xfId="5288" xr:uid="{4FF5F5AB-7901-4AEF-AB4B-92CC161438A7}"/>
    <cellStyle name="Cálculo 2 7 3 3 21" xfId="5289" xr:uid="{A6501BE0-F493-4CD1-A040-2E7338E54F04}"/>
    <cellStyle name="Cálculo 2 7 3 3 22" xfId="5290" xr:uid="{596424CC-8E84-4724-8CC9-1D04B7595EDB}"/>
    <cellStyle name="Cálculo 2 7 3 3 23" xfId="5291" xr:uid="{C0E3CA6A-D97E-45B0-8471-86A7B7C3DC56}"/>
    <cellStyle name="Cálculo 2 7 3 3 24" xfId="5292" xr:uid="{C544726A-0D79-484A-8ADE-77F2E96EDA36}"/>
    <cellStyle name="Cálculo 2 7 3 3 25" xfId="5293" xr:uid="{04B229FE-708C-4D69-A221-6DB9E6B776B0}"/>
    <cellStyle name="Cálculo 2 7 3 3 26" xfId="5294" xr:uid="{AD301472-F903-4DB2-B77C-2207F0BB7D65}"/>
    <cellStyle name="Cálculo 2 7 3 3 27" xfId="5295" xr:uid="{055A6D45-D1BA-425C-9546-06C9E9C64366}"/>
    <cellStyle name="Cálculo 2 7 3 3 28" xfId="5296" xr:uid="{7DDC0BB7-6432-495D-B96D-1FB219D99BC7}"/>
    <cellStyle name="Cálculo 2 7 3 3 29" xfId="5297" xr:uid="{D6B5EC0E-E2A6-4E11-A3F1-19722CCD1E8A}"/>
    <cellStyle name="Cálculo 2 7 3 3 3" xfId="5298" xr:uid="{B8F961DE-00EC-4B2E-839D-C1B106CD6225}"/>
    <cellStyle name="Cálculo 2 7 3 3 30" xfId="5299" xr:uid="{E2E6C896-A83E-49B1-8036-C93757F24301}"/>
    <cellStyle name="Cálculo 2 7 3 3 31" xfId="5300" xr:uid="{87D28F65-CB98-4EF6-B57B-7F1AA886F13C}"/>
    <cellStyle name="Cálculo 2 7 3 3 4" xfId="5301" xr:uid="{DC63F40F-3B6E-4F40-B595-726D8ABDA3B4}"/>
    <cellStyle name="Cálculo 2 7 3 3 5" xfId="5302" xr:uid="{C6E39790-872F-4F05-A665-BDC897168E93}"/>
    <cellStyle name="Cálculo 2 7 3 3 6" xfId="5303" xr:uid="{7452AD55-7DF9-44C8-87F6-58C2D99C65DB}"/>
    <cellStyle name="Cálculo 2 7 3 3 7" xfId="5304" xr:uid="{89CA393D-B331-447E-ADC9-CCDBE7AB6907}"/>
    <cellStyle name="Cálculo 2 7 3 3 8" xfId="5305" xr:uid="{5750408B-487B-4816-963F-990B4517BEDF}"/>
    <cellStyle name="Cálculo 2 7 3 3 9" xfId="5306" xr:uid="{473751B3-5EF0-40B6-8BA2-73FE7C15FE34}"/>
    <cellStyle name="Cálculo 2 7 3 30" xfId="5307" xr:uid="{A458ECE1-C459-4496-AE78-19147841CD2E}"/>
    <cellStyle name="Cálculo 2 7 3 31" xfId="5308" xr:uid="{BAA42F12-1B46-4D03-83B2-5B5B402D8C3D}"/>
    <cellStyle name="Cálculo 2 7 3 32" xfId="5309" xr:uid="{20CB7B74-1C2F-4099-8B96-78F5A078635B}"/>
    <cellStyle name="Cálculo 2 7 3 33" xfId="5310" xr:uid="{1033C7F2-0C6D-4F30-A1D7-E370873242E1}"/>
    <cellStyle name="Cálculo 2 7 3 4" xfId="5311" xr:uid="{63B76FF5-FA13-46C1-87B0-2C00CD630920}"/>
    <cellStyle name="Cálculo 2 7 3 5" xfId="5312" xr:uid="{FECB688E-130B-4C84-9E75-ED7FE1BF8E68}"/>
    <cellStyle name="Cálculo 2 7 3 6" xfId="5313" xr:uid="{DA6B0C91-EFE8-4A6E-A8BC-88150D791F0D}"/>
    <cellStyle name="Cálculo 2 7 3 7" xfId="5314" xr:uid="{2AFCAC16-6626-41F0-A65B-715FC0FB4C08}"/>
    <cellStyle name="Cálculo 2 7 3 8" xfId="5315" xr:uid="{1CF3BC35-3761-487C-9103-2C6C20CEE351}"/>
    <cellStyle name="Cálculo 2 7 3 9" xfId="5316" xr:uid="{7D78AF2E-806E-4DBB-8B21-FF3ECCE89449}"/>
    <cellStyle name="Cálculo 2 7 30" xfId="5317" xr:uid="{02A957C4-5D0F-4EB4-93A9-9CCDD95692BA}"/>
    <cellStyle name="Cálculo 2 7 31" xfId="5318" xr:uid="{3ABA6B98-69F4-4A2C-AC4A-59F060FE380E}"/>
    <cellStyle name="Cálculo 2 7 32" xfId="5319" xr:uid="{162EA0E1-F8A8-4F5F-BB27-46FCA590A3A8}"/>
    <cellStyle name="Cálculo 2 7 33" xfId="5320" xr:uid="{D0C4E237-A54F-4180-9720-D058E5D09C89}"/>
    <cellStyle name="Cálculo 2 7 34" xfId="5321" xr:uid="{3DE7408F-9975-45F5-824A-6B4E1E44A1D9}"/>
    <cellStyle name="Cálculo 2 7 35" xfId="5322" xr:uid="{F9126EC1-408A-4172-A608-3308364776EE}"/>
    <cellStyle name="Cálculo 2 7 36" xfId="5323" xr:uid="{6E065DC2-5D8F-4211-A643-360B1ED3AB98}"/>
    <cellStyle name="Cálculo 2 7 4" xfId="5324" xr:uid="{0EE157B0-D2D0-456F-A6BA-B69CB45ACC64}"/>
    <cellStyle name="Cálculo 2 7 4 10" xfId="5325" xr:uid="{908F95B3-4C59-4500-ABE1-6C670B364918}"/>
    <cellStyle name="Cálculo 2 7 4 11" xfId="5326" xr:uid="{7C81CF87-FE28-4F94-A846-F3479F26D985}"/>
    <cellStyle name="Cálculo 2 7 4 12" xfId="5327" xr:uid="{BF32CE69-E4B5-4432-A1DD-F589A6B81A6D}"/>
    <cellStyle name="Cálculo 2 7 4 13" xfId="5328" xr:uid="{4C2194BE-643A-44F4-9624-E2D73C43E7F4}"/>
    <cellStyle name="Cálculo 2 7 4 14" xfId="5329" xr:uid="{AC8A9321-C650-4F41-AB76-483DD5CD0586}"/>
    <cellStyle name="Cálculo 2 7 4 15" xfId="5330" xr:uid="{4D8063D3-319F-4D7A-AE72-AFDF1857F107}"/>
    <cellStyle name="Cálculo 2 7 4 16" xfId="5331" xr:uid="{699FC16C-5B72-49F7-80C4-632466FD292F}"/>
    <cellStyle name="Cálculo 2 7 4 17" xfId="5332" xr:uid="{E7C59AC2-6085-4969-8478-E4B39833A71C}"/>
    <cellStyle name="Cálculo 2 7 4 18" xfId="5333" xr:uid="{E93DF738-9AB7-47CB-B97E-9F1F2AD1C91E}"/>
    <cellStyle name="Cálculo 2 7 4 19" xfId="5334" xr:uid="{4D6BB2A3-F106-415A-9F3F-5D09B42CC222}"/>
    <cellStyle name="Cálculo 2 7 4 2" xfId="5335" xr:uid="{9A0EA93D-DF87-47D1-88B4-F9E91B997FE4}"/>
    <cellStyle name="Cálculo 2 7 4 2 10" xfId="5336" xr:uid="{D9F1F7C8-BC5A-43FC-8407-E205C904E25D}"/>
    <cellStyle name="Cálculo 2 7 4 2 11" xfId="5337" xr:uid="{599C089D-0AAA-4BC9-B23E-6D0196F7891E}"/>
    <cellStyle name="Cálculo 2 7 4 2 12" xfId="5338" xr:uid="{04A9D2C6-C894-4664-ABFF-F9942C5BB6CA}"/>
    <cellStyle name="Cálculo 2 7 4 2 13" xfId="5339" xr:uid="{A83A54E4-5985-4E2C-907F-4E7B15DC9249}"/>
    <cellStyle name="Cálculo 2 7 4 2 14" xfId="5340" xr:uid="{B7D85CCE-9B2C-4B32-B345-46304AA13ACD}"/>
    <cellStyle name="Cálculo 2 7 4 2 15" xfId="5341" xr:uid="{471E22C5-9882-4C53-8953-1845EDB66F61}"/>
    <cellStyle name="Cálculo 2 7 4 2 16" xfId="5342" xr:uid="{79698BB8-439D-4403-89F8-5374071566E1}"/>
    <cellStyle name="Cálculo 2 7 4 2 17" xfId="5343" xr:uid="{F4F835FE-CAF7-4D32-B270-766A02CE7F61}"/>
    <cellStyle name="Cálculo 2 7 4 2 18" xfId="5344" xr:uid="{0C485035-0A57-4AF9-BF39-433459E43CA2}"/>
    <cellStyle name="Cálculo 2 7 4 2 19" xfId="5345" xr:uid="{815EBAA0-B662-48D8-917E-7181611BE083}"/>
    <cellStyle name="Cálculo 2 7 4 2 2" xfId="5346" xr:uid="{167EFB23-86A7-44D2-9D88-B2A3D43A67F4}"/>
    <cellStyle name="Cálculo 2 7 4 2 20" xfId="5347" xr:uid="{4A533349-9036-433C-934D-480EB83B797D}"/>
    <cellStyle name="Cálculo 2 7 4 2 21" xfId="5348" xr:uid="{19CA4B38-DE4F-4B18-BCB1-EF55EA6BBB65}"/>
    <cellStyle name="Cálculo 2 7 4 2 22" xfId="5349" xr:uid="{2BFF650A-27CE-41BA-9FC6-4205DBDC201C}"/>
    <cellStyle name="Cálculo 2 7 4 2 23" xfId="5350" xr:uid="{24CA8D39-7406-450D-AD44-916283C74362}"/>
    <cellStyle name="Cálculo 2 7 4 2 24" xfId="5351" xr:uid="{7A75B7B3-78D1-4D71-AC86-AA6F94A31DC6}"/>
    <cellStyle name="Cálculo 2 7 4 2 25" xfId="5352" xr:uid="{E68EF4FF-4880-40C4-8C3E-E91D08B87ADE}"/>
    <cellStyle name="Cálculo 2 7 4 2 26" xfId="5353" xr:uid="{898384D1-D435-417E-93AE-1C6E9269A1D2}"/>
    <cellStyle name="Cálculo 2 7 4 2 27" xfId="5354" xr:uid="{B3638924-4E28-4277-865A-5ABF27347B71}"/>
    <cellStyle name="Cálculo 2 7 4 2 28" xfId="5355" xr:uid="{B85D37DC-6312-4AD5-9324-17A03033926A}"/>
    <cellStyle name="Cálculo 2 7 4 2 29" xfId="5356" xr:uid="{17BF8E0F-8EA9-4B54-B7E6-079BBB435D84}"/>
    <cellStyle name="Cálculo 2 7 4 2 3" xfId="5357" xr:uid="{50E8EBD2-D067-409D-BD23-A28C3FC40219}"/>
    <cellStyle name="Cálculo 2 7 4 2 30" xfId="5358" xr:uid="{79F9D854-C971-42B7-A6F7-CD52DB1FE561}"/>
    <cellStyle name="Cálculo 2 7 4 2 31" xfId="5359" xr:uid="{9E931E73-A8A5-4621-A4AF-D07DE655386F}"/>
    <cellStyle name="Cálculo 2 7 4 2 4" xfId="5360" xr:uid="{8C6ADE05-2D26-433D-A586-DDBEA031CDBA}"/>
    <cellStyle name="Cálculo 2 7 4 2 5" xfId="5361" xr:uid="{9109F72C-FE17-41D8-9917-08902F10D70A}"/>
    <cellStyle name="Cálculo 2 7 4 2 6" xfId="5362" xr:uid="{11582EF7-270E-4CDC-AF97-D3722492331E}"/>
    <cellStyle name="Cálculo 2 7 4 2 7" xfId="5363" xr:uid="{A004BF60-9DB5-43F6-B275-09242C116FEC}"/>
    <cellStyle name="Cálculo 2 7 4 2 8" xfId="5364" xr:uid="{1CF9D01C-A63E-4CA0-9DE4-616AFAC427A5}"/>
    <cellStyle name="Cálculo 2 7 4 2 9" xfId="5365" xr:uid="{39E53711-F34C-427F-B6C0-7B3A80A797D8}"/>
    <cellStyle name="Cálculo 2 7 4 20" xfId="5366" xr:uid="{A6A7B0CE-3E77-4CAD-8A1B-4A264FE928D8}"/>
    <cellStyle name="Cálculo 2 7 4 21" xfId="5367" xr:uid="{EDB80788-3B70-411B-8CBD-6EE34D28D23F}"/>
    <cellStyle name="Cálculo 2 7 4 22" xfId="5368" xr:uid="{195C1842-FB22-4FD3-9A49-5ABE97F49D06}"/>
    <cellStyle name="Cálculo 2 7 4 23" xfId="5369" xr:uid="{25FB4A40-1D77-4BD3-B31A-54B5D9EC3BFD}"/>
    <cellStyle name="Cálculo 2 7 4 24" xfId="5370" xr:uid="{1B9858E3-0A7B-488E-BBEB-CA78B37503AF}"/>
    <cellStyle name="Cálculo 2 7 4 25" xfId="5371" xr:uid="{2664EE1F-D9DC-42B2-8462-61334E462CCF}"/>
    <cellStyle name="Cálculo 2 7 4 26" xfId="5372" xr:uid="{9455AD43-57A8-445F-B314-0A55585BA845}"/>
    <cellStyle name="Cálculo 2 7 4 27" xfId="5373" xr:uid="{0586AA6F-8504-4E77-ADA5-129F9AB5750E}"/>
    <cellStyle name="Cálculo 2 7 4 28" xfId="5374" xr:uid="{0AFF9903-981E-409F-A13E-796E7B8186F6}"/>
    <cellStyle name="Cálculo 2 7 4 29" xfId="5375" xr:uid="{EAA7FAFA-2086-499A-BC35-053DCA2828A3}"/>
    <cellStyle name="Cálculo 2 7 4 3" xfId="5376" xr:uid="{2C323A4A-CF8A-49FA-8AE7-0D6E642665AE}"/>
    <cellStyle name="Cálculo 2 7 4 3 10" xfId="5377" xr:uid="{F041D3FF-EEAD-4BCE-962A-33CA3A82F0CA}"/>
    <cellStyle name="Cálculo 2 7 4 3 11" xfId="5378" xr:uid="{7CCA88D7-9F99-4408-9AAA-CCAF7FABD1FB}"/>
    <cellStyle name="Cálculo 2 7 4 3 12" xfId="5379" xr:uid="{3C0F77A8-BD89-4322-9EA7-6CCA08DAD363}"/>
    <cellStyle name="Cálculo 2 7 4 3 13" xfId="5380" xr:uid="{0C1F8F3C-5695-4D1D-A589-7E96EE7B3954}"/>
    <cellStyle name="Cálculo 2 7 4 3 14" xfId="5381" xr:uid="{02C4E078-28DD-4276-B21E-8EC01C99B51C}"/>
    <cellStyle name="Cálculo 2 7 4 3 15" xfId="5382" xr:uid="{84A399E2-31EE-4904-B578-73BF41751E0C}"/>
    <cellStyle name="Cálculo 2 7 4 3 16" xfId="5383" xr:uid="{B75CBF3D-EC97-4FEA-9AED-A619BFC233D3}"/>
    <cellStyle name="Cálculo 2 7 4 3 17" xfId="5384" xr:uid="{A0781B9E-EB4F-46B1-B3EF-79B3F3A60FB5}"/>
    <cellStyle name="Cálculo 2 7 4 3 18" xfId="5385" xr:uid="{9D396D8A-2D69-47D8-9697-A7E5B52B9DD8}"/>
    <cellStyle name="Cálculo 2 7 4 3 19" xfId="5386" xr:uid="{6CE34004-E613-4321-A37F-0F7CE3F185D7}"/>
    <cellStyle name="Cálculo 2 7 4 3 2" xfId="5387" xr:uid="{614913A4-87AD-48EE-837C-6A5343DA3EC0}"/>
    <cellStyle name="Cálculo 2 7 4 3 20" xfId="5388" xr:uid="{154A3931-19F4-4A41-B562-18F3DCF0C721}"/>
    <cellStyle name="Cálculo 2 7 4 3 21" xfId="5389" xr:uid="{E8F773C9-6FB0-406F-BA3E-5EDADD2D50E2}"/>
    <cellStyle name="Cálculo 2 7 4 3 22" xfId="5390" xr:uid="{61AB94B3-3AA7-4258-8D59-6103FE185705}"/>
    <cellStyle name="Cálculo 2 7 4 3 23" xfId="5391" xr:uid="{F063C9A4-61A8-4C06-AD75-B40F6C1F2F6D}"/>
    <cellStyle name="Cálculo 2 7 4 3 24" xfId="5392" xr:uid="{8964B5B9-5914-473A-8C43-F0114E5945D4}"/>
    <cellStyle name="Cálculo 2 7 4 3 25" xfId="5393" xr:uid="{976B2B57-E86D-46B3-9769-7F1D2EA41ED7}"/>
    <cellStyle name="Cálculo 2 7 4 3 26" xfId="5394" xr:uid="{5BAC2651-4BF1-4319-BD77-9781AE63B8AA}"/>
    <cellStyle name="Cálculo 2 7 4 3 27" xfId="5395" xr:uid="{43266F63-594D-4FE1-B637-367782CC4579}"/>
    <cellStyle name="Cálculo 2 7 4 3 28" xfId="5396" xr:uid="{9D451F7E-EB3D-4DD6-B1A3-A3D838A1FADE}"/>
    <cellStyle name="Cálculo 2 7 4 3 29" xfId="5397" xr:uid="{1EA44516-AF95-4749-8A3F-0000F2B6A8B7}"/>
    <cellStyle name="Cálculo 2 7 4 3 3" xfId="5398" xr:uid="{7B4EBFEE-E2D2-424E-9F18-266A11FA8708}"/>
    <cellStyle name="Cálculo 2 7 4 3 30" xfId="5399" xr:uid="{F6F82A73-3B5A-45FD-A244-B529698980B7}"/>
    <cellStyle name="Cálculo 2 7 4 3 31" xfId="5400" xr:uid="{8760EFB3-8739-4191-B2D4-A3D39CAAD784}"/>
    <cellStyle name="Cálculo 2 7 4 3 4" xfId="5401" xr:uid="{9C2424F8-2202-4827-8F62-3D894E12A872}"/>
    <cellStyle name="Cálculo 2 7 4 3 5" xfId="5402" xr:uid="{63BBD8E0-F66F-47FA-BDF8-7F418DCAAAF2}"/>
    <cellStyle name="Cálculo 2 7 4 3 6" xfId="5403" xr:uid="{F34B41E6-0BE5-4E24-9C0B-86123ACB62E7}"/>
    <cellStyle name="Cálculo 2 7 4 3 7" xfId="5404" xr:uid="{8C0590C9-D03D-42C7-8734-B2394EDE12DC}"/>
    <cellStyle name="Cálculo 2 7 4 3 8" xfId="5405" xr:uid="{62AA7D10-277F-40C3-8F36-614BC9C5AF6A}"/>
    <cellStyle name="Cálculo 2 7 4 3 9" xfId="5406" xr:uid="{6796559D-1722-42E7-8411-B9A3BD4C1120}"/>
    <cellStyle name="Cálculo 2 7 4 30" xfId="5407" xr:uid="{C0919F5B-653C-4E16-A03F-41E456D21B3E}"/>
    <cellStyle name="Cálculo 2 7 4 31" xfId="5408" xr:uid="{5DE33B49-36B2-41D6-B967-E40C909CCBDC}"/>
    <cellStyle name="Cálculo 2 7 4 32" xfId="5409" xr:uid="{D105B24A-4894-4BB3-BF40-A5CE1C0D9775}"/>
    <cellStyle name="Cálculo 2 7 4 33" xfId="5410" xr:uid="{F76FD43D-D705-4C10-B82A-1323186DC7CA}"/>
    <cellStyle name="Cálculo 2 7 4 4" xfId="5411" xr:uid="{22AED26A-5C64-4907-91AE-BDE55A6C6716}"/>
    <cellStyle name="Cálculo 2 7 4 5" xfId="5412" xr:uid="{BE22ADEC-1065-4D6F-807C-C8DF763BDE64}"/>
    <cellStyle name="Cálculo 2 7 4 6" xfId="5413" xr:uid="{3FC2746D-E60F-4E3D-B5E6-B6F1AE5459F6}"/>
    <cellStyle name="Cálculo 2 7 4 7" xfId="5414" xr:uid="{7126CC2D-BDE1-4CE0-B502-75C1D12FFB36}"/>
    <cellStyle name="Cálculo 2 7 4 8" xfId="5415" xr:uid="{A9EE035B-8AAC-40E5-81A2-0398D8751787}"/>
    <cellStyle name="Cálculo 2 7 4 9" xfId="5416" xr:uid="{7249E2AD-3EAF-40CB-AE31-B795D426BE78}"/>
    <cellStyle name="Cálculo 2 7 5" xfId="5417" xr:uid="{B46E9C3A-1EED-407D-8EA2-393DA2BC1BD7}"/>
    <cellStyle name="Cálculo 2 7 5 10" xfId="5418" xr:uid="{1D638DFB-C457-43A2-A103-9A59E3934B07}"/>
    <cellStyle name="Cálculo 2 7 5 11" xfId="5419" xr:uid="{F6BA1E07-1347-4F2D-9193-76EFCD7319D0}"/>
    <cellStyle name="Cálculo 2 7 5 12" xfId="5420" xr:uid="{F720EC0E-E768-4DEE-8FD2-7E50D9C3CE31}"/>
    <cellStyle name="Cálculo 2 7 5 13" xfId="5421" xr:uid="{CCAF962A-552B-41CA-89D2-E9AFB5650ABE}"/>
    <cellStyle name="Cálculo 2 7 5 14" xfId="5422" xr:uid="{244ECC0F-0D1B-4BEE-9CB2-A77D9EC7D293}"/>
    <cellStyle name="Cálculo 2 7 5 15" xfId="5423" xr:uid="{D05D3CA1-BA0E-45EA-86DB-83A8B95A3438}"/>
    <cellStyle name="Cálculo 2 7 5 16" xfId="5424" xr:uid="{2A2CD358-C1C1-4BA2-B306-03ABFE31FC4A}"/>
    <cellStyle name="Cálculo 2 7 5 17" xfId="5425" xr:uid="{874FF700-F426-4681-87A3-0AFCD43FECE9}"/>
    <cellStyle name="Cálculo 2 7 5 18" xfId="5426" xr:uid="{CDBB18A4-BA2F-439B-8299-F6BB92DDFC43}"/>
    <cellStyle name="Cálculo 2 7 5 19" xfId="5427" xr:uid="{2A660B5D-0A83-4515-BC65-214AC8C2BFC6}"/>
    <cellStyle name="Cálculo 2 7 5 2" xfId="5428" xr:uid="{86F52FC8-7A20-4A87-BD9D-97F5E301FD6A}"/>
    <cellStyle name="Cálculo 2 7 5 20" xfId="5429" xr:uid="{4FFA89C8-D83A-42F9-A7E1-726297EB63B2}"/>
    <cellStyle name="Cálculo 2 7 5 21" xfId="5430" xr:uid="{592BB604-B110-4EBF-A392-BEA35E50A1B2}"/>
    <cellStyle name="Cálculo 2 7 5 22" xfId="5431" xr:uid="{4DB6CB59-A898-4E00-B8DA-83A2B39B7950}"/>
    <cellStyle name="Cálculo 2 7 5 23" xfId="5432" xr:uid="{0A0F90ED-DBCA-4A08-82BD-7B07A79C856A}"/>
    <cellStyle name="Cálculo 2 7 5 24" xfId="5433" xr:uid="{0E15BAB3-349F-4AA4-9081-4765F3620461}"/>
    <cellStyle name="Cálculo 2 7 5 25" xfId="5434" xr:uid="{1E80A285-30F6-4FE3-AC68-D78A420340D0}"/>
    <cellStyle name="Cálculo 2 7 5 26" xfId="5435" xr:uid="{8702929B-29E0-40E5-BFFF-7857383D9F19}"/>
    <cellStyle name="Cálculo 2 7 5 27" xfId="5436" xr:uid="{F51E3A5A-B589-45A5-A636-E5ABFD7F574C}"/>
    <cellStyle name="Cálculo 2 7 5 28" xfId="5437" xr:uid="{B7DEF5FC-5931-4664-950B-022F9B4B3FA7}"/>
    <cellStyle name="Cálculo 2 7 5 29" xfId="5438" xr:uid="{DE91B0A9-06BA-44A9-AEC5-04A6E6872967}"/>
    <cellStyle name="Cálculo 2 7 5 3" xfId="5439" xr:uid="{10306295-7315-4A15-9FCA-A1489061C987}"/>
    <cellStyle name="Cálculo 2 7 5 30" xfId="5440" xr:uid="{B5426F17-142F-4FC9-B44F-ACAC0A24DB33}"/>
    <cellStyle name="Cálculo 2 7 5 31" xfId="5441" xr:uid="{B691D1AA-CE66-4A99-BEE5-75545349F4E5}"/>
    <cellStyle name="Cálculo 2 7 5 4" xfId="5442" xr:uid="{80B7C15D-390B-45F9-802C-9D323764EFB7}"/>
    <cellStyle name="Cálculo 2 7 5 5" xfId="5443" xr:uid="{3BD7726A-2DE7-4874-93EA-E2E9650D4A19}"/>
    <cellStyle name="Cálculo 2 7 5 6" xfId="5444" xr:uid="{01C7A599-3E13-4C4D-BBFD-BDFFDA9DCB8D}"/>
    <cellStyle name="Cálculo 2 7 5 7" xfId="5445" xr:uid="{4C61871F-C372-4BFE-AF40-6BC13EABCAFF}"/>
    <cellStyle name="Cálculo 2 7 5 8" xfId="5446" xr:uid="{AB10D7C7-2AB7-4176-BC3B-4A5F327AE013}"/>
    <cellStyle name="Cálculo 2 7 5 9" xfId="5447" xr:uid="{46306AD0-BE22-45A6-BB7A-9FE584F93EE9}"/>
    <cellStyle name="Cálculo 2 7 6" xfId="5448" xr:uid="{6C0438FE-65AF-4954-ABF8-E04D09803FFA}"/>
    <cellStyle name="Cálculo 2 7 6 10" xfId="5449" xr:uid="{A8DA80B4-3C24-46A0-9BB7-440CC84E7883}"/>
    <cellStyle name="Cálculo 2 7 6 11" xfId="5450" xr:uid="{CBDEEFE6-4CA5-4E15-BF7B-69C7FFF7E98D}"/>
    <cellStyle name="Cálculo 2 7 6 12" xfId="5451" xr:uid="{A1E4221A-9BFE-4E99-BA65-C7C668F0AFCE}"/>
    <cellStyle name="Cálculo 2 7 6 13" xfId="5452" xr:uid="{46E2F3D3-D935-48A3-B752-3BF92E6AE9C4}"/>
    <cellStyle name="Cálculo 2 7 6 14" xfId="5453" xr:uid="{FA18C8AB-0EA6-4336-AEF5-73CBC3D2EA07}"/>
    <cellStyle name="Cálculo 2 7 6 15" xfId="5454" xr:uid="{5594A5AF-C25D-4390-864B-37FC9BA4C062}"/>
    <cellStyle name="Cálculo 2 7 6 16" xfId="5455" xr:uid="{E37C7C1F-B2FB-4740-A65A-78B49B6E5D93}"/>
    <cellStyle name="Cálculo 2 7 6 17" xfId="5456" xr:uid="{654FC493-6F94-44F1-99D6-58CE5DD0410A}"/>
    <cellStyle name="Cálculo 2 7 6 18" xfId="5457" xr:uid="{E9724C4C-E664-4323-BC62-1A2C91AC9181}"/>
    <cellStyle name="Cálculo 2 7 6 19" xfId="5458" xr:uid="{F4C94CB3-2BB4-4BA8-9D52-4A0CC21C4387}"/>
    <cellStyle name="Cálculo 2 7 6 2" xfId="5459" xr:uid="{B9F11A33-A570-4546-BE5D-E2FB33DABDB5}"/>
    <cellStyle name="Cálculo 2 7 6 20" xfId="5460" xr:uid="{76DF131F-B25D-4F84-B181-73086E50F291}"/>
    <cellStyle name="Cálculo 2 7 6 21" xfId="5461" xr:uid="{414E49F1-6322-47B2-893E-43E7577B8449}"/>
    <cellStyle name="Cálculo 2 7 6 22" xfId="5462" xr:uid="{CBD838FF-4179-4070-9B0E-E9D6EAA31BA7}"/>
    <cellStyle name="Cálculo 2 7 6 23" xfId="5463" xr:uid="{9C0F5A39-B22A-4D67-A5FA-4B3B9AA3BE4A}"/>
    <cellStyle name="Cálculo 2 7 6 24" xfId="5464" xr:uid="{0F4BADD4-4F73-447B-BE30-30136DC525BC}"/>
    <cellStyle name="Cálculo 2 7 6 25" xfId="5465" xr:uid="{4977663B-AA68-47F9-816A-A6EBF9231FD0}"/>
    <cellStyle name="Cálculo 2 7 6 26" xfId="5466" xr:uid="{4417659E-AA18-4B46-86EB-C959786376CF}"/>
    <cellStyle name="Cálculo 2 7 6 27" xfId="5467" xr:uid="{D184C17D-5E0D-4A15-876F-043B874D7612}"/>
    <cellStyle name="Cálculo 2 7 6 28" xfId="5468" xr:uid="{697AD193-EB26-4F21-8924-E5FB89858B1D}"/>
    <cellStyle name="Cálculo 2 7 6 29" xfId="5469" xr:uid="{132DE0FF-1922-4EA3-B880-CB5E7DC54C50}"/>
    <cellStyle name="Cálculo 2 7 6 3" xfId="5470" xr:uid="{C61EA285-2821-48CF-8290-936B43C4388C}"/>
    <cellStyle name="Cálculo 2 7 6 30" xfId="5471" xr:uid="{4D5E681A-7859-41DD-951D-DDF68B448D66}"/>
    <cellStyle name="Cálculo 2 7 6 31" xfId="5472" xr:uid="{C872699D-161B-4CE2-B317-E3C2AE82BB13}"/>
    <cellStyle name="Cálculo 2 7 6 4" xfId="5473" xr:uid="{B2B23F00-46DE-4D86-8D70-B976BF3A1AFD}"/>
    <cellStyle name="Cálculo 2 7 6 5" xfId="5474" xr:uid="{08EC3A68-9B65-43B9-98A7-4A84ACFDD541}"/>
    <cellStyle name="Cálculo 2 7 6 6" xfId="5475" xr:uid="{E5B56B85-2A5E-439C-A359-6B4F7B950136}"/>
    <cellStyle name="Cálculo 2 7 6 7" xfId="5476" xr:uid="{A90681AF-FBD9-464B-B477-36A06FC1DDD8}"/>
    <cellStyle name="Cálculo 2 7 6 8" xfId="5477" xr:uid="{6DE0D071-FAB8-4173-9156-04EEC984B1B3}"/>
    <cellStyle name="Cálculo 2 7 6 9" xfId="5478" xr:uid="{1684F5C4-CED9-4DFE-9389-33BAC77CAB88}"/>
    <cellStyle name="Cálculo 2 7 7" xfId="5479" xr:uid="{116B25ED-F3B8-4163-B72A-FCCECE7FB7D0}"/>
    <cellStyle name="Cálculo 2 7 8" xfId="5480" xr:uid="{4EE14BC9-729C-4E0D-9248-37511A255301}"/>
    <cellStyle name="Cálculo 2 7 9" xfId="5481" xr:uid="{9D84D069-6374-4AB3-A5EB-535959A40FC2}"/>
    <cellStyle name="Cálculo 2 8" xfId="5482" xr:uid="{D637F81C-4E23-4E8D-A2D5-5190013F4AAE}"/>
    <cellStyle name="Cálculo 2 8 10" xfId="5483" xr:uid="{9D901FDC-FD80-4634-9431-8D645AD58290}"/>
    <cellStyle name="Cálculo 2 8 11" xfId="5484" xr:uid="{5F1C7BFC-963B-4645-A4F4-A75366B42AFB}"/>
    <cellStyle name="Cálculo 2 8 12" xfId="5485" xr:uid="{6A99D3D1-40BB-448F-A335-FFB9B5924F39}"/>
    <cellStyle name="Cálculo 2 8 13" xfId="5486" xr:uid="{AEBB89D7-6B7A-463D-A81F-7B646E89049E}"/>
    <cellStyle name="Cálculo 2 8 14" xfId="5487" xr:uid="{21D1EB5F-675C-439D-A917-25F683675E48}"/>
    <cellStyle name="Cálculo 2 8 15" xfId="5488" xr:uid="{A0D60600-68F6-444C-B6EE-DC321D83DD5E}"/>
    <cellStyle name="Cálculo 2 8 16" xfId="5489" xr:uid="{8EAB868F-4EE0-4655-A9F2-3281E34E5FB0}"/>
    <cellStyle name="Cálculo 2 8 17" xfId="5490" xr:uid="{1055EF46-2B18-4BD1-90BE-757ECE11A07D}"/>
    <cellStyle name="Cálculo 2 8 18" xfId="5491" xr:uid="{E660CBEF-B7FC-4555-AF9A-12168E61F8E1}"/>
    <cellStyle name="Cálculo 2 8 19" xfId="5492" xr:uid="{A0754D28-297E-4BB7-BE50-A9C427B6A6E1}"/>
    <cellStyle name="Cálculo 2 8 2" xfId="5493" xr:uid="{59CE3B1D-66CB-4557-BB48-DC5360DC0D17}"/>
    <cellStyle name="Cálculo 2 8 2 10" xfId="5494" xr:uid="{CA6C6183-1F8D-4013-9D18-0D7B83745524}"/>
    <cellStyle name="Cálculo 2 8 2 11" xfId="5495" xr:uid="{DDDA9853-78D5-4DB6-899F-199E89561707}"/>
    <cellStyle name="Cálculo 2 8 2 12" xfId="5496" xr:uid="{1FC8E7DA-707F-46DB-90E3-375F76BFD136}"/>
    <cellStyle name="Cálculo 2 8 2 13" xfId="5497" xr:uid="{30414F0B-B149-4C54-97AC-7BF80812049F}"/>
    <cellStyle name="Cálculo 2 8 2 14" xfId="5498" xr:uid="{55E51E0D-D686-4099-80CD-FD69A4495612}"/>
    <cellStyle name="Cálculo 2 8 2 15" xfId="5499" xr:uid="{3C912CA9-F0B4-4B7A-A8E9-912DCEBC0D14}"/>
    <cellStyle name="Cálculo 2 8 2 16" xfId="5500" xr:uid="{73A17183-F98C-47EE-B652-B9E765393D27}"/>
    <cellStyle name="Cálculo 2 8 2 17" xfId="5501" xr:uid="{6CFC868E-CF07-4B79-A97D-470192CC7054}"/>
    <cellStyle name="Cálculo 2 8 2 18" xfId="5502" xr:uid="{8E09B802-92BB-4247-93EE-29CF1F220D92}"/>
    <cellStyle name="Cálculo 2 8 2 19" xfId="5503" xr:uid="{20D9835A-BBC2-46CB-BE09-F3BB2D7E2424}"/>
    <cellStyle name="Cálculo 2 8 2 2" xfId="5504" xr:uid="{268B4221-EA80-4465-BA9C-BD622902FCEA}"/>
    <cellStyle name="Cálculo 2 8 2 20" xfId="5505" xr:uid="{BFF91CFE-3C87-4685-8B48-49B973A067A1}"/>
    <cellStyle name="Cálculo 2 8 2 21" xfId="5506" xr:uid="{F6AF9A1F-479A-41B1-8C5C-ABA41D471E61}"/>
    <cellStyle name="Cálculo 2 8 2 22" xfId="5507" xr:uid="{520910E2-B547-435C-BEAC-6D847F5D3E22}"/>
    <cellStyle name="Cálculo 2 8 2 23" xfId="5508" xr:uid="{8CBD549B-312D-4B83-8AA4-99FE7A6DF2C6}"/>
    <cellStyle name="Cálculo 2 8 2 24" xfId="5509" xr:uid="{C6D45BD6-0BE8-4255-930C-F6E929077096}"/>
    <cellStyle name="Cálculo 2 8 2 25" xfId="5510" xr:uid="{79799A12-84FA-44B8-9424-2131A1E1B7C4}"/>
    <cellStyle name="Cálculo 2 8 2 26" xfId="5511" xr:uid="{7F74FE84-3358-4A68-9C77-9458D6CB0E8F}"/>
    <cellStyle name="Cálculo 2 8 2 27" xfId="5512" xr:uid="{4AE001B6-FF07-446A-9301-1A5ABB5D93C1}"/>
    <cellStyle name="Cálculo 2 8 2 28" xfId="5513" xr:uid="{260C5B95-7C8E-4C8B-AC3E-E937DE2E5CB5}"/>
    <cellStyle name="Cálculo 2 8 2 29" xfId="5514" xr:uid="{C9731DE5-7B80-4784-82CF-B91CECD73C91}"/>
    <cellStyle name="Cálculo 2 8 2 3" xfId="5515" xr:uid="{7586BDD1-B577-483B-92F3-E88D6A4AC284}"/>
    <cellStyle name="Cálculo 2 8 2 30" xfId="5516" xr:uid="{27846877-2856-47A5-A4A9-A4B8EA68E220}"/>
    <cellStyle name="Cálculo 2 8 2 31" xfId="5517" xr:uid="{622E6D23-4AA8-4971-84FF-9DCB57154911}"/>
    <cellStyle name="Cálculo 2 8 2 4" xfId="5518" xr:uid="{6BD2751F-5DE4-4A31-B6D9-B0DCAC8491CA}"/>
    <cellStyle name="Cálculo 2 8 2 5" xfId="5519" xr:uid="{DFD96AFA-8D50-4710-88F5-7A157F637C70}"/>
    <cellStyle name="Cálculo 2 8 2 6" xfId="5520" xr:uid="{E5A633A4-E73A-4A4F-B0FB-D4D2BF09D3FD}"/>
    <cellStyle name="Cálculo 2 8 2 7" xfId="5521" xr:uid="{D878B88C-1670-4981-9C22-5DD058CFC2C5}"/>
    <cellStyle name="Cálculo 2 8 2 8" xfId="5522" xr:uid="{76B4F1F2-D0A2-4CDC-AE87-F6054D80E252}"/>
    <cellStyle name="Cálculo 2 8 2 9" xfId="5523" xr:uid="{EBAB57B8-2D01-42D8-9037-6FBEE31C6D33}"/>
    <cellStyle name="Cálculo 2 8 20" xfId="5524" xr:uid="{15A1B89A-30D0-4A59-BD92-A9280CF9DEC0}"/>
    <cellStyle name="Cálculo 2 8 21" xfId="5525" xr:uid="{B6A36185-95D9-4B36-9F8B-062BE6B1F63D}"/>
    <cellStyle name="Cálculo 2 8 22" xfId="5526" xr:uid="{33A4F82C-DE30-4F8B-B7FA-62C3F72C0CFF}"/>
    <cellStyle name="Cálculo 2 8 23" xfId="5527" xr:uid="{4FDF2B75-A421-4A4A-8ED4-25D840477AEC}"/>
    <cellStyle name="Cálculo 2 8 24" xfId="5528" xr:uid="{9089FB6F-470A-438F-B311-E38409B74325}"/>
    <cellStyle name="Cálculo 2 8 25" xfId="5529" xr:uid="{75231E17-A788-465A-A6D7-0B80E272F895}"/>
    <cellStyle name="Cálculo 2 8 26" xfId="5530" xr:uid="{1D201A4D-64D4-4151-B1FF-7CBC2525ED30}"/>
    <cellStyle name="Cálculo 2 8 27" xfId="5531" xr:uid="{735C031D-8EEB-433B-ADB3-FD0F88B92839}"/>
    <cellStyle name="Cálculo 2 8 28" xfId="5532" xr:uid="{399B25B0-EAA9-4082-826C-D5FD6B6DBC2B}"/>
    <cellStyle name="Cálculo 2 8 29" xfId="5533" xr:uid="{ABF893F4-A0DB-4294-AA4A-EF898DE08212}"/>
    <cellStyle name="Cálculo 2 8 3" xfId="5534" xr:uid="{AC376B80-22B7-4B75-96D0-90DB8E22E376}"/>
    <cellStyle name="Cálculo 2 8 3 10" xfId="5535" xr:uid="{30B3C34F-D8B6-4ACB-8A64-01E2B01BAF6E}"/>
    <cellStyle name="Cálculo 2 8 3 11" xfId="5536" xr:uid="{1D5D0911-7541-4414-B257-52217D29B8D8}"/>
    <cellStyle name="Cálculo 2 8 3 12" xfId="5537" xr:uid="{F1FDDFE2-4979-4270-BB33-08058E59FEE1}"/>
    <cellStyle name="Cálculo 2 8 3 13" xfId="5538" xr:uid="{F24B8753-C2CC-438B-87AA-0F54AEC889C5}"/>
    <cellStyle name="Cálculo 2 8 3 14" xfId="5539" xr:uid="{207F0276-CBAA-4E05-8659-C769035DC008}"/>
    <cellStyle name="Cálculo 2 8 3 15" xfId="5540" xr:uid="{54260750-D5A1-4B59-9C6A-927FC53FA4DC}"/>
    <cellStyle name="Cálculo 2 8 3 16" xfId="5541" xr:uid="{4A5220C4-7EDB-4FEE-A6B7-B1E4E4B1DD2F}"/>
    <cellStyle name="Cálculo 2 8 3 17" xfId="5542" xr:uid="{2064F740-BB42-4BD9-B303-68ACCFCB9D3D}"/>
    <cellStyle name="Cálculo 2 8 3 18" xfId="5543" xr:uid="{9D45E6A1-F31E-4208-BC13-692DCB4202E0}"/>
    <cellStyle name="Cálculo 2 8 3 19" xfId="5544" xr:uid="{C7A931E5-DE8A-4EEE-BD41-487EB53C0AEE}"/>
    <cellStyle name="Cálculo 2 8 3 2" xfId="5545" xr:uid="{04B737AC-4AF8-4902-B1A4-1530E6A66235}"/>
    <cellStyle name="Cálculo 2 8 3 20" xfId="5546" xr:uid="{AB71BAC8-B32E-4E14-9FFB-40B60054EA55}"/>
    <cellStyle name="Cálculo 2 8 3 21" xfId="5547" xr:uid="{60CAABF8-61DB-4B6A-8E67-4948C3A3C203}"/>
    <cellStyle name="Cálculo 2 8 3 22" xfId="5548" xr:uid="{1EFB5173-3BEA-454D-A9AA-11C802577A25}"/>
    <cellStyle name="Cálculo 2 8 3 23" xfId="5549" xr:uid="{53CB087B-19AC-4BE0-A6B6-E7DD622FB9D2}"/>
    <cellStyle name="Cálculo 2 8 3 24" xfId="5550" xr:uid="{8F67B3F6-54C4-4047-AF59-4AEA2AEEFE3F}"/>
    <cellStyle name="Cálculo 2 8 3 25" xfId="5551" xr:uid="{28E68E2C-BA25-4B08-9C42-ADC008A44B4D}"/>
    <cellStyle name="Cálculo 2 8 3 26" xfId="5552" xr:uid="{C9804C4A-E411-4587-8E9C-0F68EF03B38C}"/>
    <cellStyle name="Cálculo 2 8 3 27" xfId="5553" xr:uid="{E8D23E72-218D-478A-A046-4FD68EFAE71B}"/>
    <cellStyle name="Cálculo 2 8 3 28" xfId="5554" xr:uid="{944C8958-022A-4D9E-8611-3988AD304113}"/>
    <cellStyle name="Cálculo 2 8 3 29" xfId="5555" xr:uid="{3279FF54-228B-4332-9075-D161DF17C259}"/>
    <cellStyle name="Cálculo 2 8 3 3" xfId="5556" xr:uid="{8FB8B2D9-45D6-4333-8150-4F9E04CD0299}"/>
    <cellStyle name="Cálculo 2 8 3 30" xfId="5557" xr:uid="{ABE56475-A177-4F7B-AC84-C05FD9F6E980}"/>
    <cellStyle name="Cálculo 2 8 3 31" xfId="5558" xr:uid="{604FB692-4B67-44E4-8384-294BCD8D89B5}"/>
    <cellStyle name="Cálculo 2 8 3 4" xfId="5559" xr:uid="{F9C5C9BF-01AE-4537-AFEB-976DE27CFC0F}"/>
    <cellStyle name="Cálculo 2 8 3 5" xfId="5560" xr:uid="{18A23BF1-D2E1-40F3-8994-128BD0D154B0}"/>
    <cellStyle name="Cálculo 2 8 3 6" xfId="5561" xr:uid="{9368B23A-3EB4-4A00-81D3-3134704F1D8B}"/>
    <cellStyle name="Cálculo 2 8 3 7" xfId="5562" xr:uid="{FAD87989-640F-40D1-9A0D-635C1E02FC3B}"/>
    <cellStyle name="Cálculo 2 8 3 8" xfId="5563" xr:uid="{BC3D334C-1178-4331-B4FB-27CD8EB7E79F}"/>
    <cellStyle name="Cálculo 2 8 3 9" xfId="5564" xr:uid="{109BEEB0-5FF7-43DC-8F8E-4149CF54D0D5}"/>
    <cellStyle name="Cálculo 2 8 30" xfId="5565" xr:uid="{1E648843-0E7B-460E-BF07-D7E1ED43D693}"/>
    <cellStyle name="Cálculo 2 8 31" xfId="5566" xr:uid="{F24971FF-DF38-42D2-B2D8-806EF040A616}"/>
    <cellStyle name="Cálculo 2 8 32" xfId="5567" xr:uid="{4A5404B2-52D5-49F6-BD89-DAF7B2997A52}"/>
    <cellStyle name="Cálculo 2 8 33" xfId="5568" xr:uid="{7C4E6053-9ED1-451D-A8D0-A36F867E286D}"/>
    <cellStyle name="Cálculo 2 8 4" xfId="5569" xr:uid="{4EC5EE68-D972-4587-A6F9-35F13152A945}"/>
    <cellStyle name="Cálculo 2 8 5" xfId="5570" xr:uid="{AD26D9A4-A928-4EDB-8631-486478DB6BBC}"/>
    <cellStyle name="Cálculo 2 8 6" xfId="5571" xr:uid="{F4561E40-4E05-43B2-863B-89F9DB8E57AB}"/>
    <cellStyle name="Cálculo 2 8 7" xfId="5572" xr:uid="{F7B10329-7AA4-4A99-854C-BBD1B58BEAB3}"/>
    <cellStyle name="Cálculo 2 8 8" xfId="5573" xr:uid="{7141F1E7-F926-4D8A-9717-3066DCC30824}"/>
    <cellStyle name="Cálculo 2 8 9" xfId="5574" xr:uid="{7E0DD2D0-F05C-4D9D-943D-71AE3C17F30A}"/>
    <cellStyle name="Cálculo 2 9" xfId="5575" xr:uid="{7CC27DCB-B677-4637-91AB-58062D757E3E}"/>
    <cellStyle name="Cálculo 2 9 10" xfId="5576" xr:uid="{2691C808-721E-4FE8-9057-FCCD131DDE16}"/>
    <cellStyle name="Cálculo 2 9 11" xfId="5577" xr:uid="{002A7860-13AD-4D35-A7ED-87AEBC2DE581}"/>
    <cellStyle name="Cálculo 2 9 12" xfId="5578" xr:uid="{5FB81508-4F62-4C52-9AC4-2B98FC2F0BA9}"/>
    <cellStyle name="Cálculo 2 9 13" xfId="5579" xr:uid="{3AAB1D12-9361-4609-BC54-EBBE0225FB89}"/>
    <cellStyle name="Cálculo 2 9 14" xfId="5580" xr:uid="{E0AE1BE9-8E51-4D42-B328-284F9128E40E}"/>
    <cellStyle name="Cálculo 2 9 15" xfId="5581" xr:uid="{0315A367-07E3-489F-90B8-432C7026A085}"/>
    <cellStyle name="Cálculo 2 9 16" xfId="5582" xr:uid="{8552B50F-AA48-4C7C-A143-57864F129024}"/>
    <cellStyle name="Cálculo 2 9 17" xfId="5583" xr:uid="{4DBB0897-5F5A-48EC-B9CB-307272E855DA}"/>
    <cellStyle name="Cálculo 2 9 18" xfId="5584" xr:uid="{7DE0F78D-F185-4B71-913F-C24FF3C1D2DB}"/>
    <cellStyle name="Cálculo 2 9 19" xfId="5585" xr:uid="{87D1F8D8-7C95-4B30-99F2-164FABC075BA}"/>
    <cellStyle name="Cálculo 2 9 2" xfId="5586" xr:uid="{AA823D8F-6802-495F-BEB1-3AB0E642B399}"/>
    <cellStyle name="Cálculo 2 9 2 10" xfId="5587" xr:uid="{7BB8BC80-DFED-4F90-9BA8-6131CE97023B}"/>
    <cellStyle name="Cálculo 2 9 2 11" xfId="5588" xr:uid="{7BB53818-0905-4FDF-8FE4-64A7BD1DD31B}"/>
    <cellStyle name="Cálculo 2 9 2 12" xfId="5589" xr:uid="{EB31517B-433B-40C5-9A21-C5D667A0FEA2}"/>
    <cellStyle name="Cálculo 2 9 2 13" xfId="5590" xr:uid="{DE040B23-E008-46DC-B3D3-0E43C1A4D8A9}"/>
    <cellStyle name="Cálculo 2 9 2 14" xfId="5591" xr:uid="{30BBD6D2-02CD-4957-A615-D05A85A0AFE3}"/>
    <cellStyle name="Cálculo 2 9 2 15" xfId="5592" xr:uid="{3956BDC0-4940-4D77-BD9D-EB05CEAF93A0}"/>
    <cellStyle name="Cálculo 2 9 2 16" xfId="5593" xr:uid="{AC2A0A31-0AF1-4E06-BA00-2B8A9C401B11}"/>
    <cellStyle name="Cálculo 2 9 2 17" xfId="5594" xr:uid="{AC1AFF56-623A-4C1D-82DC-D6CF48847E39}"/>
    <cellStyle name="Cálculo 2 9 2 18" xfId="5595" xr:uid="{240EF5BA-2BC7-4429-B9AE-7630DC09D3BE}"/>
    <cellStyle name="Cálculo 2 9 2 19" xfId="5596" xr:uid="{E056F511-D2F6-4077-A636-B93A73FC5017}"/>
    <cellStyle name="Cálculo 2 9 2 2" xfId="5597" xr:uid="{9AD3509D-B168-439A-8316-E87D609C4950}"/>
    <cellStyle name="Cálculo 2 9 2 20" xfId="5598" xr:uid="{B7FAD305-1452-4234-92BA-695115734D3C}"/>
    <cellStyle name="Cálculo 2 9 2 21" xfId="5599" xr:uid="{5385B059-9ACE-4B8C-AB24-61E5456EE205}"/>
    <cellStyle name="Cálculo 2 9 2 22" xfId="5600" xr:uid="{71B1951D-00D3-4D53-8947-2C8604DE216E}"/>
    <cellStyle name="Cálculo 2 9 2 23" xfId="5601" xr:uid="{589E5574-E4E0-44B1-9257-B20C033653B7}"/>
    <cellStyle name="Cálculo 2 9 2 24" xfId="5602" xr:uid="{13E31645-275E-49F3-A351-A65A5F4C9C72}"/>
    <cellStyle name="Cálculo 2 9 2 25" xfId="5603" xr:uid="{68266739-560D-4691-A58C-AAEC575FB8BF}"/>
    <cellStyle name="Cálculo 2 9 2 26" xfId="5604" xr:uid="{39866D47-C65C-447A-9B4B-4504614C575A}"/>
    <cellStyle name="Cálculo 2 9 2 27" xfId="5605" xr:uid="{3C42FED6-DD86-4D1A-A223-633702D6B80A}"/>
    <cellStyle name="Cálculo 2 9 2 28" xfId="5606" xr:uid="{A1A85C1C-5531-413C-AC7B-F8D6B085898C}"/>
    <cellStyle name="Cálculo 2 9 2 29" xfId="5607" xr:uid="{4E4FC72E-CB6F-4041-BAD8-4266DB770499}"/>
    <cellStyle name="Cálculo 2 9 2 3" xfId="5608" xr:uid="{D4C621DD-0183-451F-B878-020B98ABF325}"/>
    <cellStyle name="Cálculo 2 9 2 30" xfId="5609" xr:uid="{A59F625F-8255-4CB2-B72C-1E6D9C033670}"/>
    <cellStyle name="Cálculo 2 9 2 31" xfId="5610" xr:uid="{6618E618-FAB0-4E5C-A760-103B43E09090}"/>
    <cellStyle name="Cálculo 2 9 2 4" xfId="5611" xr:uid="{38AAE596-416A-4074-84B7-6A5C89FE771C}"/>
    <cellStyle name="Cálculo 2 9 2 5" xfId="5612" xr:uid="{53C7DF2C-D201-406A-B0CA-D6BDA49FE6CE}"/>
    <cellStyle name="Cálculo 2 9 2 6" xfId="5613" xr:uid="{A249DD3A-A0A8-4914-B31D-06F146E870F1}"/>
    <cellStyle name="Cálculo 2 9 2 7" xfId="5614" xr:uid="{B2BFAC97-51A4-4E70-8D34-93259855F326}"/>
    <cellStyle name="Cálculo 2 9 2 8" xfId="5615" xr:uid="{E28BD2FC-3393-4645-8742-D20D3B95B235}"/>
    <cellStyle name="Cálculo 2 9 2 9" xfId="5616" xr:uid="{0D419FFB-3500-4E40-A738-FE1AA8FFB452}"/>
    <cellStyle name="Cálculo 2 9 20" xfId="5617" xr:uid="{B648D46A-5137-46E6-9C7C-FD12DFB7AF20}"/>
    <cellStyle name="Cálculo 2 9 21" xfId="5618" xr:uid="{08ADD2B5-4D38-4D32-93C3-2A16BE6833C7}"/>
    <cellStyle name="Cálculo 2 9 22" xfId="5619" xr:uid="{2A4DB26F-1343-41DF-B60F-641C1AD1D453}"/>
    <cellStyle name="Cálculo 2 9 23" xfId="5620" xr:uid="{FD211DA2-1FB6-4762-8BEC-02E0689F1162}"/>
    <cellStyle name="Cálculo 2 9 24" xfId="5621" xr:uid="{29D1E4AB-75CC-41A5-AC77-BB0D21B6E155}"/>
    <cellStyle name="Cálculo 2 9 25" xfId="5622" xr:uid="{4D073DAD-9F08-467C-AF40-061570632643}"/>
    <cellStyle name="Cálculo 2 9 26" xfId="5623" xr:uid="{FAABA41E-B7FF-4062-87B4-7F9F35CE0DE4}"/>
    <cellStyle name="Cálculo 2 9 27" xfId="5624" xr:uid="{EDE26E5D-BE8F-4F86-85B8-F64A3A2FCE68}"/>
    <cellStyle name="Cálculo 2 9 28" xfId="5625" xr:uid="{7756EE0D-8EF6-44C0-9288-8F21CB57618A}"/>
    <cellStyle name="Cálculo 2 9 29" xfId="5626" xr:uid="{6445E208-F7DD-49D3-8290-02134281F677}"/>
    <cellStyle name="Cálculo 2 9 3" xfId="5627" xr:uid="{B33B7181-C2D4-426B-9AB2-6C8223EF80E1}"/>
    <cellStyle name="Cálculo 2 9 3 10" xfId="5628" xr:uid="{B11A40BD-D68F-48CC-9273-3D782831C083}"/>
    <cellStyle name="Cálculo 2 9 3 11" xfId="5629" xr:uid="{F0679F78-B88F-4273-BDAD-30F8DCAB8969}"/>
    <cellStyle name="Cálculo 2 9 3 12" xfId="5630" xr:uid="{672DF295-EE5B-4852-BFEF-16693BE7614E}"/>
    <cellStyle name="Cálculo 2 9 3 13" xfId="5631" xr:uid="{3CDC8EC8-C464-4822-93D2-504F5800625A}"/>
    <cellStyle name="Cálculo 2 9 3 14" xfId="5632" xr:uid="{455314A5-0373-4751-A333-95AFCDCFD21A}"/>
    <cellStyle name="Cálculo 2 9 3 15" xfId="5633" xr:uid="{29FB8BCC-3521-4CE5-94F1-9E043D8B7BCA}"/>
    <cellStyle name="Cálculo 2 9 3 16" xfId="5634" xr:uid="{1C46CB29-491E-4176-8DC1-E91834AAD71E}"/>
    <cellStyle name="Cálculo 2 9 3 17" xfId="5635" xr:uid="{04E9E648-F05B-4191-94A4-785654798915}"/>
    <cellStyle name="Cálculo 2 9 3 18" xfId="5636" xr:uid="{36C781B7-F2FE-4812-8C39-492A2D14F1BB}"/>
    <cellStyle name="Cálculo 2 9 3 19" xfId="5637" xr:uid="{95A81401-C66B-41BF-B640-31FAF81866BE}"/>
    <cellStyle name="Cálculo 2 9 3 2" xfId="5638" xr:uid="{FF9545E5-BD97-48A1-9343-F5FBB2FDBA48}"/>
    <cellStyle name="Cálculo 2 9 3 20" xfId="5639" xr:uid="{B850D7E8-DD07-4D88-86AA-3C4ADB900554}"/>
    <cellStyle name="Cálculo 2 9 3 21" xfId="5640" xr:uid="{8F889C72-A73C-44F2-86B6-6C2F89A13B4B}"/>
    <cellStyle name="Cálculo 2 9 3 22" xfId="5641" xr:uid="{529EE06F-C067-4BE0-9078-AA5C55BC461A}"/>
    <cellStyle name="Cálculo 2 9 3 23" xfId="5642" xr:uid="{5AC5CA36-8616-49ED-AE81-2333607C87FA}"/>
    <cellStyle name="Cálculo 2 9 3 24" xfId="5643" xr:uid="{CFDFBA6A-CFCB-461D-A6F6-E084FFF18383}"/>
    <cellStyle name="Cálculo 2 9 3 25" xfId="5644" xr:uid="{1B64F767-FD97-4BA7-AB17-707A452964C6}"/>
    <cellStyle name="Cálculo 2 9 3 26" xfId="5645" xr:uid="{AA009D0C-5B84-40AF-963C-DEB3E5CB001D}"/>
    <cellStyle name="Cálculo 2 9 3 27" xfId="5646" xr:uid="{A70B93C0-AB2F-4F85-84B7-A9AFB2EDE4D7}"/>
    <cellStyle name="Cálculo 2 9 3 28" xfId="5647" xr:uid="{7B43AB03-234D-4CF1-A179-3AD0CA3CDE52}"/>
    <cellStyle name="Cálculo 2 9 3 29" xfId="5648" xr:uid="{D827BAB8-7A48-436A-A43B-2941AC998583}"/>
    <cellStyle name="Cálculo 2 9 3 3" xfId="5649" xr:uid="{133175FF-3A28-4CD3-9606-28F9B7C72588}"/>
    <cellStyle name="Cálculo 2 9 3 30" xfId="5650" xr:uid="{82521189-A63F-47AC-92B7-3B33C4286DD1}"/>
    <cellStyle name="Cálculo 2 9 3 31" xfId="5651" xr:uid="{222ACC9B-B25A-4237-8326-381D5C084C78}"/>
    <cellStyle name="Cálculo 2 9 3 4" xfId="5652" xr:uid="{D9658A2F-8128-4A23-9EDA-1CAA0CF3CAAE}"/>
    <cellStyle name="Cálculo 2 9 3 5" xfId="5653" xr:uid="{9898BC5F-3776-4FF3-9741-65FAB8061C10}"/>
    <cellStyle name="Cálculo 2 9 3 6" xfId="5654" xr:uid="{706B935C-0F2D-479E-926A-1FCFCB58D547}"/>
    <cellStyle name="Cálculo 2 9 3 7" xfId="5655" xr:uid="{9AFE58E9-99A9-4D18-A7C3-D31B6E4DF0D3}"/>
    <cellStyle name="Cálculo 2 9 3 8" xfId="5656" xr:uid="{B47DCB6E-B56D-49CE-93FB-7C547A883706}"/>
    <cellStyle name="Cálculo 2 9 3 9" xfId="5657" xr:uid="{428718C1-3615-48E7-B4D3-65948438C52C}"/>
    <cellStyle name="Cálculo 2 9 30" xfId="5658" xr:uid="{97723AD2-515F-4030-AF7E-4034C97072DB}"/>
    <cellStyle name="Cálculo 2 9 31" xfId="5659" xr:uid="{9F3BFFBB-14B4-4EFB-8697-D859A0FBF93A}"/>
    <cellStyle name="Cálculo 2 9 32" xfId="5660" xr:uid="{2AF0416C-0EA7-4E23-BAAE-05681BAE8252}"/>
    <cellStyle name="Cálculo 2 9 33" xfId="5661" xr:uid="{C305E1FF-B599-489F-9070-1882152819DC}"/>
    <cellStyle name="Cálculo 2 9 4" xfId="5662" xr:uid="{A2CED572-0088-4996-97A7-63F9E8536B14}"/>
    <cellStyle name="Cálculo 2 9 5" xfId="5663" xr:uid="{2BA248F1-F31F-4EFC-99A7-0F18ACF25337}"/>
    <cellStyle name="Cálculo 2 9 6" xfId="5664" xr:uid="{D2F8E91D-99F2-43EB-A00B-EA99EAAFAE57}"/>
    <cellStyle name="Cálculo 2 9 7" xfId="5665" xr:uid="{B5A82EBE-E14E-4F58-8548-CE04E4E44510}"/>
    <cellStyle name="Cálculo 2 9 8" xfId="5666" xr:uid="{591FEAF2-DEB6-4A9E-9D14-11088BAFA5F5}"/>
    <cellStyle name="Cálculo 2 9 9" xfId="5667" xr:uid="{5C56B03C-D5F6-4EB4-BC48-36FF3D34719E}"/>
    <cellStyle name="Cálculo 3" xfId="5668" xr:uid="{AD569CC5-F3D6-4863-A322-A6EC05B4C229}"/>
    <cellStyle name="Cálculo 3 10" xfId="5669" xr:uid="{2D85E84C-6061-4E9C-9D19-E2B62CD9953C}"/>
    <cellStyle name="Cálculo 3 11" xfId="5670" xr:uid="{EF88DCD5-172F-4422-9677-87776C9C6855}"/>
    <cellStyle name="Cálculo 3 12" xfId="5671" xr:uid="{DC519FCE-64A3-43AB-A555-1BAA37550E53}"/>
    <cellStyle name="Cálculo 3 13" xfId="5672" xr:uid="{44221492-0930-4D44-8609-517AD4BA794B}"/>
    <cellStyle name="Cálculo 3 14" xfId="5673" xr:uid="{E8A04F80-1287-463E-8EBB-FB0893D52979}"/>
    <cellStyle name="Cálculo 3 15" xfId="5674" xr:uid="{8CD741FD-DABB-4F3C-B861-1BD6011258E6}"/>
    <cellStyle name="Cálculo 3 16" xfId="5675" xr:uid="{A45D6E6F-2A56-435E-A5F1-C026BC1514C7}"/>
    <cellStyle name="Cálculo 3 17" xfId="5676" xr:uid="{617AAD8C-4ED2-41E7-9D17-86A14FC30C3E}"/>
    <cellStyle name="Cálculo 3 18" xfId="5677" xr:uid="{4F6A18C5-073B-4B84-948D-2D9E4BD4E37F}"/>
    <cellStyle name="Cálculo 3 19" xfId="5678" xr:uid="{17329886-758D-4F3B-8F07-F2DFC1969F09}"/>
    <cellStyle name="Cálculo 3 2" xfId="5679" xr:uid="{55ED2F8C-B9B8-4BCA-B8D4-32B3371AF788}"/>
    <cellStyle name="Cálculo 3 2 10" xfId="5680" xr:uid="{7D0AE8D7-BEFA-49F3-B02A-67934A37F9E1}"/>
    <cellStyle name="Cálculo 3 2 11" xfId="5681" xr:uid="{CEAB502D-93DF-4720-89A6-909C8362A36C}"/>
    <cellStyle name="Cálculo 3 2 12" xfId="5682" xr:uid="{AAD82E82-6564-4272-A448-570038B76E19}"/>
    <cellStyle name="Cálculo 3 2 13" xfId="5683" xr:uid="{6C792743-5131-49C1-9D80-A7AE7571F1A3}"/>
    <cellStyle name="Cálculo 3 2 14" xfId="5684" xr:uid="{B226C0A1-EE53-41FB-ABC2-88C09B7D9535}"/>
    <cellStyle name="Cálculo 3 2 15" xfId="5685" xr:uid="{C14392FD-184B-4A65-A5D3-143A9C17E2D0}"/>
    <cellStyle name="Cálculo 3 2 16" xfId="5686" xr:uid="{524B0F4D-84F9-42A7-8B28-D0AB8EE68F3F}"/>
    <cellStyle name="Cálculo 3 2 17" xfId="5687" xr:uid="{DE325FB9-A20C-488E-9EE0-75E57ADA898B}"/>
    <cellStyle name="Cálculo 3 2 18" xfId="5688" xr:uid="{6C7211BB-CAFD-4BC6-9F95-B0270F5768CE}"/>
    <cellStyle name="Cálculo 3 2 19" xfId="5689" xr:uid="{9C640B16-9E24-4B4E-8A18-1346B91B6ACB}"/>
    <cellStyle name="Cálculo 3 2 2" xfId="5690" xr:uid="{E5F0113C-6CA6-4ED1-97E8-2DDE707EC608}"/>
    <cellStyle name="Cálculo 3 2 20" xfId="5691" xr:uid="{6F49C24A-7EBD-4872-99BE-FFB58BAC0DDB}"/>
    <cellStyle name="Cálculo 3 2 21" xfId="5692" xr:uid="{AAD57BE0-1254-4CD7-A83D-A7DD280BF9A9}"/>
    <cellStyle name="Cálculo 3 2 22" xfId="5693" xr:uid="{5F510023-A57B-4E55-BCF1-6A21F7BD5D3A}"/>
    <cellStyle name="Cálculo 3 2 23" xfId="5694" xr:uid="{80AF68E4-EF94-4C1C-8539-CD55981F17B5}"/>
    <cellStyle name="Cálculo 3 2 24" xfId="5695" xr:uid="{A53A7887-DAD7-48C1-A82A-4544FEA85857}"/>
    <cellStyle name="Cálculo 3 2 25" xfId="5696" xr:uid="{768E9623-A473-4072-8A8E-6B003045465A}"/>
    <cellStyle name="Cálculo 3 2 26" xfId="5697" xr:uid="{9F33EC09-C959-4578-BE6F-53E9972AFB3E}"/>
    <cellStyle name="Cálculo 3 2 27" xfId="5698" xr:uid="{7EAF3C7D-AEE6-4D61-A059-2F19F10043F2}"/>
    <cellStyle name="Cálculo 3 2 28" xfId="5699" xr:uid="{5E6C62D7-02C6-416F-8198-B47BFD17A041}"/>
    <cellStyle name="Cálculo 3 2 29" xfId="5700" xr:uid="{5E77DF84-149B-4602-B4C4-5F63F9C3617F}"/>
    <cellStyle name="Cálculo 3 2 3" xfId="5701" xr:uid="{8A28BD93-8B30-495C-9020-2D9B8D776456}"/>
    <cellStyle name="Cálculo 3 2 30" xfId="5702" xr:uid="{D00CBAA8-EC89-45CC-8852-A7F9AE6066E1}"/>
    <cellStyle name="Cálculo 3 2 31" xfId="5703" xr:uid="{8250496F-1351-41C0-9F3C-B858C1AA6021}"/>
    <cellStyle name="Cálculo 3 2 4" xfId="5704" xr:uid="{4B4F1E0C-01F3-4D6B-98F2-1EEF1B913407}"/>
    <cellStyle name="Cálculo 3 2 5" xfId="5705" xr:uid="{499F88E5-0577-430C-9E83-93CFC31A66F0}"/>
    <cellStyle name="Cálculo 3 2 6" xfId="5706" xr:uid="{E973A7BF-15B2-4194-BA52-7A998EC36AE5}"/>
    <cellStyle name="Cálculo 3 2 7" xfId="5707" xr:uid="{DC42E870-52D6-4F6B-86D4-37D7441DC7BC}"/>
    <cellStyle name="Cálculo 3 2 8" xfId="5708" xr:uid="{2A4AE4F7-E4E5-4AA5-9872-B85A60BB56E3}"/>
    <cellStyle name="Cálculo 3 2 9" xfId="5709" xr:uid="{1A8B1356-C92A-47D7-ADEC-2A03CBB5DB7F}"/>
    <cellStyle name="Cálculo 3 20" xfId="5710" xr:uid="{452B103C-58D3-4517-907B-10ED3121DD4C}"/>
    <cellStyle name="Cálculo 3 21" xfId="5711" xr:uid="{86C7D521-DAD7-435C-B9C4-6C4B29FA944C}"/>
    <cellStyle name="Cálculo 3 22" xfId="5712" xr:uid="{AF7D6262-2DC9-48A0-AC2C-6FBB6ABAD11A}"/>
    <cellStyle name="Cálculo 3 23" xfId="5713" xr:uid="{B1923628-EC1B-46B8-87B7-692B505A030E}"/>
    <cellStyle name="Cálculo 3 24" xfId="5714" xr:uid="{F3F405F8-A7DE-466E-B816-AA999CCAFF79}"/>
    <cellStyle name="Cálculo 3 25" xfId="5715" xr:uid="{AB6A6395-83A9-4620-9FA4-6DA2871619A1}"/>
    <cellStyle name="Cálculo 3 26" xfId="5716" xr:uid="{F8D1C97B-F3FA-4F14-8CFD-8F9E23A9E560}"/>
    <cellStyle name="Cálculo 3 27" xfId="5717" xr:uid="{1EF4EF8F-DD11-4B2E-91F2-137D8B1FF582}"/>
    <cellStyle name="Cálculo 3 28" xfId="5718" xr:uid="{CDFA5161-0474-43CC-9DE1-24D1DC889DCE}"/>
    <cellStyle name="Cálculo 3 29" xfId="5719" xr:uid="{8F0658BF-FDF1-4EEC-85F4-61E87CBD0F32}"/>
    <cellStyle name="Cálculo 3 3" xfId="5720" xr:uid="{088CC1A6-903B-44E0-87F2-EF2CFD921BFA}"/>
    <cellStyle name="Cálculo 3 3 10" xfId="5721" xr:uid="{76B88D5A-CBF0-47F2-801F-5603AC8EBB93}"/>
    <cellStyle name="Cálculo 3 3 11" xfId="5722" xr:uid="{41EB9BA8-649C-4A8B-A18D-BE8B363BFE79}"/>
    <cellStyle name="Cálculo 3 3 12" xfId="5723" xr:uid="{E79501CE-0530-46ED-8393-D816212FB2FC}"/>
    <cellStyle name="Cálculo 3 3 13" xfId="5724" xr:uid="{4E4D9144-6FEA-45CF-B62F-9D7F362A4B82}"/>
    <cellStyle name="Cálculo 3 3 14" xfId="5725" xr:uid="{E0597C2F-FF52-4792-BCAD-B90475F74A97}"/>
    <cellStyle name="Cálculo 3 3 15" xfId="5726" xr:uid="{3B21A423-A7FE-49FE-9CD6-D74E9DBC91DC}"/>
    <cellStyle name="Cálculo 3 3 16" xfId="5727" xr:uid="{62C26FBE-C8B8-4328-801A-D3F164D0977F}"/>
    <cellStyle name="Cálculo 3 3 17" xfId="5728" xr:uid="{AFA63AEB-9E29-444A-A5E5-1CDB60495BA7}"/>
    <cellStyle name="Cálculo 3 3 18" xfId="5729" xr:uid="{299DB344-CF41-48EB-9E7B-C6F1FC572324}"/>
    <cellStyle name="Cálculo 3 3 19" xfId="5730" xr:uid="{7ADF1BB3-0E1D-454C-8F53-7A49FC9F9A09}"/>
    <cellStyle name="Cálculo 3 3 2" xfId="5731" xr:uid="{2CAC02A0-032B-4E76-BCD2-747F10E86F5C}"/>
    <cellStyle name="Cálculo 3 3 20" xfId="5732" xr:uid="{31D4FFB7-9A57-4ACF-AEE6-E269BE20F939}"/>
    <cellStyle name="Cálculo 3 3 21" xfId="5733" xr:uid="{17552BD8-59C2-41D4-960F-1A7F7E969FCE}"/>
    <cellStyle name="Cálculo 3 3 22" xfId="5734" xr:uid="{CBE90E67-1B14-4149-8164-BB1D3D4AF758}"/>
    <cellStyle name="Cálculo 3 3 23" xfId="5735" xr:uid="{8D6DCCA4-D81F-47C9-AE25-D8538CAFBA08}"/>
    <cellStyle name="Cálculo 3 3 24" xfId="5736" xr:uid="{68D6CE39-DEE9-422F-B0AF-928AD33793A7}"/>
    <cellStyle name="Cálculo 3 3 25" xfId="5737" xr:uid="{AC980AFA-92C6-465E-BF0E-3D1EAA17B5AF}"/>
    <cellStyle name="Cálculo 3 3 26" xfId="5738" xr:uid="{A8A08E41-5A6C-463B-9AAF-B50D2FD74330}"/>
    <cellStyle name="Cálculo 3 3 27" xfId="5739" xr:uid="{B6E646C7-CE3F-4BED-AA6F-50F6D91A5E10}"/>
    <cellStyle name="Cálculo 3 3 28" xfId="5740" xr:uid="{0EFB7657-9636-4661-A56B-39A6E4AB7C96}"/>
    <cellStyle name="Cálculo 3 3 29" xfId="5741" xr:uid="{9DEA9BDF-F31D-44E6-BE4A-59A1509F48AC}"/>
    <cellStyle name="Cálculo 3 3 3" xfId="5742" xr:uid="{7AD0746B-C3F9-4508-8623-DFCCBB0457C9}"/>
    <cellStyle name="Cálculo 3 3 30" xfId="5743" xr:uid="{A7E53CAE-C446-466F-A2E5-87F36C3F0266}"/>
    <cellStyle name="Cálculo 3 3 31" xfId="5744" xr:uid="{109B0396-1853-46CE-8275-56129F82CAF1}"/>
    <cellStyle name="Cálculo 3 3 4" xfId="5745" xr:uid="{2780287C-D1A8-48F9-A4AD-0DA3B7F8592E}"/>
    <cellStyle name="Cálculo 3 3 5" xfId="5746" xr:uid="{1C34336C-F5C2-45BB-A258-AF617D9C40BA}"/>
    <cellStyle name="Cálculo 3 3 6" xfId="5747" xr:uid="{0055C783-4279-44E8-B2B2-150ECA988F14}"/>
    <cellStyle name="Cálculo 3 3 7" xfId="5748" xr:uid="{FAB7DF96-7239-45EE-93BA-289FFB305842}"/>
    <cellStyle name="Cálculo 3 3 8" xfId="5749" xr:uid="{C4A3084C-EC1D-46D4-BF2D-7EB018718717}"/>
    <cellStyle name="Cálculo 3 3 9" xfId="5750" xr:uid="{CEC976F0-A7F3-4731-892C-FB529EAFEC44}"/>
    <cellStyle name="Cálculo 3 30" xfId="5751" xr:uid="{492B6FF2-951E-416E-AEB7-AB359F082F3B}"/>
    <cellStyle name="Cálculo 3 31" xfId="5752" xr:uid="{31AC76ED-2351-4380-A4F6-A73E21B3E393}"/>
    <cellStyle name="Cálculo 3 32" xfId="5753" xr:uid="{7C50B7D1-F23F-4384-82BB-46F8D1919335}"/>
    <cellStyle name="Cálculo 3 33" xfId="5754" xr:uid="{E45861D0-471E-4160-8332-F8DB8E015C61}"/>
    <cellStyle name="Cálculo 3 4" xfId="5755" xr:uid="{E9CFCB11-6B02-4522-B242-7CA03BEF8296}"/>
    <cellStyle name="Cálculo 3 5" xfId="5756" xr:uid="{B2DCEE4F-E514-4D1C-B413-1A4D8AE9AF9A}"/>
    <cellStyle name="Cálculo 3 6" xfId="5757" xr:uid="{4EF76C54-EF72-4B58-912E-103EE9007443}"/>
    <cellStyle name="Cálculo 3 7" xfId="5758" xr:uid="{24E0A7BB-5412-42AA-B56F-D073AE67D77F}"/>
    <cellStyle name="Cálculo 3 8" xfId="5759" xr:uid="{39E567F2-48C6-4176-922C-BD6D2F173CA4}"/>
    <cellStyle name="Cálculo 3 9" xfId="5760" xr:uid="{56078F1B-802E-472A-9C72-1F7C6ADF9E1F}"/>
    <cellStyle name="Cálculo 4" xfId="5761" xr:uid="{E516B678-D0F8-4F87-90C7-97FDF47719E8}"/>
    <cellStyle name="Cálculo 4 10" xfId="5762" xr:uid="{1A7F0D09-241B-49B1-9199-E91E1778E112}"/>
    <cellStyle name="Cálculo 4 11" xfId="5763" xr:uid="{5138E1B9-EEC2-4B48-98CE-067F1D54214B}"/>
    <cellStyle name="Cálculo 4 12" xfId="5764" xr:uid="{27391E12-6F7E-41B3-876F-56B968FDBBA6}"/>
    <cellStyle name="Cálculo 4 13" xfId="5765" xr:uid="{F48026FD-E9D0-4411-A77F-B67CC9079467}"/>
    <cellStyle name="Cálculo 4 14" xfId="5766" xr:uid="{17A3FFA7-89C2-418B-9DC5-EDB3F8CFAD8C}"/>
    <cellStyle name="Cálculo 4 15" xfId="5767" xr:uid="{584184F2-DE14-4FEC-BDAB-E9D68180FBE9}"/>
    <cellStyle name="Cálculo 4 16" xfId="5768" xr:uid="{2A4C1A94-05A8-4DB7-894F-AB8576D86A7D}"/>
    <cellStyle name="Cálculo 4 17" xfId="5769" xr:uid="{296EB7AA-40FA-41DC-B7D9-FA51943B67AE}"/>
    <cellStyle name="Cálculo 4 18" xfId="5770" xr:uid="{65EE7B1F-0F71-4255-A8A5-A33AAC025613}"/>
    <cellStyle name="Cálculo 4 19" xfId="5771" xr:uid="{15DF4BD4-04F6-467F-8D34-6EEFA9017692}"/>
    <cellStyle name="Cálculo 4 2" xfId="5772" xr:uid="{0D4F0326-8F7A-4222-8849-DCD7116814D5}"/>
    <cellStyle name="Cálculo 4 2 10" xfId="5773" xr:uid="{2A973DA5-530C-4750-82B9-B0D650B0B2DD}"/>
    <cellStyle name="Cálculo 4 2 11" xfId="5774" xr:uid="{30AB7BC7-FC08-48F8-A3FE-B8F45BD62F09}"/>
    <cellStyle name="Cálculo 4 2 12" xfId="5775" xr:uid="{7D791A66-D7A0-4FEA-8DA9-B929611B8D4A}"/>
    <cellStyle name="Cálculo 4 2 13" xfId="5776" xr:uid="{B499BEE4-032E-411D-B143-73C29ACD5F46}"/>
    <cellStyle name="Cálculo 4 2 14" xfId="5777" xr:uid="{A9970B1C-39EF-48F0-A453-B4A5E7EDBB0A}"/>
    <cellStyle name="Cálculo 4 2 15" xfId="5778" xr:uid="{68282AEC-66BF-49C9-BF89-12D3E1B0A98A}"/>
    <cellStyle name="Cálculo 4 2 16" xfId="5779" xr:uid="{7D3C9F6D-2251-4D89-8ED3-781983E239F4}"/>
    <cellStyle name="Cálculo 4 2 17" xfId="5780" xr:uid="{EDC89021-2FD0-4D77-978E-AFBFDF649F2A}"/>
    <cellStyle name="Cálculo 4 2 18" xfId="5781" xr:uid="{7A6DC617-7B63-45F0-B0AB-F2F713A9B68D}"/>
    <cellStyle name="Cálculo 4 2 19" xfId="5782" xr:uid="{E0177DD8-E9EE-4374-AD7C-1CC70AA833B7}"/>
    <cellStyle name="Cálculo 4 2 2" xfId="5783" xr:uid="{E95144CC-7C6A-43BE-BC53-43C26B179CD5}"/>
    <cellStyle name="Cálculo 4 2 20" xfId="5784" xr:uid="{02EBA32C-EE7A-4E7E-9766-8FB5CD0BB297}"/>
    <cellStyle name="Cálculo 4 2 21" xfId="5785" xr:uid="{BE6BC326-4BBC-4A9A-86D3-BDBC863C7D9F}"/>
    <cellStyle name="Cálculo 4 2 22" xfId="5786" xr:uid="{B46B8BC6-4764-408A-86B7-8DE57A1862FC}"/>
    <cellStyle name="Cálculo 4 2 23" xfId="5787" xr:uid="{987CED9B-927A-48A8-B19E-C0ABB51F7E8E}"/>
    <cellStyle name="Cálculo 4 2 24" xfId="5788" xr:uid="{3474D242-8782-4855-AEC4-0E7F4F0931EC}"/>
    <cellStyle name="Cálculo 4 2 25" xfId="5789" xr:uid="{76B4322B-3B17-41AE-AB3A-9C3918B6416D}"/>
    <cellStyle name="Cálculo 4 2 26" xfId="5790" xr:uid="{AE0D666A-B44A-4810-B6E5-4F02143D31C7}"/>
    <cellStyle name="Cálculo 4 2 27" xfId="5791" xr:uid="{8FDEA557-C273-47B0-A8AA-CFD05B21C22E}"/>
    <cellStyle name="Cálculo 4 2 28" xfId="5792" xr:uid="{31237FBC-BA0B-42D9-9C2A-616BECDE23D9}"/>
    <cellStyle name="Cálculo 4 2 29" xfId="5793" xr:uid="{D5AF1C0D-AD90-4948-87AF-DD7DB34716BB}"/>
    <cellStyle name="Cálculo 4 2 3" xfId="5794" xr:uid="{D61782BD-F5B5-4739-B967-E783DA8C48F8}"/>
    <cellStyle name="Cálculo 4 2 30" xfId="5795" xr:uid="{A9B0A7DC-BE3A-4646-8E52-A081AE80D1CC}"/>
    <cellStyle name="Cálculo 4 2 31" xfId="5796" xr:uid="{1ADF6A7D-73AC-452A-8687-A78D3667B556}"/>
    <cellStyle name="Cálculo 4 2 4" xfId="5797" xr:uid="{0A2275CF-BC11-425C-B659-DD3BE2E7D6F4}"/>
    <cellStyle name="Cálculo 4 2 5" xfId="5798" xr:uid="{4CD84E42-0E4C-4B3B-9DCF-F5BF1C9E68AE}"/>
    <cellStyle name="Cálculo 4 2 6" xfId="5799" xr:uid="{DCBE8948-4B7D-4BE5-B5B4-96C3AB9D9E4B}"/>
    <cellStyle name="Cálculo 4 2 7" xfId="5800" xr:uid="{F310ADC6-3C19-41C7-A7C9-79B386976456}"/>
    <cellStyle name="Cálculo 4 2 8" xfId="5801" xr:uid="{4C1D69AF-DFFB-4BD3-8517-7DA297769096}"/>
    <cellStyle name="Cálculo 4 2 9" xfId="5802" xr:uid="{F6022E37-8B2C-44A1-A005-4AC2175DED91}"/>
    <cellStyle name="Cálculo 4 20" xfId="5803" xr:uid="{CC05DB8C-95BC-4EDA-9F08-937539272489}"/>
    <cellStyle name="Cálculo 4 21" xfId="5804" xr:uid="{434BC2CA-B040-46FC-A0BC-773DEA0C4A04}"/>
    <cellStyle name="Cálculo 4 22" xfId="5805" xr:uid="{5346577B-1C41-4DF3-B362-558DB18B09A3}"/>
    <cellStyle name="Cálculo 4 23" xfId="5806" xr:uid="{026F6D57-C61E-4A02-909D-DAD883A97F67}"/>
    <cellStyle name="Cálculo 4 24" xfId="5807" xr:uid="{8AA9D8BF-60AB-4A81-B2D8-E10D66D8645A}"/>
    <cellStyle name="Cálculo 4 25" xfId="5808" xr:uid="{981D8CC9-11F6-42A6-8F76-C5E63803F7AD}"/>
    <cellStyle name="Cálculo 4 26" xfId="5809" xr:uid="{E3006C58-CC27-46A2-A513-36A5BF83D16B}"/>
    <cellStyle name="Cálculo 4 27" xfId="5810" xr:uid="{0A12E3B6-ACD8-437A-B1BB-DA0BB7F1C0CA}"/>
    <cellStyle name="Cálculo 4 28" xfId="5811" xr:uid="{91782E4F-38D1-4E8F-B5A7-B59AFC388A5B}"/>
    <cellStyle name="Cálculo 4 29" xfId="5812" xr:uid="{D8E578D6-5953-482B-9773-710D6D4610AF}"/>
    <cellStyle name="Cálculo 4 3" xfId="5813" xr:uid="{ECF97074-9076-4B3F-9020-90CF8F25FDA0}"/>
    <cellStyle name="Cálculo 4 3 10" xfId="5814" xr:uid="{A8CE7C6C-CF03-4482-9CF4-86DCC2E1583A}"/>
    <cellStyle name="Cálculo 4 3 11" xfId="5815" xr:uid="{23E8D00C-B64E-4239-91EC-7C5E8F57221A}"/>
    <cellStyle name="Cálculo 4 3 12" xfId="5816" xr:uid="{2F1FDDC2-A0C4-4F3F-A99C-ECC0E4ADA66A}"/>
    <cellStyle name="Cálculo 4 3 13" xfId="5817" xr:uid="{F6E5CD5E-B4C1-456F-A89F-11B2CD72F307}"/>
    <cellStyle name="Cálculo 4 3 14" xfId="5818" xr:uid="{8D8B93C1-B914-416B-B5FE-F2DA93077016}"/>
    <cellStyle name="Cálculo 4 3 15" xfId="5819" xr:uid="{56E424DE-89CB-425B-B37A-16A320D49CE5}"/>
    <cellStyle name="Cálculo 4 3 16" xfId="5820" xr:uid="{B6069DF8-A2AF-4455-86E5-25A56BE17C00}"/>
    <cellStyle name="Cálculo 4 3 17" xfId="5821" xr:uid="{4ED53475-845D-498D-9849-975A47409978}"/>
    <cellStyle name="Cálculo 4 3 18" xfId="5822" xr:uid="{C4F9814F-9AAF-4385-B5B9-720A291DBFCE}"/>
    <cellStyle name="Cálculo 4 3 19" xfId="5823" xr:uid="{203D6B1E-61BE-47A0-B648-5AD3FA3D45D0}"/>
    <cellStyle name="Cálculo 4 3 2" xfId="5824" xr:uid="{E2F0A08E-277F-40A4-8CA5-DBBFE1B6FCB6}"/>
    <cellStyle name="Cálculo 4 3 20" xfId="5825" xr:uid="{A1E33EDC-BFF7-42EF-8E27-4A1CFBDA8615}"/>
    <cellStyle name="Cálculo 4 3 21" xfId="5826" xr:uid="{1107D5D6-D6DF-4E17-B412-22B5B514018C}"/>
    <cellStyle name="Cálculo 4 3 22" xfId="5827" xr:uid="{ABD66AA5-0C4D-4DBC-ACF2-4B94E9A49070}"/>
    <cellStyle name="Cálculo 4 3 23" xfId="5828" xr:uid="{922B9A83-4B72-4A25-9070-32C9D8113EEB}"/>
    <cellStyle name="Cálculo 4 3 24" xfId="5829" xr:uid="{9F552047-F46E-47A3-9248-9010BD73AAF1}"/>
    <cellStyle name="Cálculo 4 3 25" xfId="5830" xr:uid="{B3D981A9-3A70-4578-832D-985450E627D7}"/>
    <cellStyle name="Cálculo 4 3 26" xfId="5831" xr:uid="{54C1B53C-026C-4E07-899F-C069D287403A}"/>
    <cellStyle name="Cálculo 4 3 27" xfId="5832" xr:uid="{2904C7C3-E918-4C74-A43C-2B4D5FBC9F2E}"/>
    <cellStyle name="Cálculo 4 3 28" xfId="5833" xr:uid="{2853F64E-FBAF-4BD5-BC8D-D419E3086071}"/>
    <cellStyle name="Cálculo 4 3 29" xfId="5834" xr:uid="{56702804-471D-4DDB-87A4-4DB6DD4867E9}"/>
    <cellStyle name="Cálculo 4 3 3" xfId="5835" xr:uid="{464FD98B-A6CF-412D-8720-40AA68F524C7}"/>
    <cellStyle name="Cálculo 4 3 30" xfId="5836" xr:uid="{8B50AA83-FFDA-42B2-A27D-8B5FA6227370}"/>
    <cellStyle name="Cálculo 4 3 31" xfId="5837" xr:uid="{E5D86BE3-7DFF-49D6-B6A2-C9D607081D24}"/>
    <cellStyle name="Cálculo 4 3 4" xfId="5838" xr:uid="{BE820E51-9060-48C6-A088-98A2EE225214}"/>
    <cellStyle name="Cálculo 4 3 5" xfId="5839" xr:uid="{BE3D9704-92B8-4D21-8842-40097A849146}"/>
    <cellStyle name="Cálculo 4 3 6" xfId="5840" xr:uid="{30380968-29A6-4262-8435-534F6989BD7A}"/>
    <cellStyle name="Cálculo 4 3 7" xfId="5841" xr:uid="{9811B381-4552-44CD-88EA-7462D4D40A66}"/>
    <cellStyle name="Cálculo 4 3 8" xfId="5842" xr:uid="{EC05AE69-F018-49F1-8476-FA78B4D74D15}"/>
    <cellStyle name="Cálculo 4 3 9" xfId="5843" xr:uid="{540A8F59-E6E4-4AAB-9CC0-3C429BCAC2CA}"/>
    <cellStyle name="Cálculo 4 30" xfId="5844" xr:uid="{CFEDAAAA-B76B-4B84-9FC1-37B44C9E1909}"/>
    <cellStyle name="Cálculo 4 31" xfId="5845" xr:uid="{A83EE90A-4C51-4D94-9468-CEE002A2B359}"/>
    <cellStyle name="Cálculo 4 32" xfId="5846" xr:uid="{B0ECB651-C2DC-45EB-94CC-7E698D316595}"/>
    <cellStyle name="Cálculo 4 33" xfId="5847" xr:uid="{2CBFFDFE-73A7-486F-9C4B-C32598EB3AE7}"/>
    <cellStyle name="Cálculo 4 4" xfId="5848" xr:uid="{BF7E07A9-9D71-4828-8723-1142409372F7}"/>
    <cellStyle name="Cálculo 4 5" xfId="5849" xr:uid="{021E4E19-D768-4DB0-8A9D-8ED0F27E2BE7}"/>
    <cellStyle name="Cálculo 4 6" xfId="5850" xr:uid="{A0C3CED6-E25A-4C0F-A59C-3BBBCD1BB52D}"/>
    <cellStyle name="Cálculo 4 7" xfId="5851" xr:uid="{EA30EF85-E24B-4FDE-BD85-AB6BB97BD058}"/>
    <cellStyle name="Cálculo 4 8" xfId="5852" xr:uid="{2BF29412-E1AB-43C1-8832-C540BE25B05C}"/>
    <cellStyle name="Cálculo 4 9" xfId="5853" xr:uid="{F6C505B6-E199-4C23-B5A2-A37BF57D5EB8}"/>
    <cellStyle name="Cálculo 5" xfId="5854" xr:uid="{D2283CCA-4BB0-4C5F-8F74-369E5A063883}"/>
    <cellStyle name="Cálculo 5 10" xfId="5855" xr:uid="{0128DCBB-3091-42FC-9A3D-5583D8C27030}"/>
    <cellStyle name="Cálculo 5 11" xfId="5856" xr:uid="{16D408C3-2F19-48FF-8BAA-C6C374CA42AA}"/>
    <cellStyle name="Cálculo 5 12" xfId="5857" xr:uid="{8CEB9E37-D76D-4E43-BAAA-C00F0BA9EB15}"/>
    <cellStyle name="Cálculo 5 13" xfId="5858" xr:uid="{01FE03D0-D4AB-441D-B1E7-E90479FEF927}"/>
    <cellStyle name="Cálculo 5 14" xfId="5859" xr:uid="{AC8E4607-464E-40BB-94C1-EF6800EA8C90}"/>
    <cellStyle name="Cálculo 5 15" xfId="5860" xr:uid="{F0F33706-A893-417F-8682-D8641B5F7935}"/>
    <cellStyle name="Cálculo 5 16" xfId="5861" xr:uid="{0A608DB0-2D7A-4D5E-8A16-43BE1B434023}"/>
    <cellStyle name="Cálculo 5 17" xfId="5862" xr:uid="{F0225C42-D7A1-416E-B3A9-B043301C2A26}"/>
    <cellStyle name="Cálculo 5 18" xfId="5863" xr:uid="{04A97CC7-1369-4F51-A23C-D9299333C89B}"/>
    <cellStyle name="Cálculo 5 19" xfId="5864" xr:uid="{FC40F72E-832E-4668-A834-5834CD556F7C}"/>
    <cellStyle name="Cálculo 5 2" xfId="5865" xr:uid="{44A2EFD4-B8F7-4CE6-8D5A-D839FB74939F}"/>
    <cellStyle name="Cálculo 5 2 10" xfId="5866" xr:uid="{626F7297-AAC2-42B5-A9C7-4CCD020F93D0}"/>
    <cellStyle name="Cálculo 5 2 11" xfId="5867" xr:uid="{0A0AE9D1-6902-430B-9FCA-1F5CE7B9C67E}"/>
    <cellStyle name="Cálculo 5 2 12" xfId="5868" xr:uid="{76659CF7-3F09-48A6-92FE-EB97F4A6A3E4}"/>
    <cellStyle name="Cálculo 5 2 13" xfId="5869" xr:uid="{8C8AA888-F4C4-4A88-9A5F-A7EC209AE326}"/>
    <cellStyle name="Cálculo 5 2 14" xfId="5870" xr:uid="{1449B640-D16E-41CC-A278-CF6395ACAE89}"/>
    <cellStyle name="Cálculo 5 2 15" xfId="5871" xr:uid="{F42FCA4B-C332-4D11-B8F8-A1AB657D3F5E}"/>
    <cellStyle name="Cálculo 5 2 16" xfId="5872" xr:uid="{7F307579-EC30-4E44-95D1-5493C1466CED}"/>
    <cellStyle name="Cálculo 5 2 17" xfId="5873" xr:uid="{E8AA6C3B-DE94-4E13-8D4F-54A1E5D106DB}"/>
    <cellStyle name="Cálculo 5 2 18" xfId="5874" xr:uid="{837765FD-708B-4072-AFF7-81A22870A1F1}"/>
    <cellStyle name="Cálculo 5 2 19" xfId="5875" xr:uid="{D9D89902-2251-429C-9552-0117BFCA5224}"/>
    <cellStyle name="Cálculo 5 2 2" xfId="5876" xr:uid="{3713196B-F904-431F-896B-D45A3E2F5862}"/>
    <cellStyle name="Cálculo 5 2 20" xfId="5877" xr:uid="{ED9DB79A-6887-4E4F-92F8-9C9F35BA30EA}"/>
    <cellStyle name="Cálculo 5 2 21" xfId="5878" xr:uid="{1F7EEE25-0E77-4253-9023-B30057C1AE4C}"/>
    <cellStyle name="Cálculo 5 2 22" xfId="5879" xr:uid="{13D7CB41-E666-4FD2-AC23-93B15D501E34}"/>
    <cellStyle name="Cálculo 5 2 23" xfId="5880" xr:uid="{A2B24527-84AE-4D34-9D70-39B8118C469F}"/>
    <cellStyle name="Cálculo 5 2 24" xfId="5881" xr:uid="{A4D7F4FB-C0BE-4040-ADD6-F8E2025F38F5}"/>
    <cellStyle name="Cálculo 5 2 25" xfId="5882" xr:uid="{4D7827F7-3535-452A-84B7-804AD15E6355}"/>
    <cellStyle name="Cálculo 5 2 26" xfId="5883" xr:uid="{C9104A7F-E2B4-4614-AE6D-D337535B4ACB}"/>
    <cellStyle name="Cálculo 5 2 27" xfId="5884" xr:uid="{CCC44012-8021-4E30-8A79-96D90A2C2765}"/>
    <cellStyle name="Cálculo 5 2 28" xfId="5885" xr:uid="{4AE08244-CC62-4735-8EA2-7B9B0C9393C4}"/>
    <cellStyle name="Cálculo 5 2 29" xfId="5886" xr:uid="{2368584D-EEF6-4158-AA63-97B38EE3F2E4}"/>
    <cellStyle name="Cálculo 5 2 3" xfId="5887" xr:uid="{4B1D843B-B1CC-4D86-8BE8-CBDBD9B6C83B}"/>
    <cellStyle name="Cálculo 5 2 30" xfId="5888" xr:uid="{83BB9C0D-C37E-4E62-9718-EC617176E632}"/>
    <cellStyle name="Cálculo 5 2 31" xfId="5889" xr:uid="{E53450DF-475F-4A90-915E-6619B7218C63}"/>
    <cellStyle name="Cálculo 5 2 4" xfId="5890" xr:uid="{9CFEDBC7-8C09-4FB9-9097-1BD9CC4BD5DE}"/>
    <cellStyle name="Cálculo 5 2 5" xfId="5891" xr:uid="{27B05710-A696-4092-89BD-BEE8C7278C3D}"/>
    <cellStyle name="Cálculo 5 2 6" xfId="5892" xr:uid="{E4243964-1050-452F-86D9-E02658654753}"/>
    <cellStyle name="Cálculo 5 2 7" xfId="5893" xr:uid="{968D60C1-14C7-4F9A-B24C-9D71368732C2}"/>
    <cellStyle name="Cálculo 5 2 8" xfId="5894" xr:uid="{84E4AD78-1507-4AD9-A50C-CB1E9F20BA82}"/>
    <cellStyle name="Cálculo 5 2 9" xfId="5895" xr:uid="{8312935F-B9F5-472B-8DD8-2517C515CEF1}"/>
    <cellStyle name="Cálculo 5 20" xfId="5896" xr:uid="{732CAF34-2FF4-4BD8-A3CB-B6FA9999584D}"/>
    <cellStyle name="Cálculo 5 21" xfId="5897" xr:uid="{187562CE-A980-40B7-94D3-2BBAF23A46F1}"/>
    <cellStyle name="Cálculo 5 22" xfId="5898" xr:uid="{B73244A8-51B6-4CA6-B5C2-03C0DE6D2C64}"/>
    <cellStyle name="Cálculo 5 23" xfId="5899" xr:uid="{762D1351-7A47-4B99-B7E4-4BE128EE67BB}"/>
    <cellStyle name="Cálculo 5 24" xfId="5900" xr:uid="{17F6359F-B9DA-4A39-B6A7-9D3DBAC3752D}"/>
    <cellStyle name="Cálculo 5 25" xfId="5901" xr:uid="{D084E79C-5A13-49BD-BF04-2D069ED7E1EC}"/>
    <cellStyle name="Cálculo 5 26" xfId="5902" xr:uid="{1898F8BC-B91D-4FA1-AF78-E310DE5646BC}"/>
    <cellStyle name="Cálculo 5 27" xfId="5903" xr:uid="{62F43ADE-8E5C-4C59-81AA-AFFAE6514E87}"/>
    <cellStyle name="Cálculo 5 28" xfId="5904" xr:uid="{5003B718-FA12-4073-A4AE-E4DF3F5274F7}"/>
    <cellStyle name="Cálculo 5 29" xfId="5905" xr:uid="{EB7F283B-0693-424D-949C-DC7C2EFBE98B}"/>
    <cellStyle name="Cálculo 5 3" xfId="5906" xr:uid="{247822BE-85AC-4B95-9D75-22A74BCE07EA}"/>
    <cellStyle name="Cálculo 5 3 10" xfId="5907" xr:uid="{5318DF0D-9C50-499D-BA45-4C1FAD664314}"/>
    <cellStyle name="Cálculo 5 3 11" xfId="5908" xr:uid="{00605C33-4E9E-4C7A-AE7E-2C38B29B5E21}"/>
    <cellStyle name="Cálculo 5 3 12" xfId="5909" xr:uid="{BC822240-9BAA-4850-8C5D-480A14EEC6D8}"/>
    <cellStyle name="Cálculo 5 3 13" xfId="5910" xr:uid="{C24310AB-4F0C-4E2E-AB1A-81F7AA4BFE1C}"/>
    <cellStyle name="Cálculo 5 3 14" xfId="5911" xr:uid="{B2807B8D-0A30-4604-99C7-5E91649BA6E2}"/>
    <cellStyle name="Cálculo 5 3 15" xfId="5912" xr:uid="{189CABEE-4B14-437F-B2C2-FBB0DC23F50A}"/>
    <cellStyle name="Cálculo 5 3 16" xfId="5913" xr:uid="{4EEF9341-46FA-4A58-B908-2227E988359A}"/>
    <cellStyle name="Cálculo 5 3 17" xfId="5914" xr:uid="{678A0491-9B29-4C10-9C77-B2F889E36B78}"/>
    <cellStyle name="Cálculo 5 3 18" xfId="5915" xr:uid="{98AF93C5-2F68-4E73-88D4-75227413B1D5}"/>
    <cellStyle name="Cálculo 5 3 19" xfId="5916" xr:uid="{F6ACCFBD-0E98-40FB-98C0-3B7544CE6DA7}"/>
    <cellStyle name="Cálculo 5 3 2" xfId="5917" xr:uid="{A181CF96-0722-4BB8-8209-DAFA56F3CE9C}"/>
    <cellStyle name="Cálculo 5 3 20" xfId="5918" xr:uid="{9724BBA3-DAAB-4F92-9620-9156F1F8ED21}"/>
    <cellStyle name="Cálculo 5 3 21" xfId="5919" xr:uid="{B90D779A-F69D-44CB-928D-7D611923963B}"/>
    <cellStyle name="Cálculo 5 3 22" xfId="5920" xr:uid="{41BA11B3-DA69-4DB6-A000-3E753F6BB97E}"/>
    <cellStyle name="Cálculo 5 3 23" xfId="5921" xr:uid="{4B6F2052-820F-4BDB-9A15-9CEE836730E3}"/>
    <cellStyle name="Cálculo 5 3 24" xfId="5922" xr:uid="{39D6A351-500F-4D9A-AE29-C2EADBF59EAF}"/>
    <cellStyle name="Cálculo 5 3 25" xfId="5923" xr:uid="{CCC42CE0-DD05-4237-BE26-A3E0AC4DC7A5}"/>
    <cellStyle name="Cálculo 5 3 26" xfId="5924" xr:uid="{CF99E1C4-506A-4C19-9853-B076DFBB0889}"/>
    <cellStyle name="Cálculo 5 3 27" xfId="5925" xr:uid="{BB3008EC-12EF-4C82-96F7-17F77C6F9A97}"/>
    <cellStyle name="Cálculo 5 3 28" xfId="5926" xr:uid="{34FC10EA-8A0A-4CAC-B36D-66B78720CFBD}"/>
    <cellStyle name="Cálculo 5 3 29" xfId="5927" xr:uid="{7B47CA4D-2D53-4DDE-8738-193C8C922020}"/>
    <cellStyle name="Cálculo 5 3 3" xfId="5928" xr:uid="{BBDE50D8-723B-486A-BCD0-A4A1ED28A126}"/>
    <cellStyle name="Cálculo 5 3 30" xfId="5929" xr:uid="{B8F71307-5B23-4A6A-BC7F-23A086DF6461}"/>
    <cellStyle name="Cálculo 5 3 31" xfId="5930" xr:uid="{64E035AC-CCA2-45FC-809F-EC7BDE417052}"/>
    <cellStyle name="Cálculo 5 3 4" xfId="5931" xr:uid="{33236166-5571-4CEA-82C5-DA6D6D935633}"/>
    <cellStyle name="Cálculo 5 3 5" xfId="5932" xr:uid="{77EA8C38-3C9B-4D0A-BDD9-3E10F2A1E91E}"/>
    <cellStyle name="Cálculo 5 3 6" xfId="5933" xr:uid="{276DEFE9-ADC8-43D1-9C32-6427A9A47904}"/>
    <cellStyle name="Cálculo 5 3 7" xfId="5934" xr:uid="{388C3B83-1CCC-4C1A-89D3-FE528195BA17}"/>
    <cellStyle name="Cálculo 5 3 8" xfId="5935" xr:uid="{7BA22FE5-5CFF-4D32-AD92-B4F3AEDB5A8E}"/>
    <cellStyle name="Cálculo 5 3 9" xfId="5936" xr:uid="{B6948D85-C906-4C73-81D5-4126419355E0}"/>
    <cellStyle name="Cálculo 5 30" xfId="5937" xr:uid="{6DCD022D-A43D-4C8F-B510-CC93110A7859}"/>
    <cellStyle name="Cálculo 5 31" xfId="5938" xr:uid="{8BB66A7F-B841-42F0-9980-4E90F3F87598}"/>
    <cellStyle name="Cálculo 5 32" xfId="5939" xr:uid="{2487C202-573F-416F-87DB-173F726B18F7}"/>
    <cellStyle name="Cálculo 5 33" xfId="5940" xr:uid="{E1EB3867-AA35-4C75-98A6-14F59B79A033}"/>
    <cellStyle name="Cálculo 5 4" xfId="5941" xr:uid="{A343E07D-2A8C-4A5B-AD8C-EB2B5BB47E39}"/>
    <cellStyle name="Cálculo 5 5" xfId="5942" xr:uid="{62DA6CD2-B78C-4612-A924-43EF975EC813}"/>
    <cellStyle name="Cálculo 5 6" xfId="5943" xr:uid="{ACF89840-606B-405C-AE91-4A0498B9071F}"/>
    <cellStyle name="Cálculo 5 7" xfId="5944" xr:uid="{A0EC0C36-EEE3-476B-9FAC-22E17E4353AE}"/>
    <cellStyle name="Cálculo 5 8" xfId="5945" xr:uid="{AE4E4527-7754-4E32-8219-7569A5BBED75}"/>
    <cellStyle name="Cálculo 5 9" xfId="5946" xr:uid="{516CD917-C5CE-4C0C-99A3-76B395A527B5}"/>
    <cellStyle name="Cálculo 6" xfId="5947" xr:uid="{1FC3EF3A-4C54-48A0-83AB-7192E8FAA64B}"/>
    <cellStyle name="Cálculo 6 10" xfId="5948" xr:uid="{5B582154-CAFF-4C37-99F7-B593B6D29CC5}"/>
    <cellStyle name="Cálculo 6 11" xfId="5949" xr:uid="{EEA27DB7-514F-4029-B35D-D77FD73FD6D5}"/>
    <cellStyle name="Cálculo 6 12" xfId="5950" xr:uid="{B40193E1-8452-43C9-9A70-716539C7F06D}"/>
    <cellStyle name="Cálculo 6 13" xfId="5951" xr:uid="{B2A5522B-8234-460D-8AFC-62C430820298}"/>
    <cellStyle name="Cálculo 6 14" xfId="5952" xr:uid="{3BA5B486-797C-4F21-9761-FB20E77B229A}"/>
    <cellStyle name="Cálculo 6 15" xfId="5953" xr:uid="{8BF05796-AF09-4840-B354-4CC7DA65505B}"/>
    <cellStyle name="Cálculo 6 16" xfId="5954" xr:uid="{7B5DB187-0638-470B-B5ED-FB5DCF0F6603}"/>
    <cellStyle name="Cálculo 6 17" xfId="5955" xr:uid="{C0994299-5746-4519-A669-A48B4A6CEEF0}"/>
    <cellStyle name="Cálculo 6 18" xfId="5956" xr:uid="{1251ADDE-1E2E-4BA6-ACEB-055DE01F5B72}"/>
    <cellStyle name="Cálculo 6 19" xfId="5957" xr:uid="{87A21269-D8EE-4D08-B50F-76BC35006A11}"/>
    <cellStyle name="Cálculo 6 2" xfId="5958" xr:uid="{1EF3F924-EDE8-48D6-9869-6D87C00FE6CB}"/>
    <cellStyle name="Cálculo 6 2 10" xfId="5959" xr:uid="{DEB85B21-597B-4ACB-99BB-64A5905F493D}"/>
    <cellStyle name="Cálculo 6 2 11" xfId="5960" xr:uid="{473126B6-3ECD-4A09-AC8F-0AFE18A19717}"/>
    <cellStyle name="Cálculo 6 2 12" xfId="5961" xr:uid="{0768A0E0-83B0-4B72-BD5F-5F5A5821F9EC}"/>
    <cellStyle name="Cálculo 6 2 13" xfId="5962" xr:uid="{51BBA893-513B-46C2-B599-568389A1F8FC}"/>
    <cellStyle name="Cálculo 6 2 14" xfId="5963" xr:uid="{385233C1-7E29-4606-9629-117313524D04}"/>
    <cellStyle name="Cálculo 6 2 15" xfId="5964" xr:uid="{D9BA2750-1B6C-45C3-8884-2428516A8CEF}"/>
    <cellStyle name="Cálculo 6 2 16" xfId="5965" xr:uid="{37680205-E24A-4EB6-95CB-3F9633BDBDC7}"/>
    <cellStyle name="Cálculo 6 2 17" xfId="5966" xr:uid="{CEE6B1F5-E402-4A70-B35C-2E24ACF8A96C}"/>
    <cellStyle name="Cálculo 6 2 18" xfId="5967" xr:uid="{D68E52BE-6C11-485C-B503-13BCFF73B74D}"/>
    <cellStyle name="Cálculo 6 2 19" xfId="5968" xr:uid="{FFA89DDF-BBE8-488B-8608-F113A2DF6A41}"/>
    <cellStyle name="Cálculo 6 2 2" xfId="5969" xr:uid="{155DC88E-0C69-4A63-B04B-F35E76BDAD2D}"/>
    <cellStyle name="Cálculo 6 2 20" xfId="5970" xr:uid="{10AAC317-01F8-4CF7-B9C3-C7822CE3C157}"/>
    <cellStyle name="Cálculo 6 2 21" xfId="5971" xr:uid="{E7C5CD30-F992-4815-9C92-6DE1A75F1CC9}"/>
    <cellStyle name="Cálculo 6 2 22" xfId="5972" xr:uid="{E780C5AB-A05B-4CB1-A8D5-65C2AF83C6DD}"/>
    <cellStyle name="Cálculo 6 2 23" xfId="5973" xr:uid="{5BC0E519-EEAE-4676-BB1C-91D5123167EE}"/>
    <cellStyle name="Cálculo 6 2 24" xfId="5974" xr:uid="{1ADB04EB-6D48-452F-BCDA-6B607278DF4A}"/>
    <cellStyle name="Cálculo 6 2 25" xfId="5975" xr:uid="{12C6251F-2A13-410C-94AA-2C9FDCB68BB8}"/>
    <cellStyle name="Cálculo 6 2 26" xfId="5976" xr:uid="{2858E49C-7B58-40E9-B6A4-159E2487E260}"/>
    <cellStyle name="Cálculo 6 2 27" xfId="5977" xr:uid="{166DCB3D-17FB-4A4D-B283-830404462661}"/>
    <cellStyle name="Cálculo 6 2 28" xfId="5978" xr:uid="{52C7D3D1-0A59-434F-8C89-53C07C39BC6F}"/>
    <cellStyle name="Cálculo 6 2 29" xfId="5979" xr:uid="{9B9106BB-1FAE-4E1C-9746-6924A54E30E1}"/>
    <cellStyle name="Cálculo 6 2 3" xfId="5980" xr:uid="{855ED5D7-3B4A-4833-9803-56F37AB61CD5}"/>
    <cellStyle name="Cálculo 6 2 30" xfId="5981" xr:uid="{49FFDFFF-42FE-478E-BF20-476D8383DDF5}"/>
    <cellStyle name="Cálculo 6 2 31" xfId="5982" xr:uid="{E0E264AA-B9D3-4BD9-BA55-7139C8807275}"/>
    <cellStyle name="Cálculo 6 2 4" xfId="5983" xr:uid="{5C25E7E2-1A5B-4CB6-B255-48B23E11A3AF}"/>
    <cellStyle name="Cálculo 6 2 5" xfId="5984" xr:uid="{FBB6444A-FD5E-4758-B6C0-4EE3E2B2E68D}"/>
    <cellStyle name="Cálculo 6 2 6" xfId="5985" xr:uid="{D1B4BA35-DCAF-4AC5-8E6B-0FFA2306C419}"/>
    <cellStyle name="Cálculo 6 2 7" xfId="5986" xr:uid="{16AD2A68-6740-4B4D-A604-39C29E5553A7}"/>
    <cellStyle name="Cálculo 6 2 8" xfId="5987" xr:uid="{6D6D682F-049B-4834-A0A6-608D77A716B1}"/>
    <cellStyle name="Cálculo 6 2 9" xfId="5988" xr:uid="{134B2790-71BC-4154-AC91-0CA7ECCBE907}"/>
    <cellStyle name="Cálculo 6 20" xfId="5989" xr:uid="{3580AFA6-53F9-4EA9-BEB9-EDA9AF5769F8}"/>
    <cellStyle name="Cálculo 6 21" xfId="5990" xr:uid="{7C45423A-2951-432D-A1DC-CA54737D7FE3}"/>
    <cellStyle name="Cálculo 6 22" xfId="5991" xr:uid="{E69BE2CA-5117-4F1E-9B6C-7F031FC18F6C}"/>
    <cellStyle name="Cálculo 6 23" xfId="5992" xr:uid="{4DD3C5A5-DA3A-486D-8042-4AB772081928}"/>
    <cellStyle name="Cálculo 6 24" xfId="5993" xr:uid="{5526D6A4-3D27-4255-B921-96E9896591F1}"/>
    <cellStyle name="Cálculo 6 25" xfId="5994" xr:uid="{104789D2-DD79-46A2-9030-E2B94AC23653}"/>
    <cellStyle name="Cálculo 6 26" xfId="5995" xr:uid="{A126CB88-F1C4-4BB9-881B-40107EB699F2}"/>
    <cellStyle name="Cálculo 6 27" xfId="5996" xr:uid="{71F17D9C-9A23-4C05-B6C3-6900894F5A32}"/>
    <cellStyle name="Cálculo 6 28" xfId="5997" xr:uid="{267F71A5-9E5A-4DE3-AF2D-040311E1E47D}"/>
    <cellStyle name="Cálculo 6 29" xfId="5998" xr:uid="{26D04EB7-8418-4B49-9012-69CCD27E351C}"/>
    <cellStyle name="Cálculo 6 3" xfId="5999" xr:uid="{51590882-95C5-421C-B484-33365D4A48F8}"/>
    <cellStyle name="Cálculo 6 30" xfId="6000" xr:uid="{F032B82A-648C-4CF0-9C57-98F5EE03C5D9}"/>
    <cellStyle name="Cálculo 6 31" xfId="6001" xr:uid="{D629557A-223F-4BAE-A45F-5A59FA16D09F}"/>
    <cellStyle name="Cálculo 6 32" xfId="6002" xr:uid="{BDDD61A7-D099-4C8C-9894-DFDE9B03F82A}"/>
    <cellStyle name="Cálculo 6 4" xfId="6003" xr:uid="{D339DFC2-A0BF-4E6D-9738-9F79A4418431}"/>
    <cellStyle name="Cálculo 6 5" xfId="6004" xr:uid="{4F03C638-E60C-4E22-8F8F-EBC0F23203DE}"/>
    <cellStyle name="Cálculo 6 6" xfId="6005" xr:uid="{D3E1D7D0-2EC1-4642-82C0-3FF8D60BBB47}"/>
    <cellStyle name="Cálculo 6 7" xfId="6006" xr:uid="{44D66FE0-1AF2-4945-9B34-70ABC815DA5A}"/>
    <cellStyle name="Cálculo 6 8" xfId="6007" xr:uid="{F05268ED-B322-4370-87F1-D2C842E070D5}"/>
    <cellStyle name="Cálculo 6 9" xfId="6008" xr:uid="{59EC2885-C912-48DD-AC56-71C2696B7A0D}"/>
    <cellStyle name="Cálculo 7" xfId="6009" xr:uid="{14CB9F66-8CBE-4868-B25F-655949737BB1}"/>
    <cellStyle name="Cálculo 7 10" xfId="6010" xr:uid="{6D42A062-9750-4E6E-855F-3FAC8E6D5329}"/>
    <cellStyle name="Cálculo 7 11" xfId="6011" xr:uid="{D38B75EC-0531-454E-94A1-34F9775822B6}"/>
    <cellStyle name="Cálculo 7 12" xfId="6012" xr:uid="{A482EB8C-2539-46AB-8153-6414F40B7E69}"/>
    <cellStyle name="Cálculo 7 13" xfId="6013" xr:uid="{8DEF97D6-2DB4-4244-B6FA-9BCBC7B6ACCD}"/>
    <cellStyle name="Cálculo 7 14" xfId="6014" xr:uid="{E61A3293-BABD-48B0-8963-8CD877715A7B}"/>
    <cellStyle name="Cálculo 7 15" xfId="6015" xr:uid="{C459290E-4003-4D92-AAD9-06C73FD070A3}"/>
    <cellStyle name="Cálculo 7 16" xfId="6016" xr:uid="{83C986A8-297F-4E70-9CF8-C665643864AC}"/>
    <cellStyle name="Cálculo 7 17" xfId="6017" xr:uid="{010DDDE2-43A9-42F2-91B1-AB5AB3682CD8}"/>
    <cellStyle name="Cálculo 7 18" xfId="6018" xr:uid="{2FCD7E8C-E9F3-4D9D-8E28-99F6E299B366}"/>
    <cellStyle name="Cálculo 7 19" xfId="6019" xr:uid="{EED7FE8C-4A89-469B-8232-35608BA40339}"/>
    <cellStyle name="Cálculo 7 2" xfId="6020" xr:uid="{85E67978-B2C5-43B0-9C4C-D93F9D6ECACA}"/>
    <cellStyle name="Cálculo 7 20" xfId="6021" xr:uid="{478C9191-610F-46B3-AAD1-94ACF9B350B3}"/>
    <cellStyle name="Cálculo 7 21" xfId="6022" xr:uid="{80537207-CF98-4BAE-88F3-70F1267A0B0A}"/>
    <cellStyle name="Cálculo 7 22" xfId="6023" xr:uid="{33CB1D08-D300-45FC-BD4A-3C028B7AA456}"/>
    <cellStyle name="Cálculo 7 23" xfId="6024" xr:uid="{97917B91-4ACB-44C4-A55D-CA958411BEE1}"/>
    <cellStyle name="Cálculo 7 24" xfId="6025" xr:uid="{A3C0F0E9-BD02-4718-ACCA-DEC40672AEF1}"/>
    <cellStyle name="Cálculo 7 25" xfId="6026" xr:uid="{3FA376A4-6B65-4AC1-AF67-FC1293F934BA}"/>
    <cellStyle name="Cálculo 7 26" xfId="6027" xr:uid="{051DF14C-B01F-4D11-BB30-0AE3DD7A5281}"/>
    <cellStyle name="Cálculo 7 27" xfId="6028" xr:uid="{F5ADCC00-12C5-4D85-8547-27DC2006C41E}"/>
    <cellStyle name="Cálculo 7 28" xfId="6029" xr:uid="{1F030E33-7248-47CB-9A42-DECE3CD76DD2}"/>
    <cellStyle name="Cálculo 7 29" xfId="6030" xr:uid="{7C082B74-47A0-462F-B9C6-BFC1D1FA0166}"/>
    <cellStyle name="Cálculo 7 3" xfId="6031" xr:uid="{20DC2CFA-9555-4D0B-A03B-D1C953679941}"/>
    <cellStyle name="Cálculo 7 30" xfId="6032" xr:uid="{FDF2F7D3-11DF-414C-BB84-518D093BB1F9}"/>
    <cellStyle name="Cálculo 7 31" xfId="6033" xr:uid="{BEF7DC97-AA63-440A-A6E0-41164607CF1C}"/>
    <cellStyle name="Cálculo 7 4" xfId="6034" xr:uid="{2739D16A-1BD3-491B-AC17-B47AFCE3F713}"/>
    <cellStyle name="Cálculo 7 5" xfId="6035" xr:uid="{3D1DD7AE-A110-410E-9D7A-3AA5E742D5D0}"/>
    <cellStyle name="Cálculo 7 6" xfId="6036" xr:uid="{49B38A71-6C2B-4A5C-8B11-565AE2BFAC98}"/>
    <cellStyle name="Cálculo 7 7" xfId="6037" xr:uid="{F96776DA-3288-4770-9437-2E7DBDAD0371}"/>
    <cellStyle name="Cálculo 7 8" xfId="6038" xr:uid="{D8D4DBCC-85A3-4C10-9866-95A20900BE0B}"/>
    <cellStyle name="Cálculo 7 9" xfId="6039" xr:uid="{DEE273AB-F25A-40B2-A7B0-8AC890A5DA52}"/>
    <cellStyle name="Cálculo 8" xfId="6040" xr:uid="{F87D4234-1CA6-4D45-BDD2-AFFB4ABF0C0E}"/>
    <cellStyle name="Cancel" xfId="29" xr:uid="{0DD003BA-897B-4F55-8479-B8B5A6083F0F}"/>
    <cellStyle name="Cancel 2" xfId="6041" xr:uid="{BEDDC7B1-FA8B-4703-8D90-1638B6B9C107}"/>
    <cellStyle name="Cancel 3" xfId="6042" xr:uid="{CD0AAA29-91D1-41AD-A6F5-2506A7DDFBC9}"/>
    <cellStyle name="Cancel 4" xfId="6043" xr:uid="{96213C37-4E09-4F51-8934-C71FFA9189E5}"/>
    <cellStyle name="Cancel 5" xfId="6044" xr:uid="{BF4E19C2-9955-4722-8AE1-B1C5D833E8A4}"/>
    <cellStyle name="Cancel 6" xfId="6045" xr:uid="{91371F76-ED6F-4FDF-96A0-2C087B60EFEA}"/>
    <cellStyle name="Cancel 7" xfId="6046" xr:uid="{6B2DC1B2-56AB-43C3-94C4-5945FC263F89}"/>
    <cellStyle name="Celda de comprobación 2" xfId="112" xr:uid="{5BF59F67-4963-4F88-BF6D-D891F7AC486A}"/>
    <cellStyle name="Celda de comprobación 2 10" xfId="6047" xr:uid="{B5B24EC1-5818-4859-8C61-5AB5D79C1A92}"/>
    <cellStyle name="Celda de comprobación 2 11" xfId="6048" xr:uid="{016A25B5-EC4E-4A88-BF00-1C2254F02CCA}"/>
    <cellStyle name="Celda de comprobación 2 2" xfId="6049" xr:uid="{17AAEB89-0E77-46D5-9FFA-DFF5D1F05539}"/>
    <cellStyle name="Celda de comprobación 2 3" xfId="6050" xr:uid="{B4A4DAAA-4550-4513-A6BF-CC4C54A234AF}"/>
    <cellStyle name="Celda de comprobación 2 4" xfId="6051" xr:uid="{16E03B69-982A-4C46-826D-B5CD1BD3C8E2}"/>
    <cellStyle name="Celda de comprobación 2 5" xfId="6052" xr:uid="{BE3D563F-A93E-4E08-89FE-8F4944F050B7}"/>
    <cellStyle name="Celda de comprobación 2 6" xfId="6053" xr:uid="{DCE754BD-0B26-42D7-B763-41DBD8408BAE}"/>
    <cellStyle name="Celda de comprobación 2 7" xfId="6054" xr:uid="{8F382470-D038-4E67-8F9E-74EE9CAA8BFD}"/>
    <cellStyle name="Celda de comprobación 2 8" xfId="6055" xr:uid="{EA076F37-C2EC-4D72-8493-644FD694E8D3}"/>
    <cellStyle name="Celda de comprobación 2 9" xfId="6056" xr:uid="{5AB25DAC-0470-4397-859D-889413658382}"/>
    <cellStyle name="Celda de comprobación 3" xfId="6057" xr:uid="{099166CE-877E-4645-936E-029770ABB7E9}"/>
    <cellStyle name="Celda de comprobación 3 2" xfId="6058" xr:uid="{E89EFA3C-5553-4EA2-A80C-C520F7D7191F}"/>
    <cellStyle name="Celda de comprobación 3 3" xfId="6059" xr:uid="{F52874ED-1AC4-4828-A986-D63B1C04122B}"/>
    <cellStyle name="Celda de comprobación 4" xfId="6060" xr:uid="{32F30340-63D2-49D8-AE22-BCCA158A2649}"/>
    <cellStyle name="Celda de comprobación 4 2" xfId="6061" xr:uid="{B3FFA136-0D7F-4232-8C31-63A6448B6106}"/>
    <cellStyle name="Celda de comprobación 4 3" xfId="6062" xr:uid="{9BDB459C-A035-44E8-A702-53B086E00B62}"/>
    <cellStyle name="Celda de comprobación 5" xfId="6063" xr:uid="{821E5634-8F28-4C6C-B14D-ACEA07B0E6E8}"/>
    <cellStyle name="Celda de comprobación 5 2" xfId="6064" xr:uid="{C4B8D088-5D80-4636-9E80-BDA0BFD3A9E0}"/>
    <cellStyle name="Celda de comprobación 5 3" xfId="6065" xr:uid="{07543052-5C8D-4707-8C71-78CEFEBF3652}"/>
    <cellStyle name="Celda de comprobación 6" xfId="6066" xr:uid="{D26D0AC1-F406-474D-B230-299FB49E6501}"/>
    <cellStyle name="Celda de comprobación 6 2" xfId="6067" xr:uid="{09F3DC14-D982-4B6D-A9D1-25DC031FF65F}"/>
    <cellStyle name="Celda de comprobación 7" xfId="6068" xr:uid="{CF25BC9C-BD9C-403B-8D98-588CE0EF2334}"/>
    <cellStyle name="Celda de comprobación 8" xfId="6069" xr:uid="{6CA26052-AA10-4C9C-88CE-410B4870115D}"/>
    <cellStyle name="Celda vinculada 2" xfId="113" xr:uid="{DEC57D7F-802B-4C2A-A61F-F2E41C6B82BD}"/>
    <cellStyle name="Celda vinculada 2 10" xfId="6070" xr:uid="{3F603580-0CFA-45E9-958C-24FE2D02F331}"/>
    <cellStyle name="Celda vinculada 2 11" xfId="6071" xr:uid="{C75FA4F1-AFC0-45C7-80F5-ECF14B0428C9}"/>
    <cellStyle name="Celda vinculada 2 2" xfId="6072" xr:uid="{16F20EB3-E296-41F4-8F90-68FBB3433575}"/>
    <cellStyle name="Celda vinculada 2 3" xfId="6073" xr:uid="{D409D992-A76A-4A3A-BCD3-9446F11ECDFF}"/>
    <cellStyle name="Celda vinculada 2 4" xfId="6074" xr:uid="{83125A95-B29E-41F6-8723-DD65A74E02B5}"/>
    <cellStyle name="Celda vinculada 2 5" xfId="6075" xr:uid="{52190903-D376-44B2-A9DA-0311A2203AE3}"/>
    <cellStyle name="Celda vinculada 2 6" xfId="6076" xr:uid="{539E411D-C9AF-4023-9692-4242612A901E}"/>
    <cellStyle name="Celda vinculada 2 7" xfId="6077" xr:uid="{1F26AD5D-7F5F-4628-9D8A-0004C0E9B33F}"/>
    <cellStyle name="Celda vinculada 2 8" xfId="6078" xr:uid="{AD505DBF-38A2-42CB-979F-283DB55255DA}"/>
    <cellStyle name="Celda vinculada 2 9" xfId="6079" xr:uid="{907CD925-4FC7-46CE-B345-ACF7BA65886B}"/>
    <cellStyle name="Celda vinculada 3" xfId="6080" xr:uid="{52DFA614-2400-4A63-8E54-42B152EED3F8}"/>
    <cellStyle name="Celda vinculada 3 2" xfId="6081" xr:uid="{151D8677-864E-48D2-A4B4-43731ED4BBEA}"/>
    <cellStyle name="Celda vinculada 3 3" xfId="6082" xr:uid="{FE88E81A-0443-4650-888D-B3B8E604D3A3}"/>
    <cellStyle name="Celda vinculada 4" xfId="6083" xr:uid="{1477055D-A238-4C49-811F-D4E451FF0E5D}"/>
    <cellStyle name="Celda vinculada 4 2" xfId="6084" xr:uid="{C23016E5-D539-4949-AEFE-03982B8CB7F1}"/>
    <cellStyle name="Celda vinculada 4 3" xfId="6085" xr:uid="{6CABC9CD-8143-4B1A-9E88-B941FCE61B19}"/>
    <cellStyle name="Celda vinculada 5" xfId="6086" xr:uid="{24CBD0CA-5CCE-4081-A22F-3C1F97A67E65}"/>
    <cellStyle name="Celda vinculada 5 2" xfId="6087" xr:uid="{108091C8-ECF4-4883-A0A7-82749F9DA0C3}"/>
    <cellStyle name="Celda vinculada 5 3" xfId="6088" xr:uid="{4C12B6F3-116C-40BE-B214-9850CD45635E}"/>
    <cellStyle name="Celda vinculada 6" xfId="6089" xr:uid="{877F46A3-91CF-4180-AEED-CE96DAB8AC5D}"/>
    <cellStyle name="Celda vinculada 6 2" xfId="6090" xr:uid="{7A7937D6-4BC1-4607-AA5D-E8D18AB0B7D8}"/>
    <cellStyle name="Celda vinculada 7" xfId="6091" xr:uid="{D6EE3CB1-7A6B-44A3-AD6F-6C4641441FD3}"/>
    <cellStyle name="Celda vinculada 8" xfId="6092" xr:uid="{7AB990DA-8248-48F6-990F-3C75D3C4FDBB}"/>
    <cellStyle name="Comma 2" xfId="948" xr:uid="{1C4DF83A-1588-4F4F-9DEF-C290C32BD1C2}"/>
    <cellStyle name="Comma 3" xfId="951" xr:uid="{BCA86169-E64A-4D21-B55D-C052AD439E66}"/>
    <cellStyle name="Currency 2" xfId="140" xr:uid="{0E5C7FB7-2BCC-4A0E-8EE5-3D175B1BD2D0}"/>
    <cellStyle name="Currency 2 2" xfId="6093" xr:uid="{AB2E5E57-405E-4529-9C80-9E51F50294F4}"/>
    <cellStyle name="Encabezado 4 2" xfId="114" xr:uid="{7A16185E-91D4-4112-8DA4-AD5941B5C6DD}"/>
    <cellStyle name="Encabezado 4 2 10" xfId="6094" xr:uid="{9B711B47-2E3F-4251-88B8-320BAF5D2DAD}"/>
    <cellStyle name="Encabezado 4 2 11" xfId="6095" xr:uid="{A9025EF1-06AA-4E53-9C60-7B520426172D}"/>
    <cellStyle name="Encabezado 4 2 2" xfId="6096" xr:uid="{B87E565D-EAC3-4A9E-8F29-87B9EDC8FA25}"/>
    <cellStyle name="Encabezado 4 2 3" xfId="6097" xr:uid="{82AE5E42-ED37-4892-A1B9-A293CA5C9012}"/>
    <cellStyle name="Encabezado 4 2 4" xfId="6098" xr:uid="{A28B297F-AF23-4074-8130-E0CB9C3BE63E}"/>
    <cellStyle name="Encabezado 4 2 5" xfId="6099" xr:uid="{F7B453CF-2E6D-4BE2-B660-259F863A2283}"/>
    <cellStyle name="Encabezado 4 2 6" xfId="6100" xr:uid="{66E15040-123F-400F-92AE-E616169054FB}"/>
    <cellStyle name="Encabezado 4 2 7" xfId="6101" xr:uid="{021DD244-4B28-4B76-A11B-6FC452E3AD9B}"/>
    <cellStyle name="Encabezado 4 2 8" xfId="6102" xr:uid="{0185F8EA-3A46-44FC-AE70-C773E08A7D9A}"/>
    <cellStyle name="Encabezado 4 2 9" xfId="6103" xr:uid="{42508585-7541-4201-AB6F-6A449EC1F3E8}"/>
    <cellStyle name="Encabezado 4 3" xfId="6104" xr:uid="{33620849-001F-43B3-AB8B-85A459FAA046}"/>
    <cellStyle name="Encabezado 4 3 2" xfId="6105" xr:uid="{5967FE43-204C-4D08-BBED-E181B1CCA992}"/>
    <cellStyle name="Encabezado 4 3 3" xfId="6106" xr:uid="{DCDF5185-B37C-4680-8DC8-473D81656200}"/>
    <cellStyle name="Encabezado 4 4" xfId="6107" xr:uid="{46765D93-E133-4C1A-8857-D311D519991E}"/>
    <cellStyle name="Encabezado 4 4 2" xfId="6108" xr:uid="{2BC96D11-868A-40DA-8E79-83D1E56FD482}"/>
    <cellStyle name="Encabezado 4 4 3" xfId="6109" xr:uid="{A96C49D1-2A72-4D4B-9F41-E8239EBBEE87}"/>
    <cellStyle name="Encabezado 4 5" xfId="6110" xr:uid="{60BFFF2B-AF57-4F2E-896F-004215C6BBF8}"/>
    <cellStyle name="Encabezado 4 5 2" xfId="6111" xr:uid="{B5CF816F-0D27-43CF-A9B0-1A28AD4E4FCA}"/>
    <cellStyle name="Encabezado 4 5 3" xfId="6112" xr:uid="{E2814921-A613-43FA-B52C-84CB0CC452E5}"/>
    <cellStyle name="Encabezado 4 6" xfId="6113" xr:uid="{6DC33EE9-7F48-465D-8FB9-6FDFA533FABA}"/>
    <cellStyle name="Encabezado 4 6 2" xfId="6114" xr:uid="{C5C65776-B596-4D21-9665-3B94F903AC96}"/>
    <cellStyle name="Encabezado 4 7" xfId="6115" xr:uid="{B44278D7-388F-4902-962F-EA1482485840}"/>
    <cellStyle name="Encabezado 4 8" xfId="6116" xr:uid="{C87AA457-7A85-4471-A5CC-94C038198EE5}"/>
    <cellStyle name="Énfasis1 2" xfId="115" xr:uid="{0BBCE272-0186-475B-BF3C-618B93FCF812}"/>
    <cellStyle name="Énfasis1 2 10" xfId="6117" xr:uid="{C16A5191-8854-4D7C-BD4E-9E0314D1561E}"/>
    <cellStyle name="Énfasis1 2 11" xfId="6118" xr:uid="{78055AD9-E029-4A0F-B757-D7DB666491C4}"/>
    <cellStyle name="Énfasis1 2 2" xfId="6119" xr:uid="{CD533EAE-FB4D-46E6-B6BE-0BF7481AA5BD}"/>
    <cellStyle name="Énfasis1 2 3" xfId="6120" xr:uid="{80478C7D-673E-49EC-821D-C1BCDF4DFBC0}"/>
    <cellStyle name="Énfasis1 2 4" xfId="6121" xr:uid="{87C0D4D5-C659-41DD-AA66-EBC74D0A3004}"/>
    <cellStyle name="Énfasis1 2 5" xfId="6122" xr:uid="{259A3328-0358-4E40-836C-C1832561007F}"/>
    <cellStyle name="Énfasis1 2 6" xfId="6123" xr:uid="{B830A356-1DBC-40ED-B1B3-B3A9BD995512}"/>
    <cellStyle name="Énfasis1 2 7" xfId="6124" xr:uid="{7AA80E45-583F-4975-9216-5590829F6B8C}"/>
    <cellStyle name="Énfasis1 2 8" xfId="6125" xr:uid="{59FDBC42-1BF9-4225-9C46-3113E750B21E}"/>
    <cellStyle name="Énfasis1 2 9" xfId="6126" xr:uid="{F091C8BF-868D-4096-91E5-21543DFB62DB}"/>
    <cellStyle name="Énfasis1 3" xfId="6127" xr:uid="{390AADCF-674F-4E53-A935-C5905F91ED7E}"/>
    <cellStyle name="Énfasis1 3 2" xfId="6128" xr:uid="{282407B1-35F3-4312-BC07-244A51EC79AE}"/>
    <cellStyle name="Énfasis1 3 3" xfId="6129" xr:uid="{1F3D9026-FB38-47BE-99E5-9ED7687F00F1}"/>
    <cellStyle name="Énfasis1 4" xfId="6130" xr:uid="{1E212F79-C95C-4DB4-90BD-B3F3183DF83F}"/>
    <cellStyle name="Énfasis1 4 2" xfId="6131" xr:uid="{D995A54B-9E92-4A11-B251-A05499F3E009}"/>
    <cellStyle name="Énfasis1 4 3" xfId="6132" xr:uid="{425D5F26-D286-4EB4-BEE7-E76330D07301}"/>
    <cellStyle name="Énfasis1 5" xfId="6133" xr:uid="{4FD6B080-B26C-4328-9206-75500D2158D5}"/>
    <cellStyle name="Énfasis1 5 2" xfId="6134" xr:uid="{C6CC9007-C778-4D71-A20C-C273DFDE2F95}"/>
    <cellStyle name="Énfasis1 5 3" xfId="6135" xr:uid="{00085907-CB68-43C7-87DD-FC13222F1FFB}"/>
    <cellStyle name="Énfasis1 6" xfId="6136" xr:uid="{C898CCC2-0AA4-4929-A121-0A08E36083BC}"/>
    <cellStyle name="Énfasis1 6 2" xfId="6137" xr:uid="{FA2B1ADB-DD54-4D6B-8861-6E68CA2236D1}"/>
    <cellStyle name="Énfasis1 7" xfId="6138" xr:uid="{CAEE17B1-9144-40B7-ADDB-22C47D7D1982}"/>
    <cellStyle name="Énfasis1 8" xfId="6139" xr:uid="{E879B1B6-0CE5-43A2-8194-39F6A645EBB9}"/>
    <cellStyle name="Énfasis2 2" xfId="78" xr:uid="{FE7616D4-1736-49C3-8DE7-AFAF1D6AA3EB}"/>
    <cellStyle name="Énfasis2 2 10" xfId="6140" xr:uid="{3F858B7F-B28B-4D3A-A01F-9CC99907CAE7}"/>
    <cellStyle name="Énfasis2 2 11" xfId="6141" xr:uid="{A60C792A-4C0E-4817-ABB2-D68BFB1672FE}"/>
    <cellStyle name="Énfasis2 2 12" xfId="43344" xr:uid="{8025449A-C8F2-4B25-AD6B-F686A2E3833D}"/>
    <cellStyle name="Énfasis2 2 2" xfId="6142" xr:uid="{7CB66104-1D1C-443F-A3EF-84AFBE3EF7D5}"/>
    <cellStyle name="Énfasis2 2 3" xfId="6143" xr:uid="{EFD99773-922A-452F-8DC7-D24D86C19FE6}"/>
    <cellStyle name="Énfasis2 2 4" xfId="6144" xr:uid="{28C1B6DA-ECCA-4F75-92C1-9666246EA05A}"/>
    <cellStyle name="Énfasis2 2 5" xfId="6145" xr:uid="{908FB844-16FA-42E1-BEBF-2171ACC7A8DE}"/>
    <cellStyle name="Énfasis2 2 6" xfId="6146" xr:uid="{4AAAB547-CBC1-48FF-A3A5-063143C7ED28}"/>
    <cellStyle name="Énfasis2 2 7" xfId="6147" xr:uid="{B3D0D92A-F5B4-49FC-9B4D-CB45E65C2676}"/>
    <cellStyle name="Énfasis2 2 8" xfId="6148" xr:uid="{DE86E779-8B23-4EA0-AF97-0301011BE0E1}"/>
    <cellStyle name="Énfasis2 2 9" xfId="6149" xr:uid="{A0B74015-62F7-46A7-9F58-4B14BDCA1314}"/>
    <cellStyle name="Énfasis2 3" xfId="6150" xr:uid="{4385EA4A-EDA6-4F8C-A46D-9E2272A172E3}"/>
    <cellStyle name="Énfasis2 3 2" xfId="6151" xr:uid="{18E0613D-58AE-48D6-8B37-8C85F579E27F}"/>
    <cellStyle name="Énfasis2 3 3" xfId="6152" xr:uid="{992F470D-17E2-46EA-90CC-BBF4B97BAE2F}"/>
    <cellStyle name="Énfasis2 4" xfId="6153" xr:uid="{E55C62C3-615F-41FC-9866-66C23423A4A6}"/>
    <cellStyle name="Énfasis2 4 2" xfId="6154" xr:uid="{1DB56B61-47C0-401B-8AB0-208E6609A021}"/>
    <cellStyle name="Énfasis2 4 3" xfId="6155" xr:uid="{D5200499-E4E4-4A4A-A9FF-01D4C86DBC12}"/>
    <cellStyle name="Énfasis2 5" xfId="6156" xr:uid="{B2A844D2-B31C-4D73-B80C-6171EA0180E5}"/>
    <cellStyle name="Énfasis2 5 2" xfId="6157" xr:uid="{DA0634F2-2CF4-4043-80B0-0A30EF6B7723}"/>
    <cellStyle name="Énfasis2 5 3" xfId="6158" xr:uid="{54D7E8D7-4440-4983-9D49-893134506820}"/>
    <cellStyle name="Énfasis2 6" xfId="6159" xr:uid="{779F15D1-5924-43D6-AEFF-1663244B1D7B}"/>
    <cellStyle name="Énfasis2 6 2" xfId="6160" xr:uid="{7B914AF8-59E7-4E6D-B073-40DF6C6BFC88}"/>
    <cellStyle name="Énfasis2 7" xfId="6161" xr:uid="{B1DC1045-23A4-4BC9-A631-6A164CAC42AB}"/>
    <cellStyle name="Énfasis2 8" xfId="6162" xr:uid="{D5255D86-92F9-44E2-AC36-1787CA283107}"/>
    <cellStyle name="Énfasis3 2" xfId="116" xr:uid="{A4214567-8F06-4ADD-A0AA-E9DF37EE340F}"/>
    <cellStyle name="Énfasis3 2 10" xfId="6163" xr:uid="{23FB95BA-8E5F-4B67-98C7-48B7824851C4}"/>
    <cellStyle name="Énfasis3 2 11" xfId="6164" xr:uid="{DF0E1DE3-FFA1-48AB-B555-85D683F6F033}"/>
    <cellStyle name="Énfasis3 2 2" xfId="6165" xr:uid="{72D4E078-5AF0-4486-A9E8-BE1398E3246B}"/>
    <cellStyle name="Énfasis3 2 3" xfId="6166" xr:uid="{7C624790-9C69-48AF-964F-7584C4FEDC91}"/>
    <cellStyle name="Énfasis3 2 4" xfId="6167" xr:uid="{EDD086AA-DE0E-4C07-8379-577E52766166}"/>
    <cellStyle name="Énfasis3 2 5" xfId="6168" xr:uid="{598BDD83-F964-4E43-945C-17F11927CEE5}"/>
    <cellStyle name="Énfasis3 2 6" xfId="6169" xr:uid="{774B507A-53C1-4130-A5DB-E4302C94D924}"/>
    <cellStyle name="Énfasis3 2 7" xfId="6170" xr:uid="{E32CB3DE-A1A6-4F88-8373-7FD2EE557EC2}"/>
    <cellStyle name="Énfasis3 2 8" xfId="6171" xr:uid="{2795E1F8-B8CA-427A-A13B-771A04E3273D}"/>
    <cellStyle name="Énfasis3 2 9" xfId="6172" xr:uid="{5F93C4EF-3627-45E0-8BD9-42186E7B29A7}"/>
    <cellStyle name="Énfasis3 3" xfId="6173" xr:uid="{EC04A248-E69E-4605-8F6F-EF57A68AC1EA}"/>
    <cellStyle name="Énfasis3 3 2" xfId="6174" xr:uid="{5EF52D16-2F4D-47A2-87CC-9B7878F644B8}"/>
    <cellStyle name="Énfasis3 3 3" xfId="6175" xr:uid="{A206738A-6EC2-4A1C-993D-1DAF167514CD}"/>
    <cellStyle name="Énfasis3 4" xfId="6176" xr:uid="{EB39B676-9A02-460A-8F25-FBEF826410D1}"/>
    <cellStyle name="Énfasis3 4 2" xfId="6177" xr:uid="{1F3340DD-F648-4026-9000-98B9D5158DF1}"/>
    <cellStyle name="Énfasis3 4 3" xfId="6178" xr:uid="{CB223C81-7590-4A45-A1FD-DCAAD350184A}"/>
    <cellStyle name="Énfasis3 5" xfId="6179" xr:uid="{68DFDFF6-1E16-4715-83BE-60AD668D4F34}"/>
    <cellStyle name="Énfasis3 5 2" xfId="6180" xr:uid="{9BFF13BA-442A-45E1-864B-185B018DBC34}"/>
    <cellStyle name="Énfasis3 5 3" xfId="6181" xr:uid="{AA3D02B2-F6BF-401F-A327-844DDE925889}"/>
    <cellStyle name="Énfasis3 6" xfId="6182" xr:uid="{DCF0EA53-7EA6-4B58-9E78-1722FCC1726A}"/>
    <cellStyle name="Énfasis3 6 2" xfId="6183" xr:uid="{41176DD6-0992-4CB8-9E81-F8C5579019F3}"/>
    <cellStyle name="Énfasis3 7" xfId="6184" xr:uid="{7097A8D7-74CA-4080-B8CF-00BA502E1F49}"/>
    <cellStyle name="Énfasis3 8" xfId="6185" xr:uid="{643CF944-B49C-4A79-9DCE-6CABAB31B2A0}"/>
    <cellStyle name="Énfasis4 2" xfId="117" xr:uid="{10443216-77CF-4988-8CF8-28628DCC3EEC}"/>
    <cellStyle name="Énfasis4 2 10" xfId="6186" xr:uid="{B4266CC1-2F8C-4243-BB52-60AED753CCC1}"/>
    <cellStyle name="Énfasis4 2 11" xfId="6187" xr:uid="{A6943EDD-41EB-4B12-B031-251783661720}"/>
    <cellStyle name="Énfasis4 2 2" xfId="6188" xr:uid="{D8B10F40-A535-4648-998A-24276AA9159D}"/>
    <cellStyle name="Énfasis4 2 3" xfId="6189" xr:uid="{FAC24C94-98FF-45AE-90B9-1C7F8F85E78A}"/>
    <cellStyle name="Énfasis4 2 4" xfId="6190" xr:uid="{BDF044F7-CB6E-4B6B-A23D-6781381BB023}"/>
    <cellStyle name="Énfasis4 2 5" xfId="6191" xr:uid="{51ABF658-966F-4DB3-84F2-566CEFE14E9A}"/>
    <cellStyle name="Énfasis4 2 6" xfId="6192" xr:uid="{5109BAEE-0406-4361-8B14-1CC002FF4479}"/>
    <cellStyle name="Énfasis4 2 7" xfId="6193" xr:uid="{D407BF37-A743-4FCA-B8D8-E49F8BABD526}"/>
    <cellStyle name="Énfasis4 2 8" xfId="6194" xr:uid="{2021E7CF-5C11-460C-BCF2-AAAE9529C2C7}"/>
    <cellStyle name="Énfasis4 2 9" xfId="6195" xr:uid="{E3E3864A-6DFB-4AAF-870B-13CE1B064C4D}"/>
    <cellStyle name="Énfasis4 3" xfId="6196" xr:uid="{054A758D-82DE-4509-B682-22EEA6299F0D}"/>
    <cellStyle name="Énfasis4 3 2" xfId="6197" xr:uid="{45863900-517E-4940-9F32-407A968AF5E4}"/>
    <cellStyle name="Énfasis4 3 3" xfId="6198" xr:uid="{941615FB-9187-4994-B1FE-C9AC23C09018}"/>
    <cellStyle name="Énfasis4 4" xfId="6199" xr:uid="{2BF44DCB-CAE4-428D-903A-73D8EB376EF8}"/>
    <cellStyle name="Énfasis4 4 2" xfId="6200" xr:uid="{F072A3E0-6B0D-4F69-897B-1E2892CB047D}"/>
    <cellStyle name="Énfasis4 4 3" xfId="6201" xr:uid="{707C5C46-FE95-4C37-BF7E-9B2D2D1C5547}"/>
    <cellStyle name="Énfasis4 5" xfId="6202" xr:uid="{4E09CD4B-1835-41F9-8433-C70431324B53}"/>
    <cellStyle name="Énfasis4 5 2" xfId="6203" xr:uid="{2CE1DC9B-FA08-4CFC-B80C-D97CC9ED8119}"/>
    <cellStyle name="Énfasis4 5 3" xfId="6204" xr:uid="{A5A5E94A-AD41-4F36-B4D5-A7A208E47792}"/>
    <cellStyle name="Énfasis4 6" xfId="6205" xr:uid="{861AB67A-BC3D-46D9-AC59-BB2AAF4BA24B}"/>
    <cellStyle name="Énfasis4 6 2" xfId="6206" xr:uid="{890AE147-9ADB-453D-9A60-7B327AE1DD50}"/>
    <cellStyle name="Énfasis4 7" xfId="6207" xr:uid="{103EC7D7-DD2A-4A15-A1B8-57DBC11E3980}"/>
    <cellStyle name="Énfasis4 8" xfId="6208" xr:uid="{C8FFC643-BB0E-49CA-A0D4-CBD923C26023}"/>
    <cellStyle name="Énfasis5 2" xfId="118" xr:uid="{A0A6777A-075C-4C97-81BF-20662A6CBA61}"/>
    <cellStyle name="Énfasis5 2 10" xfId="6209" xr:uid="{D7C456B6-C4EE-4599-B447-B364AD4C1EE1}"/>
    <cellStyle name="Énfasis5 2 11" xfId="6210" xr:uid="{0A752413-C8EC-4E58-B2DE-0E33DA62CB0B}"/>
    <cellStyle name="Énfasis5 2 2" xfId="6211" xr:uid="{87982FF5-646F-477D-9509-56D2B2EE0216}"/>
    <cellStyle name="Énfasis5 2 3" xfId="6212" xr:uid="{B486C809-DDD9-4D64-9FA9-C28267755DC6}"/>
    <cellStyle name="Énfasis5 2 4" xfId="6213" xr:uid="{7E4B9978-356A-429B-A003-6CEC6D9C9C34}"/>
    <cellStyle name="Énfasis5 2 5" xfId="6214" xr:uid="{6914A62D-FE3C-44AC-8A57-3D5EBE69829F}"/>
    <cellStyle name="Énfasis5 2 6" xfId="6215" xr:uid="{865455CC-2AB3-4B58-A3CC-EA5525D1DC70}"/>
    <cellStyle name="Énfasis5 2 7" xfId="6216" xr:uid="{D907AAA1-8FC2-4B07-8B4A-2DE01DE4F8E6}"/>
    <cellStyle name="Énfasis5 2 8" xfId="6217" xr:uid="{F30CA9E0-C345-43BE-A8A3-B76D884B2B52}"/>
    <cellStyle name="Énfasis5 2 9" xfId="6218" xr:uid="{160621C7-DA84-474C-8582-835F503E310B}"/>
    <cellStyle name="Énfasis5 3" xfId="6219" xr:uid="{CED43D59-C3D2-45DA-B65E-11C90F16929E}"/>
    <cellStyle name="Énfasis5 3 2" xfId="6220" xr:uid="{809AD237-962A-4D9B-8B08-F323D667DC2B}"/>
    <cellStyle name="Énfasis5 3 3" xfId="6221" xr:uid="{AC514A6C-D3AC-4ABF-AC32-4366C55D3659}"/>
    <cellStyle name="Énfasis5 4" xfId="6222" xr:uid="{877E1153-F99D-4560-A60C-DBFDBE2DD55F}"/>
    <cellStyle name="Énfasis5 4 2" xfId="6223" xr:uid="{3B422CE3-FE48-4748-87A0-DB3FBC5D1255}"/>
    <cellStyle name="Énfasis5 4 3" xfId="6224" xr:uid="{7BBEE06D-2421-4DCC-ADDB-6EA2F9E79BFF}"/>
    <cellStyle name="Énfasis5 5" xfId="6225" xr:uid="{DAAE2C8F-8DB1-4644-90C5-60A2A06DA1F2}"/>
    <cellStyle name="Énfasis5 5 2" xfId="6226" xr:uid="{FE615295-D385-4D34-980C-937983DED2BB}"/>
    <cellStyle name="Énfasis5 5 3" xfId="6227" xr:uid="{1997EACF-B410-4B93-9F6F-EC53372C886A}"/>
    <cellStyle name="Énfasis5 6" xfId="6228" xr:uid="{65B93AA4-0727-4DFF-8A22-5FD088F6FE13}"/>
    <cellStyle name="Énfasis5 6 2" xfId="6229" xr:uid="{2E821DF4-7DB1-4EF7-A475-D35D55BC3E31}"/>
    <cellStyle name="Énfasis5 7" xfId="6230" xr:uid="{2D1FADC2-7DBB-47D6-A47E-EB99470DF204}"/>
    <cellStyle name="Énfasis5 8" xfId="6231" xr:uid="{3E73C387-5DC0-4DCD-B95C-8CB739E1DFA0}"/>
    <cellStyle name="Énfasis6 2" xfId="119" xr:uid="{BF88CE91-7E02-4CE3-8216-FF094454A443}"/>
    <cellStyle name="Énfasis6 2 10" xfId="6232" xr:uid="{2295C5A6-024E-4A1E-AB8A-A95F468A4AAC}"/>
    <cellStyle name="Énfasis6 2 11" xfId="6233" xr:uid="{709B3E10-603D-441F-86F9-79BAEB7D5D12}"/>
    <cellStyle name="Énfasis6 2 2" xfId="6234" xr:uid="{8A2FCB1E-8BFE-46E4-87D2-1F212FC57A66}"/>
    <cellStyle name="Énfasis6 2 3" xfId="6235" xr:uid="{0BDD6FDD-12DB-456C-AD83-4360BE005E1C}"/>
    <cellStyle name="Énfasis6 2 4" xfId="6236" xr:uid="{110C7416-4041-4D67-82C8-3612FF2F0878}"/>
    <cellStyle name="Énfasis6 2 5" xfId="6237" xr:uid="{C8379B69-6055-44C0-82BA-550A62D04C9B}"/>
    <cellStyle name="Énfasis6 2 6" xfId="6238" xr:uid="{3D97856A-CBE5-478B-8797-3EBB0F0200AB}"/>
    <cellStyle name="Énfasis6 2 7" xfId="6239" xr:uid="{E28DC3AE-C91B-4CAD-A61D-C258BE19A51D}"/>
    <cellStyle name="Énfasis6 2 8" xfId="6240" xr:uid="{25FCD0AE-56EE-4FD6-BAE6-B029BF3DBAA5}"/>
    <cellStyle name="Énfasis6 2 9" xfId="6241" xr:uid="{C3FA2C37-A615-490F-884A-762EDC335F9C}"/>
    <cellStyle name="Énfasis6 3" xfId="6242" xr:uid="{76F4BCC0-4DCB-4B89-AA61-564FBC5A5DB8}"/>
    <cellStyle name="Énfasis6 3 2" xfId="6243" xr:uid="{C9F9ADD0-9895-4070-ABFB-8CE6CBBB1269}"/>
    <cellStyle name="Énfasis6 3 3" xfId="6244" xr:uid="{2DCD0ABA-E08F-45E9-BF3D-8B02AA60A9F8}"/>
    <cellStyle name="Énfasis6 4" xfId="6245" xr:uid="{1F49EBD5-DD50-4714-9237-BACD6AFFFF47}"/>
    <cellStyle name="Énfasis6 4 2" xfId="6246" xr:uid="{0C0F2379-3E03-423B-8395-559672A6E964}"/>
    <cellStyle name="Énfasis6 4 3" xfId="6247" xr:uid="{18C75AEE-CE96-423F-9A26-6B0458B1C9E6}"/>
    <cellStyle name="Énfasis6 5" xfId="6248" xr:uid="{DDDE6A89-5A81-428E-ABAD-5CA7C071D1FD}"/>
    <cellStyle name="Énfasis6 5 2" xfId="6249" xr:uid="{D75E6E4F-8F8A-4D27-A420-E1B4614ACB91}"/>
    <cellStyle name="Énfasis6 5 3" xfId="6250" xr:uid="{E9C33B1F-C6BD-4379-A955-802C9B0FD78B}"/>
    <cellStyle name="Énfasis6 6" xfId="6251" xr:uid="{6FDA60EE-0D56-4B88-A4F7-A53904ADD88C}"/>
    <cellStyle name="Énfasis6 6 2" xfId="6252" xr:uid="{1908AF1D-F0A6-4638-A02A-C10DE24F56A9}"/>
    <cellStyle name="Énfasis6 7" xfId="6253" xr:uid="{1029FE2E-3F33-43C3-8B62-F77378CE8FE6}"/>
    <cellStyle name="Énfasis6 8" xfId="6254" xr:uid="{7376B2F8-3206-4372-A082-3418D0B6DC7B}"/>
    <cellStyle name="Entrada 2" xfId="120" xr:uid="{4AC7537B-C164-48CE-BB93-BE7050290682}"/>
    <cellStyle name="Entrada 2 10" xfId="6255" xr:uid="{0A26239B-C9C6-445A-AF06-E5014EA06FEE}"/>
    <cellStyle name="Entrada 2 10 10" xfId="6256" xr:uid="{562E2FA9-CF9B-4806-A286-DA57533B1BBE}"/>
    <cellStyle name="Entrada 2 10 11" xfId="6257" xr:uid="{2915794D-159B-4EC0-A069-65178CCFD282}"/>
    <cellStyle name="Entrada 2 10 12" xfId="6258" xr:uid="{4DB31CD7-4735-4148-A01E-0B4B898CE5F6}"/>
    <cellStyle name="Entrada 2 10 13" xfId="6259" xr:uid="{3D31079D-4D4E-4DA9-994A-51AC755D6183}"/>
    <cellStyle name="Entrada 2 10 14" xfId="6260" xr:uid="{F85A1343-7F21-4999-8ADA-86CC23866092}"/>
    <cellStyle name="Entrada 2 10 15" xfId="6261" xr:uid="{B1E9C1A5-29C6-4887-A251-FFB2C5D7ABD3}"/>
    <cellStyle name="Entrada 2 10 16" xfId="6262" xr:uid="{A098149F-7512-4C87-909D-3D079AE4B6E3}"/>
    <cellStyle name="Entrada 2 10 17" xfId="6263" xr:uid="{F12B616C-2449-4EDD-9681-3F0F2CFC6164}"/>
    <cellStyle name="Entrada 2 10 18" xfId="6264" xr:uid="{2045D5E0-C6C3-44F1-B3B6-2A782408CDB1}"/>
    <cellStyle name="Entrada 2 10 19" xfId="6265" xr:uid="{EDE78CF8-AEF3-4F22-A4BF-0D6A2DBFE519}"/>
    <cellStyle name="Entrada 2 10 2" xfId="6266" xr:uid="{75DB3CDB-E679-4546-BDF7-4FADAD94BBB2}"/>
    <cellStyle name="Entrada 2 10 2 10" xfId="6267" xr:uid="{1400FEC7-4C1A-4388-A937-4B09D91177F9}"/>
    <cellStyle name="Entrada 2 10 2 11" xfId="6268" xr:uid="{EAA4322D-84AB-4984-947D-F0AB5B43ABB3}"/>
    <cellStyle name="Entrada 2 10 2 12" xfId="6269" xr:uid="{B8C9DB2F-92D8-4C4A-9714-6DA84F787CDA}"/>
    <cellStyle name="Entrada 2 10 2 13" xfId="6270" xr:uid="{24225A90-47C6-43EF-9901-7698F1763AD0}"/>
    <cellStyle name="Entrada 2 10 2 14" xfId="6271" xr:uid="{60003A10-F634-489F-A651-CBAC64CDB6CE}"/>
    <cellStyle name="Entrada 2 10 2 15" xfId="6272" xr:uid="{91D98306-EB05-40D6-BA94-FEC1E7C4708E}"/>
    <cellStyle name="Entrada 2 10 2 16" xfId="6273" xr:uid="{62AE69F9-0DF2-4A01-902A-D693E141D680}"/>
    <cellStyle name="Entrada 2 10 2 17" xfId="6274" xr:uid="{44822B22-41CB-4F91-990D-6C1D82665EED}"/>
    <cellStyle name="Entrada 2 10 2 18" xfId="6275" xr:uid="{829AB0B9-E905-4CF9-81F1-4220AD4416FC}"/>
    <cellStyle name="Entrada 2 10 2 19" xfId="6276" xr:uid="{D02AF78C-7796-4C99-BC66-B28D52414401}"/>
    <cellStyle name="Entrada 2 10 2 2" xfId="6277" xr:uid="{032F506B-464F-47AF-810D-943BBA0BEB4C}"/>
    <cellStyle name="Entrada 2 10 2 20" xfId="6278" xr:uid="{C5AC9DB8-765F-4903-977E-83DBC935CA7D}"/>
    <cellStyle name="Entrada 2 10 2 21" xfId="6279" xr:uid="{23B6C070-E826-431E-93B9-97B1C85E62FE}"/>
    <cellStyle name="Entrada 2 10 2 22" xfId="6280" xr:uid="{128FED71-E8C4-433C-B518-260289AD1B85}"/>
    <cellStyle name="Entrada 2 10 2 23" xfId="6281" xr:uid="{46FF38D5-7C6A-4FE0-9223-422E477E6587}"/>
    <cellStyle name="Entrada 2 10 2 24" xfId="6282" xr:uid="{53AFA26F-09A9-454C-B5C4-BFC87344A20F}"/>
    <cellStyle name="Entrada 2 10 2 25" xfId="6283" xr:uid="{1540EBE1-47F7-4D7D-9C51-5FC67C73122C}"/>
    <cellStyle name="Entrada 2 10 2 26" xfId="6284" xr:uid="{FE129616-6117-4551-9CD2-80E6C3DD3B43}"/>
    <cellStyle name="Entrada 2 10 2 27" xfId="6285" xr:uid="{A4EEB224-1D03-44EA-A638-15E022C61B87}"/>
    <cellStyle name="Entrada 2 10 2 28" xfId="6286" xr:uid="{A9164AF7-CFCC-4B77-8874-24D7D9C6930B}"/>
    <cellStyle name="Entrada 2 10 2 29" xfId="6287" xr:uid="{2008AFBD-AB12-43D2-8707-B927A14220CB}"/>
    <cellStyle name="Entrada 2 10 2 3" xfId="6288" xr:uid="{8AD0A444-4C2B-4A45-ABC8-3CCD0BEABC07}"/>
    <cellStyle name="Entrada 2 10 2 30" xfId="6289" xr:uid="{5CF92E72-1B37-45B3-8DA5-9D95929B37D4}"/>
    <cellStyle name="Entrada 2 10 2 31" xfId="6290" xr:uid="{A2963955-FC3B-48CC-8874-4CAB1060BF72}"/>
    <cellStyle name="Entrada 2 10 2 4" xfId="6291" xr:uid="{6CACC700-B89D-48D3-85D3-ECDB849B1843}"/>
    <cellStyle name="Entrada 2 10 2 5" xfId="6292" xr:uid="{76D53FF2-0EDE-4074-80E3-A9E4D2DF5CB8}"/>
    <cellStyle name="Entrada 2 10 2 6" xfId="6293" xr:uid="{10AA3706-B1F2-4093-A21A-1E78D14AE940}"/>
    <cellStyle name="Entrada 2 10 2 7" xfId="6294" xr:uid="{55C93DDF-0B43-4C3E-B509-088F7672E81D}"/>
    <cellStyle name="Entrada 2 10 2 8" xfId="6295" xr:uid="{0D19F8C2-05C6-4823-8C93-91B2849C031C}"/>
    <cellStyle name="Entrada 2 10 2 9" xfId="6296" xr:uid="{2B9101F8-38CE-4273-A682-BFF77041A3A9}"/>
    <cellStyle name="Entrada 2 10 20" xfId="6297" xr:uid="{F60F9F23-86CD-495D-AD7F-84E57DD8077E}"/>
    <cellStyle name="Entrada 2 10 21" xfId="6298" xr:uid="{D30C8C36-4683-464C-A786-82E5450C28CD}"/>
    <cellStyle name="Entrada 2 10 22" xfId="6299" xr:uid="{E4CC84AB-A6BB-4E84-804B-073FC1348F95}"/>
    <cellStyle name="Entrada 2 10 23" xfId="6300" xr:uid="{7900C936-F383-4B8F-9679-0C33B702C187}"/>
    <cellStyle name="Entrada 2 10 24" xfId="6301" xr:uid="{3A84EE9C-34CC-4D58-B0E7-2CC5A933E3E2}"/>
    <cellStyle name="Entrada 2 10 25" xfId="6302" xr:uid="{98F5C26C-2D8B-4830-9624-B18353C5188C}"/>
    <cellStyle name="Entrada 2 10 26" xfId="6303" xr:uid="{26781955-087B-4863-822D-69A4099288B5}"/>
    <cellStyle name="Entrada 2 10 27" xfId="6304" xr:uid="{EF8E4658-FFBE-4526-B081-0EB243028FC2}"/>
    <cellStyle name="Entrada 2 10 28" xfId="6305" xr:uid="{74F5E912-BF9D-4209-8ED5-34304859263A}"/>
    <cellStyle name="Entrada 2 10 29" xfId="6306" xr:uid="{0D53A2D1-84AD-4BE2-825F-EDCD95D2CAF3}"/>
    <cellStyle name="Entrada 2 10 3" xfId="6307" xr:uid="{8A2F7EC5-65CD-4F4A-8738-5E3F9E5F3F46}"/>
    <cellStyle name="Entrada 2 10 30" xfId="6308" xr:uid="{F35AF4E2-1757-4C5C-9097-6D071FF582A6}"/>
    <cellStyle name="Entrada 2 10 31" xfId="6309" xr:uid="{2AF9E1D5-2957-49B9-8C29-DCEAAB42E1D2}"/>
    <cellStyle name="Entrada 2 10 32" xfId="6310" xr:uid="{4243F973-CA62-48C2-9AA0-2FFDAD77ABF1}"/>
    <cellStyle name="Entrada 2 10 4" xfId="6311" xr:uid="{A5039D4D-4576-4C33-BF31-CF06C4FB6D28}"/>
    <cellStyle name="Entrada 2 10 5" xfId="6312" xr:uid="{5D2EA654-69F2-4FD8-8F63-8571CD9D7971}"/>
    <cellStyle name="Entrada 2 10 6" xfId="6313" xr:uid="{58EF35E6-9D3E-4EF0-8BF4-A2F30066A955}"/>
    <cellStyle name="Entrada 2 10 7" xfId="6314" xr:uid="{25898F0C-53C0-4FBF-AC0F-10124B274623}"/>
    <cellStyle name="Entrada 2 10 8" xfId="6315" xr:uid="{79F46BCF-623A-41DB-8573-B8ECAB7E0DBE}"/>
    <cellStyle name="Entrada 2 10 9" xfId="6316" xr:uid="{2E2C2656-3CE8-4756-BDB6-AADFF403AC53}"/>
    <cellStyle name="Entrada 2 11" xfId="6317" xr:uid="{99C44CBC-FC55-45E2-962D-267420123278}"/>
    <cellStyle name="Entrada 2 11 10" xfId="6318" xr:uid="{46E8A771-25BA-4513-BA98-5E5FD2484260}"/>
    <cellStyle name="Entrada 2 11 11" xfId="6319" xr:uid="{7129FB23-A7A0-4EC6-BD47-89E729F92C97}"/>
    <cellStyle name="Entrada 2 11 12" xfId="6320" xr:uid="{30865587-E7D6-4227-9DBD-CC880919EFD1}"/>
    <cellStyle name="Entrada 2 11 13" xfId="6321" xr:uid="{C436D184-6730-4244-9EF3-EC2456DA6F33}"/>
    <cellStyle name="Entrada 2 11 14" xfId="6322" xr:uid="{19C2D483-8A50-4780-BD35-75FE2A480D80}"/>
    <cellStyle name="Entrada 2 11 15" xfId="6323" xr:uid="{DE43EF19-041F-46FA-AE4F-370E51BE5C4F}"/>
    <cellStyle name="Entrada 2 11 16" xfId="6324" xr:uid="{42662B1E-10DF-4FFA-9845-C3D02E1076E8}"/>
    <cellStyle name="Entrada 2 11 17" xfId="6325" xr:uid="{4F071DE5-3B1D-49F4-BB5C-9A8EA0D06FB2}"/>
    <cellStyle name="Entrada 2 11 18" xfId="6326" xr:uid="{20F92869-81EB-436D-B850-2CEB76F01323}"/>
    <cellStyle name="Entrada 2 11 19" xfId="6327" xr:uid="{56A7AB28-8F03-4427-9A15-022242D1221B}"/>
    <cellStyle name="Entrada 2 11 2" xfId="6328" xr:uid="{9B4B9491-36CD-489A-8030-9F0437812B9E}"/>
    <cellStyle name="Entrada 2 11 20" xfId="6329" xr:uid="{94A7C7B2-D76F-49BB-8389-DF764B36FB1F}"/>
    <cellStyle name="Entrada 2 11 21" xfId="6330" xr:uid="{537A0021-5F26-4066-9124-5A3B65EFE175}"/>
    <cellStyle name="Entrada 2 11 22" xfId="6331" xr:uid="{F843F0CE-3166-4562-AD4B-43ADBA1557BB}"/>
    <cellStyle name="Entrada 2 11 23" xfId="6332" xr:uid="{D45CF701-0A03-438E-8AC6-8533AA5B06BD}"/>
    <cellStyle name="Entrada 2 11 24" xfId="6333" xr:uid="{A8AC2217-7661-4AB9-BD9D-965F784D4A66}"/>
    <cellStyle name="Entrada 2 11 25" xfId="6334" xr:uid="{FCA1FBBA-D684-4F67-80EC-E9B5FDD8618B}"/>
    <cellStyle name="Entrada 2 11 26" xfId="6335" xr:uid="{DA43F79B-AEC4-4763-B8F0-EE046D5F6031}"/>
    <cellStyle name="Entrada 2 11 27" xfId="6336" xr:uid="{F9719926-1DB9-4DA5-A3AB-D7E8F79CC54B}"/>
    <cellStyle name="Entrada 2 11 28" xfId="6337" xr:uid="{CDC8F2B8-16CC-4E88-B5A2-BF84C1294273}"/>
    <cellStyle name="Entrada 2 11 29" xfId="6338" xr:uid="{90F96357-339D-4B87-BD78-4C9DC35D75CA}"/>
    <cellStyle name="Entrada 2 11 3" xfId="6339" xr:uid="{64178A53-7124-4B1E-9842-3DFB6CA1E82C}"/>
    <cellStyle name="Entrada 2 11 30" xfId="6340" xr:uid="{F7DA0CC5-71DF-433C-9091-274234E8B443}"/>
    <cellStyle name="Entrada 2 11 31" xfId="6341" xr:uid="{CC1033C6-62DB-401C-A496-D5A2EFF505DD}"/>
    <cellStyle name="Entrada 2 11 4" xfId="6342" xr:uid="{F7268601-1585-4B0B-8468-E477F085F393}"/>
    <cellStyle name="Entrada 2 11 5" xfId="6343" xr:uid="{2B41A5CC-4315-4452-9528-74F1AF3E9BB6}"/>
    <cellStyle name="Entrada 2 11 6" xfId="6344" xr:uid="{FBB6526C-78E5-4F84-84FE-BD5AA6F7D50F}"/>
    <cellStyle name="Entrada 2 11 7" xfId="6345" xr:uid="{B5227650-9247-497B-A663-75429B5313FB}"/>
    <cellStyle name="Entrada 2 11 8" xfId="6346" xr:uid="{7EC0F265-7061-4DFE-B4CF-530684D5C25A}"/>
    <cellStyle name="Entrada 2 11 9" xfId="6347" xr:uid="{D419DF55-2270-4EF2-B444-8F7426E24BA1}"/>
    <cellStyle name="Entrada 2 12" xfId="6348" xr:uid="{7D36EE9B-06F0-4856-9B9B-D93C05D6BF35}"/>
    <cellStyle name="Entrada 2 12 10" xfId="6349" xr:uid="{0E188C23-3D92-4600-ADB2-E0339DBF30A8}"/>
    <cellStyle name="Entrada 2 12 11" xfId="6350" xr:uid="{19B80149-D6C5-4A32-BA4F-DC8BE5D0F3A9}"/>
    <cellStyle name="Entrada 2 12 12" xfId="6351" xr:uid="{8104E5FE-FEDA-4267-B8DC-BB02D99DB2DB}"/>
    <cellStyle name="Entrada 2 12 13" xfId="6352" xr:uid="{9369ED5D-668F-4ABC-8972-D2DEE083DAD1}"/>
    <cellStyle name="Entrada 2 12 14" xfId="6353" xr:uid="{373EB52D-D383-4512-85BB-F53D743F1CBF}"/>
    <cellStyle name="Entrada 2 12 15" xfId="6354" xr:uid="{3DA02AE0-B372-4478-A689-30B475B90492}"/>
    <cellStyle name="Entrada 2 12 16" xfId="6355" xr:uid="{8ECC74E0-005D-4B81-8A1B-F81B80CA59E4}"/>
    <cellStyle name="Entrada 2 12 17" xfId="6356" xr:uid="{98BDEBA3-F357-4EF7-B851-B383DBF938C0}"/>
    <cellStyle name="Entrada 2 12 18" xfId="6357" xr:uid="{82485A61-F453-45A2-A730-6A13FD9A2624}"/>
    <cellStyle name="Entrada 2 12 19" xfId="6358" xr:uid="{EB4A2F2C-1378-4A37-85DF-B6457389425E}"/>
    <cellStyle name="Entrada 2 12 2" xfId="6359" xr:uid="{6FBC7272-2A33-4E8A-BB84-58B06BA0F52A}"/>
    <cellStyle name="Entrada 2 12 20" xfId="6360" xr:uid="{9D549C92-627B-4D7E-A384-CC7F3C7923E7}"/>
    <cellStyle name="Entrada 2 12 21" xfId="6361" xr:uid="{0FC29C88-A660-4CCC-B8B6-D3EC9DB24CB5}"/>
    <cellStyle name="Entrada 2 12 22" xfId="6362" xr:uid="{53452C5D-A3C0-49F9-825A-9D96874EFEFA}"/>
    <cellStyle name="Entrada 2 12 23" xfId="6363" xr:uid="{CD61DAA6-82C2-4125-9822-CA16EED9FDBF}"/>
    <cellStyle name="Entrada 2 12 24" xfId="6364" xr:uid="{8B617718-9DE0-4D4B-8111-67C6C1CC9E76}"/>
    <cellStyle name="Entrada 2 12 25" xfId="6365" xr:uid="{7A61D836-8F83-4527-8603-AD4D27DFCAF8}"/>
    <cellStyle name="Entrada 2 12 26" xfId="6366" xr:uid="{FB77245E-9B23-4505-8156-519688BEA744}"/>
    <cellStyle name="Entrada 2 12 27" xfId="6367" xr:uid="{23A54B34-9F8C-43CB-9619-70C3BAA21663}"/>
    <cellStyle name="Entrada 2 12 28" xfId="6368" xr:uid="{7DCF1A1D-5945-4C45-9A35-291D16212AEE}"/>
    <cellStyle name="Entrada 2 12 29" xfId="6369" xr:uid="{7973D0CE-FA46-4667-80F0-00F654962BAE}"/>
    <cellStyle name="Entrada 2 12 3" xfId="6370" xr:uid="{7D7674AB-40FD-4262-BC1D-6C5C1A53840F}"/>
    <cellStyle name="Entrada 2 12 30" xfId="6371" xr:uid="{998328B3-D0D3-44B9-8F04-FAB7C4EA8394}"/>
    <cellStyle name="Entrada 2 12 31" xfId="6372" xr:uid="{2EC07CB1-9AD8-49DB-A4E3-3DCF53C4EE54}"/>
    <cellStyle name="Entrada 2 12 4" xfId="6373" xr:uid="{A64C496B-22D1-4D2A-927C-EF534545EEC3}"/>
    <cellStyle name="Entrada 2 12 5" xfId="6374" xr:uid="{2DFD779A-3048-4755-8B6E-B7FF5019D8C2}"/>
    <cellStyle name="Entrada 2 12 6" xfId="6375" xr:uid="{7A0F3CD2-2330-4382-9956-275652B0161A}"/>
    <cellStyle name="Entrada 2 12 7" xfId="6376" xr:uid="{55A26747-28B9-441D-BDF0-C624CAB3C10A}"/>
    <cellStyle name="Entrada 2 12 8" xfId="6377" xr:uid="{33F3A1CC-6170-44AA-B1FC-EBC459F2899D}"/>
    <cellStyle name="Entrada 2 12 9" xfId="6378" xr:uid="{3A2E57C8-8813-40C8-A677-0019C58E12ED}"/>
    <cellStyle name="Entrada 2 13" xfId="6379" xr:uid="{B2DE7EA4-1A85-4A11-AEFE-347D95B363B5}"/>
    <cellStyle name="Entrada 2 14" xfId="6380" xr:uid="{E402A4FF-2FDC-4E63-8B09-1A9E6AEA386E}"/>
    <cellStyle name="Entrada 2 15" xfId="6381" xr:uid="{810A066C-A4D1-4AE4-9788-8F41BFAA281B}"/>
    <cellStyle name="Entrada 2 16" xfId="6382" xr:uid="{8C5315EC-A2E8-47C7-9182-E7EB28E6880F}"/>
    <cellStyle name="Entrada 2 17" xfId="6383" xr:uid="{AE7C9B97-89E8-41FC-8663-DA08B23FFBB5}"/>
    <cellStyle name="Entrada 2 18" xfId="6384" xr:uid="{B38CC999-C9B8-479D-A52C-8AC2E0D9499D}"/>
    <cellStyle name="Entrada 2 19" xfId="6385" xr:uid="{F82ED03F-47E5-4882-91A6-46125DD06714}"/>
    <cellStyle name="Entrada 2 2" xfId="6386" xr:uid="{D40A46F3-4751-47CE-A3CC-5A046BEED011}"/>
    <cellStyle name="Entrada 2 2 10" xfId="6387" xr:uid="{A995D64A-6A12-4AA5-9D84-7DA1F7801694}"/>
    <cellStyle name="Entrada 2 2 11" xfId="6388" xr:uid="{2C75DEBB-C91F-40B2-A457-6BEE30DE9374}"/>
    <cellStyle name="Entrada 2 2 12" xfId="6389" xr:uid="{A2338F10-DA07-44B7-A63A-364125A34075}"/>
    <cellStyle name="Entrada 2 2 13" xfId="6390" xr:uid="{DB261F24-C8F9-4AC3-A3EE-449FF72D7AE9}"/>
    <cellStyle name="Entrada 2 2 14" xfId="6391" xr:uid="{9569B2BF-FA1C-427A-9A3F-C680AE5B5628}"/>
    <cellStyle name="Entrada 2 2 15" xfId="6392" xr:uid="{3CEFF2AA-BED2-4E03-801E-1AF037601D0B}"/>
    <cellStyle name="Entrada 2 2 16" xfId="6393" xr:uid="{53E8B98B-1AC8-472C-A913-F25D7DB8611A}"/>
    <cellStyle name="Entrada 2 2 17" xfId="6394" xr:uid="{5AF5394A-ED54-42A1-BC3C-6C926276D475}"/>
    <cellStyle name="Entrada 2 2 18" xfId="6395" xr:uid="{96ED6933-25CF-4256-B51E-4E71B593F522}"/>
    <cellStyle name="Entrada 2 2 19" xfId="6396" xr:uid="{FDD004F9-2C41-4917-A5B8-FF5847A9338C}"/>
    <cellStyle name="Entrada 2 2 2" xfId="6397" xr:uid="{F0BFD256-3754-45F3-98C1-DA143CAC36AD}"/>
    <cellStyle name="Entrada 2 2 2 10" xfId="6398" xr:uid="{B5D952C9-FC31-4633-9857-FBFFC6E18D60}"/>
    <cellStyle name="Entrada 2 2 2 11" xfId="6399" xr:uid="{00D295CA-5C96-4ADD-9A59-E54B7714E708}"/>
    <cellStyle name="Entrada 2 2 2 12" xfId="6400" xr:uid="{4E9AA96C-0B17-4236-A0BB-96F0C473F098}"/>
    <cellStyle name="Entrada 2 2 2 13" xfId="6401" xr:uid="{A40105C9-1022-47CE-86E8-A3C38C51D673}"/>
    <cellStyle name="Entrada 2 2 2 14" xfId="6402" xr:uid="{F7FF0C20-BD55-438B-9BE8-CFDADF23A3B7}"/>
    <cellStyle name="Entrada 2 2 2 15" xfId="6403" xr:uid="{B00141D3-073D-48F6-959F-D322A59302F7}"/>
    <cellStyle name="Entrada 2 2 2 16" xfId="6404" xr:uid="{30A4B8CD-5D97-426A-ADFC-75C11A90FBEA}"/>
    <cellStyle name="Entrada 2 2 2 17" xfId="6405" xr:uid="{00F41E36-968D-418C-B732-C0836D3D2BE8}"/>
    <cellStyle name="Entrada 2 2 2 18" xfId="6406" xr:uid="{75075C4A-683E-4308-8AEB-011B3519E12B}"/>
    <cellStyle name="Entrada 2 2 2 19" xfId="6407" xr:uid="{F4C40085-1DEC-4E6F-9620-7FD85CA4AF53}"/>
    <cellStyle name="Entrada 2 2 2 2" xfId="6408" xr:uid="{5B15B769-F75B-4CAB-9542-1DE4232EF3FD}"/>
    <cellStyle name="Entrada 2 2 2 2 10" xfId="6409" xr:uid="{9D3134C8-99C7-4D67-A40F-B76F0434EFB8}"/>
    <cellStyle name="Entrada 2 2 2 2 11" xfId="6410" xr:uid="{6A26B755-6F9D-447B-ACA0-CA2187DA1CA1}"/>
    <cellStyle name="Entrada 2 2 2 2 12" xfId="6411" xr:uid="{F1CF68E2-2227-4416-B5D5-774F477E4C07}"/>
    <cellStyle name="Entrada 2 2 2 2 13" xfId="6412" xr:uid="{9D86562D-9101-44F5-9BE1-D8BD8D33A2C1}"/>
    <cellStyle name="Entrada 2 2 2 2 14" xfId="6413" xr:uid="{C69A8973-27D0-4A12-87D4-EABE523A7C7E}"/>
    <cellStyle name="Entrada 2 2 2 2 15" xfId="6414" xr:uid="{1109CC64-9EFE-4E31-9270-78807149A5E8}"/>
    <cellStyle name="Entrada 2 2 2 2 16" xfId="6415" xr:uid="{7228CD6B-1497-424A-93C5-020D6DC8FF8E}"/>
    <cellStyle name="Entrada 2 2 2 2 17" xfId="6416" xr:uid="{FB61F984-B89B-4064-9470-C92D74ACE127}"/>
    <cellStyle name="Entrada 2 2 2 2 18" xfId="6417" xr:uid="{3CD68057-5941-4223-9616-918107CA8ADD}"/>
    <cellStyle name="Entrada 2 2 2 2 19" xfId="6418" xr:uid="{19F83DA6-E389-4D01-8224-5DC38DC8463C}"/>
    <cellStyle name="Entrada 2 2 2 2 2" xfId="6419" xr:uid="{3E032476-E267-479F-B618-F19F2939E740}"/>
    <cellStyle name="Entrada 2 2 2 2 2 10" xfId="6420" xr:uid="{8A24BFAD-3783-4592-B691-F2371F935E26}"/>
    <cellStyle name="Entrada 2 2 2 2 2 11" xfId="6421" xr:uid="{D193B16A-03BE-4A31-BB77-B76EEB1AA2CB}"/>
    <cellStyle name="Entrada 2 2 2 2 2 12" xfId="6422" xr:uid="{0595F008-24CF-4724-9A4A-9C1C80D27FF2}"/>
    <cellStyle name="Entrada 2 2 2 2 2 13" xfId="6423" xr:uid="{D23A9EFE-226F-4811-9EA8-2AD21A71B382}"/>
    <cellStyle name="Entrada 2 2 2 2 2 14" xfId="6424" xr:uid="{87E5E416-2694-4190-B9A7-224C2D4D0FC7}"/>
    <cellStyle name="Entrada 2 2 2 2 2 15" xfId="6425" xr:uid="{B547FAB4-8347-4821-927D-FAF8314C9883}"/>
    <cellStyle name="Entrada 2 2 2 2 2 16" xfId="6426" xr:uid="{1473523A-D0B5-4F1E-A987-DDBD4D04AD91}"/>
    <cellStyle name="Entrada 2 2 2 2 2 17" xfId="6427" xr:uid="{26EEC266-E1C6-444A-9EF6-82AEFC14F494}"/>
    <cellStyle name="Entrada 2 2 2 2 2 18" xfId="6428" xr:uid="{F9972CCD-1621-4667-8616-39B4F76D5532}"/>
    <cellStyle name="Entrada 2 2 2 2 2 19" xfId="6429" xr:uid="{BBE79E4E-E145-4CEC-BF29-B7D1B70B6053}"/>
    <cellStyle name="Entrada 2 2 2 2 2 2" xfId="6430" xr:uid="{41643585-1326-4A79-A5F6-A9B62400E00B}"/>
    <cellStyle name="Entrada 2 2 2 2 2 20" xfId="6431" xr:uid="{ACEE1555-BFF6-4AB7-AC40-74E870AB56FC}"/>
    <cellStyle name="Entrada 2 2 2 2 2 21" xfId="6432" xr:uid="{2D455C0B-3A2B-4184-9BD9-C68B705EB240}"/>
    <cellStyle name="Entrada 2 2 2 2 2 22" xfId="6433" xr:uid="{911BDD3E-A0C9-45BE-AED1-4C140D1F20B8}"/>
    <cellStyle name="Entrada 2 2 2 2 2 23" xfId="6434" xr:uid="{8CA4C05D-1710-4865-8AB0-A800FAD7C36C}"/>
    <cellStyle name="Entrada 2 2 2 2 2 24" xfId="6435" xr:uid="{822A89CA-F506-4889-B462-4711FF1E77AF}"/>
    <cellStyle name="Entrada 2 2 2 2 2 25" xfId="6436" xr:uid="{FDDEE5B3-A795-41E0-B053-0B178867DCF9}"/>
    <cellStyle name="Entrada 2 2 2 2 2 26" xfId="6437" xr:uid="{2E85F0C0-92B8-4614-B5A5-7FB04298F97A}"/>
    <cellStyle name="Entrada 2 2 2 2 2 27" xfId="6438" xr:uid="{2E11A5C0-2137-45D5-B4D8-C6E611BE458A}"/>
    <cellStyle name="Entrada 2 2 2 2 2 28" xfId="6439" xr:uid="{8581A899-D0C8-44D0-A1CF-F889F463A0CA}"/>
    <cellStyle name="Entrada 2 2 2 2 2 29" xfId="6440" xr:uid="{2B05B940-F639-40AD-8731-A4CC4CC00A9C}"/>
    <cellStyle name="Entrada 2 2 2 2 2 3" xfId="6441" xr:uid="{5FDAB0D5-4422-4E0E-93D2-0AA643F508B8}"/>
    <cellStyle name="Entrada 2 2 2 2 2 30" xfId="6442" xr:uid="{BE32B706-2DE0-4189-BC34-B57338C81F71}"/>
    <cellStyle name="Entrada 2 2 2 2 2 31" xfId="6443" xr:uid="{9F6F9649-9289-4BFA-9CBA-7D31AEE32AA4}"/>
    <cellStyle name="Entrada 2 2 2 2 2 4" xfId="6444" xr:uid="{D7A84922-F6F5-4E72-8D44-A75614C9BE1F}"/>
    <cellStyle name="Entrada 2 2 2 2 2 5" xfId="6445" xr:uid="{AFD0516B-6099-4A58-9A50-E5EF195B9243}"/>
    <cellStyle name="Entrada 2 2 2 2 2 6" xfId="6446" xr:uid="{7847B35E-6878-49B7-A393-6BBFB8C0BF91}"/>
    <cellStyle name="Entrada 2 2 2 2 2 7" xfId="6447" xr:uid="{D09E68BC-D8CC-4C35-A868-7F5911B04FC3}"/>
    <cellStyle name="Entrada 2 2 2 2 2 8" xfId="6448" xr:uid="{77274DC3-3FFD-4547-99C8-6F1B2999CCA6}"/>
    <cellStyle name="Entrada 2 2 2 2 2 9" xfId="6449" xr:uid="{4AA03AC4-C909-473B-B905-2F47AC5C7864}"/>
    <cellStyle name="Entrada 2 2 2 2 20" xfId="6450" xr:uid="{25E94163-3A9F-489D-9290-294655101DAE}"/>
    <cellStyle name="Entrada 2 2 2 2 21" xfId="6451" xr:uid="{DC3EE1D3-5CBC-4D37-88D1-9DB89FAE628D}"/>
    <cellStyle name="Entrada 2 2 2 2 22" xfId="6452" xr:uid="{333275C3-82E4-4526-93A5-D7F6642F2595}"/>
    <cellStyle name="Entrada 2 2 2 2 23" xfId="6453" xr:uid="{CB6EDBF7-820E-4FB4-947F-006092116612}"/>
    <cellStyle name="Entrada 2 2 2 2 24" xfId="6454" xr:uid="{B2C52843-5CC0-4599-B8BF-CE49533EEC58}"/>
    <cellStyle name="Entrada 2 2 2 2 25" xfId="6455" xr:uid="{F8268543-5648-446C-8865-A73EAF765798}"/>
    <cellStyle name="Entrada 2 2 2 2 26" xfId="6456" xr:uid="{1F302498-35A1-4BC6-9F3C-4EC2D71D6E4F}"/>
    <cellStyle name="Entrada 2 2 2 2 27" xfId="6457" xr:uid="{975ACBCC-D907-43BF-84FD-F5991C648404}"/>
    <cellStyle name="Entrada 2 2 2 2 28" xfId="6458" xr:uid="{62839FA8-8850-4518-AD85-D46E9481DCB7}"/>
    <cellStyle name="Entrada 2 2 2 2 29" xfId="6459" xr:uid="{DE8EB724-1695-46A2-9805-FB52E94978B8}"/>
    <cellStyle name="Entrada 2 2 2 2 3" xfId="6460" xr:uid="{205AF136-2779-4CB9-9D34-92E5388908EB}"/>
    <cellStyle name="Entrada 2 2 2 2 3 10" xfId="6461" xr:uid="{05F3FAE7-86A9-4267-938F-11E68E8DA380}"/>
    <cellStyle name="Entrada 2 2 2 2 3 11" xfId="6462" xr:uid="{F4C1D606-D68E-4954-9979-51A58763A964}"/>
    <cellStyle name="Entrada 2 2 2 2 3 12" xfId="6463" xr:uid="{9F7DF59A-0D7C-48C2-A73F-33A248F89E16}"/>
    <cellStyle name="Entrada 2 2 2 2 3 13" xfId="6464" xr:uid="{EA01661E-D897-465F-BC85-B038557E41F1}"/>
    <cellStyle name="Entrada 2 2 2 2 3 14" xfId="6465" xr:uid="{83B844EE-F2E9-4E55-85FD-1AC26FF71B16}"/>
    <cellStyle name="Entrada 2 2 2 2 3 15" xfId="6466" xr:uid="{6130FA90-D15B-41A8-A13E-683880675CFA}"/>
    <cellStyle name="Entrada 2 2 2 2 3 16" xfId="6467" xr:uid="{9EBA9ED0-20E9-47A0-8D76-A3529810FA73}"/>
    <cellStyle name="Entrada 2 2 2 2 3 17" xfId="6468" xr:uid="{7212E275-6097-4949-8CA4-0F496C272BF1}"/>
    <cellStyle name="Entrada 2 2 2 2 3 18" xfId="6469" xr:uid="{F65ABB87-96D2-48B2-B0ED-6267FC60D2B0}"/>
    <cellStyle name="Entrada 2 2 2 2 3 19" xfId="6470" xr:uid="{D4960720-C27D-4713-B355-F043E156ED28}"/>
    <cellStyle name="Entrada 2 2 2 2 3 2" xfId="6471" xr:uid="{DDE8F9DF-0B72-4061-B3F3-23F283F4C3E9}"/>
    <cellStyle name="Entrada 2 2 2 2 3 20" xfId="6472" xr:uid="{299A9D27-2564-499C-8478-E346C3A4CDFC}"/>
    <cellStyle name="Entrada 2 2 2 2 3 21" xfId="6473" xr:uid="{CF82E5B2-9784-4FB2-8E78-CDDEEC83367A}"/>
    <cellStyle name="Entrada 2 2 2 2 3 22" xfId="6474" xr:uid="{F38B44C7-3962-4A7C-8327-79DB40CF0C6A}"/>
    <cellStyle name="Entrada 2 2 2 2 3 23" xfId="6475" xr:uid="{1CB9306B-4CFA-47C3-9766-4A5AE7DC1EE1}"/>
    <cellStyle name="Entrada 2 2 2 2 3 24" xfId="6476" xr:uid="{E7CF68D5-AF4A-4306-8611-151FD4771DAF}"/>
    <cellStyle name="Entrada 2 2 2 2 3 25" xfId="6477" xr:uid="{8670BA51-2602-4EE7-A26D-CDB5D978C1C4}"/>
    <cellStyle name="Entrada 2 2 2 2 3 26" xfId="6478" xr:uid="{FC7FB55B-3961-4739-910D-451DEEBF34AA}"/>
    <cellStyle name="Entrada 2 2 2 2 3 27" xfId="6479" xr:uid="{D02EAE26-C44B-45FD-8775-7C25A92951AA}"/>
    <cellStyle name="Entrada 2 2 2 2 3 28" xfId="6480" xr:uid="{D82571A2-0227-41E2-8535-6FAA61CAFA57}"/>
    <cellStyle name="Entrada 2 2 2 2 3 29" xfId="6481" xr:uid="{CBD12036-4884-4CEF-99CD-D6E0F81CBCA1}"/>
    <cellStyle name="Entrada 2 2 2 2 3 3" xfId="6482" xr:uid="{D85E05DF-7B3D-4634-BCD8-29BD21193F67}"/>
    <cellStyle name="Entrada 2 2 2 2 3 30" xfId="6483" xr:uid="{D3F77157-8D22-490F-8FBB-DADF01BA18FB}"/>
    <cellStyle name="Entrada 2 2 2 2 3 31" xfId="6484" xr:uid="{C62E2F29-6769-4C99-86B6-65FB8C85ACDF}"/>
    <cellStyle name="Entrada 2 2 2 2 3 4" xfId="6485" xr:uid="{762B3349-45AF-42F5-BB42-929281590C67}"/>
    <cellStyle name="Entrada 2 2 2 2 3 5" xfId="6486" xr:uid="{128630FF-D65B-4BBC-8C47-1D7A3A32BC8F}"/>
    <cellStyle name="Entrada 2 2 2 2 3 6" xfId="6487" xr:uid="{3B806245-6436-42DE-9FA4-654C01719FDE}"/>
    <cellStyle name="Entrada 2 2 2 2 3 7" xfId="6488" xr:uid="{22652914-1B24-4F98-B89D-4B052B61A51C}"/>
    <cellStyle name="Entrada 2 2 2 2 3 8" xfId="6489" xr:uid="{7CC1CEB7-E5CC-4DEA-8E46-FBC0C14B8C16}"/>
    <cellStyle name="Entrada 2 2 2 2 3 9" xfId="6490" xr:uid="{8643107B-65C1-4F27-BF68-4E422BCD45C7}"/>
    <cellStyle name="Entrada 2 2 2 2 30" xfId="6491" xr:uid="{0A86689B-A746-44B1-8B80-06B9FF2B6738}"/>
    <cellStyle name="Entrada 2 2 2 2 31" xfId="6492" xr:uid="{800A129D-83F7-4B86-BB3D-0537F3D17EAE}"/>
    <cellStyle name="Entrada 2 2 2 2 32" xfId="6493" xr:uid="{5C44057A-5743-4A01-A404-9A7D3AD1F9A9}"/>
    <cellStyle name="Entrada 2 2 2 2 33" xfId="6494" xr:uid="{361EBE03-2774-4AB8-9981-D5CCBFD9E966}"/>
    <cellStyle name="Entrada 2 2 2 2 4" xfId="6495" xr:uid="{D46DDFB9-8009-4481-940D-4A00063B3D85}"/>
    <cellStyle name="Entrada 2 2 2 2 5" xfId="6496" xr:uid="{89EFD2B3-00CE-4E0B-BFD9-C958C2088C5D}"/>
    <cellStyle name="Entrada 2 2 2 2 6" xfId="6497" xr:uid="{BC4CCFF7-C797-46C8-A69F-711B7222505C}"/>
    <cellStyle name="Entrada 2 2 2 2 7" xfId="6498" xr:uid="{D9FB99C7-7582-4911-93B8-D54C40337BC2}"/>
    <cellStyle name="Entrada 2 2 2 2 8" xfId="6499" xr:uid="{BFB9A874-9944-4DDF-A12B-2BE8A1F6E444}"/>
    <cellStyle name="Entrada 2 2 2 2 9" xfId="6500" xr:uid="{68909A24-15B6-47FC-B613-254373C8C265}"/>
    <cellStyle name="Entrada 2 2 2 20" xfId="6501" xr:uid="{FCC2C68D-F27F-44DB-8315-7E3B02933B0C}"/>
    <cellStyle name="Entrada 2 2 2 21" xfId="6502" xr:uid="{6CDA1155-7615-411A-BC0F-A399AFD3CF68}"/>
    <cellStyle name="Entrada 2 2 2 22" xfId="6503" xr:uid="{688BDDC0-4B56-4F67-A586-B881AE2D5D39}"/>
    <cellStyle name="Entrada 2 2 2 23" xfId="6504" xr:uid="{1713F845-D82F-4B51-A5D5-EC32DE26B76A}"/>
    <cellStyle name="Entrada 2 2 2 24" xfId="6505" xr:uid="{44BF2F37-94DC-47A2-89EB-72949903770C}"/>
    <cellStyle name="Entrada 2 2 2 25" xfId="6506" xr:uid="{5EA5B589-7D39-4EB1-B894-08650358B22B}"/>
    <cellStyle name="Entrada 2 2 2 26" xfId="6507" xr:uid="{1C4A203C-A3F6-4557-A246-29E7923B6C8B}"/>
    <cellStyle name="Entrada 2 2 2 27" xfId="6508" xr:uid="{F6DCF8E6-F601-4460-9C58-134B18A2F71B}"/>
    <cellStyle name="Entrada 2 2 2 28" xfId="6509" xr:uid="{4B6D4635-627C-4C0D-AA5A-D836139C5FE9}"/>
    <cellStyle name="Entrada 2 2 2 29" xfId="6510" xr:uid="{4FF97066-5EE0-4C13-BC77-7D0FCD359B86}"/>
    <cellStyle name="Entrada 2 2 2 3" xfId="6511" xr:uid="{D32DE2CE-428D-4762-AECE-ABED082273D9}"/>
    <cellStyle name="Entrada 2 2 2 3 10" xfId="6512" xr:uid="{5BE0ED69-D09B-4E9B-9926-03488FCA2D7C}"/>
    <cellStyle name="Entrada 2 2 2 3 11" xfId="6513" xr:uid="{9F22203C-D324-447B-8452-087B4C585956}"/>
    <cellStyle name="Entrada 2 2 2 3 12" xfId="6514" xr:uid="{C4111840-B3B1-496A-A438-0917EB01CB51}"/>
    <cellStyle name="Entrada 2 2 2 3 13" xfId="6515" xr:uid="{35483E88-84FB-4BC4-9A96-F5BF06464868}"/>
    <cellStyle name="Entrada 2 2 2 3 14" xfId="6516" xr:uid="{876B620A-DFEB-4618-AA8F-E26044C28B95}"/>
    <cellStyle name="Entrada 2 2 2 3 15" xfId="6517" xr:uid="{7729CB03-A649-42DA-9D8B-7AE91E80CDFE}"/>
    <cellStyle name="Entrada 2 2 2 3 16" xfId="6518" xr:uid="{C2223B75-1247-4802-BDB4-B1FE6716F9DC}"/>
    <cellStyle name="Entrada 2 2 2 3 17" xfId="6519" xr:uid="{77CD9C64-0FDD-4F54-8E63-D9AF81EB354F}"/>
    <cellStyle name="Entrada 2 2 2 3 18" xfId="6520" xr:uid="{0FF82909-DE1B-439B-A9BD-7F1F065EA9E1}"/>
    <cellStyle name="Entrada 2 2 2 3 19" xfId="6521" xr:uid="{B0E17B53-51A9-47A5-B71A-4AE28D903BB2}"/>
    <cellStyle name="Entrada 2 2 2 3 2" xfId="6522" xr:uid="{716F5AF1-EF5E-4FBE-950F-BCCF4C33E3A6}"/>
    <cellStyle name="Entrada 2 2 2 3 2 10" xfId="6523" xr:uid="{EA6CBECE-A3DC-4667-8E81-DC4CD0E3F34A}"/>
    <cellStyle name="Entrada 2 2 2 3 2 11" xfId="6524" xr:uid="{15D477E9-54F2-41B2-B8EB-05208FE2A79B}"/>
    <cellStyle name="Entrada 2 2 2 3 2 12" xfId="6525" xr:uid="{371A1B69-4816-4D06-85BA-203BC7A57AF9}"/>
    <cellStyle name="Entrada 2 2 2 3 2 13" xfId="6526" xr:uid="{9270083B-9E37-40A9-884F-3CDA80948AAB}"/>
    <cellStyle name="Entrada 2 2 2 3 2 14" xfId="6527" xr:uid="{7E042F16-DDD2-4EFD-A5AA-6F340D34BA70}"/>
    <cellStyle name="Entrada 2 2 2 3 2 15" xfId="6528" xr:uid="{B431355C-A452-4159-AF9F-8CC975F44F79}"/>
    <cellStyle name="Entrada 2 2 2 3 2 16" xfId="6529" xr:uid="{547B9DD0-91F2-42A5-851C-DDD1DAEDBD3D}"/>
    <cellStyle name="Entrada 2 2 2 3 2 17" xfId="6530" xr:uid="{EA140C30-FE80-4ABE-A5D1-B35C371CC001}"/>
    <cellStyle name="Entrada 2 2 2 3 2 18" xfId="6531" xr:uid="{61892CAA-03D4-41CB-BB2E-12F785F1F690}"/>
    <cellStyle name="Entrada 2 2 2 3 2 19" xfId="6532" xr:uid="{571639CC-5E02-4FD9-A810-80BCD40801B5}"/>
    <cellStyle name="Entrada 2 2 2 3 2 2" xfId="6533" xr:uid="{9006FD48-04F2-4315-B3BC-3584757B35BD}"/>
    <cellStyle name="Entrada 2 2 2 3 2 20" xfId="6534" xr:uid="{A6B240D2-C16C-4059-A61F-753E0DE867F0}"/>
    <cellStyle name="Entrada 2 2 2 3 2 21" xfId="6535" xr:uid="{B316D78C-2586-4A4C-A161-F9D750F653D4}"/>
    <cellStyle name="Entrada 2 2 2 3 2 22" xfId="6536" xr:uid="{7180FE4D-A1FB-47B7-8CBC-5840559386A7}"/>
    <cellStyle name="Entrada 2 2 2 3 2 23" xfId="6537" xr:uid="{8D0589E5-231E-4FCA-BED3-9A065CB6EECD}"/>
    <cellStyle name="Entrada 2 2 2 3 2 24" xfId="6538" xr:uid="{D3D341BD-778D-4F2D-9F65-97DC127B6768}"/>
    <cellStyle name="Entrada 2 2 2 3 2 25" xfId="6539" xr:uid="{52BEE48C-33E5-4630-AACE-1A43202FA054}"/>
    <cellStyle name="Entrada 2 2 2 3 2 26" xfId="6540" xr:uid="{8FCD050A-85F5-4C65-81DD-BFE9A462460C}"/>
    <cellStyle name="Entrada 2 2 2 3 2 27" xfId="6541" xr:uid="{FFDF8BEF-2CEE-4D0F-8DBA-4647EBB697B8}"/>
    <cellStyle name="Entrada 2 2 2 3 2 28" xfId="6542" xr:uid="{253D423A-7061-43E2-B89C-2FD7BA227C9E}"/>
    <cellStyle name="Entrada 2 2 2 3 2 29" xfId="6543" xr:uid="{1DF5EF53-7AC3-4EFB-B14D-A15EE618801C}"/>
    <cellStyle name="Entrada 2 2 2 3 2 3" xfId="6544" xr:uid="{19FD7D4D-EEEC-49A3-BC1D-401EB367FB32}"/>
    <cellStyle name="Entrada 2 2 2 3 2 30" xfId="6545" xr:uid="{0C0E1752-FC44-4ED4-BABF-4DA701A027D3}"/>
    <cellStyle name="Entrada 2 2 2 3 2 31" xfId="6546" xr:uid="{06A2F463-4243-4E65-89F9-A4E82AA3EE7A}"/>
    <cellStyle name="Entrada 2 2 2 3 2 4" xfId="6547" xr:uid="{7FC1B390-7FC1-4F2C-A590-E3A24EC45D77}"/>
    <cellStyle name="Entrada 2 2 2 3 2 5" xfId="6548" xr:uid="{28709395-5ED2-4A20-86CC-78408D59E7FE}"/>
    <cellStyle name="Entrada 2 2 2 3 2 6" xfId="6549" xr:uid="{218C361A-27D5-4D1D-87F8-50A78FB1ED89}"/>
    <cellStyle name="Entrada 2 2 2 3 2 7" xfId="6550" xr:uid="{E852BC68-B82A-4622-8EA6-E11E67757B90}"/>
    <cellStyle name="Entrada 2 2 2 3 2 8" xfId="6551" xr:uid="{3B9BBBFA-6A4A-47EB-9DC1-F2C657321A6A}"/>
    <cellStyle name="Entrada 2 2 2 3 2 9" xfId="6552" xr:uid="{C8A28E30-078D-4354-9AB6-5DDCCB01765F}"/>
    <cellStyle name="Entrada 2 2 2 3 20" xfId="6553" xr:uid="{C622FA55-45F1-45FB-B173-5EB52AAA0E0D}"/>
    <cellStyle name="Entrada 2 2 2 3 21" xfId="6554" xr:uid="{0A392CF7-C8C1-4F6E-9EA5-A12FB2679F82}"/>
    <cellStyle name="Entrada 2 2 2 3 22" xfId="6555" xr:uid="{1696B6AE-55AB-4FC0-9FBE-9D3F00B47C8A}"/>
    <cellStyle name="Entrada 2 2 2 3 23" xfId="6556" xr:uid="{C3B5E835-B8EB-40D5-B3AB-283999ABF346}"/>
    <cellStyle name="Entrada 2 2 2 3 24" xfId="6557" xr:uid="{AAEF932F-6F2D-444D-AB87-C8A963A8EDE8}"/>
    <cellStyle name="Entrada 2 2 2 3 25" xfId="6558" xr:uid="{7F065E75-9561-41AF-A4CD-B1838A371D9E}"/>
    <cellStyle name="Entrada 2 2 2 3 26" xfId="6559" xr:uid="{97193009-BBEF-4787-A84B-EEF0D1433FA1}"/>
    <cellStyle name="Entrada 2 2 2 3 27" xfId="6560" xr:uid="{230C906C-DBA1-4692-A8D3-C5E15A0D4E8D}"/>
    <cellStyle name="Entrada 2 2 2 3 28" xfId="6561" xr:uid="{1D799313-C4F8-42BC-B959-F09406379C91}"/>
    <cellStyle name="Entrada 2 2 2 3 29" xfId="6562" xr:uid="{FBE74775-90C1-4C36-84FF-DA5C78906FBC}"/>
    <cellStyle name="Entrada 2 2 2 3 3" xfId="6563" xr:uid="{460A0047-1C8E-47C7-9A77-83C690F4AC44}"/>
    <cellStyle name="Entrada 2 2 2 3 3 10" xfId="6564" xr:uid="{D0304B86-30A6-4FFB-AB0A-8ED921090E33}"/>
    <cellStyle name="Entrada 2 2 2 3 3 11" xfId="6565" xr:uid="{9E719BF0-C53F-483F-8C18-775CE1A3F9FE}"/>
    <cellStyle name="Entrada 2 2 2 3 3 12" xfId="6566" xr:uid="{D87D079F-32F1-441E-855D-CF553F92860C}"/>
    <cellStyle name="Entrada 2 2 2 3 3 13" xfId="6567" xr:uid="{82490753-5B66-4109-AD77-0F32CA500BEF}"/>
    <cellStyle name="Entrada 2 2 2 3 3 14" xfId="6568" xr:uid="{A7BE0DC7-7CC2-464E-AFB5-77A45F4D3F09}"/>
    <cellStyle name="Entrada 2 2 2 3 3 15" xfId="6569" xr:uid="{66B55E2A-3005-41FA-8433-A0995520C415}"/>
    <cellStyle name="Entrada 2 2 2 3 3 16" xfId="6570" xr:uid="{AB069F20-A622-4DF3-927A-C16787C8F095}"/>
    <cellStyle name="Entrada 2 2 2 3 3 17" xfId="6571" xr:uid="{265210D0-B8BE-4182-B3C3-792E1BA497F6}"/>
    <cellStyle name="Entrada 2 2 2 3 3 18" xfId="6572" xr:uid="{009F862C-E381-4E19-9D0D-DB3890D35182}"/>
    <cellStyle name="Entrada 2 2 2 3 3 19" xfId="6573" xr:uid="{124B0FB4-2E81-48EF-BEAF-F1CC079E3FF7}"/>
    <cellStyle name="Entrada 2 2 2 3 3 2" xfId="6574" xr:uid="{C23B0695-8841-4488-8240-108D1978B3E0}"/>
    <cellStyle name="Entrada 2 2 2 3 3 20" xfId="6575" xr:uid="{FC785254-D226-455C-9CD3-6F77CE9FF225}"/>
    <cellStyle name="Entrada 2 2 2 3 3 21" xfId="6576" xr:uid="{B984C62A-3E04-4649-B75F-5E5DB857483C}"/>
    <cellStyle name="Entrada 2 2 2 3 3 22" xfId="6577" xr:uid="{80284FE7-39A2-4CD4-B019-52311A7DEC67}"/>
    <cellStyle name="Entrada 2 2 2 3 3 23" xfId="6578" xr:uid="{A56D8D80-14B7-4D79-9122-884C8B748D2F}"/>
    <cellStyle name="Entrada 2 2 2 3 3 24" xfId="6579" xr:uid="{8D1161FF-AE5F-4913-A2CB-3E35DA378976}"/>
    <cellStyle name="Entrada 2 2 2 3 3 25" xfId="6580" xr:uid="{34B89CD1-A825-40E4-85E0-1DF96D509502}"/>
    <cellStyle name="Entrada 2 2 2 3 3 26" xfId="6581" xr:uid="{1AF808F0-8DD6-4D9B-81CF-87A09E760937}"/>
    <cellStyle name="Entrada 2 2 2 3 3 27" xfId="6582" xr:uid="{4FB72CC5-3E7A-4D13-96BA-EA3D2846BB33}"/>
    <cellStyle name="Entrada 2 2 2 3 3 28" xfId="6583" xr:uid="{EB3E312A-0A37-4489-B56C-FBB4DBF8BB25}"/>
    <cellStyle name="Entrada 2 2 2 3 3 29" xfId="6584" xr:uid="{3F699BEB-5810-4FDD-9572-E0AF1244B83C}"/>
    <cellStyle name="Entrada 2 2 2 3 3 3" xfId="6585" xr:uid="{BD3F5AC5-3DD8-41BC-BA8A-FFF203B1CB5B}"/>
    <cellStyle name="Entrada 2 2 2 3 3 30" xfId="6586" xr:uid="{8CF50D29-CD44-4F65-9392-E54DAFE6F4EB}"/>
    <cellStyle name="Entrada 2 2 2 3 3 31" xfId="6587" xr:uid="{78B26082-469B-4862-89D6-FC05EA2BA5B5}"/>
    <cellStyle name="Entrada 2 2 2 3 3 4" xfId="6588" xr:uid="{34405518-21DC-41A7-974E-7A0ADEA8DB60}"/>
    <cellStyle name="Entrada 2 2 2 3 3 5" xfId="6589" xr:uid="{DA347B6F-C507-4F15-98EE-35DA837071BE}"/>
    <cellStyle name="Entrada 2 2 2 3 3 6" xfId="6590" xr:uid="{580683DE-384C-4611-8E05-51960C93321C}"/>
    <cellStyle name="Entrada 2 2 2 3 3 7" xfId="6591" xr:uid="{DACAD194-02C0-4382-B5E9-BC78B34F0715}"/>
    <cellStyle name="Entrada 2 2 2 3 3 8" xfId="6592" xr:uid="{FBBA6682-D256-43AF-8294-4CC9DCA45225}"/>
    <cellStyle name="Entrada 2 2 2 3 3 9" xfId="6593" xr:uid="{F066BF4B-8868-4517-841D-1F8A0F9E3AEF}"/>
    <cellStyle name="Entrada 2 2 2 3 30" xfId="6594" xr:uid="{1A0CBDC8-7843-460A-9988-B9C306C5A135}"/>
    <cellStyle name="Entrada 2 2 2 3 31" xfId="6595" xr:uid="{39EC534D-E1C4-4A5E-B3A3-46B1A7811AA9}"/>
    <cellStyle name="Entrada 2 2 2 3 32" xfId="6596" xr:uid="{72DC9346-9D73-40C7-99B5-6976FE9F5426}"/>
    <cellStyle name="Entrada 2 2 2 3 33" xfId="6597" xr:uid="{A868FB08-1404-4B92-837C-D484F8DA34B3}"/>
    <cellStyle name="Entrada 2 2 2 3 4" xfId="6598" xr:uid="{DEDB60DD-2259-408D-95C0-8148CEDCB4CF}"/>
    <cellStyle name="Entrada 2 2 2 3 5" xfId="6599" xr:uid="{71532836-C9EE-4501-88D4-1A133AA1737F}"/>
    <cellStyle name="Entrada 2 2 2 3 6" xfId="6600" xr:uid="{E728A1F2-7319-42D7-94F6-E8B783585885}"/>
    <cellStyle name="Entrada 2 2 2 3 7" xfId="6601" xr:uid="{9F105E11-086A-4E6B-BD7A-1D8FE89A822C}"/>
    <cellStyle name="Entrada 2 2 2 3 8" xfId="6602" xr:uid="{668EE748-C932-4577-9B8C-872FF632CD91}"/>
    <cellStyle name="Entrada 2 2 2 3 9" xfId="6603" xr:uid="{BB6F7F2D-C9F3-44BC-A225-9B6CF1CC4A97}"/>
    <cellStyle name="Entrada 2 2 2 30" xfId="6604" xr:uid="{180FC041-EB45-4B29-A58B-BCFD90C53355}"/>
    <cellStyle name="Entrada 2 2 2 31" xfId="6605" xr:uid="{0F4FBFC9-6598-4791-B3FD-A88CCF932AEF}"/>
    <cellStyle name="Entrada 2 2 2 32" xfId="6606" xr:uid="{F6CB5707-D428-4144-825B-8524812A1D93}"/>
    <cellStyle name="Entrada 2 2 2 33" xfId="6607" xr:uid="{890B784E-E041-4294-9AF6-7EF19186556E}"/>
    <cellStyle name="Entrada 2 2 2 34" xfId="6608" xr:uid="{C46DA1C5-7742-41CB-B0D4-689E09C92C63}"/>
    <cellStyle name="Entrada 2 2 2 35" xfId="6609" xr:uid="{5A1B1FA7-CA61-40A3-8E74-6235BC4A120C}"/>
    <cellStyle name="Entrada 2 2 2 36" xfId="6610" xr:uid="{762CACC9-A633-4F34-8627-5F6A527C5F48}"/>
    <cellStyle name="Entrada 2 2 2 4" xfId="6611" xr:uid="{D53A2347-6188-4942-99F9-CB9556543531}"/>
    <cellStyle name="Entrada 2 2 2 4 10" xfId="6612" xr:uid="{FB983B33-DB92-4F1D-BA6F-DA5BD9BE2E5A}"/>
    <cellStyle name="Entrada 2 2 2 4 11" xfId="6613" xr:uid="{A2C28B21-D3C6-44F1-875F-C8512D0A501C}"/>
    <cellStyle name="Entrada 2 2 2 4 12" xfId="6614" xr:uid="{D1F3889F-EF0C-4B47-BCF4-C81281D5755E}"/>
    <cellStyle name="Entrada 2 2 2 4 13" xfId="6615" xr:uid="{E44BA519-A5F5-429E-9626-EA99B1927884}"/>
    <cellStyle name="Entrada 2 2 2 4 14" xfId="6616" xr:uid="{88EC507F-E0ED-41BA-9AE2-51587A9DC71E}"/>
    <cellStyle name="Entrada 2 2 2 4 15" xfId="6617" xr:uid="{F3839039-CA9E-41E7-AF46-AAA67679B7C8}"/>
    <cellStyle name="Entrada 2 2 2 4 16" xfId="6618" xr:uid="{AA454FA3-D165-48A8-B9DD-1F44124214E7}"/>
    <cellStyle name="Entrada 2 2 2 4 17" xfId="6619" xr:uid="{60FF00BF-2065-4AA6-92CC-D5C2592632EC}"/>
    <cellStyle name="Entrada 2 2 2 4 18" xfId="6620" xr:uid="{807F6A74-4797-46BD-AE19-C7A6E95E4972}"/>
    <cellStyle name="Entrada 2 2 2 4 19" xfId="6621" xr:uid="{7AEDE57C-1CA0-4B7A-9350-27CE492C0B6F}"/>
    <cellStyle name="Entrada 2 2 2 4 2" xfId="6622" xr:uid="{230DF83F-5EB9-40DE-99E8-EA57BA7970DC}"/>
    <cellStyle name="Entrada 2 2 2 4 2 10" xfId="6623" xr:uid="{A08DAA89-6C33-4613-B992-444D93504E3E}"/>
    <cellStyle name="Entrada 2 2 2 4 2 11" xfId="6624" xr:uid="{AC7266B1-5D92-498C-863F-DE33F34D18E7}"/>
    <cellStyle name="Entrada 2 2 2 4 2 12" xfId="6625" xr:uid="{A00B5253-CAA0-4A84-B5FD-50C30BCACF96}"/>
    <cellStyle name="Entrada 2 2 2 4 2 13" xfId="6626" xr:uid="{6ED85199-A91F-4C13-B8A6-F7CE08490B0C}"/>
    <cellStyle name="Entrada 2 2 2 4 2 14" xfId="6627" xr:uid="{EB8FCF4C-F7D4-400B-B931-DFB693686DFD}"/>
    <cellStyle name="Entrada 2 2 2 4 2 15" xfId="6628" xr:uid="{FE4AA004-7015-4540-8A2F-35557507BC88}"/>
    <cellStyle name="Entrada 2 2 2 4 2 16" xfId="6629" xr:uid="{CC42A364-4D3C-46AD-B2B1-5460D26AFBDE}"/>
    <cellStyle name="Entrada 2 2 2 4 2 17" xfId="6630" xr:uid="{F9C8BB74-EB5C-4A78-B07C-E5C4E9442406}"/>
    <cellStyle name="Entrada 2 2 2 4 2 18" xfId="6631" xr:uid="{D2E7F5BC-773B-48C0-A076-57B67F70ECE9}"/>
    <cellStyle name="Entrada 2 2 2 4 2 19" xfId="6632" xr:uid="{FF3E2DEA-916E-4E61-B59B-9B5FFBCAC172}"/>
    <cellStyle name="Entrada 2 2 2 4 2 2" xfId="6633" xr:uid="{7ED1A6E7-A2FD-44F1-BF17-788A1E314755}"/>
    <cellStyle name="Entrada 2 2 2 4 2 20" xfId="6634" xr:uid="{9ACC63AD-C97E-4686-A95D-C0FD9B859E1C}"/>
    <cellStyle name="Entrada 2 2 2 4 2 21" xfId="6635" xr:uid="{5AA9E824-877D-4430-A9A7-5BC12F9834E0}"/>
    <cellStyle name="Entrada 2 2 2 4 2 22" xfId="6636" xr:uid="{A875CFEC-4425-4F28-BF1A-9D926A883882}"/>
    <cellStyle name="Entrada 2 2 2 4 2 23" xfId="6637" xr:uid="{ACF28BD2-2BC0-4308-A5D2-66DC5BF60282}"/>
    <cellStyle name="Entrada 2 2 2 4 2 24" xfId="6638" xr:uid="{1AB3AB33-D220-4778-A667-D14E2218089F}"/>
    <cellStyle name="Entrada 2 2 2 4 2 25" xfId="6639" xr:uid="{C664138C-2F17-46BA-9147-2B95EAF83CB5}"/>
    <cellStyle name="Entrada 2 2 2 4 2 26" xfId="6640" xr:uid="{74F7BCD9-AD9A-4B9C-9839-D2C9FE93A5ED}"/>
    <cellStyle name="Entrada 2 2 2 4 2 27" xfId="6641" xr:uid="{BCA333FE-7B8B-4D79-A36C-7415637B8781}"/>
    <cellStyle name="Entrada 2 2 2 4 2 28" xfId="6642" xr:uid="{B80B551B-B079-44A3-9527-E158811CC3BF}"/>
    <cellStyle name="Entrada 2 2 2 4 2 29" xfId="6643" xr:uid="{5F9E3F0A-645F-4452-BA38-074A216F4E36}"/>
    <cellStyle name="Entrada 2 2 2 4 2 3" xfId="6644" xr:uid="{7C1F5419-855D-4E00-976D-7079F4661595}"/>
    <cellStyle name="Entrada 2 2 2 4 2 30" xfId="6645" xr:uid="{DB37A568-27F1-47A3-B5CA-AE8B0FBAA20B}"/>
    <cellStyle name="Entrada 2 2 2 4 2 31" xfId="6646" xr:uid="{311A50F1-DFA0-48CD-908E-64F6015DAC3E}"/>
    <cellStyle name="Entrada 2 2 2 4 2 4" xfId="6647" xr:uid="{FDC81663-8DC7-4634-9F57-4F88C7A3FA6A}"/>
    <cellStyle name="Entrada 2 2 2 4 2 5" xfId="6648" xr:uid="{B247CC37-BAA3-42AB-AADC-F7BDB2B246DF}"/>
    <cellStyle name="Entrada 2 2 2 4 2 6" xfId="6649" xr:uid="{1B993489-8505-425D-91A8-207DD4458173}"/>
    <cellStyle name="Entrada 2 2 2 4 2 7" xfId="6650" xr:uid="{870C9763-26A9-4EB1-A127-12FB106F50AF}"/>
    <cellStyle name="Entrada 2 2 2 4 2 8" xfId="6651" xr:uid="{AA365010-B608-4EDE-9E41-F5D54E1A9639}"/>
    <cellStyle name="Entrada 2 2 2 4 2 9" xfId="6652" xr:uid="{3D803B02-24A0-4051-8C53-E9F209025120}"/>
    <cellStyle name="Entrada 2 2 2 4 20" xfId="6653" xr:uid="{19634D96-99B2-4F3D-9841-1FCE9933D7DE}"/>
    <cellStyle name="Entrada 2 2 2 4 21" xfId="6654" xr:uid="{EFEA0677-0824-4246-A126-4B4CEE681981}"/>
    <cellStyle name="Entrada 2 2 2 4 22" xfId="6655" xr:uid="{AFAA3026-C0E3-42AD-8553-F97EE52E11D5}"/>
    <cellStyle name="Entrada 2 2 2 4 23" xfId="6656" xr:uid="{60A51AF6-39B3-4CB7-A552-F511BD9DABCC}"/>
    <cellStyle name="Entrada 2 2 2 4 24" xfId="6657" xr:uid="{A6B09BB5-42C7-4BE6-A788-68D155CD4869}"/>
    <cellStyle name="Entrada 2 2 2 4 25" xfId="6658" xr:uid="{05803DC3-603D-4719-9028-EB4471FFED3F}"/>
    <cellStyle name="Entrada 2 2 2 4 26" xfId="6659" xr:uid="{7ACB61E4-BD75-4513-8AA3-A4C3F215AE96}"/>
    <cellStyle name="Entrada 2 2 2 4 27" xfId="6660" xr:uid="{1D975CEB-8B3F-4F2F-BE72-3E5594A7F322}"/>
    <cellStyle name="Entrada 2 2 2 4 28" xfId="6661" xr:uid="{83616E16-AD2D-40A1-81F1-7CC5619CD80C}"/>
    <cellStyle name="Entrada 2 2 2 4 29" xfId="6662" xr:uid="{C71A7D0A-16F3-494F-85A9-774BBC061248}"/>
    <cellStyle name="Entrada 2 2 2 4 3" xfId="6663" xr:uid="{9C134500-82DE-485D-AA5E-2A3E65A0B1C0}"/>
    <cellStyle name="Entrada 2 2 2 4 3 10" xfId="6664" xr:uid="{48E3E6AE-6B01-4B9C-ADF4-6829F516F689}"/>
    <cellStyle name="Entrada 2 2 2 4 3 11" xfId="6665" xr:uid="{3FD6870B-98E6-419D-9A27-54E461AADFA9}"/>
    <cellStyle name="Entrada 2 2 2 4 3 12" xfId="6666" xr:uid="{D6BD928C-8503-4800-AB17-40D26D8487C8}"/>
    <cellStyle name="Entrada 2 2 2 4 3 13" xfId="6667" xr:uid="{7442772F-7805-4A5F-8445-2300C9DBCDB2}"/>
    <cellStyle name="Entrada 2 2 2 4 3 14" xfId="6668" xr:uid="{B2913175-842E-4965-A5C5-137B12010080}"/>
    <cellStyle name="Entrada 2 2 2 4 3 15" xfId="6669" xr:uid="{C7FC973B-7F37-4A4E-A11E-7EB883EA3BCB}"/>
    <cellStyle name="Entrada 2 2 2 4 3 16" xfId="6670" xr:uid="{27043E88-9628-44C1-AE22-5AF392216421}"/>
    <cellStyle name="Entrada 2 2 2 4 3 17" xfId="6671" xr:uid="{6A56AFC6-4A6E-44BE-8744-6DD8DA5914EB}"/>
    <cellStyle name="Entrada 2 2 2 4 3 18" xfId="6672" xr:uid="{15B0E006-ED27-4A6F-9C5A-98A21B38E568}"/>
    <cellStyle name="Entrada 2 2 2 4 3 19" xfId="6673" xr:uid="{57D803AD-3F56-4D18-ABF5-0E8FB1583B51}"/>
    <cellStyle name="Entrada 2 2 2 4 3 2" xfId="6674" xr:uid="{ADBF3BB7-2AE7-4096-8ABA-8281E09D56EA}"/>
    <cellStyle name="Entrada 2 2 2 4 3 20" xfId="6675" xr:uid="{2B8C2387-DA15-4A5C-B887-9DAC185815D7}"/>
    <cellStyle name="Entrada 2 2 2 4 3 21" xfId="6676" xr:uid="{AF8DCCCF-9049-467F-B025-18C5EF5F5649}"/>
    <cellStyle name="Entrada 2 2 2 4 3 22" xfId="6677" xr:uid="{9EB131D3-26EE-478A-9D5D-8D85436A10AB}"/>
    <cellStyle name="Entrada 2 2 2 4 3 23" xfId="6678" xr:uid="{5768A541-62EF-4CCF-BD6A-F04D7F7B206F}"/>
    <cellStyle name="Entrada 2 2 2 4 3 24" xfId="6679" xr:uid="{662376B3-B518-4079-9E05-FF46F12D3170}"/>
    <cellStyle name="Entrada 2 2 2 4 3 25" xfId="6680" xr:uid="{B6F0BC4C-5399-4FDA-AD23-3B00CE19A157}"/>
    <cellStyle name="Entrada 2 2 2 4 3 26" xfId="6681" xr:uid="{AC19ECA1-413F-44DD-8EAB-6C35D0B2C54C}"/>
    <cellStyle name="Entrada 2 2 2 4 3 27" xfId="6682" xr:uid="{B68B5364-2F7D-4623-8D28-AE54944B11DF}"/>
    <cellStyle name="Entrada 2 2 2 4 3 28" xfId="6683" xr:uid="{39B83186-C666-42B9-BF4F-E93C5BAADA4C}"/>
    <cellStyle name="Entrada 2 2 2 4 3 29" xfId="6684" xr:uid="{01E726D4-78C5-4CE8-8EB1-58EFC8D552D8}"/>
    <cellStyle name="Entrada 2 2 2 4 3 3" xfId="6685" xr:uid="{D80EA0BD-626D-4ABB-ABEC-1D28142FFEE8}"/>
    <cellStyle name="Entrada 2 2 2 4 3 30" xfId="6686" xr:uid="{1D042873-7069-46C4-8054-5107F24DD904}"/>
    <cellStyle name="Entrada 2 2 2 4 3 31" xfId="6687" xr:uid="{5FE6D8AA-7A6C-4DF8-A80A-2F0D5E53D8C9}"/>
    <cellStyle name="Entrada 2 2 2 4 3 4" xfId="6688" xr:uid="{F0C72F35-9633-4C98-81DE-F9C3C4439BC8}"/>
    <cellStyle name="Entrada 2 2 2 4 3 5" xfId="6689" xr:uid="{14A359E4-9C3F-4285-A76E-9C1F90290738}"/>
    <cellStyle name="Entrada 2 2 2 4 3 6" xfId="6690" xr:uid="{C527B4F1-6BFA-44BD-8917-3A697107BAA0}"/>
    <cellStyle name="Entrada 2 2 2 4 3 7" xfId="6691" xr:uid="{6253819F-823A-4A99-A006-6AE1BCA3903E}"/>
    <cellStyle name="Entrada 2 2 2 4 3 8" xfId="6692" xr:uid="{92E085CC-6FCF-4529-947F-EFFDBD922285}"/>
    <cellStyle name="Entrada 2 2 2 4 3 9" xfId="6693" xr:uid="{63C3498F-8A8F-4D77-B5D8-32420753046B}"/>
    <cellStyle name="Entrada 2 2 2 4 30" xfId="6694" xr:uid="{D0B6B000-A313-4534-BC19-DE3C6C156F60}"/>
    <cellStyle name="Entrada 2 2 2 4 31" xfId="6695" xr:uid="{481C2FF6-1BC8-44C7-98EA-F7A9F7C929D5}"/>
    <cellStyle name="Entrada 2 2 2 4 32" xfId="6696" xr:uid="{B1B589E4-1E3D-413F-AA4E-3ADF0B370E5F}"/>
    <cellStyle name="Entrada 2 2 2 4 33" xfId="6697" xr:uid="{46A8BD77-6277-431E-A560-A6CE95DD9714}"/>
    <cellStyle name="Entrada 2 2 2 4 4" xfId="6698" xr:uid="{9CE15F7D-30FE-4244-A022-FDB009B502DF}"/>
    <cellStyle name="Entrada 2 2 2 4 5" xfId="6699" xr:uid="{C8E48317-1868-4495-B10A-1E5AC832CFCB}"/>
    <cellStyle name="Entrada 2 2 2 4 6" xfId="6700" xr:uid="{2A643986-E84E-4DB6-A0F5-F17E18AA8B03}"/>
    <cellStyle name="Entrada 2 2 2 4 7" xfId="6701" xr:uid="{D1894B98-60D8-4301-8F16-6C24F33CFB55}"/>
    <cellStyle name="Entrada 2 2 2 4 8" xfId="6702" xr:uid="{5B66CA9F-EE0B-4652-8EA6-89623B684AA7}"/>
    <cellStyle name="Entrada 2 2 2 4 9" xfId="6703" xr:uid="{C1DEC9FF-50CC-414B-89A8-C78329058784}"/>
    <cellStyle name="Entrada 2 2 2 5" xfId="6704" xr:uid="{E3F6DEAD-3F79-4AFB-BCD9-B3DB7C0D4473}"/>
    <cellStyle name="Entrada 2 2 2 5 10" xfId="6705" xr:uid="{C682D2F4-D3EA-4ACC-BAFB-B24ECDA2B823}"/>
    <cellStyle name="Entrada 2 2 2 5 11" xfId="6706" xr:uid="{5C9FC90F-0BFF-4323-B88F-CFE263DB9F51}"/>
    <cellStyle name="Entrada 2 2 2 5 12" xfId="6707" xr:uid="{7EB7F080-3820-4416-8190-2696A4E5BAAB}"/>
    <cellStyle name="Entrada 2 2 2 5 13" xfId="6708" xr:uid="{55C49815-4E6B-4871-8DCE-AE282CC9A2F4}"/>
    <cellStyle name="Entrada 2 2 2 5 14" xfId="6709" xr:uid="{60958A64-C9B8-4331-94B7-FD3B92C40799}"/>
    <cellStyle name="Entrada 2 2 2 5 15" xfId="6710" xr:uid="{D2B63953-F235-4EB8-9484-EE7EAD13AD62}"/>
    <cellStyle name="Entrada 2 2 2 5 16" xfId="6711" xr:uid="{AD9DFF66-B919-4DC8-9392-CFAB23AD5F3F}"/>
    <cellStyle name="Entrada 2 2 2 5 17" xfId="6712" xr:uid="{CDC03E3D-9678-458F-BDA4-E083EFDB9EA1}"/>
    <cellStyle name="Entrada 2 2 2 5 18" xfId="6713" xr:uid="{0A5B3630-F050-477A-A779-5AF39B1076DB}"/>
    <cellStyle name="Entrada 2 2 2 5 19" xfId="6714" xr:uid="{512CE588-DE8F-43BE-BDA0-E22385AB9D48}"/>
    <cellStyle name="Entrada 2 2 2 5 2" xfId="6715" xr:uid="{A0A02A68-C1C8-4481-9EAA-FAA56C04F6DF}"/>
    <cellStyle name="Entrada 2 2 2 5 20" xfId="6716" xr:uid="{2ECDED62-26DE-431F-B9C8-45B12EE4A6A2}"/>
    <cellStyle name="Entrada 2 2 2 5 21" xfId="6717" xr:uid="{730CF6E8-CB79-4D70-A10B-0743D66100CC}"/>
    <cellStyle name="Entrada 2 2 2 5 22" xfId="6718" xr:uid="{9156CDF2-0A96-4F67-905F-8284F069C4BF}"/>
    <cellStyle name="Entrada 2 2 2 5 23" xfId="6719" xr:uid="{31AC23E0-B38D-4868-91FC-46C8F88EC918}"/>
    <cellStyle name="Entrada 2 2 2 5 24" xfId="6720" xr:uid="{1BF202AC-898E-4699-982E-3DA2642C04A6}"/>
    <cellStyle name="Entrada 2 2 2 5 25" xfId="6721" xr:uid="{0A91019B-8580-4E13-B0B4-ABB3ED81F933}"/>
    <cellStyle name="Entrada 2 2 2 5 26" xfId="6722" xr:uid="{3E7C195B-2E60-460D-8803-A320F8B39972}"/>
    <cellStyle name="Entrada 2 2 2 5 27" xfId="6723" xr:uid="{47ED64EE-FD77-4ED1-929C-045C5312B809}"/>
    <cellStyle name="Entrada 2 2 2 5 28" xfId="6724" xr:uid="{10F975E8-5EFF-4A2D-9308-0139D13BE00F}"/>
    <cellStyle name="Entrada 2 2 2 5 29" xfId="6725" xr:uid="{7DDDF386-B0ED-4A73-97AA-9ABFEB75F666}"/>
    <cellStyle name="Entrada 2 2 2 5 3" xfId="6726" xr:uid="{AB67B85C-662A-488D-94FB-EA9DD7A150E3}"/>
    <cellStyle name="Entrada 2 2 2 5 30" xfId="6727" xr:uid="{E11A1C7F-F3A5-4F3B-8A1A-F90692CBCD1D}"/>
    <cellStyle name="Entrada 2 2 2 5 31" xfId="6728" xr:uid="{7234A3F4-0BEF-4E05-950B-6B590F49BC76}"/>
    <cellStyle name="Entrada 2 2 2 5 4" xfId="6729" xr:uid="{BCB435FD-778F-4D0B-AB02-0EAB6B484860}"/>
    <cellStyle name="Entrada 2 2 2 5 5" xfId="6730" xr:uid="{75A0F6C1-E50A-47E2-8F34-C48F9EB21D1E}"/>
    <cellStyle name="Entrada 2 2 2 5 6" xfId="6731" xr:uid="{56B26F36-8A72-491D-AD9C-81DDE4DAB044}"/>
    <cellStyle name="Entrada 2 2 2 5 7" xfId="6732" xr:uid="{5F94E6F4-DB1A-4373-BC44-76C0E80D8373}"/>
    <cellStyle name="Entrada 2 2 2 5 8" xfId="6733" xr:uid="{D05B7DB8-FB05-42F8-9B15-48F0064C8657}"/>
    <cellStyle name="Entrada 2 2 2 5 9" xfId="6734" xr:uid="{333FB84E-207A-4616-93E6-29CC1191673A}"/>
    <cellStyle name="Entrada 2 2 2 6" xfId="6735" xr:uid="{519683A5-B303-4FDD-9880-75120D44C13B}"/>
    <cellStyle name="Entrada 2 2 2 6 10" xfId="6736" xr:uid="{2DEE5B00-BDA2-489A-8529-257D35D8708B}"/>
    <cellStyle name="Entrada 2 2 2 6 11" xfId="6737" xr:uid="{0FAE3FF5-9C05-40A8-AA38-B73F8DEEA626}"/>
    <cellStyle name="Entrada 2 2 2 6 12" xfId="6738" xr:uid="{C7222130-CA26-49A7-B8D1-3CCA41063549}"/>
    <cellStyle name="Entrada 2 2 2 6 13" xfId="6739" xr:uid="{7BD859BA-3D86-4935-8808-305DD1DD1FB5}"/>
    <cellStyle name="Entrada 2 2 2 6 14" xfId="6740" xr:uid="{34D4FACC-DB41-4407-B336-312E23A2989E}"/>
    <cellStyle name="Entrada 2 2 2 6 15" xfId="6741" xr:uid="{75CE2D69-615A-4842-8517-7AE2325D349F}"/>
    <cellStyle name="Entrada 2 2 2 6 16" xfId="6742" xr:uid="{B4F963BD-6DBD-4823-838D-F367457C355C}"/>
    <cellStyle name="Entrada 2 2 2 6 17" xfId="6743" xr:uid="{9C073888-E9E5-4C6E-A97A-AAE026690B6B}"/>
    <cellStyle name="Entrada 2 2 2 6 18" xfId="6744" xr:uid="{E42FE4C9-95B3-469D-9A39-51F20B4D6170}"/>
    <cellStyle name="Entrada 2 2 2 6 19" xfId="6745" xr:uid="{0908B765-253F-4238-B4C2-7B4A31BC8713}"/>
    <cellStyle name="Entrada 2 2 2 6 2" xfId="6746" xr:uid="{21956460-2939-4012-936C-0648F6562BCE}"/>
    <cellStyle name="Entrada 2 2 2 6 20" xfId="6747" xr:uid="{0850FBB0-29C9-4005-97DA-73D0E239FB06}"/>
    <cellStyle name="Entrada 2 2 2 6 21" xfId="6748" xr:uid="{8B9F809D-BA90-4509-8F53-7160919EBB65}"/>
    <cellStyle name="Entrada 2 2 2 6 22" xfId="6749" xr:uid="{471A9AC9-99A7-4522-BF93-A14EFD3DB074}"/>
    <cellStyle name="Entrada 2 2 2 6 23" xfId="6750" xr:uid="{3354749B-F189-472F-BAF8-31FC1F4FB758}"/>
    <cellStyle name="Entrada 2 2 2 6 24" xfId="6751" xr:uid="{570D05D7-A818-4C86-AC36-7A49F619A166}"/>
    <cellStyle name="Entrada 2 2 2 6 25" xfId="6752" xr:uid="{2144A8D7-FCC4-4AE3-A40D-75AEF36A7284}"/>
    <cellStyle name="Entrada 2 2 2 6 26" xfId="6753" xr:uid="{C32FA14E-F43B-4CD2-92F5-10CB61340E6A}"/>
    <cellStyle name="Entrada 2 2 2 6 27" xfId="6754" xr:uid="{C147AA54-2331-4100-BD74-A3852B92B772}"/>
    <cellStyle name="Entrada 2 2 2 6 28" xfId="6755" xr:uid="{A302E81B-C798-4E97-B54C-7E02391FEFB4}"/>
    <cellStyle name="Entrada 2 2 2 6 29" xfId="6756" xr:uid="{F6FFDC9D-4B30-4757-9B70-120CD2968DE7}"/>
    <cellStyle name="Entrada 2 2 2 6 3" xfId="6757" xr:uid="{9826B580-A301-442C-96AC-4A73DBBCBEEE}"/>
    <cellStyle name="Entrada 2 2 2 6 30" xfId="6758" xr:uid="{C6352C8B-770D-4E40-B720-2CB8D2D108F6}"/>
    <cellStyle name="Entrada 2 2 2 6 31" xfId="6759" xr:uid="{2855CA2F-B347-4B5B-8964-C46CC3D13C48}"/>
    <cellStyle name="Entrada 2 2 2 6 4" xfId="6760" xr:uid="{30B1B3C4-76EE-480D-908F-0798EEF542A2}"/>
    <cellStyle name="Entrada 2 2 2 6 5" xfId="6761" xr:uid="{6E57561C-6CC6-47A1-BC78-961B0DF524B2}"/>
    <cellStyle name="Entrada 2 2 2 6 6" xfId="6762" xr:uid="{D275DA1B-857D-4FA9-8364-5627DED25E66}"/>
    <cellStyle name="Entrada 2 2 2 6 7" xfId="6763" xr:uid="{048DF17B-8A59-4832-B7F5-B6391AA5B326}"/>
    <cellStyle name="Entrada 2 2 2 6 8" xfId="6764" xr:uid="{3C8A7E70-DACB-4A79-8475-6315F7E2735B}"/>
    <cellStyle name="Entrada 2 2 2 6 9" xfId="6765" xr:uid="{EF1864A1-31B6-4DFA-819B-FA48E2908BAC}"/>
    <cellStyle name="Entrada 2 2 2 7" xfId="6766" xr:uid="{1045CF71-09C2-4329-B724-A79A29600A2C}"/>
    <cellStyle name="Entrada 2 2 2 8" xfId="6767" xr:uid="{77CFA1F8-E768-4C1B-8D81-BD8AA1EBFC35}"/>
    <cellStyle name="Entrada 2 2 2 9" xfId="6768" xr:uid="{176DEE12-54BD-4A6D-8C9A-FDADB5A18298}"/>
    <cellStyle name="Entrada 2 2 20" xfId="6769" xr:uid="{F26AD89C-906A-491A-B0CA-5D3CB54F5E92}"/>
    <cellStyle name="Entrada 2 2 21" xfId="6770" xr:uid="{D4D5E3CA-EE87-4D73-9B1B-C9EA57FF8D1E}"/>
    <cellStyle name="Entrada 2 2 22" xfId="6771" xr:uid="{804C9EF8-50AE-4E83-8880-B8EFC4C96FE8}"/>
    <cellStyle name="Entrada 2 2 23" xfId="6772" xr:uid="{6BBA8BB8-C218-4CC0-B59F-517091DE01D9}"/>
    <cellStyle name="Entrada 2 2 24" xfId="6773" xr:uid="{1A88CCF7-8040-4B70-872B-C82A78ECCE84}"/>
    <cellStyle name="Entrada 2 2 25" xfId="6774" xr:uid="{40D13386-B93A-4390-9703-CF15136AA8B6}"/>
    <cellStyle name="Entrada 2 2 26" xfId="6775" xr:uid="{CBBAA78B-EF48-494A-98C9-8B8298C9AB90}"/>
    <cellStyle name="Entrada 2 2 27" xfId="6776" xr:uid="{4F81D4B5-45D5-4067-A949-555DB938022D}"/>
    <cellStyle name="Entrada 2 2 28" xfId="6777" xr:uid="{94E9AC48-D393-42D9-B163-E280243E14BF}"/>
    <cellStyle name="Entrada 2 2 29" xfId="6778" xr:uid="{8DFAC87A-448A-46A4-A726-E3F48606F064}"/>
    <cellStyle name="Entrada 2 2 3" xfId="6779" xr:uid="{843BA5B1-84FE-47E4-873F-EA97A71B46AA}"/>
    <cellStyle name="Entrada 2 2 3 10" xfId="6780" xr:uid="{B9ED8853-2925-4045-A7C7-895C4F31935D}"/>
    <cellStyle name="Entrada 2 2 3 11" xfId="6781" xr:uid="{0D1F9BE1-D3EE-40DE-8A83-47F210AB7D66}"/>
    <cellStyle name="Entrada 2 2 3 12" xfId="6782" xr:uid="{AEF133A7-0A31-4122-9AA9-D50B7B0F2292}"/>
    <cellStyle name="Entrada 2 2 3 13" xfId="6783" xr:uid="{6456E505-6B9D-4129-A7CD-56D37C6B40D0}"/>
    <cellStyle name="Entrada 2 2 3 14" xfId="6784" xr:uid="{66CDA78E-3743-4A54-9294-E80AD9323EF5}"/>
    <cellStyle name="Entrada 2 2 3 15" xfId="6785" xr:uid="{325C1795-F84B-4C7F-BD42-6C2F52E80D3D}"/>
    <cellStyle name="Entrada 2 2 3 16" xfId="6786" xr:uid="{E010C585-7628-41A3-BE68-5FBEB16CD91C}"/>
    <cellStyle name="Entrada 2 2 3 17" xfId="6787" xr:uid="{DEDFC596-6FFC-4EB2-835B-062E8C66DB5A}"/>
    <cellStyle name="Entrada 2 2 3 18" xfId="6788" xr:uid="{50BCC51A-6314-4798-A85F-CDF7C92BD5AE}"/>
    <cellStyle name="Entrada 2 2 3 19" xfId="6789" xr:uid="{7BCB1A93-AF0E-4FBD-AE14-3103F4F652F3}"/>
    <cellStyle name="Entrada 2 2 3 2" xfId="6790" xr:uid="{6D419630-DB91-495C-9480-77D6C7BFCAAB}"/>
    <cellStyle name="Entrada 2 2 3 2 10" xfId="6791" xr:uid="{FE2B54EF-4C60-416F-8368-2B2D8142FBE8}"/>
    <cellStyle name="Entrada 2 2 3 2 11" xfId="6792" xr:uid="{A1A9C160-0255-41D1-AE3A-AC1685F07E69}"/>
    <cellStyle name="Entrada 2 2 3 2 12" xfId="6793" xr:uid="{1885B8D6-4B5F-48FF-9663-82FA9FE5A7AC}"/>
    <cellStyle name="Entrada 2 2 3 2 13" xfId="6794" xr:uid="{0676C11E-A1F6-41A9-B65C-71893CBD3DA4}"/>
    <cellStyle name="Entrada 2 2 3 2 14" xfId="6795" xr:uid="{61138E7D-3126-428B-8D62-4C1FA24DC78A}"/>
    <cellStyle name="Entrada 2 2 3 2 15" xfId="6796" xr:uid="{83258A16-0D06-42CE-BE37-339EBB62F07B}"/>
    <cellStyle name="Entrada 2 2 3 2 16" xfId="6797" xr:uid="{0E8D34AE-BB2F-4155-AB32-7702A130C116}"/>
    <cellStyle name="Entrada 2 2 3 2 17" xfId="6798" xr:uid="{E35FA9DA-7269-4B2A-8A0E-EC8034C4798F}"/>
    <cellStyle name="Entrada 2 2 3 2 18" xfId="6799" xr:uid="{C91B152E-E6B7-47AE-8B2D-F2FCE3FC8E13}"/>
    <cellStyle name="Entrada 2 2 3 2 19" xfId="6800" xr:uid="{DB9758C8-FACB-4436-AED6-4180A453F38B}"/>
    <cellStyle name="Entrada 2 2 3 2 2" xfId="6801" xr:uid="{D2A23E25-589C-4500-BF83-7B8AA71D1871}"/>
    <cellStyle name="Entrada 2 2 3 2 20" xfId="6802" xr:uid="{8C7757D6-1401-40AF-B751-DDB62B609580}"/>
    <cellStyle name="Entrada 2 2 3 2 21" xfId="6803" xr:uid="{56D7C313-0219-41A0-87CB-0326DCCD3285}"/>
    <cellStyle name="Entrada 2 2 3 2 22" xfId="6804" xr:uid="{BB5EC05C-10B4-4172-B567-EC698647BE6F}"/>
    <cellStyle name="Entrada 2 2 3 2 23" xfId="6805" xr:uid="{EA3DDBB5-3F31-4EAA-83A2-F022160954F6}"/>
    <cellStyle name="Entrada 2 2 3 2 24" xfId="6806" xr:uid="{945AEC68-E247-44DE-B8AF-0812FB04FEC2}"/>
    <cellStyle name="Entrada 2 2 3 2 25" xfId="6807" xr:uid="{87922345-C50A-4CCB-A806-4AEC25FE309D}"/>
    <cellStyle name="Entrada 2 2 3 2 26" xfId="6808" xr:uid="{D9F953AE-390C-4D8A-888E-696FA4C7E048}"/>
    <cellStyle name="Entrada 2 2 3 2 27" xfId="6809" xr:uid="{8F7DFB76-0F2F-4737-A536-C8476965256E}"/>
    <cellStyle name="Entrada 2 2 3 2 28" xfId="6810" xr:uid="{65F5A119-7399-4220-A4FB-F8504C4D40CE}"/>
    <cellStyle name="Entrada 2 2 3 2 29" xfId="6811" xr:uid="{8244F31B-637B-4931-91C0-B68AAD3F932C}"/>
    <cellStyle name="Entrada 2 2 3 2 3" xfId="6812" xr:uid="{E82DB4E8-4B87-4A08-BCAC-217BCC14B29B}"/>
    <cellStyle name="Entrada 2 2 3 2 30" xfId="6813" xr:uid="{F5E65201-5AF0-4D55-9196-5462D530089B}"/>
    <cellStyle name="Entrada 2 2 3 2 31" xfId="6814" xr:uid="{0A6E83F1-405E-4FD5-BF4A-C0542BE4C29E}"/>
    <cellStyle name="Entrada 2 2 3 2 4" xfId="6815" xr:uid="{CB66C058-EB44-4B0F-9B0F-42AEED5F9A4A}"/>
    <cellStyle name="Entrada 2 2 3 2 5" xfId="6816" xr:uid="{50C5CC7D-326D-4056-B824-52FB2B47F67B}"/>
    <cellStyle name="Entrada 2 2 3 2 6" xfId="6817" xr:uid="{61F07FA7-6DEE-470B-8302-B48D09B1B652}"/>
    <cellStyle name="Entrada 2 2 3 2 7" xfId="6818" xr:uid="{8207E366-16BD-44CD-84B2-3CF7397B4C5D}"/>
    <cellStyle name="Entrada 2 2 3 2 8" xfId="6819" xr:uid="{8D72BC0C-1D2C-46CB-A5C3-5AE444016341}"/>
    <cellStyle name="Entrada 2 2 3 2 9" xfId="6820" xr:uid="{8FC56C31-FE56-4E6F-84F4-E9B1EE71CFA2}"/>
    <cellStyle name="Entrada 2 2 3 20" xfId="6821" xr:uid="{D6B661FF-304D-4276-A5E4-9FB9D35850EC}"/>
    <cellStyle name="Entrada 2 2 3 21" xfId="6822" xr:uid="{A57F5D0D-5B98-4129-90D9-A4377C4D9607}"/>
    <cellStyle name="Entrada 2 2 3 22" xfId="6823" xr:uid="{A66D04F5-F966-4E1D-9A3F-B406089F1CAA}"/>
    <cellStyle name="Entrada 2 2 3 23" xfId="6824" xr:uid="{AE3A044C-7BEE-4555-99F9-7F3797BF327B}"/>
    <cellStyle name="Entrada 2 2 3 24" xfId="6825" xr:uid="{D382A8A2-682A-4D9D-850D-152D8946906F}"/>
    <cellStyle name="Entrada 2 2 3 25" xfId="6826" xr:uid="{763E7C80-E481-4A2D-9A98-7590DECAC8D6}"/>
    <cellStyle name="Entrada 2 2 3 26" xfId="6827" xr:uid="{3B7C505C-A32A-4805-82DD-739F556AC29A}"/>
    <cellStyle name="Entrada 2 2 3 27" xfId="6828" xr:uid="{702CC27C-8FBC-43FC-B4A6-89342DA39056}"/>
    <cellStyle name="Entrada 2 2 3 28" xfId="6829" xr:uid="{AF79A1C3-CD76-4763-8D27-633BCC590BF5}"/>
    <cellStyle name="Entrada 2 2 3 29" xfId="6830" xr:uid="{0354FA65-5317-4064-BF2B-4FDCCB01C5C1}"/>
    <cellStyle name="Entrada 2 2 3 3" xfId="6831" xr:uid="{1D6955AC-9738-4BAF-86BD-7D7B8C52F400}"/>
    <cellStyle name="Entrada 2 2 3 3 10" xfId="6832" xr:uid="{8624010D-D99E-49F1-A724-933F16B39718}"/>
    <cellStyle name="Entrada 2 2 3 3 11" xfId="6833" xr:uid="{F18D2F6E-7566-441B-B47C-0940580835A7}"/>
    <cellStyle name="Entrada 2 2 3 3 12" xfId="6834" xr:uid="{800CB842-8702-4945-BC62-1F8EED25B07E}"/>
    <cellStyle name="Entrada 2 2 3 3 13" xfId="6835" xr:uid="{A31CA295-69DD-44F7-AADB-E5A95E305252}"/>
    <cellStyle name="Entrada 2 2 3 3 14" xfId="6836" xr:uid="{1811B9CE-2ED5-4C55-9926-C779C031C9D5}"/>
    <cellStyle name="Entrada 2 2 3 3 15" xfId="6837" xr:uid="{AE104EB1-BCA9-4BC8-B7C9-EB0FB3016A58}"/>
    <cellStyle name="Entrada 2 2 3 3 16" xfId="6838" xr:uid="{5FFBE490-3868-4744-8ACB-58AD966014B8}"/>
    <cellStyle name="Entrada 2 2 3 3 17" xfId="6839" xr:uid="{69E0F2AA-710F-4580-BFED-E73F87802538}"/>
    <cellStyle name="Entrada 2 2 3 3 18" xfId="6840" xr:uid="{77470A5A-1B82-4B6A-A638-846E13F2FD9D}"/>
    <cellStyle name="Entrada 2 2 3 3 19" xfId="6841" xr:uid="{8DB4D5E3-4F09-43C0-BD6B-EEE21392B636}"/>
    <cellStyle name="Entrada 2 2 3 3 2" xfId="6842" xr:uid="{AA416C10-8860-4183-B230-C2CAB1BFBB9C}"/>
    <cellStyle name="Entrada 2 2 3 3 20" xfId="6843" xr:uid="{907942D8-412F-43DB-A99E-AC27ECEEFC98}"/>
    <cellStyle name="Entrada 2 2 3 3 21" xfId="6844" xr:uid="{D7FB00D4-FD87-41CC-AC99-24A96C9A6B02}"/>
    <cellStyle name="Entrada 2 2 3 3 22" xfId="6845" xr:uid="{BA0B0D2F-5A7F-4834-896B-43BE8E7F2B33}"/>
    <cellStyle name="Entrada 2 2 3 3 23" xfId="6846" xr:uid="{F06E0443-5CD6-44F5-92E5-86E3ECAF91A5}"/>
    <cellStyle name="Entrada 2 2 3 3 24" xfId="6847" xr:uid="{AA641095-AAFB-4E3A-8DA4-61FE46E6AE9C}"/>
    <cellStyle name="Entrada 2 2 3 3 25" xfId="6848" xr:uid="{16753A4B-62A0-43EC-B6FD-DB2CD25BF959}"/>
    <cellStyle name="Entrada 2 2 3 3 26" xfId="6849" xr:uid="{78D626C8-F68E-4198-834A-4FBEA5EAC1FD}"/>
    <cellStyle name="Entrada 2 2 3 3 27" xfId="6850" xr:uid="{1F5675DA-45A2-439D-AA30-52D371431974}"/>
    <cellStyle name="Entrada 2 2 3 3 28" xfId="6851" xr:uid="{9572143B-89C8-475B-8D5A-0E0129931B84}"/>
    <cellStyle name="Entrada 2 2 3 3 29" xfId="6852" xr:uid="{6DCBDDD7-49F9-4CBD-BFB6-48F280268318}"/>
    <cellStyle name="Entrada 2 2 3 3 3" xfId="6853" xr:uid="{2469B619-7C8F-43B7-9026-4774B9CDC84E}"/>
    <cellStyle name="Entrada 2 2 3 3 30" xfId="6854" xr:uid="{82A1D603-F876-4CB6-98D9-BEEC80DBBFB1}"/>
    <cellStyle name="Entrada 2 2 3 3 31" xfId="6855" xr:uid="{500773C2-C099-4708-B25E-3035F125EAF8}"/>
    <cellStyle name="Entrada 2 2 3 3 4" xfId="6856" xr:uid="{7BD54C8F-0909-4D8D-89C0-6D052EF816D3}"/>
    <cellStyle name="Entrada 2 2 3 3 5" xfId="6857" xr:uid="{E2579503-3B16-4977-B8F8-BA57AAF460ED}"/>
    <cellStyle name="Entrada 2 2 3 3 6" xfId="6858" xr:uid="{268D0280-3CA5-49C4-93B0-A2768DF8EA99}"/>
    <cellStyle name="Entrada 2 2 3 3 7" xfId="6859" xr:uid="{38D64981-6414-4A66-A858-4653FFF88E57}"/>
    <cellStyle name="Entrada 2 2 3 3 8" xfId="6860" xr:uid="{22E93B39-D29F-44E8-A6E1-3982F0BAA0A4}"/>
    <cellStyle name="Entrada 2 2 3 3 9" xfId="6861" xr:uid="{6689C7E9-1E42-496A-8454-7035B8F3BB9F}"/>
    <cellStyle name="Entrada 2 2 3 30" xfId="6862" xr:uid="{6F771A61-822A-45FC-B9CA-CB3E303E0323}"/>
    <cellStyle name="Entrada 2 2 3 31" xfId="6863" xr:uid="{FCED723F-78CA-407B-986B-0A37FCC3246C}"/>
    <cellStyle name="Entrada 2 2 3 32" xfId="6864" xr:uid="{F5DA3988-0886-48E4-92F7-A583FD338D60}"/>
    <cellStyle name="Entrada 2 2 3 33" xfId="6865" xr:uid="{735041A7-16E1-4580-B145-A2D6DE8C9772}"/>
    <cellStyle name="Entrada 2 2 3 4" xfId="6866" xr:uid="{84794E64-E757-4C97-9C77-DA1AB434ECC2}"/>
    <cellStyle name="Entrada 2 2 3 5" xfId="6867" xr:uid="{1894CD14-B7B6-4C42-ABC6-08A436D43E65}"/>
    <cellStyle name="Entrada 2 2 3 6" xfId="6868" xr:uid="{89AD418F-8A47-4EF2-A998-473F6F6E6120}"/>
    <cellStyle name="Entrada 2 2 3 7" xfId="6869" xr:uid="{E05DF39B-069C-4436-8A33-0F9CD1A44DEE}"/>
    <cellStyle name="Entrada 2 2 3 8" xfId="6870" xr:uid="{351FF782-62BB-42CD-9DD7-E7C62D527203}"/>
    <cellStyle name="Entrada 2 2 3 9" xfId="6871" xr:uid="{579036CD-ED0A-4546-98D3-DA4581976FED}"/>
    <cellStyle name="Entrada 2 2 30" xfId="6872" xr:uid="{6AF8D4E0-80BF-4A5B-B95E-801E1D94A9FE}"/>
    <cellStyle name="Entrada 2 2 31" xfId="6873" xr:uid="{2ED2630C-43E5-4C6E-8059-245E8BBC3800}"/>
    <cellStyle name="Entrada 2 2 32" xfId="6874" xr:uid="{217FE0F4-ED08-42BF-97FB-98807D0AC0F1}"/>
    <cellStyle name="Entrada 2 2 33" xfId="6875" xr:uid="{631351EC-A474-4DA1-B7CD-70DF720DDDF0}"/>
    <cellStyle name="Entrada 2 2 34" xfId="6876" xr:uid="{5C61B9C6-AAC2-4CEC-9C47-46EFCA042711}"/>
    <cellStyle name="Entrada 2 2 35" xfId="6877" xr:uid="{188C125D-D59B-43A0-A37A-13D840238C5E}"/>
    <cellStyle name="Entrada 2 2 36" xfId="6878" xr:uid="{E711835B-3A9A-49A7-AAEE-16633B1178AE}"/>
    <cellStyle name="Entrada 2 2 37" xfId="6879" xr:uid="{942B4898-8EE6-491B-92D3-DABE32D84548}"/>
    <cellStyle name="Entrada 2 2 4" xfId="6880" xr:uid="{773F776F-5E2E-4C1D-998C-0212169FC80B}"/>
    <cellStyle name="Entrada 2 2 4 10" xfId="6881" xr:uid="{456E11A1-1B30-43EF-B451-A5E5B5B60769}"/>
    <cellStyle name="Entrada 2 2 4 11" xfId="6882" xr:uid="{E3970C6D-1B26-4B66-94CC-0EDCF580C650}"/>
    <cellStyle name="Entrada 2 2 4 12" xfId="6883" xr:uid="{4C3B3E5F-0095-4FA1-9CDA-EAE6022A8FAE}"/>
    <cellStyle name="Entrada 2 2 4 13" xfId="6884" xr:uid="{EDCE36A1-3C2D-48DA-AB47-D90250C8E885}"/>
    <cellStyle name="Entrada 2 2 4 14" xfId="6885" xr:uid="{16108AB7-C6FC-4199-976F-E5F20571FE60}"/>
    <cellStyle name="Entrada 2 2 4 15" xfId="6886" xr:uid="{E15C0942-A1A9-4A2E-81B3-B62C35FA23D5}"/>
    <cellStyle name="Entrada 2 2 4 16" xfId="6887" xr:uid="{743108D1-ED1E-4902-AF6F-EB082E3AB8F5}"/>
    <cellStyle name="Entrada 2 2 4 17" xfId="6888" xr:uid="{F0E10C38-3F96-4DFA-AE3B-BAFE233622A7}"/>
    <cellStyle name="Entrada 2 2 4 18" xfId="6889" xr:uid="{0AB3C380-F4C7-4448-8743-5F35C556698D}"/>
    <cellStyle name="Entrada 2 2 4 19" xfId="6890" xr:uid="{DBAAD52C-0D53-47F4-AFB5-E74317C17025}"/>
    <cellStyle name="Entrada 2 2 4 2" xfId="6891" xr:uid="{3DB2F35D-B710-4E52-BA56-06FE723CFBA7}"/>
    <cellStyle name="Entrada 2 2 4 2 10" xfId="6892" xr:uid="{C6B97260-6EC4-492B-86D6-4ACE4E3C1A3C}"/>
    <cellStyle name="Entrada 2 2 4 2 11" xfId="6893" xr:uid="{E5721ED9-A04E-4D22-A935-21FDE8D63BFF}"/>
    <cellStyle name="Entrada 2 2 4 2 12" xfId="6894" xr:uid="{03AF5B01-1A15-421F-A8B9-DEB78EAD0419}"/>
    <cellStyle name="Entrada 2 2 4 2 13" xfId="6895" xr:uid="{D9238D38-BE66-4321-9308-007B28E6C9F2}"/>
    <cellStyle name="Entrada 2 2 4 2 14" xfId="6896" xr:uid="{33058A3F-EE48-4979-86E5-498CC5BEBC0F}"/>
    <cellStyle name="Entrada 2 2 4 2 15" xfId="6897" xr:uid="{E6C66FA3-3E9E-44C8-99C1-C77B1621C607}"/>
    <cellStyle name="Entrada 2 2 4 2 16" xfId="6898" xr:uid="{ADAC8230-6358-4C47-A076-FACAE72ED01C}"/>
    <cellStyle name="Entrada 2 2 4 2 17" xfId="6899" xr:uid="{0C5B42CC-D090-4FC4-9109-9A260F4D04E9}"/>
    <cellStyle name="Entrada 2 2 4 2 18" xfId="6900" xr:uid="{7CA567EC-5791-4899-874B-5729265E9F8F}"/>
    <cellStyle name="Entrada 2 2 4 2 19" xfId="6901" xr:uid="{190E1A29-D69E-4B22-89A8-669BEA727FB6}"/>
    <cellStyle name="Entrada 2 2 4 2 2" xfId="6902" xr:uid="{6C4E53E6-6F98-41BC-8FB5-EAF071A66FEA}"/>
    <cellStyle name="Entrada 2 2 4 2 20" xfId="6903" xr:uid="{FC53B12D-4F45-4ED5-B305-006CDA87B6B5}"/>
    <cellStyle name="Entrada 2 2 4 2 21" xfId="6904" xr:uid="{BFE529F9-8239-4D02-B649-22A943717DCB}"/>
    <cellStyle name="Entrada 2 2 4 2 22" xfId="6905" xr:uid="{B80973BB-60B2-40F0-918D-B93CA74C595F}"/>
    <cellStyle name="Entrada 2 2 4 2 23" xfId="6906" xr:uid="{402AD09E-6C2A-43E2-B40F-AC0BA76124CB}"/>
    <cellStyle name="Entrada 2 2 4 2 24" xfId="6907" xr:uid="{E8F2F490-F0FB-4EFA-AC66-6E36A9A70991}"/>
    <cellStyle name="Entrada 2 2 4 2 25" xfId="6908" xr:uid="{96FB6246-FC4F-4447-A37D-82F83735AE14}"/>
    <cellStyle name="Entrada 2 2 4 2 26" xfId="6909" xr:uid="{E85B1BC4-3871-4FDC-99D0-89E0ED40E6EE}"/>
    <cellStyle name="Entrada 2 2 4 2 27" xfId="6910" xr:uid="{88CAB5FE-EBFD-4034-A804-09C1ED6765E6}"/>
    <cellStyle name="Entrada 2 2 4 2 28" xfId="6911" xr:uid="{82E8A713-F301-4B8E-B708-2F4BD342EE82}"/>
    <cellStyle name="Entrada 2 2 4 2 29" xfId="6912" xr:uid="{0C7D25AA-F77D-402F-9973-087605138D7F}"/>
    <cellStyle name="Entrada 2 2 4 2 3" xfId="6913" xr:uid="{E32D6F96-B98B-4E1F-8486-5E391C61736D}"/>
    <cellStyle name="Entrada 2 2 4 2 30" xfId="6914" xr:uid="{17E09DB9-73BF-4CF5-8EFF-772C24D08F9B}"/>
    <cellStyle name="Entrada 2 2 4 2 31" xfId="6915" xr:uid="{E164E538-1515-4A2D-AF22-2B6A855649EB}"/>
    <cellStyle name="Entrada 2 2 4 2 4" xfId="6916" xr:uid="{6B60129A-F3E1-4AB7-9312-9B3C350A88A9}"/>
    <cellStyle name="Entrada 2 2 4 2 5" xfId="6917" xr:uid="{A0173E72-28ED-4F81-81B6-BF6C709B3208}"/>
    <cellStyle name="Entrada 2 2 4 2 6" xfId="6918" xr:uid="{31C2935B-335C-43CE-A036-8EEA92DA1FD7}"/>
    <cellStyle name="Entrada 2 2 4 2 7" xfId="6919" xr:uid="{F9A9FAE7-2406-43ED-8ED6-6E1D437AFD47}"/>
    <cellStyle name="Entrada 2 2 4 2 8" xfId="6920" xr:uid="{020619FB-08DC-4034-AFE5-0C1547572595}"/>
    <cellStyle name="Entrada 2 2 4 2 9" xfId="6921" xr:uid="{AAB1D350-9A30-48E7-BDB8-AA682C7A13A6}"/>
    <cellStyle name="Entrada 2 2 4 20" xfId="6922" xr:uid="{857C3A04-1CBD-43D9-97EF-3B7C53D044DE}"/>
    <cellStyle name="Entrada 2 2 4 21" xfId="6923" xr:uid="{E1969D4B-3632-4535-B0FD-A327DDDBA628}"/>
    <cellStyle name="Entrada 2 2 4 22" xfId="6924" xr:uid="{57BC6AD0-C7CD-4B9F-962A-CC5C81F32134}"/>
    <cellStyle name="Entrada 2 2 4 23" xfId="6925" xr:uid="{C5358DA1-4ABC-4BDB-9637-4E4A13A39743}"/>
    <cellStyle name="Entrada 2 2 4 24" xfId="6926" xr:uid="{8FA3AE7C-F396-4B52-948B-7EC460D2F8E3}"/>
    <cellStyle name="Entrada 2 2 4 25" xfId="6927" xr:uid="{D2C0DA6C-43B4-4D87-A7FB-8FC1F4B6CA04}"/>
    <cellStyle name="Entrada 2 2 4 26" xfId="6928" xr:uid="{7F52857D-B802-4788-BA26-C020018313E5}"/>
    <cellStyle name="Entrada 2 2 4 27" xfId="6929" xr:uid="{F6F3DBCD-38E4-47CE-93D4-4EEC5D05C179}"/>
    <cellStyle name="Entrada 2 2 4 28" xfId="6930" xr:uid="{022ED532-1588-4EEA-9C3D-05285000134D}"/>
    <cellStyle name="Entrada 2 2 4 29" xfId="6931" xr:uid="{44F1DC51-9FEA-4370-AF6D-EFF07B81E6A7}"/>
    <cellStyle name="Entrada 2 2 4 3" xfId="6932" xr:uid="{310C2055-11B3-4762-A0C2-DDB81032F491}"/>
    <cellStyle name="Entrada 2 2 4 3 10" xfId="6933" xr:uid="{C74D5EAA-EBB4-4A08-AC14-1B06E2137C44}"/>
    <cellStyle name="Entrada 2 2 4 3 11" xfId="6934" xr:uid="{620B22AF-8AFD-4BCA-BFE3-752835F88BA2}"/>
    <cellStyle name="Entrada 2 2 4 3 12" xfId="6935" xr:uid="{DA35842B-31EC-4C47-A854-308544901AF1}"/>
    <cellStyle name="Entrada 2 2 4 3 13" xfId="6936" xr:uid="{F4552ADF-51E4-45CA-A1D9-EEF02CB1C13B}"/>
    <cellStyle name="Entrada 2 2 4 3 14" xfId="6937" xr:uid="{FE92A981-198F-48F6-8192-38F987D9FE66}"/>
    <cellStyle name="Entrada 2 2 4 3 15" xfId="6938" xr:uid="{8A753675-3089-48D9-B7F3-0CFCC86DB776}"/>
    <cellStyle name="Entrada 2 2 4 3 16" xfId="6939" xr:uid="{D8AF2CBE-6366-4DB1-BFD8-FA14C74018EE}"/>
    <cellStyle name="Entrada 2 2 4 3 17" xfId="6940" xr:uid="{632FA846-0EDE-4FAC-8239-26B32DE01D3F}"/>
    <cellStyle name="Entrada 2 2 4 3 18" xfId="6941" xr:uid="{46CC1799-9A2F-478C-8E29-68536183619F}"/>
    <cellStyle name="Entrada 2 2 4 3 19" xfId="6942" xr:uid="{6CD99081-077C-4BAA-BD8E-DD20425F6741}"/>
    <cellStyle name="Entrada 2 2 4 3 2" xfId="6943" xr:uid="{663033FA-9B56-4B48-877D-E58890EEDDBB}"/>
    <cellStyle name="Entrada 2 2 4 3 20" xfId="6944" xr:uid="{59DE165D-855E-47DF-9E9D-73162F5C2362}"/>
    <cellStyle name="Entrada 2 2 4 3 21" xfId="6945" xr:uid="{C7A166CE-3B76-4032-89BC-CDF773D2C018}"/>
    <cellStyle name="Entrada 2 2 4 3 22" xfId="6946" xr:uid="{DE276628-BF5F-447E-96AB-373850B51316}"/>
    <cellStyle name="Entrada 2 2 4 3 23" xfId="6947" xr:uid="{B5C444B1-A4CB-4C09-8F43-A432E7724E1D}"/>
    <cellStyle name="Entrada 2 2 4 3 24" xfId="6948" xr:uid="{F058EA33-7FE7-44B7-B32A-9B20B36F1588}"/>
    <cellStyle name="Entrada 2 2 4 3 25" xfId="6949" xr:uid="{612FB139-1D0C-4EBE-BF0B-620854D936B3}"/>
    <cellStyle name="Entrada 2 2 4 3 26" xfId="6950" xr:uid="{1CB89749-101C-4E51-9E85-92DF0435C684}"/>
    <cellStyle name="Entrada 2 2 4 3 27" xfId="6951" xr:uid="{D9865776-8D33-4E9C-B53E-28D556BED9FE}"/>
    <cellStyle name="Entrada 2 2 4 3 28" xfId="6952" xr:uid="{15E656F7-0463-43F2-86E9-0220D50598B1}"/>
    <cellStyle name="Entrada 2 2 4 3 29" xfId="6953" xr:uid="{51C00831-4148-4D44-90EC-1982D0D13A1C}"/>
    <cellStyle name="Entrada 2 2 4 3 3" xfId="6954" xr:uid="{866CF5B7-DBBC-4691-811C-BA072C447D9A}"/>
    <cellStyle name="Entrada 2 2 4 3 30" xfId="6955" xr:uid="{193C80F9-BA18-47C8-AE5D-4A28F4A96436}"/>
    <cellStyle name="Entrada 2 2 4 3 31" xfId="6956" xr:uid="{07586231-A59B-402A-B439-7B50190D4804}"/>
    <cellStyle name="Entrada 2 2 4 3 4" xfId="6957" xr:uid="{0FA4A091-0DA4-426E-A546-BDAA9D0A4B48}"/>
    <cellStyle name="Entrada 2 2 4 3 5" xfId="6958" xr:uid="{EFA486F6-AD03-49B3-9654-BE69AC6FC351}"/>
    <cellStyle name="Entrada 2 2 4 3 6" xfId="6959" xr:uid="{DD1B9926-CDAB-427A-8365-BDA25FF364CB}"/>
    <cellStyle name="Entrada 2 2 4 3 7" xfId="6960" xr:uid="{BF39E19A-CCF9-4D28-AA87-01341E5E1485}"/>
    <cellStyle name="Entrada 2 2 4 3 8" xfId="6961" xr:uid="{3D574DB1-00D1-4C58-AC03-B31FBDD761B0}"/>
    <cellStyle name="Entrada 2 2 4 3 9" xfId="6962" xr:uid="{AE43355D-966E-4A61-BF2A-0F85F45C1B19}"/>
    <cellStyle name="Entrada 2 2 4 30" xfId="6963" xr:uid="{7C9C0D0B-C24E-4D81-A872-76125794C977}"/>
    <cellStyle name="Entrada 2 2 4 31" xfId="6964" xr:uid="{00545F59-4525-443C-B6AA-6A3937C9C393}"/>
    <cellStyle name="Entrada 2 2 4 32" xfId="6965" xr:uid="{8B72D013-5000-4522-A710-E84F6BDF1A29}"/>
    <cellStyle name="Entrada 2 2 4 33" xfId="6966" xr:uid="{2CC036FE-CA20-4F4E-8CE0-354F50D197E5}"/>
    <cellStyle name="Entrada 2 2 4 4" xfId="6967" xr:uid="{6E90FB01-3C7C-42A9-B5C6-99CF4FE21472}"/>
    <cellStyle name="Entrada 2 2 4 5" xfId="6968" xr:uid="{F280EF20-E3DE-49F1-8BF5-69D8E1D8D784}"/>
    <cellStyle name="Entrada 2 2 4 6" xfId="6969" xr:uid="{79A86692-750B-47CE-B158-CA2F2186DD54}"/>
    <cellStyle name="Entrada 2 2 4 7" xfId="6970" xr:uid="{CCD73E56-E515-47ED-BB08-2EDA461F7607}"/>
    <cellStyle name="Entrada 2 2 4 8" xfId="6971" xr:uid="{75613A6C-650F-4CC1-9924-394BF7761F3F}"/>
    <cellStyle name="Entrada 2 2 4 9" xfId="6972" xr:uid="{AB708A14-ECE9-4A4F-9FB2-979112B3A699}"/>
    <cellStyle name="Entrada 2 2 5" xfId="6973" xr:uid="{D670ABD8-0499-4630-B403-791AEEBD723F}"/>
    <cellStyle name="Entrada 2 2 5 10" xfId="6974" xr:uid="{2BF00EA0-7BC5-4CFE-92B8-A661CDDC196E}"/>
    <cellStyle name="Entrada 2 2 5 11" xfId="6975" xr:uid="{71F22AC8-096D-4B3F-9ABD-77B50FE1A033}"/>
    <cellStyle name="Entrada 2 2 5 12" xfId="6976" xr:uid="{68C56A48-4924-4FC7-B085-EB34C29EAECB}"/>
    <cellStyle name="Entrada 2 2 5 13" xfId="6977" xr:uid="{7ACBC745-62F6-4D47-BC24-78BCE0A62315}"/>
    <cellStyle name="Entrada 2 2 5 14" xfId="6978" xr:uid="{7B255DAF-4737-4866-B8E7-E1F6DD79C173}"/>
    <cellStyle name="Entrada 2 2 5 15" xfId="6979" xr:uid="{D1A2EF98-3807-49B5-B4BF-88765BABAF44}"/>
    <cellStyle name="Entrada 2 2 5 16" xfId="6980" xr:uid="{25E5E9A0-9BC6-4351-8F09-741D37C5C16A}"/>
    <cellStyle name="Entrada 2 2 5 17" xfId="6981" xr:uid="{A48E9C25-10EA-4B8D-AA84-9BC4219B8901}"/>
    <cellStyle name="Entrada 2 2 5 18" xfId="6982" xr:uid="{0935AA81-051D-485D-8643-EEC38D40F241}"/>
    <cellStyle name="Entrada 2 2 5 19" xfId="6983" xr:uid="{E49E88E6-4FE7-4150-90A0-E3D6C3245F74}"/>
    <cellStyle name="Entrada 2 2 5 2" xfId="6984" xr:uid="{E763CA4D-5F95-4E7B-8F7D-3CC36AFDB7B1}"/>
    <cellStyle name="Entrada 2 2 5 2 10" xfId="6985" xr:uid="{6E471E62-88AC-42B3-A119-7DC66771C6D8}"/>
    <cellStyle name="Entrada 2 2 5 2 11" xfId="6986" xr:uid="{578C2F17-5CAB-493F-936B-6C8680CA5D40}"/>
    <cellStyle name="Entrada 2 2 5 2 12" xfId="6987" xr:uid="{67EEC99A-917D-413D-8FE1-7E7B4BD96522}"/>
    <cellStyle name="Entrada 2 2 5 2 13" xfId="6988" xr:uid="{AC158048-DC64-497E-8C64-C0666606A82E}"/>
    <cellStyle name="Entrada 2 2 5 2 14" xfId="6989" xr:uid="{E9648235-891E-454A-8707-D30BBF5F08D9}"/>
    <cellStyle name="Entrada 2 2 5 2 15" xfId="6990" xr:uid="{245729E8-8F05-4264-8D79-73489D0D7E7F}"/>
    <cellStyle name="Entrada 2 2 5 2 16" xfId="6991" xr:uid="{B9171257-F024-4C81-9D69-5E11FA4EE782}"/>
    <cellStyle name="Entrada 2 2 5 2 17" xfId="6992" xr:uid="{262FA024-7AA4-4D0E-8B9C-7C886D0C1A1C}"/>
    <cellStyle name="Entrada 2 2 5 2 18" xfId="6993" xr:uid="{45B37D35-9C91-4628-8B72-AF41746E8D2D}"/>
    <cellStyle name="Entrada 2 2 5 2 19" xfId="6994" xr:uid="{2F0ADB5A-7AAF-4153-AD34-9D47DABF5E71}"/>
    <cellStyle name="Entrada 2 2 5 2 2" xfId="6995" xr:uid="{C7E3DFF5-08BE-43FF-9873-09026FB59E49}"/>
    <cellStyle name="Entrada 2 2 5 2 20" xfId="6996" xr:uid="{8E154888-352F-4E1B-AE10-FACC92037F2B}"/>
    <cellStyle name="Entrada 2 2 5 2 21" xfId="6997" xr:uid="{94D2E76B-7A08-463A-9A0B-DA6193D80FA4}"/>
    <cellStyle name="Entrada 2 2 5 2 22" xfId="6998" xr:uid="{B8137DD6-BAF9-4D17-9F4A-BC82FE5F4D5B}"/>
    <cellStyle name="Entrada 2 2 5 2 23" xfId="6999" xr:uid="{29A47899-1199-4AB3-B2B5-E96DABAC013E}"/>
    <cellStyle name="Entrada 2 2 5 2 24" xfId="7000" xr:uid="{830FCB76-81D2-4620-AE12-837633011CB3}"/>
    <cellStyle name="Entrada 2 2 5 2 25" xfId="7001" xr:uid="{13E397EF-DDDB-4CBB-AE9F-C17E68C1A192}"/>
    <cellStyle name="Entrada 2 2 5 2 26" xfId="7002" xr:uid="{9346417A-EE6B-43AF-87BB-FA7160E1931C}"/>
    <cellStyle name="Entrada 2 2 5 2 27" xfId="7003" xr:uid="{8235CAA3-C45F-44A1-BF97-A8F2CA5FEA2A}"/>
    <cellStyle name="Entrada 2 2 5 2 28" xfId="7004" xr:uid="{84FCE71F-7E96-49EF-9C15-195D90A6DB37}"/>
    <cellStyle name="Entrada 2 2 5 2 29" xfId="7005" xr:uid="{F4F6891A-BB31-4130-B3BF-E149A09C6B79}"/>
    <cellStyle name="Entrada 2 2 5 2 3" xfId="7006" xr:uid="{796DC7E0-DCF8-443C-8E2B-30973BEF3738}"/>
    <cellStyle name="Entrada 2 2 5 2 30" xfId="7007" xr:uid="{6BA51EF4-47DE-4D97-804B-ECE2260D8E14}"/>
    <cellStyle name="Entrada 2 2 5 2 31" xfId="7008" xr:uid="{D019B8AE-1161-4F15-BE4E-E2935C59984B}"/>
    <cellStyle name="Entrada 2 2 5 2 4" xfId="7009" xr:uid="{CBAF1433-192A-4D83-A602-48F388E0F23E}"/>
    <cellStyle name="Entrada 2 2 5 2 5" xfId="7010" xr:uid="{6A089AAA-7CBC-43AB-91F6-1AEDDE25831F}"/>
    <cellStyle name="Entrada 2 2 5 2 6" xfId="7011" xr:uid="{5908FCBD-51B5-4706-B123-5FA5F79BCD4C}"/>
    <cellStyle name="Entrada 2 2 5 2 7" xfId="7012" xr:uid="{BA0B8440-3343-4E10-A62F-C0C05AABA032}"/>
    <cellStyle name="Entrada 2 2 5 2 8" xfId="7013" xr:uid="{CE7173E3-D6D5-4084-985A-DA232556E0B5}"/>
    <cellStyle name="Entrada 2 2 5 2 9" xfId="7014" xr:uid="{D6EFD654-A05E-4A81-B4EA-50280B8FF266}"/>
    <cellStyle name="Entrada 2 2 5 20" xfId="7015" xr:uid="{669548F5-E81A-4012-A4A6-A1015A20B0C9}"/>
    <cellStyle name="Entrada 2 2 5 21" xfId="7016" xr:uid="{B5555FB9-15D7-4B08-92D4-2AD9717B89B6}"/>
    <cellStyle name="Entrada 2 2 5 22" xfId="7017" xr:uid="{E41F2B81-549C-49B6-A5D0-399604275819}"/>
    <cellStyle name="Entrada 2 2 5 23" xfId="7018" xr:uid="{201590D0-337A-49AE-89C8-5CC63395DAC3}"/>
    <cellStyle name="Entrada 2 2 5 24" xfId="7019" xr:uid="{88C95674-E4F9-49D7-A1D5-91E29C4D620A}"/>
    <cellStyle name="Entrada 2 2 5 25" xfId="7020" xr:uid="{7D99F113-4D0A-4A57-8E4A-37A83616733A}"/>
    <cellStyle name="Entrada 2 2 5 26" xfId="7021" xr:uid="{2CC87129-3620-4D96-BC5E-A2B4F93ADDFD}"/>
    <cellStyle name="Entrada 2 2 5 27" xfId="7022" xr:uid="{D88A9E1D-13E0-4D9C-A759-B4F090B18610}"/>
    <cellStyle name="Entrada 2 2 5 28" xfId="7023" xr:uid="{5509810D-8591-46B7-B2B0-68A39C0DC7D0}"/>
    <cellStyle name="Entrada 2 2 5 29" xfId="7024" xr:uid="{0B7713DC-EDD7-4EBC-B513-00B3B166EECC}"/>
    <cellStyle name="Entrada 2 2 5 3" xfId="7025" xr:uid="{50081394-7C05-44A7-9A77-2FA66A123064}"/>
    <cellStyle name="Entrada 2 2 5 30" xfId="7026" xr:uid="{5566A4F7-B232-43D6-B73F-DF3C00A52E82}"/>
    <cellStyle name="Entrada 2 2 5 31" xfId="7027" xr:uid="{D2EF7F91-DD31-48AC-B498-3B8A3123635B}"/>
    <cellStyle name="Entrada 2 2 5 32" xfId="7028" xr:uid="{56561F1B-6540-46AA-994F-DD5F311282E1}"/>
    <cellStyle name="Entrada 2 2 5 4" xfId="7029" xr:uid="{C5033746-D19F-4FD9-8747-AA1B48D303DB}"/>
    <cellStyle name="Entrada 2 2 5 5" xfId="7030" xr:uid="{1CD2B369-F12E-4D2C-A480-3C527408B56E}"/>
    <cellStyle name="Entrada 2 2 5 6" xfId="7031" xr:uid="{58E02096-B668-46D1-8BAC-2B07D3B43865}"/>
    <cellStyle name="Entrada 2 2 5 7" xfId="7032" xr:uid="{A962F8AE-A673-44AB-AD91-1463C480AA23}"/>
    <cellStyle name="Entrada 2 2 5 8" xfId="7033" xr:uid="{3980BC50-7763-4ABB-ABA5-1B6809F71ACF}"/>
    <cellStyle name="Entrada 2 2 5 9" xfId="7034" xr:uid="{D08BBCFC-513C-4C54-9F72-CEBF32A26E34}"/>
    <cellStyle name="Entrada 2 2 6" xfId="7035" xr:uid="{272299A0-C27C-4894-9B8E-483C449D1958}"/>
    <cellStyle name="Entrada 2 2 6 10" xfId="7036" xr:uid="{1455BDD1-3350-4FD9-A7E5-CD8013389F01}"/>
    <cellStyle name="Entrada 2 2 6 11" xfId="7037" xr:uid="{030B2ED2-B553-4F61-A6B3-D0321AEF74BA}"/>
    <cellStyle name="Entrada 2 2 6 12" xfId="7038" xr:uid="{56B95284-8D71-45CA-AE0B-926EA64A6999}"/>
    <cellStyle name="Entrada 2 2 6 13" xfId="7039" xr:uid="{ECAD3FC9-7189-4DC3-9FD6-16548AFA2E81}"/>
    <cellStyle name="Entrada 2 2 6 14" xfId="7040" xr:uid="{A2F1546E-9E4F-44C4-A38C-A68E183D9746}"/>
    <cellStyle name="Entrada 2 2 6 15" xfId="7041" xr:uid="{14D4DB24-0416-485D-BBBE-1696A22B7A7A}"/>
    <cellStyle name="Entrada 2 2 6 16" xfId="7042" xr:uid="{601DC3D8-5114-433F-95C7-1AFB1FBEDB0B}"/>
    <cellStyle name="Entrada 2 2 6 17" xfId="7043" xr:uid="{707E896B-4B5E-47FC-8448-414C32B6A2F2}"/>
    <cellStyle name="Entrada 2 2 6 18" xfId="7044" xr:uid="{2BD68BA5-C727-4E27-835B-34081679DCD5}"/>
    <cellStyle name="Entrada 2 2 6 19" xfId="7045" xr:uid="{0D25F759-943F-4BB7-AF0F-8D51FC0CD834}"/>
    <cellStyle name="Entrada 2 2 6 2" xfId="7046" xr:uid="{B6A17A08-6678-4DF4-98ED-88855BBF5F67}"/>
    <cellStyle name="Entrada 2 2 6 20" xfId="7047" xr:uid="{0D39D23F-3E45-4707-9C84-A74CDB0601E6}"/>
    <cellStyle name="Entrada 2 2 6 21" xfId="7048" xr:uid="{5436224B-F3C7-455C-8571-D6101B34DA8D}"/>
    <cellStyle name="Entrada 2 2 6 22" xfId="7049" xr:uid="{87848E43-A566-4E82-8A30-7EE64E5EC52E}"/>
    <cellStyle name="Entrada 2 2 6 23" xfId="7050" xr:uid="{66B671E9-81A9-4165-BA7B-E052596EE262}"/>
    <cellStyle name="Entrada 2 2 6 24" xfId="7051" xr:uid="{F6ECAB3D-C96C-47BC-BEE7-25599819F805}"/>
    <cellStyle name="Entrada 2 2 6 25" xfId="7052" xr:uid="{FB03FD45-5242-49C6-A337-74DFDCB3E24B}"/>
    <cellStyle name="Entrada 2 2 6 26" xfId="7053" xr:uid="{BCBDB741-895B-4C6D-B969-B8B9F439E1CC}"/>
    <cellStyle name="Entrada 2 2 6 27" xfId="7054" xr:uid="{56FBD7A4-30CF-4410-8E5E-BE16C6E9725F}"/>
    <cellStyle name="Entrada 2 2 6 28" xfId="7055" xr:uid="{D1415BF9-6FB9-4D43-A79E-D92DF3B3657A}"/>
    <cellStyle name="Entrada 2 2 6 29" xfId="7056" xr:uid="{8FB07212-C471-43CB-9690-14367342FD22}"/>
    <cellStyle name="Entrada 2 2 6 3" xfId="7057" xr:uid="{D7B8BB92-98A9-4B47-8F3B-827287016D9C}"/>
    <cellStyle name="Entrada 2 2 6 30" xfId="7058" xr:uid="{31F34DD3-5168-47D5-BBEF-5CADFAFA4736}"/>
    <cellStyle name="Entrada 2 2 6 31" xfId="7059" xr:uid="{1B591C12-F45D-4BFE-92F5-BDF8A9F3DCB9}"/>
    <cellStyle name="Entrada 2 2 6 4" xfId="7060" xr:uid="{F6CAB7CB-661F-4C87-BDF3-97CBF1870298}"/>
    <cellStyle name="Entrada 2 2 6 5" xfId="7061" xr:uid="{DAAE02D1-4EC9-4C73-BCBA-F79E09406E9F}"/>
    <cellStyle name="Entrada 2 2 6 6" xfId="7062" xr:uid="{F6F34609-BDDA-4D9F-9962-A7ACBA0D8A32}"/>
    <cellStyle name="Entrada 2 2 6 7" xfId="7063" xr:uid="{0BA2BFA0-A7B2-4FE7-9D56-EEADD9E30DD7}"/>
    <cellStyle name="Entrada 2 2 6 8" xfId="7064" xr:uid="{B9F1D560-661F-4365-9C93-05C927328DB8}"/>
    <cellStyle name="Entrada 2 2 6 9" xfId="7065" xr:uid="{76202053-C25F-4C5F-BE92-47550DAA6356}"/>
    <cellStyle name="Entrada 2 2 7" xfId="7066" xr:uid="{44BDD16A-2ACB-417D-85D5-68AC6F4C1377}"/>
    <cellStyle name="Entrada 2 2 7 10" xfId="7067" xr:uid="{77010B3D-407F-4CBB-BBE5-ABE1AB4236A2}"/>
    <cellStyle name="Entrada 2 2 7 11" xfId="7068" xr:uid="{885EFDBD-7C6B-4B70-9E5B-CA39F5ED7E2D}"/>
    <cellStyle name="Entrada 2 2 7 12" xfId="7069" xr:uid="{C8597013-F261-4B93-B277-0819D7003C6F}"/>
    <cellStyle name="Entrada 2 2 7 13" xfId="7070" xr:uid="{8A2468BD-4439-4761-9ECF-81D025B479BF}"/>
    <cellStyle name="Entrada 2 2 7 14" xfId="7071" xr:uid="{B5D655F5-C8ED-4FFF-83CE-8A886197CD2E}"/>
    <cellStyle name="Entrada 2 2 7 15" xfId="7072" xr:uid="{64FB8AF7-02DC-413A-BDE2-81C89822BE95}"/>
    <cellStyle name="Entrada 2 2 7 16" xfId="7073" xr:uid="{88E1E6BB-81A0-466F-94D1-96BBC7418DB0}"/>
    <cellStyle name="Entrada 2 2 7 17" xfId="7074" xr:uid="{8678B78C-2D8E-4488-9F8B-7FA575C62940}"/>
    <cellStyle name="Entrada 2 2 7 18" xfId="7075" xr:uid="{54E647A6-3478-4F36-8797-650576D8C582}"/>
    <cellStyle name="Entrada 2 2 7 19" xfId="7076" xr:uid="{C4B78A48-78A6-46B2-AB02-1C7CA159DA48}"/>
    <cellStyle name="Entrada 2 2 7 2" xfId="7077" xr:uid="{0E44E680-C612-4409-81D7-D46636BF5915}"/>
    <cellStyle name="Entrada 2 2 7 20" xfId="7078" xr:uid="{D090AFA6-BFD8-42F1-8401-ED67957920D1}"/>
    <cellStyle name="Entrada 2 2 7 21" xfId="7079" xr:uid="{337FB241-7638-4C3B-8216-CD30FB1352CD}"/>
    <cellStyle name="Entrada 2 2 7 22" xfId="7080" xr:uid="{5254F917-4D1C-420B-8983-66CCEAC5BB6E}"/>
    <cellStyle name="Entrada 2 2 7 23" xfId="7081" xr:uid="{04D66957-9183-424E-9175-F26DB8400F3D}"/>
    <cellStyle name="Entrada 2 2 7 24" xfId="7082" xr:uid="{D07CF635-A080-421D-ACAC-7790A261D2DD}"/>
    <cellStyle name="Entrada 2 2 7 25" xfId="7083" xr:uid="{A18076D9-83D1-4F84-8A37-5B4765E03DA1}"/>
    <cellStyle name="Entrada 2 2 7 26" xfId="7084" xr:uid="{CB3CD6DD-04DA-4268-911B-C77B12E7E423}"/>
    <cellStyle name="Entrada 2 2 7 27" xfId="7085" xr:uid="{1D63CFE7-003A-455C-8AEB-6844EAECD631}"/>
    <cellStyle name="Entrada 2 2 7 28" xfId="7086" xr:uid="{FF1B3B32-767B-486D-9542-1302A37A074C}"/>
    <cellStyle name="Entrada 2 2 7 29" xfId="7087" xr:uid="{B51651DB-8D59-4273-9B96-7908A9B5D1B6}"/>
    <cellStyle name="Entrada 2 2 7 3" xfId="7088" xr:uid="{22B4AB19-1E0D-42F4-AD6C-8D472FEE9708}"/>
    <cellStyle name="Entrada 2 2 7 30" xfId="7089" xr:uid="{DEA8501B-A342-4322-8B89-E7A40E475A51}"/>
    <cellStyle name="Entrada 2 2 7 31" xfId="7090" xr:uid="{16E869DB-BF0A-4876-897C-EC729FC29EC8}"/>
    <cellStyle name="Entrada 2 2 7 4" xfId="7091" xr:uid="{EEF7A31E-EAB1-4596-9293-E1B9DB6FA3E0}"/>
    <cellStyle name="Entrada 2 2 7 5" xfId="7092" xr:uid="{CA5146CE-B958-4DDF-BAD0-5E6274D232C5}"/>
    <cellStyle name="Entrada 2 2 7 6" xfId="7093" xr:uid="{E0D7C75B-59C3-4D51-9B79-871839F0F1DE}"/>
    <cellStyle name="Entrada 2 2 7 7" xfId="7094" xr:uid="{CE6E863D-4AA2-4849-AA80-A0B65B285FFB}"/>
    <cellStyle name="Entrada 2 2 7 8" xfId="7095" xr:uid="{8DD1863D-6363-43F1-B475-89E90A65ED51}"/>
    <cellStyle name="Entrada 2 2 7 9" xfId="7096" xr:uid="{C8329BCE-0CBB-4705-8E74-93897C1EA116}"/>
    <cellStyle name="Entrada 2 2 8" xfId="7097" xr:uid="{77101323-247A-43BE-B571-A213BD5CE862}"/>
    <cellStyle name="Entrada 2 2 9" xfId="7098" xr:uid="{1D802D75-D72C-411C-BC5C-00AE2E72067C}"/>
    <cellStyle name="Entrada 2 20" xfId="7099" xr:uid="{D11ED3FF-07A2-4E2C-85C4-4BBEBCCF129F}"/>
    <cellStyle name="Entrada 2 21" xfId="7100" xr:uid="{F7927C1D-7A5D-41A2-BDC3-D6B89EE1A2E8}"/>
    <cellStyle name="Entrada 2 22" xfId="7101" xr:uid="{F6C094DE-32D2-4722-8A4D-C39EBB6010FB}"/>
    <cellStyle name="Entrada 2 23" xfId="7102" xr:uid="{1B04971B-4522-4970-A7F8-6D311DFE2A25}"/>
    <cellStyle name="Entrada 2 24" xfId="7103" xr:uid="{2A7230D1-8AEF-4D26-A7CC-DCB7C78CFCE7}"/>
    <cellStyle name="Entrada 2 25" xfId="7104" xr:uid="{7B05A533-27F0-4B3C-BECE-9AF1E5A38492}"/>
    <cellStyle name="Entrada 2 26" xfId="7105" xr:uid="{660A7F9F-EF80-455D-9DDD-F7FD841BBB09}"/>
    <cellStyle name="Entrada 2 27" xfId="7106" xr:uid="{3E5FFD03-DDEB-4744-B0E0-3A0F0FD99995}"/>
    <cellStyle name="Entrada 2 28" xfId="7107" xr:uid="{72BBB818-BB6A-4421-B3D5-A94113F3324D}"/>
    <cellStyle name="Entrada 2 29" xfId="7108" xr:uid="{75CC0735-EB6B-4AD5-8BA1-7091A2BFA50D}"/>
    <cellStyle name="Entrada 2 3" xfId="7109" xr:uid="{4FC7E12D-9367-410D-B9F7-25B72DE6E265}"/>
    <cellStyle name="Entrada 2 3 10" xfId="7110" xr:uid="{87668F9E-DAFD-4F6D-AACC-42B1E41C7252}"/>
    <cellStyle name="Entrada 2 3 11" xfId="7111" xr:uid="{26F85984-41B0-4115-A6ED-FC70CF2F058B}"/>
    <cellStyle name="Entrada 2 3 12" xfId="7112" xr:uid="{FB298978-A2D8-4D59-9121-B08895066CA9}"/>
    <cellStyle name="Entrada 2 3 13" xfId="7113" xr:uid="{DEC0FCE1-47A3-406D-A758-EBFC208C72ED}"/>
    <cellStyle name="Entrada 2 3 14" xfId="7114" xr:uid="{88FA5BD9-EC18-405D-9E93-F518C1707B4C}"/>
    <cellStyle name="Entrada 2 3 15" xfId="7115" xr:uid="{0405E6E0-ACD3-4295-8795-35C3C15E0261}"/>
    <cellStyle name="Entrada 2 3 16" xfId="7116" xr:uid="{C69B1F13-7F16-4FF2-96D3-D1DDD7C7F778}"/>
    <cellStyle name="Entrada 2 3 17" xfId="7117" xr:uid="{8E16B47B-19DC-40F1-8E83-0FA79453C4E8}"/>
    <cellStyle name="Entrada 2 3 18" xfId="7118" xr:uid="{7B3D8BAF-5D20-4FF6-8F26-8F3537855E47}"/>
    <cellStyle name="Entrada 2 3 19" xfId="7119" xr:uid="{101DA3D4-6F09-4291-8E07-A2BC1EF4200F}"/>
    <cellStyle name="Entrada 2 3 2" xfId="7120" xr:uid="{3859CC33-0F8E-458E-9AAA-785689A1FFD1}"/>
    <cellStyle name="Entrada 2 3 2 10" xfId="7121" xr:uid="{B3769315-4A19-4B99-BF23-B397A26D23D2}"/>
    <cellStyle name="Entrada 2 3 2 11" xfId="7122" xr:uid="{47FC73FB-F326-4E56-91B8-9046171FDE57}"/>
    <cellStyle name="Entrada 2 3 2 12" xfId="7123" xr:uid="{EEED65C5-4659-4DFB-99F1-277E72C7CE97}"/>
    <cellStyle name="Entrada 2 3 2 13" xfId="7124" xr:uid="{BB26B068-CC28-4A66-BD2E-C24E51358E0B}"/>
    <cellStyle name="Entrada 2 3 2 14" xfId="7125" xr:uid="{C06A1BAF-AE84-4B49-A626-8D77EFBD94F1}"/>
    <cellStyle name="Entrada 2 3 2 15" xfId="7126" xr:uid="{1D8A34F1-49F9-4293-B971-971B89008D20}"/>
    <cellStyle name="Entrada 2 3 2 16" xfId="7127" xr:uid="{35A89FEE-54E6-4355-A602-5ADEC7A170C8}"/>
    <cellStyle name="Entrada 2 3 2 17" xfId="7128" xr:uid="{B3F6D492-7AA0-4F6C-A8E3-5BCE3E30EE81}"/>
    <cellStyle name="Entrada 2 3 2 18" xfId="7129" xr:uid="{B0946025-9053-4FB3-9131-F9993DEAB9BB}"/>
    <cellStyle name="Entrada 2 3 2 19" xfId="7130" xr:uid="{4B26AE82-9806-490F-AC54-FA5EFC662543}"/>
    <cellStyle name="Entrada 2 3 2 2" xfId="7131" xr:uid="{9E6E91BA-9EAA-4FA9-AC18-34BA340220AE}"/>
    <cellStyle name="Entrada 2 3 2 2 10" xfId="7132" xr:uid="{06BFD89D-7B7C-42D8-9BBC-B78C0B7583FE}"/>
    <cellStyle name="Entrada 2 3 2 2 11" xfId="7133" xr:uid="{DB263CF4-E8DC-4CBB-A6C1-5B827C605D84}"/>
    <cellStyle name="Entrada 2 3 2 2 12" xfId="7134" xr:uid="{3116949A-FB55-4DC0-9FCD-844ECD18BFF0}"/>
    <cellStyle name="Entrada 2 3 2 2 13" xfId="7135" xr:uid="{AAD2BA12-8EBC-4E7A-9E5B-5296E0F20D91}"/>
    <cellStyle name="Entrada 2 3 2 2 14" xfId="7136" xr:uid="{B8D0056D-C7D5-473D-A713-28C065979DC4}"/>
    <cellStyle name="Entrada 2 3 2 2 15" xfId="7137" xr:uid="{B7C8A512-FBB6-48A1-B50F-3A4FBE1C0F2A}"/>
    <cellStyle name="Entrada 2 3 2 2 16" xfId="7138" xr:uid="{CBBAB721-8CD4-4E01-8564-83E7787D6BE5}"/>
    <cellStyle name="Entrada 2 3 2 2 17" xfId="7139" xr:uid="{3F8A9130-AF19-4951-AFFC-AD5C2A4A7036}"/>
    <cellStyle name="Entrada 2 3 2 2 18" xfId="7140" xr:uid="{83FBD399-762F-4C71-B55C-88DFD165FCB6}"/>
    <cellStyle name="Entrada 2 3 2 2 19" xfId="7141" xr:uid="{DB14D022-E528-452F-8A6A-3B8903504F0F}"/>
    <cellStyle name="Entrada 2 3 2 2 2" xfId="7142" xr:uid="{D1EC0C15-675B-4126-8975-D9014579F9FE}"/>
    <cellStyle name="Entrada 2 3 2 2 2 10" xfId="7143" xr:uid="{0BD520E1-9829-4604-9ECC-139D8B3A71BD}"/>
    <cellStyle name="Entrada 2 3 2 2 2 11" xfId="7144" xr:uid="{E01205BA-B3E6-43FC-9833-90E1C75E29D3}"/>
    <cellStyle name="Entrada 2 3 2 2 2 12" xfId="7145" xr:uid="{FABB4818-2006-4845-B636-510A1C124D67}"/>
    <cellStyle name="Entrada 2 3 2 2 2 13" xfId="7146" xr:uid="{AEF26379-BD4D-4FAE-9F85-1C86196FF853}"/>
    <cellStyle name="Entrada 2 3 2 2 2 14" xfId="7147" xr:uid="{4D320AF0-7179-4783-8A52-C77CBF991CB4}"/>
    <cellStyle name="Entrada 2 3 2 2 2 15" xfId="7148" xr:uid="{53F5CF11-ACAC-4AE7-A003-AD499962493D}"/>
    <cellStyle name="Entrada 2 3 2 2 2 16" xfId="7149" xr:uid="{2CE3CC23-868A-4C18-AA2F-DBFD454FE36A}"/>
    <cellStyle name="Entrada 2 3 2 2 2 17" xfId="7150" xr:uid="{D32228AD-BD4C-4087-ACF3-81998C02398E}"/>
    <cellStyle name="Entrada 2 3 2 2 2 18" xfId="7151" xr:uid="{F61CE068-411E-4382-9487-88564684AB67}"/>
    <cellStyle name="Entrada 2 3 2 2 2 19" xfId="7152" xr:uid="{A3EAF9EA-F74A-4CEC-A720-7FC702461B2E}"/>
    <cellStyle name="Entrada 2 3 2 2 2 2" xfId="7153" xr:uid="{1D555E6D-6E13-4109-A7FF-EDE2554EDC6F}"/>
    <cellStyle name="Entrada 2 3 2 2 2 20" xfId="7154" xr:uid="{D13FBF5D-3AA6-43DE-9AC2-751660D3B814}"/>
    <cellStyle name="Entrada 2 3 2 2 2 21" xfId="7155" xr:uid="{421BFB04-4154-4D47-9EA0-2AA68E952512}"/>
    <cellStyle name="Entrada 2 3 2 2 2 22" xfId="7156" xr:uid="{C07448F1-6960-451A-91C9-CB6EF199F58F}"/>
    <cellStyle name="Entrada 2 3 2 2 2 23" xfId="7157" xr:uid="{4CF2B145-4385-406E-8B22-4123045C50EB}"/>
    <cellStyle name="Entrada 2 3 2 2 2 24" xfId="7158" xr:uid="{88839D21-33CB-4B50-B2CD-C2F757C220BE}"/>
    <cellStyle name="Entrada 2 3 2 2 2 25" xfId="7159" xr:uid="{1304BE51-31E7-4A58-B8EF-F548593DFAE0}"/>
    <cellStyle name="Entrada 2 3 2 2 2 26" xfId="7160" xr:uid="{D748F7A0-8EF9-48C9-9840-690840485052}"/>
    <cellStyle name="Entrada 2 3 2 2 2 27" xfId="7161" xr:uid="{269C99E5-6647-4B4F-AA12-65D56ED6A79D}"/>
    <cellStyle name="Entrada 2 3 2 2 2 28" xfId="7162" xr:uid="{EAD15BAB-35DB-41AC-9014-9C0C80B2082D}"/>
    <cellStyle name="Entrada 2 3 2 2 2 29" xfId="7163" xr:uid="{4CDD85D2-A1AF-485F-B09C-85145BD9FD35}"/>
    <cellStyle name="Entrada 2 3 2 2 2 3" xfId="7164" xr:uid="{47830E78-DB82-410C-B6D5-F4F0AF784B2F}"/>
    <cellStyle name="Entrada 2 3 2 2 2 30" xfId="7165" xr:uid="{B05B8F28-8B7C-48AB-9423-ED5E0D064D10}"/>
    <cellStyle name="Entrada 2 3 2 2 2 31" xfId="7166" xr:uid="{1C05DB2A-9921-42ED-AEB5-34FF7F8EE97F}"/>
    <cellStyle name="Entrada 2 3 2 2 2 4" xfId="7167" xr:uid="{279C60E5-A5EE-4D54-90AA-276E5FC6B955}"/>
    <cellStyle name="Entrada 2 3 2 2 2 5" xfId="7168" xr:uid="{1CD1E6F3-B5A3-46D5-ABD4-66D6CF33382B}"/>
    <cellStyle name="Entrada 2 3 2 2 2 6" xfId="7169" xr:uid="{B2B38E03-433E-401D-8DE9-100A799A58B1}"/>
    <cellStyle name="Entrada 2 3 2 2 2 7" xfId="7170" xr:uid="{23C552D2-C49F-4745-A46C-8BE0E17F9C65}"/>
    <cellStyle name="Entrada 2 3 2 2 2 8" xfId="7171" xr:uid="{93546D97-2791-4768-956C-8EBEA6E3F21B}"/>
    <cellStyle name="Entrada 2 3 2 2 2 9" xfId="7172" xr:uid="{AB2EF123-C3F7-4829-B41F-D2149C76ACF9}"/>
    <cellStyle name="Entrada 2 3 2 2 20" xfId="7173" xr:uid="{6C748D42-2DCA-4043-AAC3-77226F84620D}"/>
    <cellStyle name="Entrada 2 3 2 2 21" xfId="7174" xr:uid="{17ABDAEA-F872-4946-AEDC-8F83816EC7BE}"/>
    <cellStyle name="Entrada 2 3 2 2 22" xfId="7175" xr:uid="{D7894C15-AAC4-42EF-B1C9-A9287976DA2B}"/>
    <cellStyle name="Entrada 2 3 2 2 23" xfId="7176" xr:uid="{82C6FE1C-E769-438A-8E88-C5A8EEF4C4FD}"/>
    <cellStyle name="Entrada 2 3 2 2 24" xfId="7177" xr:uid="{FEC0B854-BC17-4537-B3D9-F9911914817A}"/>
    <cellStyle name="Entrada 2 3 2 2 25" xfId="7178" xr:uid="{DF95523B-F40C-47DD-819D-3C86EF613D6D}"/>
    <cellStyle name="Entrada 2 3 2 2 26" xfId="7179" xr:uid="{FC915172-63D1-4569-9D13-D0CD1DC70028}"/>
    <cellStyle name="Entrada 2 3 2 2 27" xfId="7180" xr:uid="{E20075C0-E10A-4FF2-B222-74D6268EB9E1}"/>
    <cellStyle name="Entrada 2 3 2 2 28" xfId="7181" xr:uid="{EBFE714C-64F6-4C1B-AFF0-BB500ECBB454}"/>
    <cellStyle name="Entrada 2 3 2 2 29" xfId="7182" xr:uid="{FCB1ACAF-FB8E-4727-9A62-D8D7E69274F5}"/>
    <cellStyle name="Entrada 2 3 2 2 3" xfId="7183" xr:uid="{0BD16795-75DC-4A25-91E6-9FC20CD804D0}"/>
    <cellStyle name="Entrada 2 3 2 2 3 10" xfId="7184" xr:uid="{E628F6A3-B8AE-4D37-91B7-EB4516ECCC18}"/>
    <cellStyle name="Entrada 2 3 2 2 3 11" xfId="7185" xr:uid="{AB547996-E8C8-4141-A461-21AF75F2E706}"/>
    <cellStyle name="Entrada 2 3 2 2 3 12" xfId="7186" xr:uid="{B21BC66D-D8C6-4F0C-ACEB-818C3D9740E8}"/>
    <cellStyle name="Entrada 2 3 2 2 3 13" xfId="7187" xr:uid="{3E6A01D1-C5B4-4E51-A6B7-B2C9F498CB6D}"/>
    <cellStyle name="Entrada 2 3 2 2 3 14" xfId="7188" xr:uid="{D0645944-2A7D-42A9-A71A-382905698035}"/>
    <cellStyle name="Entrada 2 3 2 2 3 15" xfId="7189" xr:uid="{18B6B5EC-B858-4148-AC1E-507059840CDD}"/>
    <cellStyle name="Entrada 2 3 2 2 3 16" xfId="7190" xr:uid="{A88CF128-48CA-44D3-8F02-95C331F5FBD1}"/>
    <cellStyle name="Entrada 2 3 2 2 3 17" xfId="7191" xr:uid="{DFAF4481-BC7F-4C3C-B9AE-00466AA5B8C4}"/>
    <cellStyle name="Entrada 2 3 2 2 3 18" xfId="7192" xr:uid="{7BE2DF6A-4E07-48CB-8943-753C19E93E7D}"/>
    <cellStyle name="Entrada 2 3 2 2 3 19" xfId="7193" xr:uid="{744CB0F9-3FCF-456D-9BFF-C4CF3C26E6EC}"/>
    <cellStyle name="Entrada 2 3 2 2 3 2" xfId="7194" xr:uid="{41399D2F-3246-44FA-9383-375773DA1DBE}"/>
    <cellStyle name="Entrada 2 3 2 2 3 20" xfId="7195" xr:uid="{1E6C5CED-AF38-4C7D-9539-6EAEEE0A4756}"/>
    <cellStyle name="Entrada 2 3 2 2 3 21" xfId="7196" xr:uid="{DC20A4A0-C0B4-44BA-AE31-34A5829E3CA9}"/>
    <cellStyle name="Entrada 2 3 2 2 3 22" xfId="7197" xr:uid="{163DC27C-453D-4C63-BB1B-095CCD17C440}"/>
    <cellStyle name="Entrada 2 3 2 2 3 23" xfId="7198" xr:uid="{E8EE9E2F-A063-4DFC-A624-E1C2A6C0228D}"/>
    <cellStyle name="Entrada 2 3 2 2 3 24" xfId="7199" xr:uid="{AB691942-C70E-4FAF-8454-638F49A59703}"/>
    <cellStyle name="Entrada 2 3 2 2 3 25" xfId="7200" xr:uid="{D6B9694C-E3D6-4A8F-91EE-3B0B120D36F1}"/>
    <cellStyle name="Entrada 2 3 2 2 3 26" xfId="7201" xr:uid="{4FB33073-1F16-4AF6-AB4B-61A78ECAB75F}"/>
    <cellStyle name="Entrada 2 3 2 2 3 27" xfId="7202" xr:uid="{0A20A778-10F6-403C-B2E7-111A12E7428C}"/>
    <cellStyle name="Entrada 2 3 2 2 3 28" xfId="7203" xr:uid="{5121D3E2-27C0-4339-B311-280C640C6252}"/>
    <cellStyle name="Entrada 2 3 2 2 3 29" xfId="7204" xr:uid="{BB6AB3F9-B962-4D98-86EA-D4C8D77BB408}"/>
    <cellStyle name="Entrada 2 3 2 2 3 3" xfId="7205" xr:uid="{8F0DDA18-BE79-4546-8156-091F45273415}"/>
    <cellStyle name="Entrada 2 3 2 2 3 30" xfId="7206" xr:uid="{B577DD8E-B123-4704-8857-5EDC2ABF8BB9}"/>
    <cellStyle name="Entrada 2 3 2 2 3 31" xfId="7207" xr:uid="{311E2833-55F7-4E5B-B8BB-5501D20CEED0}"/>
    <cellStyle name="Entrada 2 3 2 2 3 4" xfId="7208" xr:uid="{F89880A9-8A59-4AEC-A94D-C92B241CE2FF}"/>
    <cellStyle name="Entrada 2 3 2 2 3 5" xfId="7209" xr:uid="{FB2CC0A4-26B6-43D5-A3B2-09AEBD6B80A4}"/>
    <cellStyle name="Entrada 2 3 2 2 3 6" xfId="7210" xr:uid="{D99B4519-0429-4634-95AF-59808F09285E}"/>
    <cellStyle name="Entrada 2 3 2 2 3 7" xfId="7211" xr:uid="{CDFBEA4A-0329-4BCB-8BFF-E581AB76CAC5}"/>
    <cellStyle name="Entrada 2 3 2 2 3 8" xfId="7212" xr:uid="{9FDC0EB8-270E-44A3-90E5-62ED32097E38}"/>
    <cellStyle name="Entrada 2 3 2 2 3 9" xfId="7213" xr:uid="{8FE031B7-743F-4023-8055-C16887AE24C6}"/>
    <cellStyle name="Entrada 2 3 2 2 30" xfId="7214" xr:uid="{93ED7426-D9E0-45BF-8356-760C6653B75E}"/>
    <cellStyle name="Entrada 2 3 2 2 31" xfId="7215" xr:uid="{27C2201E-6745-4275-89D8-AACCF95F6593}"/>
    <cellStyle name="Entrada 2 3 2 2 32" xfId="7216" xr:uid="{C0717093-DD7E-465A-A1F5-E152680D0E5D}"/>
    <cellStyle name="Entrada 2 3 2 2 33" xfId="7217" xr:uid="{5A17DC4F-5346-450F-9EDA-D190A7063165}"/>
    <cellStyle name="Entrada 2 3 2 2 4" xfId="7218" xr:uid="{C9C1A715-9F28-483A-8CA6-B8DDEAED9193}"/>
    <cellStyle name="Entrada 2 3 2 2 5" xfId="7219" xr:uid="{AA849637-E801-40D9-8826-148A1C4EF982}"/>
    <cellStyle name="Entrada 2 3 2 2 6" xfId="7220" xr:uid="{253C2328-414F-4C78-AD50-08ACC4BC3E12}"/>
    <cellStyle name="Entrada 2 3 2 2 7" xfId="7221" xr:uid="{B3DDC695-0BF5-4233-842D-E66265DE5792}"/>
    <cellStyle name="Entrada 2 3 2 2 8" xfId="7222" xr:uid="{D89FB044-ED06-4990-A762-8FAB7108DB4F}"/>
    <cellStyle name="Entrada 2 3 2 2 9" xfId="7223" xr:uid="{4313E68F-D876-4E42-A763-23B60BFF4977}"/>
    <cellStyle name="Entrada 2 3 2 20" xfId="7224" xr:uid="{58FD87B3-856F-4145-A566-3BCDD63EC2D4}"/>
    <cellStyle name="Entrada 2 3 2 21" xfId="7225" xr:uid="{01CF6AA6-627B-4239-AD0A-B516D2FA2417}"/>
    <cellStyle name="Entrada 2 3 2 22" xfId="7226" xr:uid="{9020A2A4-F771-4F6C-8046-D0FE431DB0E2}"/>
    <cellStyle name="Entrada 2 3 2 23" xfId="7227" xr:uid="{460B82F1-289D-4652-AA49-41DA8B3EA974}"/>
    <cellStyle name="Entrada 2 3 2 24" xfId="7228" xr:uid="{7347C96C-A052-4E4E-AD09-F479C206BAA7}"/>
    <cellStyle name="Entrada 2 3 2 25" xfId="7229" xr:uid="{ED855D98-AD7F-4358-88BD-5AE6395A6DBA}"/>
    <cellStyle name="Entrada 2 3 2 26" xfId="7230" xr:uid="{91D87F7C-2C18-4AF8-B387-3083934A2723}"/>
    <cellStyle name="Entrada 2 3 2 27" xfId="7231" xr:uid="{8C44C7F5-326F-4FF3-ADE1-8D6915391583}"/>
    <cellStyle name="Entrada 2 3 2 28" xfId="7232" xr:uid="{36603032-3555-4324-B449-0799223A017A}"/>
    <cellStyle name="Entrada 2 3 2 29" xfId="7233" xr:uid="{6F7FC8B5-A384-46A3-9825-FF3C1BE195F3}"/>
    <cellStyle name="Entrada 2 3 2 3" xfId="7234" xr:uid="{7C3A37C6-F973-4AFC-83D5-9DAA19E6D99C}"/>
    <cellStyle name="Entrada 2 3 2 3 10" xfId="7235" xr:uid="{F1E6E45F-5E1C-4DB2-B40E-139F8F456908}"/>
    <cellStyle name="Entrada 2 3 2 3 11" xfId="7236" xr:uid="{30D56D6A-04E0-46A8-907E-DE120499F8DC}"/>
    <cellStyle name="Entrada 2 3 2 3 12" xfId="7237" xr:uid="{70881939-0594-4516-9375-096926167BD7}"/>
    <cellStyle name="Entrada 2 3 2 3 13" xfId="7238" xr:uid="{68F5C511-B75D-41DB-8D70-60C41C1252FE}"/>
    <cellStyle name="Entrada 2 3 2 3 14" xfId="7239" xr:uid="{2B03BF72-EA47-4AC1-B88F-625815D0FDF2}"/>
    <cellStyle name="Entrada 2 3 2 3 15" xfId="7240" xr:uid="{9E251CB3-B2BA-4DB0-A114-38AD4954558F}"/>
    <cellStyle name="Entrada 2 3 2 3 16" xfId="7241" xr:uid="{1125D758-87EE-4970-91F9-243E5D734597}"/>
    <cellStyle name="Entrada 2 3 2 3 17" xfId="7242" xr:uid="{22EC8E15-868F-4154-986C-9782E8E77CF2}"/>
    <cellStyle name="Entrada 2 3 2 3 18" xfId="7243" xr:uid="{5714862D-5221-4B35-AA73-E708779A95BF}"/>
    <cellStyle name="Entrada 2 3 2 3 19" xfId="7244" xr:uid="{A667A080-0B66-4D74-80BB-B035277DEECA}"/>
    <cellStyle name="Entrada 2 3 2 3 2" xfId="7245" xr:uid="{DB3B75D5-3843-45CC-BF92-555867F8A607}"/>
    <cellStyle name="Entrada 2 3 2 3 2 10" xfId="7246" xr:uid="{5D33912D-FD86-47CA-99B8-79E67FE61066}"/>
    <cellStyle name="Entrada 2 3 2 3 2 11" xfId="7247" xr:uid="{79EE06ED-1B17-470A-AFE5-E3F8F305184A}"/>
    <cellStyle name="Entrada 2 3 2 3 2 12" xfId="7248" xr:uid="{42C3753A-D97F-4053-AFAF-EDD4D308FE58}"/>
    <cellStyle name="Entrada 2 3 2 3 2 13" xfId="7249" xr:uid="{8703CEA2-6EBC-4217-8F77-EA5C2C5982DB}"/>
    <cellStyle name="Entrada 2 3 2 3 2 14" xfId="7250" xr:uid="{2D712FBA-C2B6-42AB-ACB8-63118AB4CFF5}"/>
    <cellStyle name="Entrada 2 3 2 3 2 15" xfId="7251" xr:uid="{45054E58-50BE-4F64-88A4-DB25BCD6844E}"/>
    <cellStyle name="Entrada 2 3 2 3 2 16" xfId="7252" xr:uid="{FF86E528-C4C6-4171-B41A-E70D714D1532}"/>
    <cellStyle name="Entrada 2 3 2 3 2 17" xfId="7253" xr:uid="{19F3BAE4-1C12-4F12-A11E-05DA16E4B395}"/>
    <cellStyle name="Entrada 2 3 2 3 2 18" xfId="7254" xr:uid="{9D2096DD-8A1B-4D19-9D8E-B375865E0801}"/>
    <cellStyle name="Entrada 2 3 2 3 2 19" xfId="7255" xr:uid="{A617D496-AA97-4216-B403-F0A720A045C2}"/>
    <cellStyle name="Entrada 2 3 2 3 2 2" xfId="7256" xr:uid="{39071852-7AEC-428B-BDD2-C186FA7D301D}"/>
    <cellStyle name="Entrada 2 3 2 3 2 20" xfId="7257" xr:uid="{2808A949-EEC6-4287-9632-D2D6B0382F04}"/>
    <cellStyle name="Entrada 2 3 2 3 2 21" xfId="7258" xr:uid="{9645985A-B174-4EB6-A849-871D71306A40}"/>
    <cellStyle name="Entrada 2 3 2 3 2 22" xfId="7259" xr:uid="{ECC1A5EA-8AE3-4421-A5B6-0BB50049F925}"/>
    <cellStyle name="Entrada 2 3 2 3 2 23" xfId="7260" xr:uid="{5593783E-C841-4322-9E19-A0016F59E86E}"/>
    <cellStyle name="Entrada 2 3 2 3 2 24" xfId="7261" xr:uid="{18D080F5-73FF-4733-BBF7-E2B29C8EB536}"/>
    <cellStyle name="Entrada 2 3 2 3 2 25" xfId="7262" xr:uid="{3BDAA503-6C5D-4CC4-9F33-BB69CF01DB19}"/>
    <cellStyle name="Entrada 2 3 2 3 2 26" xfId="7263" xr:uid="{E14CDCF9-AE7A-4076-8E7E-00532A6A2740}"/>
    <cellStyle name="Entrada 2 3 2 3 2 27" xfId="7264" xr:uid="{6E99CBC0-EDCF-4890-ACBB-0A55354E4774}"/>
    <cellStyle name="Entrada 2 3 2 3 2 28" xfId="7265" xr:uid="{252B9372-A5C8-4AA2-A111-FF55A129FEEF}"/>
    <cellStyle name="Entrada 2 3 2 3 2 29" xfId="7266" xr:uid="{23D2D13D-F91A-4327-93FB-67DDBE62A758}"/>
    <cellStyle name="Entrada 2 3 2 3 2 3" xfId="7267" xr:uid="{096E1218-BA62-433D-B967-B857F144CDE9}"/>
    <cellStyle name="Entrada 2 3 2 3 2 30" xfId="7268" xr:uid="{77A3CA23-2707-45EF-97A0-C4954DE130DE}"/>
    <cellStyle name="Entrada 2 3 2 3 2 31" xfId="7269" xr:uid="{AA30D48F-9764-477B-8006-DE8E777A9FF8}"/>
    <cellStyle name="Entrada 2 3 2 3 2 4" xfId="7270" xr:uid="{1C41BC87-52D3-4A50-AE86-20C548714E15}"/>
    <cellStyle name="Entrada 2 3 2 3 2 5" xfId="7271" xr:uid="{DB332422-8618-4A79-857E-2E6E1C56F4A8}"/>
    <cellStyle name="Entrada 2 3 2 3 2 6" xfId="7272" xr:uid="{7F50492A-7C94-4DC5-A924-D931D96E60F6}"/>
    <cellStyle name="Entrada 2 3 2 3 2 7" xfId="7273" xr:uid="{45D73095-EFAB-4EA4-89F4-32966FD807C2}"/>
    <cellStyle name="Entrada 2 3 2 3 2 8" xfId="7274" xr:uid="{9E473234-53C7-4141-9B6F-D50CCB95B7CC}"/>
    <cellStyle name="Entrada 2 3 2 3 2 9" xfId="7275" xr:uid="{E9382669-73E9-4D70-9381-3DD014F7C9C1}"/>
    <cellStyle name="Entrada 2 3 2 3 20" xfId="7276" xr:uid="{4BDDD154-C073-44AF-AD8E-2AF69ABB4ADF}"/>
    <cellStyle name="Entrada 2 3 2 3 21" xfId="7277" xr:uid="{D46D1884-2FD8-4A3E-98CA-04654BB980F2}"/>
    <cellStyle name="Entrada 2 3 2 3 22" xfId="7278" xr:uid="{9687F0C4-49DD-4766-B84F-AB9D2550ECCA}"/>
    <cellStyle name="Entrada 2 3 2 3 23" xfId="7279" xr:uid="{70C2207A-44C1-462D-99D8-CDEF48EDDF7A}"/>
    <cellStyle name="Entrada 2 3 2 3 24" xfId="7280" xr:uid="{60818AE8-55AA-45FF-8535-751B291FC8AE}"/>
    <cellStyle name="Entrada 2 3 2 3 25" xfId="7281" xr:uid="{DF4EDE6A-4749-490F-9D45-0A52900C268B}"/>
    <cellStyle name="Entrada 2 3 2 3 26" xfId="7282" xr:uid="{ACAC624A-7857-491F-98E2-9DA4AC0F0759}"/>
    <cellStyle name="Entrada 2 3 2 3 27" xfId="7283" xr:uid="{4062DB63-1F4B-4EAA-95F4-8E9B90B6578A}"/>
    <cellStyle name="Entrada 2 3 2 3 28" xfId="7284" xr:uid="{50C1DA35-6455-432A-B6BD-8AFAF61F1F0E}"/>
    <cellStyle name="Entrada 2 3 2 3 29" xfId="7285" xr:uid="{DE223933-20D7-4FFE-A933-189B241F1C4A}"/>
    <cellStyle name="Entrada 2 3 2 3 3" xfId="7286" xr:uid="{8DB14F16-831B-41E9-9792-80093D4FCBA4}"/>
    <cellStyle name="Entrada 2 3 2 3 3 10" xfId="7287" xr:uid="{2D13F55F-A898-4667-950B-204031CA7C63}"/>
    <cellStyle name="Entrada 2 3 2 3 3 11" xfId="7288" xr:uid="{77EA195D-63DF-44C4-A4E9-13714081B89A}"/>
    <cellStyle name="Entrada 2 3 2 3 3 12" xfId="7289" xr:uid="{13C8F615-0A7A-4712-B9DE-B66F72A31A76}"/>
    <cellStyle name="Entrada 2 3 2 3 3 13" xfId="7290" xr:uid="{C5E191F2-1B2C-4D32-AFC9-1A50F54D9445}"/>
    <cellStyle name="Entrada 2 3 2 3 3 14" xfId="7291" xr:uid="{BEF105E1-AFE6-4A3A-A004-3B00500F3FBB}"/>
    <cellStyle name="Entrada 2 3 2 3 3 15" xfId="7292" xr:uid="{95B9137B-F297-4354-BC44-D6EB6D49D246}"/>
    <cellStyle name="Entrada 2 3 2 3 3 16" xfId="7293" xr:uid="{9440BBE9-A764-4DEA-8D4F-05A153B2F2A9}"/>
    <cellStyle name="Entrada 2 3 2 3 3 17" xfId="7294" xr:uid="{D0364B0B-F105-407A-87AE-341F47EF50AE}"/>
    <cellStyle name="Entrada 2 3 2 3 3 18" xfId="7295" xr:uid="{99A85598-910C-4CD2-BB95-AEDD539B4DAC}"/>
    <cellStyle name="Entrada 2 3 2 3 3 19" xfId="7296" xr:uid="{B959B5B5-A7D9-412A-8CFF-E50CBE150923}"/>
    <cellStyle name="Entrada 2 3 2 3 3 2" xfId="7297" xr:uid="{38230795-8948-4C32-991F-12BC3E863D4D}"/>
    <cellStyle name="Entrada 2 3 2 3 3 20" xfId="7298" xr:uid="{2464075D-BA2F-4549-AEFF-3D976D581D31}"/>
    <cellStyle name="Entrada 2 3 2 3 3 21" xfId="7299" xr:uid="{8A161989-C65C-48B0-AFBE-FC86997C6D14}"/>
    <cellStyle name="Entrada 2 3 2 3 3 22" xfId="7300" xr:uid="{E97B6F12-1A61-4FDD-8B8F-4C59F68C3F79}"/>
    <cellStyle name="Entrada 2 3 2 3 3 23" xfId="7301" xr:uid="{BCFF54A8-39A4-4DE4-83EE-0FCFB424D7F7}"/>
    <cellStyle name="Entrada 2 3 2 3 3 24" xfId="7302" xr:uid="{EF9D2DC6-833E-4324-B090-A2B41D0328A2}"/>
    <cellStyle name="Entrada 2 3 2 3 3 25" xfId="7303" xr:uid="{1CCDFE5A-8C92-4BAB-BB24-E2C5F90AAA53}"/>
    <cellStyle name="Entrada 2 3 2 3 3 26" xfId="7304" xr:uid="{62049B22-4607-4F17-AC95-56C07A76538B}"/>
    <cellStyle name="Entrada 2 3 2 3 3 27" xfId="7305" xr:uid="{280ADCFE-B5D8-4589-96A4-9336655B86B0}"/>
    <cellStyle name="Entrada 2 3 2 3 3 28" xfId="7306" xr:uid="{951F3C46-4B3D-4BA0-A115-2E7445C23993}"/>
    <cellStyle name="Entrada 2 3 2 3 3 29" xfId="7307" xr:uid="{4C06818F-D267-4A1A-BE15-9AFEB49EB0D4}"/>
    <cellStyle name="Entrada 2 3 2 3 3 3" xfId="7308" xr:uid="{7D5F1FF1-BB75-48E7-865A-FE63C9D47B56}"/>
    <cellStyle name="Entrada 2 3 2 3 3 30" xfId="7309" xr:uid="{1431639F-0C21-4244-8CE2-346EB38E18C3}"/>
    <cellStyle name="Entrada 2 3 2 3 3 31" xfId="7310" xr:uid="{B11224CD-CD23-4A82-A793-D3A43CEA7206}"/>
    <cellStyle name="Entrada 2 3 2 3 3 4" xfId="7311" xr:uid="{E12C83F3-44DD-40EC-B4B0-CE4E657EBBE5}"/>
    <cellStyle name="Entrada 2 3 2 3 3 5" xfId="7312" xr:uid="{0FD5FCB9-F19E-460A-BC50-97A111E3431C}"/>
    <cellStyle name="Entrada 2 3 2 3 3 6" xfId="7313" xr:uid="{56EAB560-BED1-489F-A7D5-FA66E58DAEDC}"/>
    <cellStyle name="Entrada 2 3 2 3 3 7" xfId="7314" xr:uid="{735D1CBC-63F6-4478-BC11-307737FA17B5}"/>
    <cellStyle name="Entrada 2 3 2 3 3 8" xfId="7315" xr:uid="{D83BA29B-966A-4AA2-BB72-F241FCC8E295}"/>
    <cellStyle name="Entrada 2 3 2 3 3 9" xfId="7316" xr:uid="{BA56356A-9869-4620-8AF7-3CBC6C6868A3}"/>
    <cellStyle name="Entrada 2 3 2 3 30" xfId="7317" xr:uid="{4E9542C1-53F5-453E-8636-A4E579688496}"/>
    <cellStyle name="Entrada 2 3 2 3 31" xfId="7318" xr:uid="{E2F83197-D4AB-4941-BE06-D2F08A69DBED}"/>
    <cellStyle name="Entrada 2 3 2 3 32" xfId="7319" xr:uid="{479CCC28-3892-460C-9684-35C251A6AE52}"/>
    <cellStyle name="Entrada 2 3 2 3 33" xfId="7320" xr:uid="{18E04684-FB4E-451E-A1F8-7A448D9F2415}"/>
    <cellStyle name="Entrada 2 3 2 3 4" xfId="7321" xr:uid="{D39E4E40-08E2-471B-A686-F7AEB0ACA415}"/>
    <cellStyle name="Entrada 2 3 2 3 5" xfId="7322" xr:uid="{CFCAC376-0212-494B-8D61-F4641D17320C}"/>
    <cellStyle name="Entrada 2 3 2 3 6" xfId="7323" xr:uid="{0CF70CDC-8DC9-4B6B-AA12-A87567C47BC4}"/>
    <cellStyle name="Entrada 2 3 2 3 7" xfId="7324" xr:uid="{F9553515-25D0-463F-A549-092F28CCC382}"/>
    <cellStyle name="Entrada 2 3 2 3 8" xfId="7325" xr:uid="{8FD9DA15-5B2F-4365-B986-672EC54D256C}"/>
    <cellStyle name="Entrada 2 3 2 3 9" xfId="7326" xr:uid="{6F06C98E-4937-40D4-A251-28997D3E5604}"/>
    <cellStyle name="Entrada 2 3 2 30" xfId="7327" xr:uid="{0FDB1E0F-9ADA-4753-94C2-9F694C831E9A}"/>
    <cellStyle name="Entrada 2 3 2 31" xfId="7328" xr:uid="{F7C6D173-A3E9-44C5-B86F-6010E518DCFF}"/>
    <cellStyle name="Entrada 2 3 2 32" xfId="7329" xr:uid="{590EDF67-DA8A-43F6-AB54-6A4FFDCD5EDF}"/>
    <cellStyle name="Entrada 2 3 2 33" xfId="7330" xr:uid="{EE34C504-4DD8-47D0-999D-9DACF0B7F6C7}"/>
    <cellStyle name="Entrada 2 3 2 34" xfId="7331" xr:uid="{10ED5C23-1543-42E9-93F4-2B3B7E2DBD10}"/>
    <cellStyle name="Entrada 2 3 2 35" xfId="7332" xr:uid="{2E948C56-9B95-4F72-BA40-8200C331CA4F}"/>
    <cellStyle name="Entrada 2 3 2 36" xfId="7333" xr:uid="{C913D000-FB76-4A10-92CD-84908EDF4C2D}"/>
    <cellStyle name="Entrada 2 3 2 4" xfId="7334" xr:uid="{F221047A-254E-4F91-8AEF-0442217A5148}"/>
    <cellStyle name="Entrada 2 3 2 4 10" xfId="7335" xr:uid="{755BBF80-008B-4EFF-9A8F-344A72136859}"/>
    <cellStyle name="Entrada 2 3 2 4 11" xfId="7336" xr:uid="{5AE0455D-DF0A-436F-9DF1-3FA398D9B96C}"/>
    <cellStyle name="Entrada 2 3 2 4 12" xfId="7337" xr:uid="{3DD6C687-1C9A-4C29-9D6D-296AC9254AC5}"/>
    <cellStyle name="Entrada 2 3 2 4 13" xfId="7338" xr:uid="{A2ED739F-C9C2-4E23-84BB-30A5404DEBD3}"/>
    <cellStyle name="Entrada 2 3 2 4 14" xfId="7339" xr:uid="{3FB9FC9B-8760-4F04-A6F3-B1685AA2573E}"/>
    <cellStyle name="Entrada 2 3 2 4 15" xfId="7340" xr:uid="{CB00D6FF-FEA5-463A-928D-849FEC1748F4}"/>
    <cellStyle name="Entrada 2 3 2 4 16" xfId="7341" xr:uid="{D0F42E25-ECCB-4677-9974-ED50FEEE04BB}"/>
    <cellStyle name="Entrada 2 3 2 4 17" xfId="7342" xr:uid="{5AC5C91E-4E99-4F4C-B513-9CF647862AD0}"/>
    <cellStyle name="Entrada 2 3 2 4 18" xfId="7343" xr:uid="{27AA3850-0CDC-4E2C-8AE0-359ADB8502B7}"/>
    <cellStyle name="Entrada 2 3 2 4 19" xfId="7344" xr:uid="{6A671B56-60AB-46A3-BDF4-88365C789D6C}"/>
    <cellStyle name="Entrada 2 3 2 4 2" xfId="7345" xr:uid="{38855E40-91F1-4CA5-BBE5-749414D080ED}"/>
    <cellStyle name="Entrada 2 3 2 4 2 10" xfId="7346" xr:uid="{2D9A69AB-5D59-4875-BC22-3733D75B3946}"/>
    <cellStyle name="Entrada 2 3 2 4 2 11" xfId="7347" xr:uid="{5764EB11-DA6B-4A5D-978F-F83B09F30E7F}"/>
    <cellStyle name="Entrada 2 3 2 4 2 12" xfId="7348" xr:uid="{2F64F0B2-D401-4691-AABA-9430C7AD9BBA}"/>
    <cellStyle name="Entrada 2 3 2 4 2 13" xfId="7349" xr:uid="{CC7FEC88-77F7-41F3-B1F5-EE00A67B327D}"/>
    <cellStyle name="Entrada 2 3 2 4 2 14" xfId="7350" xr:uid="{59ED5920-5FCE-44FD-8A62-DF96EE6EC36A}"/>
    <cellStyle name="Entrada 2 3 2 4 2 15" xfId="7351" xr:uid="{316F88BE-2E76-422A-8F9B-6BA7CB36D40D}"/>
    <cellStyle name="Entrada 2 3 2 4 2 16" xfId="7352" xr:uid="{5CC9F978-6E1F-4DBD-AF4C-2D42522BAACA}"/>
    <cellStyle name="Entrada 2 3 2 4 2 17" xfId="7353" xr:uid="{82536E91-8761-45DD-85D1-8D9FB8EDA6DD}"/>
    <cellStyle name="Entrada 2 3 2 4 2 18" xfId="7354" xr:uid="{7BAE6D73-5097-411B-99CB-15AF09D48565}"/>
    <cellStyle name="Entrada 2 3 2 4 2 19" xfId="7355" xr:uid="{3F66226D-A3E4-473A-A2CB-7DE86924409E}"/>
    <cellStyle name="Entrada 2 3 2 4 2 2" xfId="7356" xr:uid="{BE598914-75FB-4F49-9542-C20BCFA38A00}"/>
    <cellStyle name="Entrada 2 3 2 4 2 20" xfId="7357" xr:uid="{58C2A286-515D-4419-9239-B89C833E311B}"/>
    <cellStyle name="Entrada 2 3 2 4 2 21" xfId="7358" xr:uid="{7D278E86-5156-476E-9A9F-1EED1017D711}"/>
    <cellStyle name="Entrada 2 3 2 4 2 22" xfId="7359" xr:uid="{9F3863F1-F3D9-4CD4-ABD7-08682A9AFA7B}"/>
    <cellStyle name="Entrada 2 3 2 4 2 23" xfId="7360" xr:uid="{B75E3B8D-B0F3-4AE5-A5B3-6D277AEF3959}"/>
    <cellStyle name="Entrada 2 3 2 4 2 24" xfId="7361" xr:uid="{884B20F8-3296-492C-8149-7B57F09AC543}"/>
    <cellStyle name="Entrada 2 3 2 4 2 25" xfId="7362" xr:uid="{DCC943FD-720E-48A6-9E66-27028D525DA0}"/>
    <cellStyle name="Entrada 2 3 2 4 2 26" xfId="7363" xr:uid="{2F3237B6-0A8A-4155-801A-B339312263C9}"/>
    <cellStyle name="Entrada 2 3 2 4 2 27" xfId="7364" xr:uid="{4C0B2806-F89E-4E78-8027-DE4C0214810E}"/>
    <cellStyle name="Entrada 2 3 2 4 2 28" xfId="7365" xr:uid="{9A4AFEC3-523B-4088-A75B-9AA6B1B3DF81}"/>
    <cellStyle name="Entrada 2 3 2 4 2 29" xfId="7366" xr:uid="{0A8DF1A0-71BF-48DA-B70C-EC6732AEE6A9}"/>
    <cellStyle name="Entrada 2 3 2 4 2 3" xfId="7367" xr:uid="{B83E9044-668C-4C47-818E-194FA2DCEFE8}"/>
    <cellStyle name="Entrada 2 3 2 4 2 30" xfId="7368" xr:uid="{29041255-52B5-42FA-9B40-8869FDD2D001}"/>
    <cellStyle name="Entrada 2 3 2 4 2 31" xfId="7369" xr:uid="{967339B5-87B1-426D-A120-FDEB9251CA79}"/>
    <cellStyle name="Entrada 2 3 2 4 2 4" xfId="7370" xr:uid="{222906F3-5999-4FF9-A271-FB970C974C0B}"/>
    <cellStyle name="Entrada 2 3 2 4 2 5" xfId="7371" xr:uid="{1BC8A59C-367E-4C07-96B3-48D6A09BCDEA}"/>
    <cellStyle name="Entrada 2 3 2 4 2 6" xfId="7372" xr:uid="{44961F81-1D34-413D-8F6D-1F8C7C0C4A56}"/>
    <cellStyle name="Entrada 2 3 2 4 2 7" xfId="7373" xr:uid="{30FF8B6F-7A1D-4420-B949-93F35BCE027A}"/>
    <cellStyle name="Entrada 2 3 2 4 2 8" xfId="7374" xr:uid="{16748C49-0030-4479-8D5A-607D7E656B96}"/>
    <cellStyle name="Entrada 2 3 2 4 2 9" xfId="7375" xr:uid="{EEA9E44A-42ED-48CA-86B8-0D3984F3907E}"/>
    <cellStyle name="Entrada 2 3 2 4 20" xfId="7376" xr:uid="{68BD4556-FED7-4D1F-866D-9FFC55956999}"/>
    <cellStyle name="Entrada 2 3 2 4 21" xfId="7377" xr:uid="{7D695C2E-BDBB-418E-96C3-809DDD576B14}"/>
    <cellStyle name="Entrada 2 3 2 4 22" xfId="7378" xr:uid="{B5423770-C61C-4DFD-910C-7001ADC480B7}"/>
    <cellStyle name="Entrada 2 3 2 4 23" xfId="7379" xr:uid="{85A3827C-69D7-44CA-8923-5DE63155A554}"/>
    <cellStyle name="Entrada 2 3 2 4 24" xfId="7380" xr:uid="{F92EA21B-3A86-4EE4-B9DF-BB30F934A587}"/>
    <cellStyle name="Entrada 2 3 2 4 25" xfId="7381" xr:uid="{21E7E580-02DD-4D0B-AFD7-D6158D954E99}"/>
    <cellStyle name="Entrada 2 3 2 4 26" xfId="7382" xr:uid="{FBC7C96A-3666-4739-9EC6-581135516561}"/>
    <cellStyle name="Entrada 2 3 2 4 27" xfId="7383" xr:uid="{4499F945-023D-4CFF-A978-2C24E5838327}"/>
    <cellStyle name="Entrada 2 3 2 4 28" xfId="7384" xr:uid="{D5C0AFB8-2E39-4D2F-9B9A-D36991653F2B}"/>
    <cellStyle name="Entrada 2 3 2 4 29" xfId="7385" xr:uid="{C7C4966C-31AF-44EF-9BB7-B2EA9B56D680}"/>
    <cellStyle name="Entrada 2 3 2 4 3" xfId="7386" xr:uid="{8F212681-418F-4555-8755-49B15EC6860A}"/>
    <cellStyle name="Entrada 2 3 2 4 3 10" xfId="7387" xr:uid="{4CCFA5C8-9E9A-4B0A-ABDC-FD41345DFFCC}"/>
    <cellStyle name="Entrada 2 3 2 4 3 11" xfId="7388" xr:uid="{25B99818-0746-46F4-9849-8A38D84E7212}"/>
    <cellStyle name="Entrada 2 3 2 4 3 12" xfId="7389" xr:uid="{4AEC07DF-64E8-460E-833E-28237678B11B}"/>
    <cellStyle name="Entrada 2 3 2 4 3 13" xfId="7390" xr:uid="{C817B562-EFA5-4843-B65C-7B700D8ED038}"/>
    <cellStyle name="Entrada 2 3 2 4 3 14" xfId="7391" xr:uid="{CE5FB143-9080-485D-9CD8-90DAA9B73835}"/>
    <cellStyle name="Entrada 2 3 2 4 3 15" xfId="7392" xr:uid="{E7F8F330-FEF9-4676-B126-03C9C540DE8B}"/>
    <cellStyle name="Entrada 2 3 2 4 3 16" xfId="7393" xr:uid="{E3A6647F-B805-4A85-AE79-ABBA1E46D8A5}"/>
    <cellStyle name="Entrada 2 3 2 4 3 17" xfId="7394" xr:uid="{7FC2A176-B3EA-4A54-834E-D3BC08E3A3DB}"/>
    <cellStyle name="Entrada 2 3 2 4 3 18" xfId="7395" xr:uid="{F79D9F9D-A968-4C1F-A1AC-AD7E0D747F84}"/>
    <cellStyle name="Entrada 2 3 2 4 3 19" xfId="7396" xr:uid="{135FC1F0-A25D-41BB-B6A7-F6446B055BAA}"/>
    <cellStyle name="Entrada 2 3 2 4 3 2" xfId="7397" xr:uid="{E6507375-8AD6-4359-BE65-3C0078B4B920}"/>
    <cellStyle name="Entrada 2 3 2 4 3 20" xfId="7398" xr:uid="{489F272D-7D26-4037-BE62-A42C433D82F7}"/>
    <cellStyle name="Entrada 2 3 2 4 3 21" xfId="7399" xr:uid="{E3EF3875-FD1E-43F0-A3EB-75BD09566AB5}"/>
    <cellStyle name="Entrada 2 3 2 4 3 22" xfId="7400" xr:uid="{8B949217-5730-4023-8EB0-83A15AD75221}"/>
    <cellStyle name="Entrada 2 3 2 4 3 23" xfId="7401" xr:uid="{2D43740B-EEBA-4ADC-BB28-CBE2497DAF1B}"/>
    <cellStyle name="Entrada 2 3 2 4 3 24" xfId="7402" xr:uid="{04CA0A6B-74E4-4E3A-9059-63CC6F4F7FF1}"/>
    <cellStyle name="Entrada 2 3 2 4 3 25" xfId="7403" xr:uid="{4AD32A6F-A34F-434A-BF00-6BE5D6A6F98C}"/>
    <cellStyle name="Entrada 2 3 2 4 3 26" xfId="7404" xr:uid="{20AD10E9-3858-4479-ADA5-F03E1AB873B8}"/>
    <cellStyle name="Entrada 2 3 2 4 3 27" xfId="7405" xr:uid="{64B20770-7B7A-4A16-8A6F-CD8854C6A5A4}"/>
    <cellStyle name="Entrada 2 3 2 4 3 28" xfId="7406" xr:uid="{40B9A56E-839A-4A65-970D-1C93C7873327}"/>
    <cellStyle name="Entrada 2 3 2 4 3 29" xfId="7407" xr:uid="{9B9B8CCE-4919-42FE-BF03-BC4D3849BE54}"/>
    <cellStyle name="Entrada 2 3 2 4 3 3" xfId="7408" xr:uid="{F51CF416-4089-4E61-8D01-2605F09578FD}"/>
    <cellStyle name="Entrada 2 3 2 4 3 30" xfId="7409" xr:uid="{20591D21-2CC2-46E7-BC6F-B22530AF256B}"/>
    <cellStyle name="Entrada 2 3 2 4 3 31" xfId="7410" xr:uid="{993E7227-2A5F-4B2A-88FA-C47206638C8B}"/>
    <cellStyle name="Entrada 2 3 2 4 3 4" xfId="7411" xr:uid="{08186D12-735C-4B56-944A-4CE5B7347B44}"/>
    <cellStyle name="Entrada 2 3 2 4 3 5" xfId="7412" xr:uid="{8A22094F-250A-4EA9-9D52-2400B9BAAC0A}"/>
    <cellStyle name="Entrada 2 3 2 4 3 6" xfId="7413" xr:uid="{A44B8F45-A190-4D78-9669-53B859C7936E}"/>
    <cellStyle name="Entrada 2 3 2 4 3 7" xfId="7414" xr:uid="{F6F49A18-70A0-4CF5-BAF7-511343C56D8D}"/>
    <cellStyle name="Entrada 2 3 2 4 3 8" xfId="7415" xr:uid="{B3CA304D-CC23-417F-89BC-0EBC1A915005}"/>
    <cellStyle name="Entrada 2 3 2 4 3 9" xfId="7416" xr:uid="{06A03CC4-407F-4349-ACEF-3C9529736B02}"/>
    <cellStyle name="Entrada 2 3 2 4 30" xfId="7417" xr:uid="{C34A54B9-CE59-4B9E-A662-3AF60F6D75D9}"/>
    <cellStyle name="Entrada 2 3 2 4 31" xfId="7418" xr:uid="{0DA92395-6B6A-485E-B350-3FF2DBE83CD3}"/>
    <cellStyle name="Entrada 2 3 2 4 32" xfId="7419" xr:uid="{1DD045B0-4926-46D5-986C-2C85EABCE3DC}"/>
    <cellStyle name="Entrada 2 3 2 4 33" xfId="7420" xr:uid="{A70CDDE0-BCD3-428A-AC16-9CFED64B1C20}"/>
    <cellStyle name="Entrada 2 3 2 4 4" xfId="7421" xr:uid="{6CD9ABC4-6033-4904-A6C0-F4B93AE434DD}"/>
    <cellStyle name="Entrada 2 3 2 4 5" xfId="7422" xr:uid="{052F1311-B52B-48C1-9948-C806593E0609}"/>
    <cellStyle name="Entrada 2 3 2 4 6" xfId="7423" xr:uid="{3F363E30-B884-46E0-A718-892057147E0B}"/>
    <cellStyle name="Entrada 2 3 2 4 7" xfId="7424" xr:uid="{D230269E-94A2-4A40-9447-592CCB16D041}"/>
    <cellStyle name="Entrada 2 3 2 4 8" xfId="7425" xr:uid="{47E1C631-4783-4561-BB0B-E1E7637CB94D}"/>
    <cellStyle name="Entrada 2 3 2 4 9" xfId="7426" xr:uid="{5A5092F8-5786-4C68-808F-EAEBAE6594E5}"/>
    <cellStyle name="Entrada 2 3 2 5" xfId="7427" xr:uid="{5359F915-ADDF-4279-B195-CA5880A6C210}"/>
    <cellStyle name="Entrada 2 3 2 5 10" xfId="7428" xr:uid="{E8D7CA3D-E474-4C24-B451-E33DDA29C6A1}"/>
    <cellStyle name="Entrada 2 3 2 5 11" xfId="7429" xr:uid="{1A5376B8-8FF2-45C1-8695-691FE87931D5}"/>
    <cellStyle name="Entrada 2 3 2 5 12" xfId="7430" xr:uid="{5C6A02B6-C9DF-4B9A-9153-8300C2A50799}"/>
    <cellStyle name="Entrada 2 3 2 5 13" xfId="7431" xr:uid="{B2DC3D5F-B406-48F3-B1AF-191D0AFD91DC}"/>
    <cellStyle name="Entrada 2 3 2 5 14" xfId="7432" xr:uid="{C7752F43-2CB1-4D6C-9DD8-1D69F22935AD}"/>
    <cellStyle name="Entrada 2 3 2 5 15" xfId="7433" xr:uid="{C258619C-9C32-4D13-A6F0-56ADDCABADD8}"/>
    <cellStyle name="Entrada 2 3 2 5 16" xfId="7434" xr:uid="{36057FC9-8D73-47EC-895B-0514161F5DA2}"/>
    <cellStyle name="Entrada 2 3 2 5 17" xfId="7435" xr:uid="{F6D1F399-6BAB-45C6-8D28-5BD88133C1E7}"/>
    <cellStyle name="Entrada 2 3 2 5 18" xfId="7436" xr:uid="{A03B907F-5872-48CD-8D0A-061097627387}"/>
    <cellStyle name="Entrada 2 3 2 5 19" xfId="7437" xr:uid="{D400F26D-CC3D-4EFE-B064-D57E0F401DD1}"/>
    <cellStyle name="Entrada 2 3 2 5 2" xfId="7438" xr:uid="{EBACB8C9-ACB6-4C4F-996B-C341AA16B16A}"/>
    <cellStyle name="Entrada 2 3 2 5 20" xfId="7439" xr:uid="{F53278FD-081F-4D56-B969-600298094F86}"/>
    <cellStyle name="Entrada 2 3 2 5 21" xfId="7440" xr:uid="{C5B09C71-1815-4E8C-9200-155180C85ED8}"/>
    <cellStyle name="Entrada 2 3 2 5 22" xfId="7441" xr:uid="{D20137BB-33B8-41C3-9DF9-70E6DE40D299}"/>
    <cellStyle name="Entrada 2 3 2 5 23" xfId="7442" xr:uid="{C9F82744-09F8-4659-ACD1-D7C72B6BC1DB}"/>
    <cellStyle name="Entrada 2 3 2 5 24" xfId="7443" xr:uid="{28C5B08F-4F13-4452-BC16-91D41DE6B75A}"/>
    <cellStyle name="Entrada 2 3 2 5 25" xfId="7444" xr:uid="{DB8B3549-90CB-4202-9238-7EB17C94AD83}"/>
    <cellStyle name="Entrada 2 3 2 5 26" xfId="7445" xr:uid="{14228764-7785-4328-94F5-88DD14D57F70}"/>
    <cellStyle name="Entrada 2 3 2 5 27" xfId="7446" xr:uid="{58AC73DC-E6F7-4D4B-91A9-9770F7A27D91}"/>
    <cellStyle name="Entrada 2 3 2 5 28" xfId="7447" xr:uid="{1AB8BA2E-85A5-4893-8DF3-BC06416B0AC4}"/>
    <cellStyle name="Entrada 2 3 2 5 29" xfId="7448" xr:uid="{999706BB-B597-4E12-B20B-70B06DFA29BE}"/>
    <cellStyle name="Entrada 2 3 2 5 3" xfId="7449" xr:uid="{F750A9D6-6155-4568-9E20-63477D35A422}"/>
    <cellStyle name="Entrada 2 3 2 5 30" xfId="7450" xr:uid="{51FEAB84-B56C-489F-8AEE-24C02C2668D6}"/>
    <cellStyle name="Entrada 2 3 2 5 31" xfId="7451" xr:uid="{FF3CDC45-7D0A-4500-83B2-E494526298C2}"/>
    <cellStyle name="Entrada 2 3 2 5 4" xfId="7452" xr:uid="{DDD88160-FEB2-44A5-8C32-919E54A006E8}"/>
    <cellStyle name="Entrada 2 3 2 5 5" xfId="7453" xr:uid="{F82CDAB6-7A4A-4C1C-9512-7AD49E25FBD5}"/>
    <cellStyle name="Entrada 2 3 2 5 6" xfId="7454" xr:uid="{46F9DFE6-5039-4924-824C-0F3F27E4CC89}"/>
    <cellStyle name="Entrada 2 3 2 5 7" xfId="7455" xr:uid="{7BEDA803-50F0-4D80-B9D3-B14EC7EF89AD}"/>
    <cellStyle name="Entrada 2 3 2 5 8" xfId="7456" xr:uid="{FEE2FF21-F511-425D-A24A-A15B2F91D084}"/>
    <cellStyle name="Entrada 2 3 2 5 9" xfId="7457" xr:uid="{FBAFFC5A-5571-4EAA-BCE7-5AF37FC4D7D4}"/>
    <cellStyle name="Entrada 2 3 2 6" xfId="7458" xr:uid="{70741A0E-9B99-45F4-A72C-FD3F98E10604}"/>
    <cellStyle name="Entrada 2 3 2 6 10" xfId="7459" xr:uid="{B76B16BA-898D-4D9C-AF29-E460E948CA2C}"/>
    <cellStyle name="Entrada 2 3 2 6 11" xfId="7460" xr:uid="{83D26518-BE42-4F0F-979C-2C3563F45E23}"/>
    <cellStyle name="Entrada 2 3 2 6 12" xfId="7461" xr:uid="{4EE13E81-7B80-4E91-8F56-752016FA5FFD}"/>
    <cellStyle name="Entrada 2 3 2 6 13" xfId="7462" xr:uid="{DB0467D4-EAC7-4DFB-B932-7C4B60A84C8B}"/>
    <cellStyle name="Entrada 2 3 2 6 14" xfId="7463" xr:uid="{FC6A158A-0ADE-4390-A684-7826CF8FEBCF}"/>
    <cellStyle name="Entrada 2 3 2 6 15" xfId="7464" xr:uid="{3D8B7E74-2B56-4F8D-81A8-C5F2D76E987D}"/>
    <cellStyle name="Entrada 2 3 2 6 16" xfId="7465" xr:uid="{9620D6D6-7333-4914-BBC3-A2F8AF248707}"/>
    <cellStyle name="Entrada 2 3 2 6 17" xfId="7466" xr:uid="{311C3810-3D36-4ABB-A4C1-6AB7A0A1B24C}"/>
    <cellStyle name="Entrada 2 3 2 6 18" xfId="7467" xr:uid="{CF24FF3A-FA50-429C-96B4-BCB4B0B534A6}"/>
    <cellStyle name="Entrada 2 3 2 6 19" xfId="7468" xr:uid="{A288B81F-7BE2-4C1F-AB7B-E78B3BBB8E36}"/>
    <cellStyle name="Entrada 2 3 2 6 2" xfId="7469" xr:uid="{99971E8F-D61D-4D2F-95CE-E05CF1810369}"/>
    <cellStyle name="Entrada 2 3 2 6 20" xfId="7470" xr:uid="{C17A01AC-4978-4163-A6FE-8F3195D59438}"/>
    <cellStyle name="Entrada 2 3 2 6 21" xfId="7471" xr:uid="{845C9EA3-9C26-420B-AC90-D4BD242487A9}"/>
    <cellStyle name="Entrada 2 3 2 6 22" xfId="7472" xr:uid="{57972DFF-9AFD-45D1-886A-5127C9254FE7}"/>
    <cellStyle name="Entrada 2 3 2 6 23" xfId="7473" xr:uid="{D950ACC3-9E82-467F-BC35-F27EF0533319}"/>
    <cellStyle name="Entrada 2 3 2 6 24" xfId="7474" xr:uid="{65C0EB08-9074-47E6-836B-3B9331DE7263}"/>
    <cellStyle name="Entrada 2 3 2 6 25" xfId="7475" xr:uid="{9DDB7CD4-4084-453E-93A9-23C361725033}"/>
    <cellStyle name="Entrada 2 3 2 6 26" xfId="7476" xr:uid="{BA2E4F26-9990-49E0-972F-8B6C4B993D1C}"/>
    <cellStyle name="Entrada 2 3 2 6 27" xfId="7477" xr:uid="{5FA80EAA-EDE3-4E57-B5B2-DCD4D1831807}"/>
    <cellStyle name="Entrada 2 3 2 6 28" xfId="7478" xr:uid="{19B5E9F5-C898-4979-9DF4-E71B93BC0B44}"/>
    <cellStyle name="Entrada 2 3 2 6 29" xfId="7479" xr:uid="{83962FEC-36BE-4E54-91E7-77A29BF49ED5}"/>
    <cellStyle name="Entrada 2 3 2 6 3" xfId="7480" xr:uid="{EEE46726-1FCB-4C84-8774-FA9381DC8ED2}"/>
    <cellStyle name="Entrada 2 3 2 6 30" xfId="7481" xr:uid="{7E4BD5FC-4D4B-4F66-BE82-F68616523886}"/>
    <cellStyle name="Entrada 2 3 2 6 31" xfId="7482" xr:uid="{CFFFEC63-29DF-4D98-81B4-0B6187BFC49F}"/>
    <cellStyle name="Entrada 2 3 2 6 4" xfId="7483" xr:uid="{66819FDA-2ECB-4AD4-81F8-849A35F0045A}"/>
    <cellStyle name="Entrada 2 3 2 6 5" xfId="7484" xr:uid="{3D91ACC2-5F38-4868-87FE-45DE1054C0DC}"/>
    <cellStyle name="Entrada 2 3 2 6 6" xfId="7485" xr:uid="{08D80E7E-F80A-44FE-8DD3-912C3E1B9B7A}"/>
    <cellStyle name="Entrada 2 3 2 6 7" xfId="7486" xr:uid="{85F7DFC6-BC27-4D2F-A3EB-6C8423DFA1A9}"/>
    <cellStyle name="Entrada 2 3 2 6 8" xfId="7487" xr:uid="{1AA43442-3DB1-46B6-8C53-62DCCF887469}"/>
    <cellStyle name="Entrada 2 3 2 6 9" xfId="7488" xr:uid="{5DBFAF7B-0FA4-4168-A63F-EF25441CEACF}"/>
    <cellStyle name="Entrada 2 3 2 7" xfId="7489" xr:uid="{82C4EB40-0A97-4B50-B4BE-4BF62B25C987}"/>
    <cellStyle name="Entrada 2 3 2 8" xfId="7490" xr:uid="{BF2D7EA7-CE0C-4EEE-8F54-DC1E850AAAE5}"/>
    <cellStyle name="Entrada 2 3 2 9" xfId="7491" xr:uid="{37A0CA6A-BCC4-4287-A4CC-3C2708A64433}"/>
    <cellStyle name="Entrada 2 3 20" xfId="7492" xr:uid="{5A1C9F7C-C88E-4097-873A-7C910E9A91B4}"/>
    <cellStyle name="Entrada 2 3 21" xfId="7493" xr:uid="{03B26FBA-5DC7-4BBE-BF60-F7A95A5B4EFB}"/>
    <cellStyle name="Entrada 2 3 22" xfId="7494" xr:uid="{925EF769-5B8C-48EE-A45C-A1D294240168}"/>
    <cellStyle name="Entrada 2 3 23" xfId="7495" xr:uid="{696EED1B-66F8-4DC0-B86F-312E9B213405}"/>
    <cellStyle name="Entrada 2 3 24" xfId="7496" xr:uid="{4F2FB8DB-A5CC-4A0C-898E-4DF2A55F02E9}"/>
    <cellStyle name="Entrada 2 3 25" xfId="7497" xr:uid="{3866D624-81A3-4218-A756-5FE7220D9296}"/>
    <cellStyle name="Entrada 2 3 26" xfId="7498" xr:uid="{90AEC8DD-26AC-4C5E-A2C9-28CBDD131142}"/>
    <cellStyle name="Entrada 2 3 27" xfId="7499" xr:uid="{710B17B3-0708-4BD2-BA18-162B011B90A5}"/>
    <cellStyle name="Entrada 2 3 28" xfId="7500" xr:uid="{3BFABBAF-70A6-4A45-8A72-160083D7C6AB}"/>
    <cellStyle name="Entrada 2 3 29" xfId="7501" xr:uid="{5CE3A2B5-E826-433F-80B6-B33B00DAF6CC}"/>
    <cellStyle name="Entrada 2 3 3" xfId="7502" xr:uid="{A8C678F1-452D-474C-B306-9249A402C793}"/>
    <cellStyle name="Entrada 2 3 3 10" xfId="7503" xr:uid="{66801AF9-3C13-4AED-A658-08D33AA35AEC}"/>
    <cellStyle name="Entrada 2 3 3 11" xfId="7504" xr:uid="{81FEAAE3-D629-4E43-8424-A0983B40D223}"/>
    <cellStyle name="Entrada 2 3 3 12" xfId="7505" xr:uid="{3DB26D94-CADD-4BC6-B10B-F67FCE731BD7}"/>
    <cellStyle name="Entrada 2 3 3 13" xfId="7506" xr:uid="{750F6096-EF70-49EA-86C6-ED5791E1E696}"/>
    <cellStyle name="Entrada 2 3 3 14" xfId="7507" xr:uid="{04DEEA2F-6901-48D3-8861-2C7CF217363C}"/>
    <cellStyle name="Entrada 2 3 3 15" xfId="7508" xr:uid="{9CED128A-CF4D-46D0-9F1E-7E16BE4BE8FF}"/>
    <cellStyle name="Entrada 2 3 3 16" xfId="7509" xr:uid="{04AC8AE4-697E-4160-8CC3-6A6B37EE79F3}"/>
    <cellStyle name="Entrada 2 3 3 17" xfId="7510" xr:uid="{C5336A90-3194-4061-89A5-D29D2B62EA70}"/>
    <cellStyle name="Entrada 2 3 3 18" xfId="7511" xr:uid="{BB969943-4FB6-4ED6-9A70-BA12F670C5DB}"/>
    <cellStyle name="Entrada 2 3 3 19" xfId="7512" xr:uid="{7191F7BA-F5CD-443F-A3EE-7BF864EC749F}"/>
    <cellStyle name="Entrada 2 3 3 2" xfId="7513" xr:uid="{F13BD35E-D88C-4F0C-9504-37BEC35693F9}"/>
    <cellStyle name="Entrada 2 3 3 2 10" xfId="7514" xr:uid="{E20D2FBC-D81A-42CA-8526-0B2879A93D14}"/>
    <cellStyle name="Entrada 2 3 3 2 11" xfId="7515" xr:uid="{A11E77B2-7965-47A7-9863-40AE0E3A54D3}"/>
    <cellStyle name="Entrada 2 3 3 2 12" xfId="7516" xr:uid="{3FC46B6E-D069-499B-BD00-A195BF2AB2B7}"/>
    <cellStyle name="Entrada 2 3 3 2 13" xfId="7517" xr:uid="{E5196097-3662-438A-B3B8-B56FF0E5A698}"/>
    <cellStyle name="Entrada 2 3 3 2 14" xfId="7518" xr:uid="{2784F3F0-BEC0-4C22-BC49-98EB9815369C}"/>
    <cellStyle name="Entrada 2 3 3 2 15" xfId="7519" xr:uid="{49B5CCD0-6ABE-4490-A138-D6B70989B4A4}"/>
    <cellStyle name="Entrada 2 3 3 2 16" xfId="7520" xr:uid="{AAF0CA65-8654-4FCD-8439-B2F1E0E9BB25}"/>
    <cellStyle name="Entrada 2 3 3 2 17" xfId="7521" xr:uid="{3991FD91-29CE-4797-9BDC-E3BB1F345AA4}"/>
    <cellStyle name="Entrada 2 3 3 2 18" xfId="7522" xr:uid="{9BEF162F-832A-486F-B9E3-C4C67D49C930}"/>
    <cellStyle name="Entrada 2 3 3 2 19" xfId="7523" xr:uid="{72DA5D89-DC2F-48FD-8381-92E7AD77E24F}"/>
    <cellStyle name="Entrada 2 3 3 2 2" xfId="7524" xr:uid="{BB36CE75-35D3-4F87-9201-9944670220FE}"/>
    <cellStyle name="Entrada 2 3 3 2 20" xfId="7525" xr:uid="{55594492-17AF-41C3-AC49-40A19A6B8C92}"/>
    <cellStyle name="Entrada 2 3 3 2 21" xfId="7526" xr:uid="{CE3307F6-9F8B-44B2-8B2F-14A91DEE5AFD}"/>
    <cellStyle name="Entrada 2 3 3 2 22" xfId="7527" xr:uid="{013D4320-EE7C-470B-A34F-AAAF1065991C}"/>
    <cellStyle name="Entrada 2 3 3 2 23" xfId="7528" xr:uid="{68CDC76F-14E1-43B2-BCB8-A67C1E32CEDF}"/>
    <cellStyle name="Entrada 2 3 3 2 24" xfId="7529" xr:uid="{E18497A2-22D0-45E1-852C-4F9C7AA2833C}"/>
    <cellStyle name="Entrada 2 3 3 2 25" xfId="7530" xr:uid="{5EB751B9-B326-44DC-AED5-C03644DB75DA}"/>
    <cellStyle name="Entrada 2 3 3 2 26" xfId="7531" xr:uid="{0D0A3B05-B892-4D4D-B3CC-122ADC66EAA6}"/>
    <cellStyle name="Entrada 2 3 3 2 27" xfId="7532" xr:uid="{681796F4-68DC-4424-BFF4-CD64C7084FBE}"/>
    <cellStyle name="Entrada 2 3 3 2 28" xfId="7533" xr:uid="{2F4A39EB-EBFB-46E6-8EBB-079F7E3ABD58}"/>
    <cellStyle name="Entrada 2 3 3 2 29" xfId="7534" xr:uid="{315EA3C2-AF8A-4534-A2F3-3985300A5680}"/>
    <cellStyle name="Entrada 2 3 3 2 3" xfId="7535" xr:uid="{BF7EBFA5-C90A-4EBC-8EB6-2BD1DABD3301}"/>
    <cellStyle name="Entrada 2 3 3 2 30" xfId="7536" xr:uid="{E0E26459-4A71-4DAA-9877-A615771834E9}"/>
    <cellStyle name="Entrada 2 3 3 2 31" xfId="7537" xr:uid="{767DDB20-65C8-4AB3-AB56-4C6DC5022207}"/>
    <cellStyle name="Entrada 2 3 3 2 4" xfId="7538" xr:uid="{4365C928-242C-49B8-BD36-E3B698ADF28B}"/>
    <cellStyle name="Entrada 2 3 3 2 5" xfId="7539" xr:uid="{C1D25E4F-9130-4C83-A0DB-4DD0183FDB7B}"/>
    <cellStyle name="Entrada 2 3 3 2 6" xfId="7540" xr:uid="{C794FE45-64ED-4CCC-A1F8-264D91E5D73C}"/>
    <cellStyle name="Entrada 2 3 3 2 7" xfId="7541" xr:uid="{EA35ADF3-6471-40AF-B79A-BEE135FDC724}"/>
    <cellStyle name="Entrada 2 3 3 2 8" xfId="7542" xr:uid="{945DEC89-10CD-466F-B5A4-C4F08C88EFE6}"/>
    <cellStyle name="Entrada 2 3 3 2 9" xfId="7543" xr:uid="{D33D1347-A812-4B6B-8A45-7A0E5BDEF80D}"/>
    <cellStyle name="Entrada 2 3 3 20" xfId="7544" xr:uid="{DF570217-804D-4FEA-8564-96FE255D957D}"/>
    <cellStyle name="Entrada 2 3 3 21" xfId="7545" xr:uid="{528A47F6-8960-482D-AF43-F890869FC190}"/>
    <cellStyle name="Entrada 2 3 3 22" xfId="7546" xr:uid="{D630B63C-E589-466F-98F1-D194409EC3E1}"/>
    <cellStyle name="Entrada 2 3 3 23" xfId="7547" xr:uid="{7D7F097E-F9AB-4FE9-9EC1-6C90D28FD922}"/>
    <cellStyle name="Entrada 2 3 3 24" xfId="7548" xr:uid="{0BFD5F6D-7C3B-4495-A587-086BC45CD1EF}"/>
    <cellStyle name="Entrada 2 3 3 25" xfId="7549" xr:uid="{2773849E-5B7B-46A9-A7FC-E26036B24721}"/>
    <cellStyle name="Entrada 2 3 3 26" xfId="7550" xr:uid="{AD6CEF4D-E1E6-4DDD-AC2D-1293CB097864}"/>
    <cellStyle name="Entrada 2 3 3 27" xfId="7551" xr:uid="{6473E2FF-33A5-4559-B097-C126932709CC}"/>
    <cellStyle name="Entrada 2 3 3 28" xfId="7552" xr:uid="{10964DA1-41B4-4357-B852-44156A9A635D}"/>
    <cellStyle name="Entrada 2 3 3 29" xfId="7553" xr:uid="{8FB0ECD4-111F-4A33-B593-18DAB93C3B26}"/>
    <cellStyle name="Entrada 2 3 3 3" xfId="7554" xr:uid="{8D40F2ED-75C8-4308-AB62-4AAC7DC71CF9}"/>
    <cellStyle name="Entrada 2 3 3 3 10" xfId="7555" xr:uid="{D64133F7-801D-462A-BADD-45656BDD2745}"/>
    <cellStyle name="Entrada 2 3 3 3 11" xfId="7556" xr:uid="{A22D0D0E-8891-4D60-B335-AEA979B462E2}"/>
    <cellStyle name="Entrada 2 3 3 3 12" xfId="7557" xr:uid="{58F1D8A2-F0F9-47D6-A2F6-D1DE76D818D0}"/>
    <cellStyle name="Entrada 2 3 3 3 13" xfId="7558" xr:uid="{27FB4B95-2FCE-4745-BA68-F6581A241B1E}"/>
    <cellStyle name="Entrada 2 3 3 3 14" xfId="7559" xr:uid="{3094D0C8-687E-4060-A161-E01F50BE0CB3}"/>
    <cellStyle name="Entrada 2 3 3 3 15" xfId="7560" xr:uid="{857BEBFB-55D8-412A-A152-21A6D8910F7E}"/>
    <cellStyle name="Entrada 2 3 3 3 16" xfId="7561" xr:uid="{363BD1B1-007E-4B87-A5FE-F6957967FB6F}"/>
    <cellStyle name="Entrada 2 3 3 3 17" xfId="7562" xr:uid="{511296F2-0E38-4CB4-8FF9-566D6BCEDA22}"/>
    <cellStyle name="Entrada 2 3 3 3 18" xfId="7563" xr:uid="{0A90CF93-CEDF-480F-A8AD-233E4759B195}"/>
    <cellStyle name="Entrada 2 3 3 3 19" xfId="7564" xr:uid="{C8738E10-088D-438F-895F-3DB9F7F2DF72}"/>
    <cellStyle name="Entrada 2 3 3 3 2" xfId="7565" xr:uid="{0B0E0C32-864F-4162-8D0C-A6FF3793D122}"/>
    <cellStyle name="Entrada 2 3 3 3 20" xfId="7566" xr:uid="{97068860-5CEC-4F3F-8DEB-AC9F78ADC2C7}"/>
    <cellStyle name="Entrada 2 3 3 3 21" xfId="7567" xr:uid="{AAA0B4D7-858D-4C9F-B211-A5552771F1F3}"/>
    <cellStyle name="Entrada 2 3 3 3 22" xfId="7568" xr:uid="{AA8855EA-6718-4B60-8DAB-89CBCDB2D99A}"/>
    <cellStyle name="Entrada 2 3 3 3 23" xfId="7569" xr:uid="{434F6C66-810B-4713-9B4F-00BC19C74028}"/>
    <cellStyle name="Entrada 2 3 3 3 24" xfId="7570" xr:uid="{AAD793E3-7DBC-4522-83BF-89E3EA4143D0}"/>
    <cellStyle name="Entrada 2 3 3 3 25" xfId="7571" xr:uid="{AE4551DF-DD69-41AA-ABE5-F766D9A22445}"/>
    <cellStyle name="Entrada 2 3 3 3 26" xfId="7572" xr:uid="{AA916B46-88F4-46BA-A2F9-9B0DCE978067}"/>
    <cellStyle name="Entrada 2 3 3 3 27" xfId="7573" xr:uid="{AE43D59F-AC70-45B7-81C4-42F0C70C60A7}"/>
    <cellStyle name="Entrada 2 3 3 3 28" xfId="7574" xr:uid="{589B1141-4727-41F5-9881-AB8AA0B8442F}"/>
    <cellStyle name="Entrada 2 3 3 3 29" xfId="7575" xr:uid="{208EEBE5-7369-42E7-A9D3-F06ED4F9CE1F}"/>
    <cellStyle name="Entrada 2 3 3 3 3" xfId="7576" xr:uid="{72AA366F-EF61-4213-AB17-9FA3571B6F44}"/>
    <cellStyle name="Entrada 2 3 3 3 30" xfId="7577" xr:uid="{4718DF36-6338-4BB5-B2CF-716FB2C41811}"/>
    <cellStyle name="Entrada 2 3 3 3 31" xfId="7578" xr:uid="{286437B6-4DCF-46E4-8A91-32E51666DDFF}"/>
    <cellStyle name="Entrada 2 3 3 3 4" xfId="7579" xr:uid="{DFCCCC04-1C66-431C-AB5F-1EF51375B68F}"/>
    <cellStyle name="Entrada 2 3 3 3 5" xfId="7580" xr:uid="{D5A6F266-C204-440A-B308-364AB2DEB617}"/>
    <cellStyle name="Entrada 2 3 3 3 6" xfId="7581" xr:uid="{0E3EFFC7-0A12-4683-A557-F8ABEA5DDCC9}"/>
    <cellStyle name="Entrada 2 3 3 3 7" xfId="7582" xr:uid="{BC0AA789-069C-4E88-B9FE-5198517218EC}"/>
    <cellStyle name="Entrada 2 3 3 3 8" xfId="7583" xr:uid="{14BCAC43-33CB-4915-9278-CFE0DEEEE940}"/>
    <cellStyle name="Entrada 2 3 3 3 9" xfId="7584" xr:uid="{7D2D6DDC-6FF1-4F65-923E-749BDAFDCF62}"/>
    <cellStyle name="Entrada 2 3 3 30" xfId="7585" xr:uid="{D65088D0-16B1-46C4-93DA-D395914BEBA6}"/>
    <cellStyle name="Entrada 2 3 3 31" xfId="7586" xr:uid="{A7AB3D84-4A40-4D79-9F9D-B6F2D6609D08}"/>
    <cellStyle name="Entrada 2 3 3 32" xfId="7587" xr:uid="{2D92E415-B713-4206-839B-987F23EAEE38}"/>
    <cellStyle name="Entrada 2 3 3 33" xfId="7588" xr:uid="{12E68A29-93D8-4080-BA26-76F91FF62AA4}"/>
    <cellStyle name="Entrada 2 3 3 4" xfId="7589" xr:uid="{38955E48-4465-47FC-A5CF-3661AFAF8428}"/>
    <cellStyle name="Entrada 2 3 3 5" xfId="7590" xr:uid="{23A0C1A5-4F79-426A-8FE6-7E01A153F3CC}"/>
    <cellStyle name="Entrada 2 3 3 6" xfId="7591" xr:uid="{85C1D69B-17E5-4E91-B99A-C751B600BC0B}"/>
    <cellStyle name="Entrada 2 3 3 7" xfId="7592" xr:uid="{EC3A76C5-39D6-4EEC-99F6-15EE73ABDF63}"/>
    <cellStyle name="Entrada 2 3 3 8" xfId="7593" xr:uid="{0A2317A0-40A3-4C4E-92FF-DBC0399290E9}"/>
    <cellStyle name="Entrada 2 3 3 9" xfId="7594" xr:uid="{701DCA98-EB54-4ADE-871E-7D683430D2C0}"/>
    <cellStyle name="Entrada 2 3 30" xfId="7595" xr:uid="{D166E0C6-AA55-4786-A826-013096411550}"/>
    <cellStyle name="Entrada 2 3 31" xfId="7596" xr:uid="{3F75F317-F893-48D6-9790-09E5B4F1DD76}"/>
    <cellStyle name="Entrada 2 3 32" xfId="7597" xr:uid="{CB3AC7FB-639D-446C-8800-30751D4BF453}"/>
    <cellStyle name="Entrada 2 3 33" xfId="7598" xr:uid="{CBBA1B89-F4F1-443D-9F47-4B11A6C6D3E2}"/>
    <cellStyle name="Entrada 2 3 34" xfId="7599" xr:uid="{EB3C017A-C6A7-4049-A215-4FE6F695D5D5}"/>
    <cellStyle name="Entrada 2 3 35" xfId="7600" xr:uid="{5409B947-0A83-4E49-A69C-0C09AB1D9A8F}"/>
    <cellStyle name="Entrada 2 3 36" xfId="7601" xr:uid="{25785F27-3402-4291-AC8A-27003040423E}"/>
    <cellStyle name="Entrada 2 3 37" xfId="7602" xr:uid="{F94A52B6-A0EF-46F4-BCE0-DB1227D7B931}"/>
    <cellStyle name="Entrada 2 3 4" xfId="7603" xr:uid="{9141EDDE-D9D4-4B3E-94B0-3021CA38DFCD}"/>
    <cellStyle name="Entrada 2 3 4 10" xfId="7604" xr:uid="{97167065-1338-4DF2-823A-D25AAEA4BB61}"/>
    <cellStyle name="Entrada 2 3 4 11" xfId="7605" xr:uid="{DEDEBE52-6C35-48E4-B3BA-946BDFD8985A}"/>
    <cellStyle name="Entrada 2 3 4 12" xfId="7606" xr:uid="{893B3601-E469-47C8-83A2-619B34F3E4D8}"/>
    <cellStyle name="Entrada 2 3 4 13" xfId="7607" xr:uid="{BDF6F3A6-2C85-4201-B763-A2BC9DAEEE25}"/>
    <cellStyle name="Entrada 2 3 4 14" xfId="7608" xr:uid="{B93E1667-B164-47FE-BAC8-0EC274AE7C23}"/>
    <cellStyle name="Entrada 2 3 4 15" xfId="7609" xr:uid="{5985A822-89BD-4AFC-A1BF-FE55362C5518}"/>
    <cellStyle name="Entrada 2 3 4 16" xfId="7610" xr:uid="{2415A04F-42AD-45B5-849C-C065851635F8}"/>
    <cellStyle name="Entrada 2 3 4 17" xfId="7611" xr:uid="{582A4562-713F-4B92-ABF3-5D65C4651BAD}"/>
    <cellStyle name="Entrada 2 3 4 18" xfId="7612" xr:uid="{4DD4425C-CB59-4B56-AA9B-909CCF7AA05F}"/>
    <cellStyle name="Entrada 2 3 4 19" xfId="7613" xr:uid="{7DD3C91D-9C26-41A4-9772-69D90A1A5A46}"/>
    <cellStyle name="Entrada 2 3 4 2" xfId="7614" xr:uid="{A1E2044D-3D95-4D2C-A562-0D47313C56FC}"/>
    <cellStyle name="Entrada 2 3 4 2 10" xfId="7615" xr:uid="{E1B7C8B5-B660-4C32-AFF5-641EB1FF3F34}"/>
    <cellStyle name="Entrada 2 3 4 2 11" xfId="7616" xr:uid="{565D74F1-8938-4E4C-B01B-CE76A1FD505A}"/>
    <cellStyle name="Entrada 2 3 4 2 12" xfId="7617" xr:uid="{11D70651-4DF1-4ED2-940B-CEB00060812A}"/>
    <cellStyle name="Entrada 2 3 4 2 13" xfId="7618" xr:uid="{7006E32A-D44D-449B-98D7-1BF1312DC574}"/>
    <cellStyle name="Entrada 2 3 4 2 14" xfId="7619" xr:uid="{B7EEEA28-009F-408D-BD1E-CAF55AA760FB}"/>
    <cellStyle name="Entrada 2 3 4 2 15" xfId="7620" xr:uid="{8F4A05D6-223C-403E-9786-9C052E6ADFB5}"/>
    <cellStyle name="Entrada 2 3 4 2 16" xfId="7621" xr:uid="{5D48ED0C-4C1A-4934-9860-CE810F7432DF}"/>
    <cellStyle name="Entrada 2 3 4 2 17" xfId="7622" xr:uid="{5F8AD7E9-9473-4419-90FB-EFE04D3981D0}"/>
    <cellStyle name="Entrada 2 3 4 2 18" xfId="7623" xr:uid="{1C305664-17DE-437A-90DF-20DCD2990E7B}"/>
    <cellStyle name="Entrada 2 3 4 2 19" xfId="7624" xr:uid="{EFEFAA5D-16A8-401C-BD0A-95E7E5857E3C}"/>
    <cellStyle name="Entrada 2 3 4 2 2" xfId="7625" xr:uid="{0087D248-F26D-42FF-8184-AF2B6FD36E4F}"/>
    <cellStyle name="Entrada 2 3 4 2 20" xfId="7626" xr:uid="{818055F9-A185-489F-B1DE-A1C4A9CC56F4}"/>
    <cellStyle name="Entrada 2 3 4 2 21" xfId="7627" xr:uid="{0D990559-FDBE-4982-8638-8AF73EFDB678}"/>
    <cellStyle name="Entrada 2 3 4 2 22" xfId="7628" xr:uid="{83A12BC5-9EB3-4733-8094-7FE30B694C63}"/>
    <cellStyle name="Entrada 2 3 4 2 23" xfId="7629" xr:uid="{06587C2F-8F54-4F6C-A978-EC41213F31D2}"/>
    <cellStyle name="Entrada 2 3 4 2 24" xfId="7630" xr:uid="{2677D889-29D9-49C5-A028-71F3CDB5A2E0}"/>
    <cellStyle name="Entrada 2 3 4 2 25" xfId="7631" xr:uid="{E7FC081B-D3FF-42ED-88EA-1A95B86E31F8}"/>
    <cellStyle name="Entrada 2 3 4 2 26" xfId="7632" xr:uid="{4F00F118-E471-467D-A434-05E7F929F79E}"/>
    <cellStyle name="Entrada 2 3 4 2 27" xfId="7633" xr:uid="{5C05E695-754D-402F-AACF-C6EB7E858B99}"/>
    <cellStyle name="Entrada 2 3 4 2 28" xfId="7634" xr:uid="{87E70EE1-C422-4360-AC14-2E827957E037}"/>
    <cellStyle name="Entrada 2 3 4 2 29" xfId="7635" xr:uid="{7489E7D8-4F96-430D-9E6B-26452AB66F4C}"/>
    <cellStyle name="Entrada 2 3 4 2 3" xfId="7636" xr:uid="{907658D0-3B47-45AA-8E56-377B21B30861}"/>
    <cellStyle name="Entrada 2 3 4 2 30" xfId="7637" xr:uid="{E8F7D333-19B9-402A-9CDB-91FF7A10436B}"/>
    <cellStyle name="Entrada 2 3 4 2 31" xfId="7638" xr:uid="{9A1DF5DA-E6CF-4871-AA22-95F44ACDF103}"/>
    <cellStyle name="Entrada 2 3 4 2 4" xfId="7639" xr:uid="{B77633A2-62D7-4759-86C4-32960186A2B3}"/>
    <cellStyle name="Entrada 2 3 4 2 5" xfId="7640" xr:uid="{39E2493E-ABFC-4CFF-BC2A-7FAE95A43208}"/>
    <cellStyle name="Entrada 2 3 4 2 6" xfId="7641" xr:uid="{8B10C8E1-D819-46D6-85DE-1098ABF31546}"/>
    <cellStyle name="Entrada 2 3 4 2 7" xfId="7642" xr:uid="{18D22C4F-1B58-41E5-820C-BE2B3691826B}"/>
    <cellStyle name="Entrada 2 3 4 2 8" xfId="7643" xr:uid="{E72E25C0-C410-464F-8B1D-71A1E72779B2}"/>
    <cellStyle name="Entrada 2 3 4 2 9" xfId="7644" xr:uid="{9710036A-0E78-40DC-9011-C78F34CCF510}"/>
    <cellStyle name="Entrada 2 3 4 20" xfId="7645" xr:uid="{703B359B-EEBD-44DB-878D-9206E4989753}"/>
    <cellStyle name="Entrada 2 3 4 21" xfId="7646" xr:uid="{4ABB8D84-B255-4282-889E-AB59D2BAB16D}"/>
    <cellStyle name="Entrada 2 3 4 22" xfId="7647" xr:uid="{49A7D554-1B51-4D00-8EA3-8C584868BC19}"/>
    <cellStyle name="Entrada 2 3 4 23" xfId="7648" xr:uid="{176D5439-EF23-42C5-B663-E6FD81E3EED5}"/>
    <cellStyle name="Entrada 2 3 4 24" xfId="7649" xr:uid="{199BD9B7-6AE1-4D8C-82CA-4DA51B2B72A6}"/>
    <cellStyle name="Entrada 2 3 4 25" xfId="7650" xr:uid="{5CDDD085-67EE-452C-88FC-9DBBD9900621}"/>
    <cellStyle name="Entrada 2 3 4 26" xfId="7651" xr:uid="{A5BDE70F-5C8A-45BF-8E19-09B4547A2D3B}"/>
    <cellStyle name="Entrada 2 3 4 27" xfId="7652" xr:uid="{C30F7A4F-B969-4627-8AB6-C4DA0841B771}"/>
    <cellStyle name="Entrada 2 3 4 28" xfId="7653" xr:uid="{5B7234C5-D442-4A93-A3A2-F01B67D52D5F}"/>
    <cellStyle name="Entrada 2 3 4 29" xfId="7654" xr:uid="{111F6936-061E-41CF-AB98-C6EFBDBA495C}"/>
    <cellStyle name="Entrada 2 3 4 3" xfId="7655" xr:uid="{12C89A7D-B384-4149-AF89-CFE266E2927D}"/>
    <cellStyle name="Entrada 2 3 4 3 10" xfId="7656" xr:uid="{8F712F9A-C681-4067-8F2F-87D5F8B74C12}"/>
    <cellStyle name="Entrada 2 3 4 3 11" xfId="7657" xr:uid="{D9154FD7-194A-4B88-9C75-1AD511DDC00A}"/>
    <cellStyle name="Entrada 2 3 4 3 12" xfId="7658" xr:uid="{EDA0D480-1FEB-4978-BDB0-0C21A1DAAE9A}"/>
    <cellStyle name="Entrada 2 3 4 3 13" xfId="7659" xr:uid="{CE5307F6-B7A3-4F99-98F3-AD6B33AD81C8}"/>
    <cellStyle name="Entrada 2 3 4 3 14" xfId="7660" xr:uid="{0E5C5FE3-B1DA-4DF5-8A2A-300F250EF237}"/>
    <cellStyle name="Entrada 2 3 4 3 15" xfId="7661" xr:uid="{AF300CA6-83A9-4AF9-87CE-B8BA6CB0730B}"/>
    <cellStyle name="Entrada 2 3 4 3 16" xfId="7662" xr:uid="{18ADF929-E3D4-4CF5-814D-6C4F461C47B9}"/>
    <cellStyle name="Entrada 2 3 4 3 17" xfId="7663" xr:uid="{76408ED9-34C0-4DE2-8C95-AB3CBB46F06C}"/>
    <cellStyle name="Entrada 2 3 4 3 18" xfId="7664" xr:uid="{CC8F0187-CCD8-4097-AC6F-A80DC9E044B0}"/>
    <cellStyle name="Entrada 2 3 4 3 19" xfId="7665" xr:uid="{5B4F066D-4C3A-4E34-B566-E74F159043AC}"/>
    <cellStyle name="Entrada 2 3 4 3 2" xfId="7666" xr:uid="{0E512E4F-B9A8-4ABC-80A9-33F1137E8770}"/>
    <cellStyle name="Entrada 2 3 4 3 20" xfId="7667" xr:uid="{708621FD-C72B-446A-AEA8-224BEC781A3D}"/>
    <cellStyle name="Entrada 2 3 4 3 21" xfId="7668" xr:uid="{E9B2E98C-A8B4-49C4-8354-E6DC2A02617E}"/>
    <cellStyle name="Entrada 2 3 4 3 22" xfId="7669" xr:uid="{D7C6163F-EBF8-4F82-931B-D6635AEBD0B8}"/>
    <cellStyle name="Entrada 2 3 4 3 23" xfId="7670" xr:uid="{7A5574FD-E220-4D2A-BACC-957BC27A4C9E}"/>
    <cellStyle name="Entrada 2 3 4 3 24" xfId="7671" xr:uid="{AC7F3E6E-8820-4BEB-8286-2B6DEC916DFB}"/>
    <cellStyle name="Entrada 2 3 4 3 25" xfId="7672" xr:uid="{3838FA08-8D5E-474A-BAE7-FD18AB0D369B}"/>
    <cellStyle name="Entrada 2 3 4 3 26" xfId="7673" xr:uid="{256D30DC-4DBC-4499-8BD6-9A54A67163AE}"/>
    <cellStyle name="Entrada 2 3 4 3 27" xfId="7674" xr:uid="{5B55AB99-68D9-4102-814E-2319688B4654}"/>
    <cellStyle name="Entrada 2 3 4 3 28" xfId="7675" xr:uid="{A36C32CD-5C8B-4E39-87C4-E3454FE9FB56}"/>
    <cellStyle name="Entrada 2 3 4 3 29" xfId="7676" xr:uid="{B49C6AC7-11F6-427F-B461-6E98EB1B7EFE}"/>
    <cellStyle name="Entrada 2 3 4 3 3" xfId="7677" xr:uid="{EB8879B0-EBB5-493B-AAC1-CA5BC668AA48}"/>
    <cellStyle name="Entrada 2 3 4 3 30" xfId="7678" xr:uid="{344E68BF-959B-49B2-AAB7-DF2811C53A15}"/>
    <cellStyle name="Entrada 2 3 4 3 31" xfId="7679" xr:uid="{8511338F-24CF-4E1E-90ED-C04D3E09B632}"/>
    <cellStyle name="Entrada 2 3 4 3 4" xfId="7680" xr:uid="{7C289B2A-A18C-4297-B43A-166236A134E8}"/>
    <cellStyle name="Entrada 2 3 4 3 5" xfId="7681" xr:uid="{8FD882B6-1B23-4268-9023-83357F92768C}"/>
    <cellStyle name="Entrada 2 3 4 3 6" xfId="7682" xr:uid="{205524A5-8240-423C-9489-3F669BC40AA6}"/>
    <cellStyle name="Entrada 2 3 4 3 7" xfId="7683" xr:uid="{BCE556CA-A761-4451-8A8E-6B1B846CFA5C}"/>
    <cellStyle name="Entrada 2 3 4 3 8" xfId="7684" xr:uid="{0FFDC32B-4FBE-4825-91CD-CD460476628B}"/>
    <cellStyle name="Entrada 2 3 4 3 9" xfId="7685" xr:uid="{3ACDBF4E-54FD-4B82-98E1-8F49AAE127AC}"/>
    <cellStyle name="Entrada 2 3 4 30" xfId="7686" xr:uid="{D1335230-914F-4462-AB1F-398F44DFB0EB}"/>
    <cellStyle name="Entrada 2 3 4 31" xfId="7687" xr:uid="{A72200C6-67B0-4716-ACA8-90747B0467F4}"/>
    <cellStyle name="Entrada 2 3 4 32" xfId="7688" xr:uid="{A171A5E6-524E-40F1-BC3E-38BD8DAF4061}"/>
    <cellStyle name="Entrada 2 3 4 33" xfId="7689" xr:uid="{2D84C8C9-4E85-4289-93A8-6DC08B46A6C2}"/>
    <cellStyle name="Entrada 2 3 4 4" xfId="7690" xr:uid="{482C990C-3EB8-449F-BA04-EB37E36371DA}"/>
    <cellStyle name="Entrada 2 3 4 5" xfId="7691" xr:uid="{7B4CAC5B-2610-4F37-BC7A-4C4E5205800F}"/>
    <cellStyle name="Entrada 2 3 4 6" xfId="7692" xr:uid="{CD526379-9AED-4E10-A6E6-D51D4BFB0ECE}"/>
    <cellStyle name="Entrada 2 3 4 7" xfId="7693" xr:uid="{798ABA88-45F6-4EB4-A984-C2465989BA7B}"/>
    <cellStyle name="Entrada 2 3 4 8" xfId="7694" xr:uid="{95624C54-0DD5-4F76-8CFD-F3027E0A67E2}"/>
    <cellStyle name="Entrada 2 3 4 9" xfId="7695" xr:uid="{16666E4A-F007-461E-B5E8-87FAB9F4D279}"/>
    <cellStyle name="Entrada 2 3 5" xfId="7696" xr:uid="{C1955B06-C5B8-4358-8585-1F20AD318902}"/>
    <cellStyle name="Entrada 2 3 5 10" xfId="7697" xr:uid="{B24DE257-AF8E-4D66-9F48-D27451235903}"/>
    <cellStyle name="Entrada 2 3 5 11" xfId="7698" xr:uid="{EC53576F-C027-49D1-A675-FD5B8AC98F63}"/>
    <cellStyle name="Entrada 2 3 5 12" xfId="7699" xr:uid="{B9292BA0-7A60-4921-834E-AAC93555041F}"/>
    <cellStyle name="Entrada 2 3 5 13" xfId="7700" xr:uid="{4D9BC138-15DA-420F-A80E-F8511C1DA365}"/>
    <cellStyle name="Entrada 2 3 5 14" xfId="7701" xr:uid="{62B79D25-6D32-4613-A624-2141C78B3623}"/>
    <cellStyle name="Entrada 2 3 5 15" xfId="7702" xr:uid="{D0340AD9-4E2F-42FA-8813-631D4FE8BF58}"/>
    <cellStyle name="Entrada 2 3 5 16" xfId="7703" xr:uid="{09FD25C2-1BAB-4419-92C1-6BE4A3139708}"/>
    <cellStyle name="Entrada 2 3 5 17" xfId="7704" xr:uid="{99CE4546-F4EE-4266-B287-A0025E0CE5F6}"/>
    <cellStyle name="Entrada 2 3 5 18" xfId="7705" xr:uid="{2FA3B5E4-63D3-4D1B-9824-8958F6544DE6}"/>
    <cellStyle name="Entrada 2 3 5 19" xfId="7706" xr:uid="{3BCAF5FD-E823-40FC-99B8-6F958BB97949}"/>
    <cellStyle name="Entrada 2 3 5 2" xfId="7707" xr:uid="{019480DB-B3CE-4488-A070-7FB79711D1DF}"/>
    <cellStyle name="Entrada 2 3 5 2 10" xfId="7708" xr:uid="{D54E1994-CCB6-406E-AB46-B1DFBDA6FFDF}"/>
    <cellStyle name="Entrada 2 3 5 2 11" xfId="7709" xr:uid="{6A2F35A0-3DBE-4B36-A14E-79F5B743D6ED}"/>
    <cellStyle name="Entrada 2 3 5 2 12" xfId="7710" xr:uid="{B0619F64-ECC6-414A-B5BB-C5D4BAE25BCB}"/>
    <cellStyle name="Entrada 2 3 5 2 13" xfId="7711" xr:uid="{138B136D-F05F-4F15-B0CB-EC1E08A4AF02}"/>
    <cellStyle name="Entrada 2 3 5 2 14" xfId="7712" xr:uid="{F3A26854-FD91-4A44-A328-FCFA1070FC32}"/>
    <cellStyle name="Entrada 2 3 5 2 15" xfId="7713" xr:uid="{4EE891CF-1D68-4B9E-80C4-323D4EF1B796}"/>
    <cellStyle name="Entrada 2 3 5 2 16" xfId="7714" xr:uid="{13D8DF9C-D876-4CE1-A24E-0B3E806075D4}"/>
    <cellStyle name="Entrada 2 3 5 2 17" xfId="7715" xr:uid="{457203D1-3EEB-4D28-AD9B-598B74B83B1A}"/>
    <cellStyle name="Entrada 2 3 5 2 18" xfId="7716" xr:uid="{D2D59D8D-82B6-4965-A227-E7E6C97478D6}"/>
    <cellStyle name="Entrada 2 3 5 2 19" xfId="7717" xr:uid="{844F6E99-CD38-46B5-A404-B1C0D1090595}"/>
    <cellStyle name="Entrada 2 3 5 2 2" xfId="7718" xr:uid="{D4B9E3B6-1E44-4B87-84B4-58C72B6D1FC7}"/>
    <cellStyle name="Entrada 2 3 5 2 20" xfId="7719" xr:uid="{ACCDA26A-6009-40F5-AA0B-C78A1A1AC5FA}"/>
    <cellStyle name="Entrada 2 3 5 2 21" xfId="7720" xr:uid="{819E7D40-0B2F-4062-BDAB-90DAEBBA2C19}"/>
    <cellStyle name="Entrada 2 3 5 2 22" xfId="7721" xr:uid="{CBF1E37D-E27F-4836-A730-AD804DCB7F2C}"/>
    <cellStyle name="Entrada 2 3 5 2 23" xfId="7722" xr:uid="{297CFDEA-C9B1-4B0F-95D7-E5EF14A6337C}"/>
    <cellStyle name="Entrada 2 3 5 2 24" xfId="7723" xr:uid="{62D5B486-4C25-4C7B-B9CF-12DBA3A063BD}"/>
    <cellStyle name="Entrada 2 3 5 2 25" xfId="7724" xr:uid="{55C7C855-F270-4F4F-B213-21ADF0DB2C30}"/>
    <cellStyle name="Entrada 2 3 5 2 26" xfId="7725" xr:uid="{6EE35785-7DD4-45AA-95D7-ADCC0B81F0D6}"/>
    <cellStyle name="Entrada 2 3 5 2 27" xfId="7726" xr:uid="{5D5C7073-56C2-4A1B-B9EB-BA764CCE2FE8}"/>
    <cellStyle name="Entrada 2 3 5 2 28" xfId="7727" xr:uid="{7E034C04-0EED-4725-BC8D-F332966088AB}"/>
    <cellStyle name="Entrada 2 3 5 2 29" xfId="7728" xr:uid="{A788E2F0-B75E-46ED-8A90-B5772C9E3DDE}"/>
    <cellStyle name="Entrada 2 3 5 2 3" xfId="7729" xr:uid="{DFC3A2B3-C49D-4B5C-AFFA-D304C7FD4726}"/>
    <cellStyle name="Entrada 2 3 5 2 30" xfId="7730" xr:uid="{BA200650-1882-4BC6-87C6-0F823B552535}"/>
    <cellStyle name="Entrada 2 3 5 2 31" xfId="7731" xr:uid="{560994A8-C72B-4243-8E74-61A4376BEAD1}"/>
    <cellStyle name="Entrada 2 3 5 2 4" xfId="7732" xr:uid="{0B3975FF-48C5-473F-9835-1C74E95F5151}"/>
    <cellStyle name="Entrada 2 3 5 2 5" xfId="7733" xr:uid="{3435BBE6-A588-4353-98B1-AF4E696BB534}"/>
    <cellStyle name="Entrada 2 3 5 2 6" xfId="7734" xr:uid="{4BCE65D7-9335-4E20-990A-1735C3F2F996}"/>
    <cellStyle name="Entrada 2 3 5 2 7" xfId="7735" xr:uid="{F976EF94-0F7C-4282-8EE0-EC6D63A363E3}"/>
    <cellStyle name="Entrada 2 3 5 2 8" xfId="7736" xr:uid="{218A9611-D8F2-4314-A364-9BAA92F3A3A9}"/>
    <cellStyle name="Entrada 2 3 5 2 9" xfId="7737" xr:uid="{C98882C3-3229-46EB-9980-EBB52454CB35}"/>
    <cellStyle name="Entrada 2 3 5 20" xfId="7738" xr:uid="{D93669E9-D9DF-4196-B8B7-68936332FD11}"/>
    <cellStyle name="Entrada 2 3 5 21" xfId="7739" xr:uid="{381B3460-E6C5-4E52-9016-8485AE58A4D5}"/>
    <cellStyle name="Entrada 2 3 5 22" xfId="7740" xr:uid="{5E5AE8C2-834D-46A4-BF77-E481BD66BBC2}"/>
    <cellStyle name="Entrada 2 3 5 23" xfId="7741" xr:uid="{49123CF8-6C8A-4279-AB2E-D5AA61FA3671}"/>
    <cellStyle name="Entrada 2 3 5 24" xfId="7742" xr:uid="{CE12EF7B-E190-47F9-BAD9-D4EFF83F1C60}"/>
    <cellStyle name="Entrada 2 3 5 25" xfId="7743" xr:uid="{4130B1C7-D4A9-4FE4-9049-443E2D71D886}"/>
    <cellStyle name="Entrada 2 3 5 26" xfId="7744" xr:uid="{95D78596-8FAD-4D4F-9591-3BE3CBD881EA}"/>
    <cellStyle name="Entrada 2 3 5 27" xfId="7745" xr:uid="{B3DE695C-E821-4F6E-A8F6-78366C864A55}"/>
    <cellStyle name="Entrada 2 3 5 28" xfId="7746" xr:uid="{D8029603-4119-4631-A8C9-AF32B9400306}"/>
    <cellStyle name="Entrada 2 3 5 29" xfId="7747" xr:uid="{2F40719B-D0AE-4CFF-8B0A-A5293940F0CC}"/>
    <cellStyle name="Entrada 2 3 5 3" xfId="7748" xr:uid="{493AAC22-F9FA-4B8C-8BEB-F2E61259C7CF}"/>
    <cellStyle name="Entrada 2 3 5 30" xfId="7749" xr:uid="{784A3A39-AF5C-4B16-ABC9-7301509E007D}"/>
    <cellStyle name="Entrada 2 3 5 31" xfId="7750" xr:uid="{478325DE-2D6C-49E6-A767-2B6F623DE109}"/>
    <cellStyle name="Entrada 2 3 5 32" xfId="7751" xr:uid="{3CC1F2D3-6BB3-405C-A1FB-5778202BECB6}"/>
    <cellStyle name="Entrada 2 3 5 4" xfId="7752" xr:uid="{1271A452-C522-4162-A7F3-9D560B3A3BF0}"/>
    <cellStyle name="Entrada 2 3 5 5" xfId="7753" xr:uid="{55FB1A50-AE64-47DA-9441-DD7BC8FCCF12}"/>
    <cellStyle name="Entrada 2 3 5 6" xfId="7754" xr:uid="{73CA96C4-6E24-46BE-B7FA-DD025E003FF4}"/>
    <cellStyle name="Entrada 2 3 5 7" xfId="7755" xr:uid="{AE0B72C1-B175-4252-8436-370797A364EC}"/>
    <cellStyle name="Entrada 2 3 5 8" xfId="7756" xr:uid="{CAF069AC-5FA2-4F15-9167-D0A49F54B6A6}"/>
    <cellStyle name="Entrada 2 3 5 9" xfId="7757" xr:uid="{52E8CD73-64FA-4E37-A11B-54028263C2D1}"/>
    <cellStyle name="Entrada 2 3 6" xfId="7758" xr:uid="{EC0D67EE-2D8C-432D-A166-53C8B9FD7CC5}"/>
    <cellStyle name="Entrada 2 3 6 10" xfId="7759" xr:uid="{6D059FDB-9670-4A91-BE12-8786BB3EE9D7}"/>
    <cellStyle name="Entrada 2 3 6 11" xfId="7760" xr:uid="{1D37D05C-FCAF-4085-82C6-6802003125C9}"/>
    <cellStyle name="Entrada 2 3 6 12" xfId="7761" xr:uid="{7D018131-EBF7-4833-BFBE-4E3675C9F2AE}"/>
    <cellStyle name="Entrada 2 3 6 13" xfId="7762" xr:uid="{0FA08876-4CFC-48EB-AC52-08FD05A451B3}"/>
    <cellStyle name="Entrada 2 3 6 14" xfId="7763" xr:uid="{C57C460A-A6AD-484D-91B0-71B8BB517149}"/>
    <cellStyle name="Entrada 2 3 6 15" xfId="7764" xr:uid="{AD1C1497-DD23-4000-9951-1B42781EE6E8}"/>
    <cellStyle name="Entrada 2 3 6 16" xfId="7765" xr:uid="{716DF28C-6C0A-4A7B-A9D2-8119650704D9}"/>
    <cellStyle name="Entrada 2 3 6 17" xfId="7766" xr:uid="{328B46E1-CAE7-4152-96C8-AF846FFAA428}"/>
    <cellStyle name="Entrada 2 3 6 18" xfId="7767" xr:uid="{00F8C5A4-52D3-440D-8EE9-933FAD53CD45}"/>
    <cellStyle name="Entrada 2 3 6 19" xfId="7768" xr:uid="{F51C3C9B-B719-42D2-B4F8-B374724D01CA}"/>
    <cellStyle name="Entrada 2 3 6 2" xfId="7769" xr:uid="{602CEB21-640F-4915-9928-3DB5AD531D95}"/>
    <cellStyle name="Entrada 2 3 6 20" xfId="7770" xr:uid="{8B4AB0CE-DBDA-4A3D-9234-B1CFC3466E2A}"/>
    <cellStyle name="Entrada 2 3 6 21" xfId="7771" xr:uid="{2F3CF63A-60B3-48BE-A57B-EA4BAF61F034}"/>
    <cellStyle name="Entrada 2 3 6 22" xfId="7772" xr:uid="{85941DAE-E7F3-4783-8AC9-34C962C1705B}"/>
    <cellStyle name="Entrada 2 3 6 23" xfId="7773" xr:uid="{45760F9E-ECAD-4328-934D-A2C58C64FD1F}"/>
    <cellStyle name="Entrada 2 3 6 24" xfId="7774" xr:uid="{63DA6A2E-08BC-4841-89F5-F4BE2021223F}"/>
    <cellStyle name="Entrada 2 3 6 25" xfId="7775" xr:uid="{04329A07-6E92-46FE-87CB-C4A7450835DE}"/>
    <cellStyle name="Entrada 2 3 6 26" xfId="7776" xr:uid="{A10BE53D-AB04-41A0-B9AF-88DD65B5094C}"/>
    <cellStyle name="Entrada 2 3 6 27" xfId="7777" xr:uid="{6E608E91-4F50-4277-98C2-34261F3C32DA}"/>
    <cellStyle name="Entrada 2 3 6 28" xfId="7778" xr:uid="{0C3D68FC-9769-4FCE-BC65-0F22E34DEE58}"/>
    <cellStyle name="Entrada 2 3 6 29" xfId="7779" xr:uid="{CB30A512-160B-4EDE-AB06-4FE66F179F11}"/>
    <cellStyle name="Entrada 2 3 6 3" xfId="7780" xr:uid="{F7083CC6-C17E-4EDF-9D8E-03A606483087}"/>
    <cellStyle name="Entrada 2 3 6 30" xfId="7781" xr:uid="{ACB6B739-6619-4391-949B-43AA54D4F15B}"/>
    <cellStyle name="Entrada 2 3 6 31" xfId="7782" xr:uid="{05D1BA55-54FC-406A-9853-5A4CCCF84E17}"/>
    <cellStyle name="Entrada 2 3 6 4" xfId="7783" xr:uid="{B9943A67-35D3-4DD3-AF9F-533D65A1AD7D}"/>
    <cellStyle name="Entrada 2 3 6 5" xfId="7784" xr:uid="{1E888D91-AB65-4CD3-8008-9910F022CC0E}"/>
    <cellStyle name="Entrada 2 3 6 6" xfId="7785" xr:uid="{5824AD6E-48D4-4E75-A756-D490D70D573E}"/>
    <cellStyle name="Entrada 2 3 6 7" xfId="7786" xr:uid="{F3760F02-9797-494F-B41B-C2A1BFF7A375}"/>
    <cellStyle name="Entrada 2 3 6 8" xfId="7787" xr:uid="{6FCE0B0D-F6D1-4D4F-92C4-82A975111767}"/>
    <cellStyle name="Entrada 2 3 6 9" xfId="7788" xr:uid="{30778FC6-7A80-4ADB-AC44-74CE60A94984}"/>
    <cellStyle name="Entrada 2 3 7" xfId="7789" xr:uid="{3051A346-1DF8-4865-A973-6C6ADDF806FD}"/>
    <cellStyle name="Entrada 2 3 7 10" xfId="7790" xr:uid="{88570D7C-8137-4009-A187-3C44773B5389}"/>
    <cellStyle name="Entrada 2 3 7 11" xfId="7791" xr:uid="{8E8B5536-EE47-42A1-8245-479B751678E4}"/>
    <cellStyle name="Entrada 2 3 7 12" xfId="7792" xr:uid="{C1CE5DD7-EBC6-453C-A132-69084019EA55}"/>
    <cellStyle name="Entrada 2 3 7 13" xfId="7793" xr:uid="{7DB6D7CD-9EAA-4F42-BD9D-73C7396935AB}"/>
    <cellStyle name="Entrada 2 3 7 14" xfId="7794" xr:uid="{F0A820FD-A7C2-4201-A393-6393D61512D5}"/>
    <cellStyle name="Entrada 2 3 7 15" xfId="7795" xr:uid="{CC7E2828-AD06-4750-AC5E-31CD22D032DC}"/>
    <cellStyle name="Entrada 2 3 7 16" xfId="7796" xr:uid="{17D7AC6E-93AA-4ACB-991E-BD24D3DF04A6}"/>
    <cellStyle name="Entrada 2 3 7 17" xfId="7797" xr:uid="{5A339093-6036-4385-B63D-95BB0B13D4DB}"/>
    <cellStyle name="Entrada 2 3 7 18" xfId="7798" xr:uid="{76AB84B9-4507-4590-976B-2766AFEA2D99}"/>
    <cellStyle name="Entrada 2 3 7 19" xfId="7799" xr:uid="{E82DB0B3-E0A9-4BCE-B6CF-43701F7C5984}"/>
    <cellStyle name="Entrada 2 3 7 2" xfId="7800" xr:uid="{6B4D013C-37A1-4C26-A9C8-9C58067E3FC7}"/>
    <cellStyle name="Entrada 2 3 7 20" xfId="7801" xr:uid="{34A47006-65A5-45F0-91D2-AD6F0764C13F}"/>
    <cellStyle name="Entrada 2 3 7 21" xfId="7802" xr:uid="{3AE2DF38-1760-4933-86B6-324BED79F441}"/>
    <cellStyle name="Entrada 2 3 7 22" xfId="7803" xr:uid="{6F0E461F-C39B-488D-BE20-9B6912021523}"/>
    <cellStyle name="Entrada 2 3 7 23" xfId="7804" xr:uid="{8A364FDC-C750-4BEC-9224-8F5A0BBBA080}"/>
    <cellStyle name="Entrada 2 3 7 24" xfId="7805" xr:uid="{CDB176BC-7456-4D87-9025-25C50CEF174C}"/>
    <cellStyle name="Entrada 2 3 7 25" xfId="7806" xr:uid="{A3CCFAF5-015B-488A-8AEE-B944FE207333}"/>
    <cellStyle name="Entrada 2 3 7 26" xfId="7807" xr:uid="{EF3CCC52-BAA0-420F-BBE5-CDED6221DC6F}"/>
    <cellStyle name="Entrada 2 3 7 27" xfId="7808" xr:uid="{936E5C47-2D3B-41D7-ACFF-5BEB8C565F6D}"/>
    <cellStyle name="Entrada 2 3 7 28" xfId="7809" xr:uid="{9C900A66-1757-4499-9565-5B6424659AFE}"/>
    <cellStyle name="Entrada 2 3 7 29" xfId="7810" xr:uid="{7245FA54-D0B3-4DA4-A681-3420E33B2349}"/>
    <cellStyle name="Entrada 2 3 7 3" xfId="7811" xr:uid="{C70D48F7-FE01-4D26-A557-72E8C6969521}"/>
    <cellStyle name="Entrada 2 3 7 30" xfId="7812" xr:uid="{79126531-897D-43C8-94F3-EF295BDB24F7}"/>
    <cellStyle name="Entrada 2 3 7 31" xfId="7813" xr:uid="{299F7BBC-D518-4B0A-8530-2C8888AC78A6}"/>
    <cellStyle name="Entrada 2 3 7 4" xfId="7814" xr:uid="{D26D1F3F-4AB5-4B06-85C1-428935B99E40}"/>
    <cellStyle name="Entrada 2 3 7 5" xfId="7815" xr:uid="{B96EF22A-A5B7-4C9A-8BFE-904D4B83E147}"/>
    <cellStyle name="Entrada 2 3 7 6" xfId="7816" xr:uid="{E0DC1DBA-9EA0-4D0E-B190-4F378509775D}"/>
    <cellStyle name="Entrada 2 3 7 7" xfId="7817" xr:uid="{12B31ABF-07A6-42FB-A13C-09CA99B87EB0}"/>
    <cellStyle name="Entrada 2 3 7 8" xfId="7818" xr:uid="{13F0C358-7637-41F1-9B24-24FE82EDF7E9}"/>
    <cellStyle name="Entrada 2 3 7 9" xfId="7819" xr:uid="{6B0776BA-68E8-4E86-A908-A6D24311FE6A}"/>
    <cellStyle name="Entrada 2 3 8" xfId="7820" xr:uid="{8BDA9EEB-D3B6-45B4-84BD-87AD7D78B9F2}"/>
    <cellStyle name="Entrada 2 3 9" xfId="7821" xr:uid="{5F75880A-266E-4073-B399-D44BFED45675}"/>
    <cellStyle name="Entrada 2 30" xfId="7822" xr:uid="{FF0BE795-9C27-42D7-A2AC-0A4E21934EE6}"/>
    <cellStyle name="Entrada 2 31" xfId="7823" xr:uid="{8FCDB761-CC92-4B3A-B6D6-7DAE8BF3C785}"/>
    <cellStyle name="Entrada 2 32" xfId="7824" xr:uid="{5E19B7FB-7024-4924-A009-A708ACAC70CB}"/>
    <cellStyle name="Entrada 2 33" xfId="7825" xr:uid="{E899F676-7B71-44B7-B9C1-1417AC8C748A}"/>
    <cellStyle name="Entrada 2 34" xfId="7826" xr:uid="{71290BCE-792E-4013-96CF-EB72D2C0CFDD}"/>
    <cellStyle name="Entrada 2 35" xfId="7827" xr:uid="{F94BCA81-5DC5-4CB5-96A9-F1A4DCB718E4}"/>
    <cellStyle name="Entrada 2 36" xfId="7828" xr:uid="{8DFA2620-9241-447B-A43E-FCD90512F776}"/>
    <cellStyle name="Entrada 2 37" xfId="7829" xr:uid="{A928ACA1-E3CD-42B5-952D-E0A640DB899B}"/>
    <cellStyle name="Entrada 2 38" xfId="7830" xr:uid="{31698942-9FB5-4CB0-BF8E-2DD4F95B38BF}"/>
    <cellStyle name="Entrada 2 39" xfId="7831" xr:uid="{550475CE-F674-49AA-B67F-0E5D87A3B517}"/>
    <cellStyle name="Entrada 2 4" xfId="7832" xr:uid="{C0D71C25-AC83-4C31-B708-620577AEEBCA}"/>
    <cellStyle name="Entrada 2 4 10" xfId="7833" xr:uid="{AC8D39F9-E8CA-47EC-B43F-F1F4742A256C}"/>
    <cellStyle name="Entrada 2 4 11" xfId="7834" xr:uid="{032DE5DE-79DA-476B-9479-2340D3CDB2A6}"/>
    <cellStyle name="Entrada 2 4 12" xfId="7835" xr:uid="{7B563A38-A617-4F71-ABF5-5558A4C6867D}"/>
    <cellStyle name="Entrada 2 4 13" xfId="7836" xr:uid="{FA3E9D19-D4E4-4C02-B652-4C26524B5461}"/>
    <cellStyle name="Entrada 2 4 14" xfId="7837" xr:uid="{E811CD10-2169-4EF2-9891-706665E2C252}"/>
    <cellStyle name="Entrada 2 4 15" xfId="7838" xr:uid="{51CB72B2-3ADF-472D-89FA-3944EC292923}"/>
    <cellStyle name="Entrada 2 4 16" xfId="7839" xr:uid="{765C01AE-131B-4A80-8D14-31DD2882AF33}"/>
    <cellStyle name="Entrada 2 4 17" xfId="7840" xr:uid="{212B2FAF-F9EA-4B4F-978D-BF36A6FBF5E2}"/>
    <cellStyle name="Entrada 2 4 18" xfId="7841" xr:uid="{586721FD-AC3D-4858-AD27-C39ED37B2F1F}"/>
    <cellStyle name="Entrada 2 4 19" xfId="7842" xr:uid="{E81E9D23-D976-4FF8-9A94-B8345D5F14D7}"/>
    <cellStyle name="Entrada 2 4 2" xfId="7843" xr:uid="{1F03935A-BAFF-4E61-85FB-ED70344148DB}"/>
    <cellStyle name="Entrada 2 4 2 10" xfId="7844" xr:uid="{10F45E29-A59C-44F4-8A35-2F6B0D61542D}"/>
    <cellStyle name="Entrada 2 4 2 11" xfId="7845" xr:uid="{E84B43A6-9085-4DA0-BE81-21D9FB7A943C}"/>
    <cellStyle name="Entrada 2 4 2 12" xfId="7846" xr:uid="{F6FF1C3E-6B3C-4CF9-8208-796205CE879B}"/>
    <cellStyle name="Entrada 2 4 2 13" xfId="7847" xr:uid="{DF94F2AB-2CB4-4D84-A029-F652AAA4039C}"/>
    <cellStyle name="Entrada 2 4 2 14" xfId="7848" xr:uid="{462B8365-251F-4D57-B67E-ECFD816B7979}"/>
    <cellStyle name="Entrada 2 4 2 15" xfId="7849" xr:uid="{67444475-4DF9-413C-9B47-E6DF00533CCC}"/>
    <cellStyle name="Entrada 2 4 2 16" xfId="7850" xr:uid="{3323A112-D1EB-4853-9C1A-F9BF89205B1C}"/>
    <cellStyle name="Entrada 2 4 2 17" xfId="7851" xr:uid="{AC3CA18A-597F-43BA-B01A-912CFA1908C4}"/>
    <cellStyle name="Entrada 2 4 2 18" xfId="7852" xr:uid="{56B74062-3C7E-4E00-B606-70CFA7465BF6}"/>
    <cellStyle name="Entrada 2 4 2 19" xfId="7853" xr:uid="{DFCD80DD-12CE-49F9-8219-F20F90288A2B}"/>
    <cellStyle name="Entrada 2 4 2 2" xfId="7854" xr:uid="{6B4EC4A1-63B8-4DAB-B07A-468CEE96960D}"/>
    <cellStyle name="Entrada 2 4 2 2 10" xfId="7855" xr:uid="{AEF987EC-73B5-4C47-99BB-506374C78D9C}"/>
    <cellStyle name="Entrada 2 4 2 2 11" xfId="7856" xr:uid="{8128646F-A401-471A-A040-7392780937F3}"/>
    <cellStyle name="Entrada 2 4 2 2 12" xfId="7857" xr:uid="{99409947-5371-47EF-A326-F635BBCC70CD}"/>
    <cellStyle name="Entrada 2 4 2 2 13" xfId="7858" xr:uid="{76A5184E-DF19-4598-8072-D950749A5EFA}"/>
    <cellStyle name="Entrada 2 4 2 2 14" xfId="7859" xr:uid="{78D65091-6E8E-479E-A0E1-32D273DF07EB}"/>
    <cellStyle name="Entrada 2 4 2 2 15" xfId="7860" xr:uid="{11C7475D-6173-47BE-9714-BBE98F40E337}"/>
    <cellStyle name="Entrada 2 4 2 2 16" xfId="7861" xr:uid="{2694CEC1-7203-4416-B8BB-2F9E40E3460A}"/>
    <cellStyle name="Entrada 2 4 2 2 17" xfId="7862" xr:uid="{9E6F3C39-899B-4FF6-B0F5-42B9658AFFF2}"/>
    <cellStyle name="Entrada 2 4 2 2 18" xfId="7863" xr:uid="{111D866D-351D-453B-A181-13EEAB7EFF04}"/>
    <cellStyle name="Entrada 2 4 2 2 19" xfId="7864" xr:uid="{2736463D-244E-4219-A738-C637113F4DD7}"/>
    <cellStyle name="Entrada 2 4 2 2 2" xfId="7865" xr:uid="{98224A11-8F86-450B-8336-38D87E6FDBF2}"/>
    <cellStyle name="Entrada 2 4 2 2 2 10" xfId="7866" xr:uid="{0A9FFD27-06A9-4B72-92B0-F5AF35ACA3C1}"/>
    <cellStyle name="Entrada 2 4 2 2 2 11" xfId="7867" xr:uid="{49D2BAC6-BB27-430A-9BC2-ED6427BBD5B3}"/>
    <cellStyle name="Entrada 2 4 2 2 2 12" xfId="7868" xr:uid="{F836AF54-F717-41ED-87B6-20FBBABCCBD2}"/>
    <cellStyle name="Entrada 2 4 2 2 2 13" xfId="7869" xr:uid="{F678D3AC-B1C0-4DD3-BC02-3805414CAEE6}"/>
    <cellStyle name="Entrada 2 4 2 2 2 14" xfId="7870" xr:uid="{7488827B-F3AD-45CE-9E12-96306D78FCD4}"/>
    <cellStyle name="Entrada 2 4 2 2 2 15" xfId="7871" xr:uid="{67289230-D274-4A31-BDC8-87E977FC39B1}"/>
    <cellStyle name="Entrada 2 4 2 2 2 16" xfId="7872" xr:uid="{A76FDF3A-7A96-4FE1-B0EC-08E7E5911F7F}"/>
    <cellStyle name="Entrada 2 4 2 2 2 17" xfId="7873" xr:uid="{07B797D1-14E6-4F4D-9BD2-10B36E3BDFD2}"/>
    <cellStyle name="Entrada 2 4 2 2 2 18" xfId="7874" xr:uid="{9DB34903-0268-4E7B-B4C3-B3ECCD5EB9BA}"/>
    <cellStyle name="Entrada 2 4 2 2 2 19" xfId="7875" xr:uid="{3C2DD8E1-2396-41C0-B24E-089FF0269978}"/>
    <cellStyle name="Entrada 2 4 2 2 2 2" xfId="7876" xr:uid="{3762CCE0-E03D-42B1-8D06-C1C2159D5950}"/>
    <cellStyle name="Entrada 2 4 2 2 2 20" xfId="7877" xr:uid="{4165D8C4-A793-4F60-8791-6E9F53860EF0}"/>
    <cellStyle name="Entrada 2 4 2 2 2 21" xfId="7878" xr:uid="{08E8FC34-A64D-41DA-AD9A-6E49DA841353}"/>
    <cellStyle name="Entrada 2 4 2 2 2 22" xfId="7879" xr:uid="{1CBA0201-D4C9-443F-A824-0F31B43DA151}"/>
    <cellStyle name="Entrada 2 4 2 2 2 23" xfId="7880" xr:uid="{E83123EE-4B71-4BC2-B4D1-3FA5C2FADD6F}"/>
    <cellStyle name="Entrada 2 4 2 2 2 24" xfId="7881" xr:uid="{D48EC84E-AB82-41EE-AD0D-15ADC45F685D}"/>
    <cellStyle name="Entrada 2 4 2 2 2 25" xfId="7882" xr:uid="{4BF979EF-7493-45B7-80F1-059B001EA082}"/>
    <cellStyle name="Entrada 2 4 2 2 2 26" xfId="7883" xr:uid="{BDCC7894-C509-4DD0-886C-E4D78225E05E}"/>
    <cellStyle name="Entrada 2 4 2 2 2 27" xfId="7884" xr:uid="{11BD5873-D5B2-49AA-8704-6A77F2EEE0A0}"/>
    <cellStyle name="Entrada 2 4 2 2 2 28" xfId="7885" xr:uid="{CA9A70B5-7D94-4BD1-96AF-8AA841F61507}"/>
    <cellStyle name="Entrada 2 4 2 2 2 29" xfId="7886" xr:uid="{F48903F7-39E0-4CDF-B730-672AC5D18E75}"/>
    <cellStyle name="Entrada 2 4 2 2 2 3" xfId="7887" xr:uid="{656EE5DF-A9DD-431A-B16D-BE89E2E4F5FB}"/>
    <cellStyle name="Entrada 2 4 2 2 2 30" xfId="7888" xr:uid="{2CF4EF9B-9DEB-408E-9FFB-8070D4BB3C49}"/>
    <cellStyle name="Entrada 2 4 2 2 2 31" xfId="7889" xr:uid="{9021EA6F-70C9-4582-9051-4A3EEE711A3F}"/>
    <cellStyle name="Entrada 2 4 2 2 2 4" xfId="7890" xr:uid="{FAD50B8B-1EE5-4915-A097-C3A96C72CECB}"/>
    <cellStyle name="Entrada 2 4 2 2 2 5" xfId="7891" xr:uid="{33A985F8-E71E-4CAE-916F-7CACF36435E3}"/>
    <cellStyle name="Entrada 2 4 2 2 2 6" xfId="7892" xr:uid="{099DC99F-8EFF-4838-80FF-1CE914309139}"/>
    <cellStyle name="Entrada 2 4 2 2 2 7" xfId="7893" xr:uid="{5476F276-CB34-4946-8396-CFEE5B978A12}"/>
    <cellStyle name="Entrada 2 4 2 2 2 8" xfId="7894" xr:uid="{A7626CB3-C8A1-4CFE-9B66-7211279D8340}"/>
    <cellStyle name="Entrada 2 4 2 2 2 9" xfId="7895" xr:uid="{C3AF11DC-2DEB-4B52-B5DB-EF1DF74A5D7A}"/>
    <cellStyle name="Entrada 2 4 2 2 20" xfId="7896" xr:uid="{47A31B3E-5ACC-4E3E-A4C9-7AE0861ABB7E}"/>
    <cellStyle name="Entrada 2 4 2 2 21" xfId="7897" xr:uid="{246C384D-C944-4257-9F49-7F952DD3DC50}"/>
    <cellStyle name="Entrada 2 4 2 2 22" xfId="7898" xr:uid="{09835A3C-D369-410D-8001-73457D8D452D}"/>
    <cellStyle name="Entrada 2 4 2 2 23" xfId="7899" xr:uid="{77616907-1B0E-4EDB-BAE7-EF394A758A2D}"/>
    <cellStyle name="Entrada 2 4 2 2 24" xfId="7900" xr:uid="{49F4C8AC-5527-45C1-8784-50ACD92123F9}"/>
    <cellStyle name="Entrada 2 4 2 2 25" xfId="7901" xr:uid="{1C6C341D-720C-4AF6-A274-159923AB0298}"/>
    <cellStyle name="Entrada 2 4 2 2 26" xfId="7902" xr:uid="{09CBB483-D4C5-44DD-BA1A-46FCBF714E98}"/>
    <cellStyle name="Entrada 2 4 2 2 27" xfId="7903" xr:uid="{9E5C2212-DCEA-484C-A701-01D2B381345F}"/>
    <cellStyle name="Entrada 2 4 2 2 28" xfId="7904" xr:uid="{30376CBE-019B-4B35-A97B-77411E6B1ED9}"/>
    <cellStyle name="Entrada 2 4 2 2 29" xfId="7905" xr:uid="{D63ABBA3-9910-45F3-8683-51797EADB48A}"/>
    <cellStyle name="Entrada 2 4 2 2 3" xfId="7906" xr:uid="{BD35BD23-3C8E-4DA2-A0CB-1FF14A785F85}"/>
    <cellStyle name="Entrada 2 4 2 2 3 10" xfId="7907" xr:uid="{F48F70A9-4BF0-43DD-9C95-6A319C7A7665}"/>
    <cellStyle name="Entrada 2 4 2 2 3 11" xfId="7908" xr:uid="{24FC0F85-7041-4A34-8CAB-C2D1BF9FA8B9}"/>
    <cellStyle name="Entrada 2 4 2 2 3 12" xfId="7909" xr:uid="{674F5EB7-7268-4E21-974B-689A640271EB}"/>
    <cellStyle name="Entrada 2 4 2 2 3 13" xfId="7910" xr:uid="{B4341764-4F14-4D9F-BED5-75AB4838A164}"/>
    <cellStyle name="Entrada 2 4 2 2 3 14" xfId="7911" xr:uid="{36A0DF9E-0E2F-4571-AFEA-D1CF3303BF2C}"/>
    <cellStyle name="Entrada 2 4 2 2 3 15" xfId="7912" xr:uid="{BBE56DF2-FA61-4018-A938-7A63486D7C82}"/>
    <cellStyle name="Entrada 2 4 2 2 3 16" xfId="7913" xr:uid="{D790A164-A9FB-4C21-A760-3258610C539E}"/>
    <cellStyle name="Entrada 2 4 2 2 3 17" xfId="7914" xr:uid="{D4190E3D-D05C-4335-9A38-C7140B9BA14E}"/>
    <cellStyle name="Entrada 2 4 2 2 3 18" xfId="7915" xr:uid="{51AE660E-B4CD-4198-B88D-509DC6D6CB57}"/>
    <cellStyle name="Entrada 2 4 2 2 3 19" xfId="7916" xr:uid="{0C10CFC6-7B07-4A2A-9699-2046E46E6624}"/>
    <cellStyle name="Entrada 2 4 2 2 3 2" xfId="7917" xr:uid="{16D03F73-C58B-410B-824C-094AEB32FC8E}"/>
    <cellStyle name="Entrada 2 4 2 2 3 20" xfId="7918" xr:uid="{C2721F3A-0267-46BF-927A-E9C1AB5BBC57}"/>
    <cellStyle name="Entrada 2 4 2 2 3 21" xfId="7919" xr:uid="{95862905-AE7C-42A3-B9A3-1A4FD11035C7}"/>
    <cellStyle name="Entrada 2 4 2 2 3 22" xfId="7920" xr:uid="{E6DBD936-647D-4C18-AC38-B7990EF8F9AE}"/>
    <cellStyle name="Entrada 2 4 2 2 3 23" xfId="7921" xr:uid="{055B93D9-D9B0-4F3D-A1E5-80FB3BB94255}"/>
    <cellStyle name="Entrada 2 4 2 2 3 24" xfId="7922" xr:uid="{BE28D853-6DD7-414A-8722-F195D48AB0ED}"/>
    <cellStyle name="Entrada 2 4 2 2 3 25" xfId="7923" xr:uid="{53F7861C-06C8-4C93-A5F8-F88C114C86E1}"/>
    <cellStyle name="Entrada 2 4 2 2 3 26" xfId="7924" xr:uid="{E010BAC1-B68B-4369-97EF-462A899A0F04}"/>
    <cellStyle name="Entrada 2 4 2 2 3 27" xfId="7925" xr:uid="{2F796815-CA75-4196-B042-0ADED7D5AB04}"/>
    <cellStyle name="Entrada 2 4 2 2 3 28" xfId="7926" xr:uid="{DB8972BA-978B-47DE-940A-AEBE7E46A169}"/>
    <cellStyle name="Entrada 2 4 2 2 3 29" xfId="7927" xr:uid="{D1D12D93-B91B-436E-80EA-770937671B88}"/>
    <cellStyle name="Entrada 2 4 2 2 3 3" xfId="7928" xr:uid="{72A7E94F-7F00-4E04-BC8F-0C2AC524E1C3}"/>
    <cellStyle name="Entrada 2 4 2 2 3 30" xfId="7929" xr:uid="{2ACA39F1-87BD-49B5-BA28-D73C7BC41A16}"/>
    <cellStyle name="Entrada 2 4 2 2 3 31" xfId="7930" xr:uid="{3E296BBC-7A3B-4068-B378-26776C282D21}"/>
    <cellStyle name="Entrada 2 4 2 2 3 4" xfId="7931" xr:uid="{88F42927-30E8-4C63-ACA1-4A9C7FDD5EB4}"/>
    <cellStyle name="Entrada 2 4 2 2 3 5" xfId="7932" xr:uid="{7C27BD04-7005-4B46-A81F-A9C0BBA14EDB}"/>
    <cellStyle name="Entrada 2 4 2 2 3 6" xfId="7933" xr:uid="{0110B33A-5B22-4187-80C4-F53B54C401ED}"/>
    <cellStyle name="Entrada 2 4 2 2 3 7" xfId="7934" xr:uid="{A4AAD0BC-D878-4579-A50C-8A1E76AB4F64}"/>
    <cellStyle name="Entrada 2 4 2 2 3 8" xfId="7935" xr:uid="{6BABF816-8B86-4C81-9A33-67A8E385FC09}"/>
    <cellStyle name="Entrada 2 4 2 2 3 9" xfId="7936" xr:uid="{18B31466-7570-4213-B9F9-158FD4C5C2E0}"/>
    <cellStyle name="Entrada 2 4 2 2 30" xfId="7937" xr:uid="{09665BFD-EA2E-4FD6-BC33-1CAE4F356D92}"/>
    <cellStyle name="Entrada 2 4 2 2 31" xfId="7938" xr:uid="{3C586F7D-D579-4793-BE2C-B9BA5B0E9301}"/>
    <cellStyle name="Entrada 2 4 2 2 32" xfId="7939" xr:uid="{6782549A-5D91-448C-85F9-311BC796CDA3}"/>
    <cellStyle name="Entrada 2 4 2 2 33" xfId="7940" xr:uid="{2693EAE1-8F07-4EA1-A2D1-584C3ACA4552}"/>
    <cellStyle name="Entrada 2 4 2 2 4" xfId="7941" xr:uid="{537968EA-D88B-4666-98E1-0DA2B39BC43F}"/>
    <cellStyle name="Entrada 2 4 2 2 5" xfId="7942" xr:uid="{D348EB91-1A62-46C9-891C-E0D49EC7F706}"/>
    <cellStyle name="Entrada 2 4 2 2 6" xfId="7943" xr:uid="{37E202E7-34FC-48A7-85BB-988DC833D73D}"/>
    <cellStyle name="Entrada 2 4 2 2 7" xfId="7944" xr:uid="{F150A1EE-E961-48CF-B22B-8AE630F1B411}"/>
    <cellStyle name="Entrada 2 4 2 2 8" xfId="7945" xr:uid="{775BD8EC-D677-4BED-BF45-007B18ED1D31}"/>
    <cellStyle name="Entrada 2 4 2 2 9" xfId="7946" xr:uid="{999177C4-A3C9-4BB4-A8B8-11E5A04FF375}"/>
    <cellStyle name="Entrada 2 4 2 20" xfId="7947" xr:uid="{18CC4CCC-AE50-4141-AE62-42A3413B218A}"/>
    <cellStyle name="Entrada 2 4 2 21" xfId="7948" xr:uid="{8E0CE7B5-A90E-4056-B9C4-E9FB72B56BD2}"/>
    <cellStyle name="Entrada 2 4 2 22" xfId="7949" xr:uid="{37EB5BCE-0AC3-444F-A236-42A74012F21D}"/>
    <cellStyle name="Entrada 2 4 2 23" xfId="7950" xr:uid="{4CF96BBC-08BD-46C6-B3EE-54345E0886A8}"/>
    <cellStyle name="Entrada 2 4 2 24" xfId="7951" xr:uid="{6897AF0D-20E2-4A24-BAE8-CB646F42EC16}"/>
    <cellStyle name="Entrada 2 4 2 25" xfId="7952" xr:uid="{53D314C9-F81A-4FC8-8E27-EC36498B05E2}"/>
    <cellStyle name="Entrada 2 4 2 26" xfId="7953" xr:uid="{17EE98AA-DC2F-4B01-AC95-0B3013616B6D}"/>
    <cellStyle name="Entrada 2 4 2 27" xfId="7954" xr:uid="{9BDB51B9-4464-44C9-AAA5-91E646F0C27F}"/>
    <cellStyle name="Entrada 2 4 2 28" xfId="7955" xr:uid="{C0B02D1C-EF90-4D23-A18D-0CFA97AF4CCC}"/>
    <cellStyle name="Entrada 2 4 2 29" xfId="7956" xr:uid="{75B2C175-1E94-41F3-AF91-32BDBB005F0C}"/>
    <cellStyle name="Entrada 2 4 2 3" xfId="7957" xr:uid="{9E70179A-3C6C-448F-9593-B23A41A22CA1}"/>
    <cellStyle name="Entrada 2 4 2 3 10" xfId="7958" xr:uid="{101DE83B-D241-4CE6-8301-914849EA46C2}"/>
    <cellStyle name="Entrada 2 4 2 3 11" xfId="7959" xr:uid="{C0F6DB50-CEFD-4381-9388-33CD84A95373}"/>
    <cellStyle name="Entrada 2 4 2 3 12" xfId="7960" xr:uid="{59CAF16E-7A71-46A5-B77C-4869EB175ACA}"/>
    <cellStyle name="Entrada 2 4 2 3 13" xfId="7961" xr:uid="{1AD68281-0564-4AB5-90E6-2400942AD5A4}"/>
    <cellStyle name="Entrada 2 4 2 3 14" xfId="7962" xr:uid="{87FC5F40-BD59-4F96-86AC-7007AF59966A}"/>
    <cellStyle name="Entrada 2 4 2 3 15" xfId="7963" xr:uid="{CA5B872C-3E47-4EF4-BB22-ACC009B275D8}"/>
    <cellStyle name="Entrada 2 4 2 3 16" xfId="7964" xr:uid="{661148C7-B27E-47BE-8D48-AD029834B4DD}"/>
    <cellStyle name="Entrada 2 4 2 3 17" xfId="7965" xr:uid="{7CF6A332-C329-49ED-9310-AB29FFDBD9B2}"/>
    <cellStyle name="Entrada 2 4 2 3 18" xfId="7966" xr:uid="{9779FADA-B9E7-4ADE-9B5F-6AC4E2E6B5D0}"/>
    <cellStyle name="Entrada 2 4 2 3 19" xfId="7967" xr:uid="{6C6AFD86-5056-45C6-8464-760D87679E14}"/>
    <cellStyle name="Entrada 2 4 2 3 2" xfId="7968" xr:uid="{BC67E166-E642-4FDF-BCDE-87CEA16CA58C}"/>
    <cellStyle name="Entrada 2 4 2 3 2 10" xfId="7969" xr:uid="{D6286C72-3324-4C25-97C4-C05D3138F0F8}"/>
    <cellStyle name="Entrada 2 4 2 3 2 11" xfId="7970" xr:uid="{52670F67-4BA6-4F98-BC9C-EF4F69772464}"/>
    <cellStyle name="Entrada 2 4 2 3 2 12" xfId="7971" xr:uid="{9872F9DA-3F78-4809-91D3-D0E2586068C8}"/>
    <cellStyle name="Entrada 2 4 2 3 2 13" xfId="7972" xr:uid="{2CB695F1-4780-4D4B-9192-0818DF40A435}"/>
    <cellStyle name="Entrada 2 4 2 3 2 14" xfId="7973" xr:uid="{AA120F90-1494-46F3-A180-6D8E262E99BD}"/>
    <cellStyle name="Entrada 2 4 2 3 2 15" xfId="7974" xr:uid="{8CEA1250-D3BE-424F-855B-68FDDECA3284}"/>
    <cellStyle name="Entrada 2 4 2 3 2 16" xfId="7975" xr:uid="{BD89A2B2-C475-46A9-A266-799C46497A6C}"/>
    <cellStyle name="Entrada 2 4 2 3 2 17" xfId="7976" xr:uid="{57482068-33D4-402F-A178-FFDE160ADE15}"/>
    <cellStyle name="Entrada 2 4 2 3 2 18" xfId="7977" xr:uid="{64971C23-3EE1-44CC-B393-8E011C191F13}"/>
    <cellStyle name="Entrada 2 4 2 3 2 19" xfId="7978" xr:uid="{DDDDDB15-557B-4A1B-9F30-9F9501EADF82}"/>
    <cellStyle name="Entrada 2 4 2 3 2 2" xfId="7979" xr:uid="{558993D8-6AB8-4D87-97E5-CDA5D7E6DA27}"/>
    <cellStyle name="Entrada 2 4 2 3 2 20" xfId="7980" xr:uid="{2DCCB156-C476-476E-8138-E4601135415C}"/>
    <cellStyle name="Entrada 2 4 2 3 2 21" xfId="7981" xr:uid="{C3CAFB0D-8361-4A8E-88EF-42D8B6DB8984}"/>
    <cellStyle name="Entrada 2 4 2 3 2 22" xfId="7982" xr:uid="{0647D538-6B73-40DA-BC63-6429BE4D096A}"/>
    <cellStyle name="Entrada 2 4 2 3 2 23" xfId="7983" xr:uid="{B85ED4E4-1B0F-43BC-A496-43105D9F7B4E}"/>
    <cellStyle name="Entrada 2 4 2 3 2 24" xfId="7984" xr:uid="{D4C9AC5B-D785-4F8D-A9D5-8F3A6D2DF0ED}"/>
    <cellStyle name="Entrada 2 4 2 3 2 25" xfId="7985" xr:uid="{6CAAEFA9-90D2-4A80-B868-0C3DE6F6869F}"/>
    <cellStyle name="Entrada 2 4 2 3 2 26" xfId="7986" xr:uid="{DEDDD923-BF5F-48A8-9679-2C5699486498}"/>
    <cellStyle name="Entrada 2 4 2 3 2 27" xfId="7987" xr:uid="{29D2EE27-7380-46E6-9D25-B509AE00D4EA}"/>
    <cellStyle name="Entrada 2 4 2 3 2 28" xfId="7988" xr:uid="{8BDF9E16-F0E7-4380-95BB-C8FE92AFB10B}"/>
    <cellStyle name="Entrada 2 4 2 3 2 29" xfId="7989" xr:uid="{021F38C8-431B-4B4F-8DD8-8082926C90B1}"/>
    <cellStyle name="Entrada 2 4 2 3 2 3" xfId="7990" xr:uid="{86CDA0BE-867E-48FA-B4B3-00B89814AA3A}"/>
    <cellStyle name="Entrada 2 4 2 3 2 30" xfId="7991" xr:uid="{550A624B-E828-41A3-8DA3-3F2D746B0A75}"/>
    <cellStyle name="Entrada 2 4 2 3 2 31" xfId="7992" xr:uid="{E965B6EB-0A4E-4251-A5DD-B9FCB1664678}"/>
    <cellStyle name="Entrada 2 4 2 3 2 4" xfId="7993" xr:uid="{2FC4E1FE-1EF0-4E37-8A4C-8252843719EA}"/>
    <cellStyle name="Entrada 2 4 2 3 2 5" xfId="7994" xr:uid="{C21C6577-E6CC-4033-B7D9-FC589CE3BBC3}"/>
    <cellStyle name="Entrada 2 4 2 3 2 6" xfId="7995" xr:uid="{A254174C-FED4-4468-9642-D5D191B1C856}"/>
    <cellStyle name="Entrada 2 4 2 3 2 7" xfId="7996" xr:uid="{94608AAA-AD6B-4A1C-83B7-140B2FE28D03}"/>
    <cellStyle name="Entrada 2 4 2 3 2 8" xfId="7997" xr:uid="{D5903DBD-7E8C-4508-AA58-55E89D0124A9}"/>
    <cellStyle name="Entrada 2 4 2 3 2 9" xfId="7998" xr:uid="{4D65AE8A-049D-4BDB-9BB9-9549372038B9}"/>
    <cellStyle name="Entrada 2 4 2 3 20" xfId="7999" xr:uid="{C2B41A55-61BD-44AD-8888-00842F8CA01D}"/>
    <cellStyle name="Entrada 2 4 2 3 21" xfId="8000" xr:uid="{9EFA4443-6FB6-4198-970C-1A899BB3554F}"/>
    <cellStyle name="Entrada 2 4 2 3 22" xfId="8001" xr:uid="{87E9959C-59E5-46E6-93A1-2389F72FEA28}"/>
    <cellStyle name="Entrada 2 4 2 3 23" xfId="8002" xr:uid="{015475A5-CB9B-4F43-B5A8-BF6829BD9815}"/>
    <cellStyle name="Entrada 2 4 2 3 24" xfId="8003" xr:uid="{EA6D0D30-8D40-433F-9432-8A5FC08465DB}"/>
    <cellStyle name="Entrada 2 4 2 3 25" xfId="8004" xr:uid="{E4886019-0865-41D3-A093-8D3456A201B5}"/>
    <cellStyle name="Entrada 2 4 2 3 26" xfId="8005" xr:uid="{F2566162-429D-4FD1-B898-5F2BA0E4B465}"/>
    <cellStyle name="Entrada 2 4 2 3 27" xfId="8006" xr:uid="{53E9B4D6-4056-4DA7-A1C1-A8301C450B11}"/>
    <cellStyle name="Entrada 2 4 2 3 28" xfId="8007" xr:uid="{D77620EC-2BBB-4C98-A1B4-BDA4D1DC3509}"/>
    <cellStyle name="Entrada 2 4 2 3 29" xfId="8008" xr:uid="{8D6D2022-9373-4DE6-8C56-511B8DB6BF87}"/>
    <cellStyle name="Entrada 2 4 2 3 3" xfId="8009" xr:uid="{001EDAE5-7C35-4E30-AB69-134C714FAE40}"/>
    <cellStyle name="Entrada 2 4 2 3 3 10" xfId="8010" xr:uid="{EC2107AB-5AFF-4FF2-94AE-694BEA2264BD}"/>
    <cellStyle name="Entrada 2 4 2 3 3 11" xfId="8011" xr:uid="{E1DEF8B8-6DDC-42CA-84DF-04AD4542E16C}"/>
    <cellStyle name="Entrada 2 4 2 3 3 12" xfId="8012" xr:uid="{9C03B0F7-0866-43E2-B5F5-232E731DFF75}"/>
    <cellStyle name="Entrada 2 4 2 3 3 13" xfId="8013" xr:uid="{BCDFB656-6999-44A8-82F7-67F4001E23F2}"/>
    <cellStyle name="Entrada 2 4 2 3 3 14" xfId="8014" xr:uid="{31D6AA4B-A63F-4D4A-BA7E-74B5AA99DA5D}"/>
    <cellStyle name="Entrada 2 4 2 3 3 15" xfId="8015" xr:uid="{A531EC4F-FF31-459D-966D-813C5E60C710}"/>
    <cellStyle name="Entrada 2 4 2 3 3 16" xfId="8016" xr:uid="{9F4D8B6F-1147-464B-BCA7-1F87F3022554}"/>
    <cellStyle name="Entrada 2 4 2 3 3 17" xfId="8017" xr:uid="{C9FE2A42-A5B3-4036-925F-CC2F33FDD77E}"/>
    <cellStyle name="Entrada 2 4 2 3 3 18" xfId="8018" xr:uid="{8B365756-7AB6-4B57-AF67-0788FD247392}"/>
    <cellStyle name="Entrada 2 4 2 3 3 19" xfId="8019" xr:uid="{AEFDD050-7F8A-4D3A-B10C-760292DA8789}"/>
    <cellStyle name="Entrada 2 4 2 3 3 2" xfId="8020" xr:uid="{5307D5CE-6FAA-48BF-8C58-BDFC7D10DF50}"/>
    <cellStyle name="Entrada 2 4 2 3 3 20" xfId="8021" xr:uid="{CCA38E19-7E92-44B6-A47C-E246C80B9E57}"/>
    <cellStyle name="Entrada 2 4 2 3 3 21" xfId="8022" xr:uid="{8FA5F775-DD30-495F-ABCF-C27A6B376D8A}"/>
    <cellStyle name="Entrada 2 4 2 3 3 22" xfId="8023" xr:uid="{571955F8-A1CD-4EA5-B33D-09CF5277DB67}"/>
    <cellStyle name="Entrada 2 4 2 3 3 23" xfId="8024" xr:uid="{AA0CF04D-0C0F-4C71-BA86-254037726415}"/>
    <cellStyle name="Entrada 2 4 2 3 3 24" xfId="8025" xr:uid="{7A3EC0D0-10DA-42C2-A504-5510DD2158F0}"/>
    <cellStyle name="Entrada 2 4 2 3 3 25" xfId="8026" xr:uid="{1472BD4C-E128-429C-B543-C0171A47FB91}"/>
    <cellStyle name="Entrada 2 4 2 3 3 26" xfId="8027" xr:uid="{6DD3A9E0-1005-4901-AF92-2138871124C3}"/>
    <cellStyle name="Entrada 2 4 2 3 3 27" xfId="8028" xr:uid="{FAE63E24-580E-4A1C-824B-A817FD7152CB}"/>
    <cellStyle name="Entrada 2 4 2 3 3 28" xfId="8029" xr:uid="{75E1E368-E086-4129-B181-0F04CEAF3625}"/>
    <cellStyle name="Entrada 2 4 2 3 3 29" xfId="8030" xr:uid="{1395D7CF-DEA7-4AA8-861B-9A85510060C9}"/>
    <cellStyle name="Entrada 2 4 2 3 3 3" xfId="8031" xr:uid="{9CCDD1DE-FA81-4072-B7B9-0B1B4617114D}"/>
    <cellStyle name="Entrada 2 4 2 3 3 30" xfId="8032" xr:uid="{E50236DA-11FE-4B42-8B81-FA3C35995DE3}"/>
    <cellStyle name="Entrada 2 4 2 3 3 31" xfId="8033" xr:uid="{541B93B2-26A0-4CF7-BFD9-C6CF1172D68A}"/>
    <cellStyle name="Entrada 2 4 2 3 3 4" xfId="8034" xr:uid="{A3DFCEC1-2025-4E6D-BB48-8D995DD7B50F}"/>
    <cellStyle name="Entrada 2 4 2 3 3 5" xfId="8035" xr:uid="{412AC673-45C2-42D9-B3F9-0F4916EFFC7B}"/>
    <cellStyle name="Entrada 2 4 2 3 3 6" xfId="8036" xr:uid="{A351685D-3C12-4EE2-8DC4-C314277B137B}"/>
    <cellStyle name="Entrada 2 4 2 3 3 7" xfId="8037" xr:uid="{14EA9C79-3C36-4794-9916-D79946E55BEE}"/>
    <cellStyle name="Entrada 2 4 2 3 3 8" xfId="8038" xr:uid="{C06B5145-2642-460A-975C-8417C8F6E06D}"/>
    <cellStyle name="Entrada 2 4 2 3 3 9" xfId="8039" xr:uid="{2A6A991B-00E0-461B-8FF6-5AB3044A2949}"/>
    <cellStyle name="Entrada 2 4 2 3 30" xfId="8040" xr:uid="{A282FE98-27D6-4B18-ACEE-CFC78EEE91AC}"/>
    <cellStyle name="Entrada 2 4 2 3 31" xfId="8041" xr:uid="{C85F8B21-F94B-4124-AD40-7AD1E42A17AF}"/>
    <cellStyle name="Entrada 2 4 2 3 32" xfId="8042" xr:uid="{D28F8B5E-3823-47C3-AFCC-1D78D61FF311}"/>
    <cellStyle name="Entrada 2 4 2 3 33" xfId="8043" xr:uid="{3B93F36B-1B37-4483-8C64-87315D52EC18}"/>
    <cellStyle name="Entrada 2 4 2 3 4" xfId="8044" xr:uid="{8E0F1344-465F-448C-B67C-B608D97772EE}"/>
    <cellStyle name="Entrada 2 4 2 3 5" xfId="8045" xr:uid="{D1CDDD5A-2120-4F20-ABA2-F4BC7F744342}"/>
    <cellStyle name="Entrada 2 4 2 3 6" xfId="8046" xr:uid="{D9587997-15F9-4E8A-A15E-D06A84212D51}"/>
    <cellStyle name="Entrada 2 4 2 3 7" xfId="8047" xr:uid="{123532A9-8D88-44AF-A0ED-DA8505B7B6D3}"/>
    <cellStyle name="Entrada 2 4 2 3 8" xfId="8048" xr:uid="{B1B14A52-C0D0-48E5-AB2F-9BAAA87FFE36}"/>
    <cellStyle name="Entrada 2 4 2 3 9" xfId="8049" xr:uid="{1F5D01FC-7851-48EE-BF64-9EB57E4FB16F}"/>
    <cellStyle name="Entrada 2 4 2 30" xfId="8050" xr:uid="{10389F1E-CAB9-4F6B-8AD6-06A25D904064}"/>
    <cellStyle name="Entrada 2 4 2 31" xfId="8051" xr:uid="{EAB060E5-866B-4920-BF6B-8E10BF6301A1}"/>
    <cellStyle name="Entrada 2 4 2 32" xfId="8052" xr:uid="{47DAF3E4-DE93-4613-A9C6-C43CAFAA1CAE}"/>
    <cellStyle name="Entrada 2 4 2 33" xfId="8053" xr:uid="{F5C26777-4D28-4201-A802-E85A4D948C50}"/>
    <cellStyle name="Entrada 2 4 2 34" xfId="8054" xr:uid="{4369D512-6F6E-46E0-AAC8-FF3677C2F824}"/>
    <cellStyle name="Entrada 2 4 2 35" xfId="8055" xr:uid="{8C5D8868-4E4A-436F-9458-A25E70257001}"/>
    <cellStyle name="Entrada 2 4 2 36" xfId="8056" xr:uid="{C90AB197-51C6-4A3F-A489-ED89F89ED9C7}"/>
    <cellStyle name="Entrada 2 4 2 4" xfId="8057" xr:uid="{A07089EA-8AA1-4FF9-AB08-16018028988F}"/>
    <cellStyle name="Entrada 2 4 2 4 10" xfId="8058" xr:uid="{11153C30-E315-40FE-89B2-8E899E932E95}"/>
    <cellStyle name="Entrada 2 4 2 4 11" xfId="8059" xr:uid="{33519401-1F9D-46F1-BCCF-FCBB1109EEDD}"/>
    <cellStyle name="Entrada 2 4 2 4 12" xfId="8060" xr:uid="{15FF9060-F02C-440B-8903-ED00F15B8B5F}"/>
    <cellStyle name="Entrada 2 4 2 4 13" xfId="8061" xr:uid="{5984B332-4229-47D3-89C7-E8188EFFF318}"/>
    <cellStyle name="Entrada 2 4 2 4 14" xfId="8062" xr:uid="{3B832F3A-8970-46EE-B907-D085B8062D08}"/>
    <cellStyle name="Entrada 2 4 2 4 15" xfId="8063" xr:uid="{F3BDE247-0EAA-4D13-B312-53825F7E79AE}"/>
    <cellStyle name="Entrada 2 4 2 4 16" xfId="8064" xr:uid="{CB1AEF88-A33B-4134-A198-1AC5DBDA516F}"/>
    <cellStyle name="Entrada 2 4 2 4 17" xfId="8065" xr:uid="{047282E4-BDCB-4C01-91CF-D410EE8DA335}"/>
    <cellStyle name="Entrada 2 4 2 4 18" xfId="8066" xr:uid="{009044F3-50DC-4458-9B86-72B07D961EFA}"/>
    <cellStyle name="Entrada 2 4 2 4 19" xfId="8067" xr:uid="{F6D40473-1CBB-4979-86CF-A50DD3A07321}"/>
    <cellStyle name="Entrada 2 4 2 4 2" xfId="8068" xr:uid="{083CC177-5E6E-4ED5-8458-C1F3D2FF1A6F}"/>
    <cellStyle name="Entrada 2 4 2 4 2 10" xfId="8069" xr:uid="{182B7B66-F0C6-43A5-9EDF-95795D49A954}"/>
    <cellStyle name="Entrada 2 4 2 4 2 11" xfId="8070" xr:uid="{58BE5CCD-80BD-42FD-AA27-CA35DD75CBB7}"/>
    <cellStyle name="Entrada 2 4 2 4 2 12" xfId="8071" xr:uid="{A38B62EB-0066-4BA9-9C5B-4013762AF102}"/>
    <cellStyle name="Entrada 2 4 2 4 2 13" xfId="8072" xr:uid="{37593DE6-64C4-4A5A-B629-BA40CD446B27}"/>
    <cellStyle name="Entrada 2 4 2 4 2 14" xfId="8073" xr:uid="{B9F1CE71-CA96-4AE5-8B56-81A376F0293E}"/>
    <cellStyle name="Entrada 2 4 2 4 2 15" xfId="8074" xr:uid="{58AB828D-9F06-4E4E-832F-E345805B3795}"/>
    <cellStyle name="Entrada 2 4 2 4 2 16" xfId="8075" xr:uid="{80B3D60A-336E-46E7-B3CB-6BF3FA31FA48}"/>
    <cellStyle name="Entrada 2 4 2 4 2 17" xfId="8076" xr:uid="{95D5BAB5-D07F-466A-95D4-579AEEE2F11A}"/>
    <cellStyle name="Entrada 2 4 2 4 2 18" xfId="8077" xr:uid="{4BB4D1F1-A5B6-4714-94A0-9B9B89889051}"/>
    <cellStyle name="Entrada 2 4 2 4 2 19" xfId="8078" xr:uid="{5C6D06E5-FF8A-418C-B43C-D4B6EA7AF8F5}"/>
    <cellStyle name="Entrada 2 4 2 4 2 2" xfId="8079" xr:uid="{0B7C4995-8189-44EF-AEEE-A5E0F08340DA}"/>
    <cellStyle name="Entrada 2 4 2 4 2 20" xfId="8080" xr:uid="{35112DB9-4D3E-4494-9BD2-A7961B0858B5}"/>
    <cellStyle name="Entrada 2 4 2 4 2 21" xfId="8081" xr:uid="{29E75CA7-F208-4428-B21D-AF53CFCAD7F6}"/>
    <cellStyle name="Entrada 2 4 2 4 2 22" xfId="8082" xr:uid="{D40AC1F2-F89F-4FAD-90B1-09D26427D9B0}"/>
    <cellStyle name="Entrada 2 4 2 4 2 23" xfId="8083" xr:uid="{11109F82-3252-4A87-8C3A-3CB9A261AA41}"/>
    <cellStyle name="Entrada 2 4 2 4 2 24" xfId="8084" xr:uid="{FB9B6F0E-8282-4F22-8D90-E0084F7D5976}"/>
    <cellStyle name="Entrada 2 4 2 4 2 25" xfId="8085" xr:uid="{37E7B9C5-500E-4D3B-8ED3-8013E6A7DF82}"/>
    <cellStyle name="Entrada 2 4 2 4 2 26" xfId="8086" xr:uid="{CF908DA8-1D9A-4236-B197-E7AFBC2E2F3A}"/>
    <cellStyle name="Entrada 2 4 2 4 2 27" xfId="8087" xr:uid="{9149BAD6-34E8-4F0F-A710-5ACF5FE99EB7}"/>
    <cellStyle name="Entrada 2 4 2 4 2 28" xfId="8088" xr:uid="{54654606-14EB-4127-98A6-D7DFDF8A6D2C}"/>
    <cellStyle name="Entrada 2 4 2 4 2 29" xfId="8089" xr:uid="{B9E62CB4-8153-467D-8117-DC56B9A53E2D}"/>
    <cellStyle name="Entrada 2 4 2 4 2 3" xfId="8090" xr:uid="{6FA61923-D4CF-4293-858F-E7DBCF331E12}"/>
    <cellStyle name="Entrada 2 4 2 4 2 30" xfId="8091" xr:uid="{BA5AC706-E672-4125-934F-A8B223025D24}"/>
    <cellStyle name="Entrada 2 4 2 4 2 31" xfId="8092" xr:uid="{D8B6ABD4-8610-4056-B99D-D255466EACAE}"/>
    <cellStyle name="Entrada 2 4 2 4 2 4" xfId="8093" xr:uid="{DDF6D04A-56E4-4B4C-8204-730846C76FC9}"/>
    <cellStyle name="Entrada 2 4 2 4 2 5" xfId="8094" xr:uid="{C4755924-46DB-447F-93C8-8A8302DD5199}"/>
    <cellStyle name="Entrada 2 4 2 4 2 6" xfId="8095" xr:uid="{B2142D20-988B-4ECC-ADB3-C3FB6A88809C}"/>
    <cellStyle name="Entrada 2 4 2 4 2 7" xfId="8096" xr:uid="{8BC4E673-2DDF-478B-9637-01955032C390}"/>
    <cellStyle name="Entrada 2 4 2 4 2 8" xfId="8097" xr:uid="{C9623176-A3A2-49C8-A24C-11908C390F5A}"/>
    <cellStyle name="Entrada 2 4 2 4 2 9" xfId="8098" xr:uid="{0BD683DA-F5D1-4540-B4AF-5F4D6D3AAE74}"/>
    <cellStyle name="Entrada 2 4 2 4 20" xfId="8099" xr:uid="{98928DF4-5A87-49FB-8AED-6AEC48061323}"/>
    <cellStyle name="Entrada 2 4 2 4 21" xfId="8100" xr:uid="{2CF82375-EBDA-4D5E-ABBB-5F2BE6EDDC54}"/>
    <cellStyle name="Entrada 2 4 2 4 22" xfId="8101" xr:uid="{432C4D00-1C68-48C7-9A9A-87578BFCA7BE}"/>
    <cellStyle name="Entrada 2 4 2 4 23" xfId="8102" xr:uid="{52F056E6-BB9C-4630-9552-9BF2A85EF091}"/>
    <cellStyle name="Entrada 2 4 2 4 24" xfId="8103" xr:uid="{519D086D-6BBD-4971-A803-C7D3A67B460C}"/>
    <cellStyle name="Entrada 2 4 2 4 25" xfId="8104" xr:uid="{638CD1C7-E7FB-4E08-8C73-6218A10B9E1A}"/>
    <cellStyle name="Entrada 2 4 2 4 26" xfId="8105" xr:uid="{A8BD7D11-E927-4247-ACAE-EA5DDA2DF99C}"/>
    <cellStyle name="Entrada 2 4 2 4 27" xfId="8106" xr:uid="{6492108E-B484-4E9C-9893-BBC94D31D7F2}"/>
    <cellStyle name="Entrada 2 4 2 4 28" xfId="8107" xr:uid="{4E19C25E-51D2-4B0D-A177-B6F24470D8F0}"/>
    <cellStyle name="Entrada 2 4 2 4 29" xfId="8108" xr:uid="{2321952E-867E-407B-8ABC-6567D1FC3119}"/>
    <cellStyle name="Entrada 2 4 2 4 3" xfId="8109" xr:uid="{64048BD3-CDDA-4EC4-ADA0-463CCCC49DFF}"/>
    <cellStyle name="Entrada 2 4 2 4 3 10" xfId="8110" xr:uid="{2C72D871-920F-4D72-858B-F0722DED691D}"/>
    <cellStyle name="Entrada 2 4 2 4 3 11" xfId="8111" xr:uid="{307C40D4-8538-45B6-A435-25588732BC52}"/>
    <cellStyle name="Entrada 2 4 2 4 3 12" xfId="8112" xr:uid="{8E9352D2-F281-45AF-973F-9AC8D7F3A493}"/>
    <cellStyle name="Entrada 2 4 2 4 3 13" xfId="8113" xr:uid="{4DB0AC99-9D9C-4ADE-9A42-D0BAF4573607}"/>
    <cellStyle name="Entrada 2 4 2 4 3 14" xfId="8114" xr:uid="{D39956E5-047D-4379-A899-52A5DA9188CB}"/>
    <cellStyle name="Entrada 2 4 2 4 3 15" xfId="8115" xr:uid="{7310C7B8-4F61-4360-917B-FEF3D5E19A10}"/>
    <cellStyle name="Entrada 2 4 2 4 3 16" xfId="8116" xr:uid="{37B90CA5-9A5A-4E51-9ECC-FEE7C0A80B15}"/>
    <cellStyle name="Entrada 2 4 2 4 3 17" xfId="8117" xr:uid="{4B585D18-DE33-49E8-8130-0ACBD1186F21}"/>
    <cellStyle name="Entrada 2 4 2 4 3 18" xfId="8118" xr:uid="{E931459B-4DC0-447D-9EE1-2E1810A438CD}"/>
    <cellStyle name="Entrada 2 4 2 4 3 19" xfId="8119" xr:uid="{A4C3D939-F552-4B17-9477-0A3921F2A1DA}"/>
    <cellStyle name="Entrada 2 4 2 4 3 2" xfId="8120" xr:uid="{0ACF7DB8-0224-4F2E-9CBF-34DC45038BF3}"/>
    <cellStyle name="Entrada 2 4 2 4 3 20" xfId="8121" xr:uid="{CFF3CDF0-A16C-4BAD-86C9-8F5CB2EDD104}"/>
    <cellStyle name="Entrada 2 4 2 4 3 21" xfId="8122" xr:uid="{5F0429B0-1E48-4988-9B4A-3828CE2EC0A8}"/>
    <cellStyle name="Entrada 2 4 2 4 3 22" xfId="8123" xr:uid="{F6540AC0-F654-4CB0-979E-AF5D3A94283C}"/>
    <cellStyle name="Entrada 2 4 2 4 3 23" xfId="8124" xr:uid="{84672A59-CB3B-4FE2-8C05-EB9236DB1C43}"/>
    <cellStyle name="Entrada 2 4 2 4 3 24" xfId="8125" xr:uid="{FC6461E8-430D-44DF-B63B-889EA70F02E0}"/>
    <cellStyle name="Entrada 2 4 2 4 3 25" xfId="8126" xr:uid="{15BE7348-478F-401E-8A5C-09AE9C9C791D}"/>
    <cellStyle name="Entrada 2 4 2 4 3 26" xfId="8127" xr:uid="{A416196C-A371-4398-B3C9-36CFA99A71DF}"/>
    <cellStyle name="Entrada 2 4 2 4 3 27" xfId="8128" xr:uid="{FFE02940-4875-4FF7-AFEF-D19CEB832916}"/>
    <cellStyle name="Entrada 2 4 2 4 3 28" xfId="8129" xr:uid="{7B34F282-D020-41DF-A6EF-832081231D74}"/>
    <cellStyle name="Entrada 2 4 2 4 3 29" xfId="8130" xr:uid="{897A7C52-6EED-4BC7-A568-9BAE6CA0509A}"/>
    <cellStyle name="Entrada 2 4 2 4 3 3" xfId="8131" xr:uid="{94890593-B866-4C28-B843-AE183B695BD7}"/>
    <cellStyle name="Entrada 2 4 2 4 3 30" xfId="8132" xr:uid="{E49CE452-02E1-4E88-9E22-9F6EEA6A96A9}"/>
    <cellStyle name="Entrada 2 4 2 4 3 31" xfId="8133" xr:uid="{7DCE3F02-6A4B-4078-8575-918FFA2C75E8}"/>
    <cellStyle name="Entrada 2 4 2 4 3 4" xfId="8134" xr:uid="{BD262FDB-6634-414D-B636-AC033F0A1653}"/>
    <cellStyle name="Entrada 2 4 2 4 3 5" xfId="8135" xr:uid="{C9F746DF-CFDE-4EB8-B0A0-025F9FE42FA2}"/>
    <cellStyle name="Entrada 2 4 2 4 3 6" xfId="8136" xr:uid="{93431829-ADDC-4C05-A664-4DBF45C332DB}"/>
    <cellStyle name="Entrada 2 4 2 4 3 7" xfId="8137" xr:uid="{0C6C1E5C-2F4C-47EA-BDB1-D7FEB47284D5}"/>
    <cellStyle name="Entrada 2 4 2 4 3 8" xfId="8138" xr:uid="{127CCF89-B080-459E-B181-6BD45537B531}"/>
    <cellStyle name="Entrada 2 4 2 4 3 9" xfId="8139" xr:uid="{28AE25B6-6F6E-4F64-851F-40E22684B9E0}"/>
    <cellStyle name="Entrada 2 4 2 4 30" xfId="8140" xr:uid="{1122B1A2-F961-42F9-93A8-BE3220514544}"/>
    <cellStyle name="Entrada 2 4 2 4 31" xfId="8141" xr:uid="{F140ABDE-DC39-41A5-AD74-A19239400A2B}"/>
    <cellStyle name="Entrada 2 4 2 4 32" xfId="8142" xr:uid="{C5969CBB-733A-454F-99BD-9317EBC70473}"/>
    <cellStyle name="Entrada 2 4 2 4 33" xfId="8143" xr:uid="{013395E3-84CF-42B2-A162-EDC590FE1AE3}"/>
    <cellStyle name="Entrada 2 4 2 4 4" xfId="8144" xr:uid="{6690752D-4A95-42E6-819A-7C846FE5481A}"/>
    <cellStyle name="Entrada 2 4 2 4 5" xfId="8145" xr:uid="{353A88AD-A786-4E8C-8ADE-1E91A45936B6}"/>
    <cellStyle name="Entrada 2 4 2 4 6" xfId="8146" xr:uid="{8A5C50F9-D462-4F47-B8B7-A9CF5716668C}"/>
    <cellStyle name="Entrada 2 4 2 4 7" xfId="8147" xr:uid="{587C1198-B248-41C5-9F17-BEC29A6C1755}"/>
    <cellStyle name="Entrada 2 4 2 4 8" xfId="8148" xr:uid="{136EE674-0D18-4291-A51E-A94A1E3CF3C2}"/>
    <cellStyle name="Entrada 2 4 2 4 9" xfId="8149" xr:uid="{397AA390-F714-4B70-89AD-429E4C459635}"/>
    <cellStyle name="Entrada 2 4 2 5" xfId="8150" xr:uid="{44890ACD-6730-4398-8EE5-5D8143C10663}"/>
    <cellStyle name="Entrada 2 4 2 5 10" xfId="8151" xr:uid="{A6C5FC91-2630-4A38-BEB8-AD9E1F1A91D4}"/>
    <cellStyle name="Entrada 2 4 2 5 11" xfId="8152" xr:uid="{9049C8F2-8B97-415D-9641-DA1CF740D3B3}"/>
    <cellStyle name="Entrada 2 4 2 5 12" xfId="8153" xr:uid="{2417BBB0-76CD-494C-85FE-CD8A65DDC939}"/>
    <cellStyle name="Entrada 2 4 2 5 13" xfId="8154" xr:uid="{67A392C5-FF67-46E7-9B48-99BD1F2675DB}"/>
    <cellStyle name="Entrada 2 4 2 5 14" xfId="8155" xr:uid="{F74BD5A4-63E1-4CC8-80D7-D9E03E71AE67}"/>
    <cellStyle name="Entrada 2 4 2 5 15" xfId="8156" xr:uid="{C9A7DDE3-E3B5-4B82-AB70-E646EA914773}"/>
    <cellStyle name="Entrada 2 4 2 5 16" xfId="8157" xr:uid="{A71DDAF4-26CB-4E8E-A3E0-07A284E9889E}"/>
    <cellStyle name="Entrada 2 4 2 5 17" xfId="8158" xr:uid="{1B2328AE-F9A5-44C0-8387-8888F1D69B8A}"/>
    <cellStyle name="Entrada 2 4 2 5 18" xfId="8159" xr:uid="{C01473F1-4CFC-4732-9461-8A8796900A37}"/>
    <cellStyle name="Entrada 2 4 2 5 19" xfId="8160" xr:uid="{AD546838-B5AA-4FD0-A05C-89049C21DB28}"/>
    <cellStyle name="Entrada 2 4 2 5 2" xfId="8161" xr:uid="{7F831EBF-EB65-4096-AAF0-604F6663E3A6}"/>
    <cellStyle name="Entrada 2 4 2 5 20" xfId="8162" xr:uid="{5A7F99B7-C72F-479D-A3B1-C160CA91616D}"/>
    <cellStyle name="Entrada 2 4 2 5 21" xfId="8163" xr:uid="{C6BC6300-B6B3-42A6-A695-35821FC12A06}"/>
    <cellStyle name="Entrada 2 4 2 5 22" xfId="8164" xr:uid="{CF67DB91-147B-43BD-A687-71BD1856881E}"/>
    <cellStyle name="Entrada 2 4 2 5 23" xfId="8165" xr:uid="{BA3794B4-8C87-4078-B215-AC14B4FA18F3}"/>
    <cellStyle name="Entrada 2 4 2 5 24" xfId="8166" xr:uid="{AF67980E-8399-432C-A1C0-6929F13C23C1}"/>
    <cellStyle name="Entrada 2 4 2 5 25" xfId="8167" xr:uid="{B4DE6A14-8890-4905-AA20-B07146CAA4F0}"/>
    <cellStyle name="Entrada 2 4 2 5 26" xfId="8168" xr:uid="{1E91F4E8-399B-40E8-977D-B2146289CD4A}"/>
    <cellStyle name="Entrada 2 4 2 5 27" xfId="8169" xr:uid="{926E5B42-23AB-437A-B0E4-BFA87AAB2306}"/>
    <cellStyle name="Entrada 2 4 2 5 28" xfId="8170" xr:uid="{5FFC41B2-74EA-41FD-9B05-DF0ED1809965}"/>
    <cellStyle name="Entrada 2 4 2 5 29" xfId="8171" xr:uid="{C4EE8E42-406F-4DD9-86E1-7157D4D4818E}"/>
    <cellStyle name="Entrada 2 4 2 5 3" xfId="8172" xr:uid="{A6033872-3E25-4E6F-BA96-90A0AB572B65}"/>
    <cellStyle name="Entrada 2 4 2 5 30" xfId="8173" xr:uid="{6502B3B7-1958-48A5-A425-59E1D50D114C}"/>
    <cellStyle name="Entrada 2 4 2 5 31" xfId="8174" xr:uid="{95098A9A-F65F-48D3-9875-95AC73E1A10C}"/>
    <cellStyle name="Entrada 2 4 2 5 4" xfId="8175" xr:uid="{28388DF8-ED09-4748-8448-4BBBBA3218F4}"/>
    <cellStyle name="Entrada 2 4 2 5 5" xfId="8176" xr:uid="{B7830CC4-C43B-4A4D-93B9-94C68DB2030A}"/>
    <cellStyle name="Entrada 2 4 2 5 6" xfId="8177" xr:uid="{525AC403-72C7-4912-A629-60F342B27CC6}"/>
    <cellStyle name="Entrada 2 4 2 5 7" xfId="8178" xr:uid="{D7E7DCAA-CF3F-4FBD-AF4C-0778F1586EE1}"/>
    <cellStyle name="Entrada 2 4 2 5 8" xfId="8179" xr:uid="{B4103914-C469-4518-8CDE-A2BC418F8687}"/>
    <cellStyle name="Entrada 2 4 2 5 9" xfId="8180" xr:uid="{D1CC3202-A0F2-4913-AEC1-29195EA8A0EA}"/>
    <cellStyle name="Entrada 2 4 2 6" xfId="8181" xr:uid="{C05BD0B0-CE54-4AC4-BB4D-EB1155F150E1}"/>
    <cellStyle name="Entrada 2 4 2 6 10" xfId="8182" xr:uid="{DAAAD2C0-7B49-4468-A93B-40DA33B14221}"/>
    <cellStyle name="Entrada 2 4 2 6 11" xfId="8183" xr:uid="{ADF7CA34-F6EB-420D-BBE8-B7311293FECA}"/>
    <cellStyle name="Entrada 2 4 2 6 12" xfId="8184" xr:uid="{2A5595F7-A16B-4176-8895-4C72532AB731}"/>
    <cellStyle name="Entrada 2 4 2 6 13" xfId="8185" xr:uid="{E9C388F2-1C99-4311-B9D9-8A3009148D32}"/>
    <cellStyle name="Entrada 2 4 2 6 14" xfId="8186" xr:uid="{2659F94D-323E-46E5-BC3F-9AC5CA8BE46C}"/>
    <cellStyle name="Entrada 2 4 2 6 15" xfId="8187" xr:uid="{92CDC995-BBA5-4F97-A538-FAF21D983741}"/>
    <cellStyle name="Entrada 2 4 2 6 16" xfId="8188" xr:uid="{012DA8A1-31D9-4CE7-ACA4-5E20132A1BE4}"/>
    <cellStyle name="Entrada 2 4 2 6 17" xfId="8189" xr:uid="{33950B69-7507-4307-9CF0-90D6D8E2DF65}"/>
    <cellStyle name="Entrada 2 4 2 6 18" xfId="8190" xr:uid="{786F9DA7-03EC-4A23-97B9-291A739A820F}"/>
    <cellStyle name="Entrada 2 4 2 6 19" xfId="8191" xr:uid="{DDB5BCAB-D38F-4DED-9818-226E9543B7B7}"/>
    <cellStyle name="Entrada 2 4 2 6 2" xfId="8192" xr:uid="{96E604BA-9BD2-4758-9463-221E8318F5EC}"/>
    <cellStyle name="Entrada 2 4 2 6 20" xfId="8193" xr:uid="{31116476-441F-4CB9-95D6-C532AAD2B913}"/>
    <cellStyle name="Entrada 2 4 2 6 21" xfId="8194" xr:uid="{337C26C4-F197-40E4-951B-6FE50C389FCE}"/>
    <cellStyle name="Entrada 2 4 2 6 22" xfId="8195" xr:uid="{358B8947-B53E-434A-B59C-7950D353B403}"/>
    <cellStyle name="Entrada 2 4 2 6 23" xfId="8196" xr:uid="{E187B6B3-8820-4B57-B9D8-8A42C074D867}"/>
    <cellStyle name="Entrada 2 4 2 6 24" xfId="8197" xr:uid="{C77F2A44-C76E-473F-AE6A-FC4E3440D231}"/>
    <cellStyle name="Entrada 2 4 2 6 25" xfId="8198" xr:uid="{E1CE7957-9F9D-4948-8C6C-1850BE6479B8}"/>
    <cellStyle name="Entrada 2 4 2 6 26" xfId="8199" xr:uid="{3B6E401E-1438-46FE-B05A-11CE4FC64C39}"/>
    <cellStyle name="Entrada 2 4 2 6 27" xfId="8200" xr:uid="{E92F35B5-F197-45C4-B060-990350B6B92F}"/>
    <cellStyle name="Entrada 2 4 2 6 28" xfId="8201" xr:uid="{955D9FC1-1676-4D3B-9AB8-9A9A97654B74}"/>
    <cellStyle name="Entrada 2 4 2 6 29" xfId="8202" xr:uid="{9E378E22-2F9F-4696-B047-8DF38C844B0A}"/>
    <cellStyle name="Entrada 2 4 2 6 3" xfId="8203" xr:uid="{9FB19A50-C42A-4CAD-973B-AE2075F640BE}"/>
    <cellStyle name="Entrada 2 4 2 6 30" xfId="8204" xr:uid="{67C644C8-C85D-4D68-9951-275FCB326DD4}"/>
    <cellStyle name="Entrada 2 4 2 6 31" xfId="8205" xr:uid="{177D281D-40B0-4C75-BB74-7C654E4402E3}"/>
    <cellStyle name="Entrada 2 4 2 6 4" xfId="8206" xr:uid="{4D6CD3FA-9A5D-4702-B325-8164514ACBE6}"/>
    <cellStyle name="Entrada 2 4 2 6 5" xfId="8207" xr:uid="{8DE6D45C-2D3B-4A5D-A26E-C3EA14686C94}"/>
    <cellStyle name="Entrada 2 4 2 6 6" xfId="8208" xr:uid="{3790208E-08CF-4B55-BD60-393CA6E424F3}"/>
    <cellStyle name="Entrada 2 4 2 6 7" xfId="8209" xr:uid="{242CDBD9-E7F5-4A1D-A843-13E913C6DE39}"/>
    <cellStyle name="Entrada 2 4 2 6 8" xfId="8210" xr:uid="{5979D277-A958-46E5-B697-1318461DA2AD}"/>
    <cellStyle name="Entrada 2 4 2 6 9" xfId="8211" xr:uid="{A18409A2-C920-4582-8D4A-D1B7DA97A706}"/>
    <cellStyle name="Entrada 2 4 2 7" xfId="8212" xr:uid="{84C9D3DE-A83F-4F68-95F6-941456A0CB8F}"/>
    <cellStyle name="Entrada 2 4 2 8" xfId="8213" xr:uid="{01A22AF1-EF61-416A-9924-614D507B3191}"/>
    <cellStyle name="Entrada 2 4 2 9" xfId="8214" xr:uid="{7FC7BACB-F85D-4562-A730-3081AD94FF58}"/>
    <cellStyle name="Entrada 2 4 20" xfId="8215" xr:uid="{64A285D1-D095-4E23-A82A-700461014145}"/>
    <cellStyle name="Entrada 2 4 21" xfId="8216" xr:uid="{FD410DE3-E65E-4A85-A3E2-ED0484E82EC8}"/>
    <cellStyle name="Entrada 2 4 22" xfId="8217" xr:uid="{B2228ED7-5DDD-484D-A38E-A13BF00E9AA7}"/>
    <cellStyle name="Entrada 2 4 23" xfId="8218" xr:uid="{48E36742-515C-43B6-A470-021DE22D678D}"/>
    <cellStyle name="Entrada 2 4 24" xfId="8219" xr:uid="{D34828CC-853E-42CC-BE45-E7ABFC941405}"/>
    <cellStyle name="Entrada 2 4 25" xfId="8220" xr:uid="{AB1C729A-7201-4FD1-88E8-24BE7AD9A550}"/>
    <cellStyle name="Entrada 2 4 26" xfId="8221" xr:uid="{86DBA17E-A3BF-48BA-82D6-253A06F994E8}"/>
    <cellStyle name="Entrada 2 4 27" xfId="8222" xr:uid="{768C20CF-D20A-4D3D-ACDF-35278A557000}"/>
    <cellStyle name="Entrada 2 4 28" xfId="8223" xr:uid="{A158F406-214C-4D97-B546-FADBE55F2A03}"/>
    <cellStyle name="Entrada 2 4 29" xfId="8224" xr:uid="{E25D31C9-41FA-4C8D-A59B-BC4D3D0BA5B9}"/>
    <cellStyle name="Entrada 2 4 3" xfId="8225" xr:uid="{8CFAD0FC-A7AA-4442-9EE0-78E543F7EB1C}"/>
    <cellStyle name="Entrada 2 4 3 10" xfId="8226" xr:uid="{235E587E-6DBB-488B-BBF9-91232A127FB1}"/>
    <cellStyle name="Entrada 2 4 3 11" xfId="8227" xr:uid="{8B618B0F-75A5-48B1-9C74-B3154D0121F5}"/>
    <cellStyle name="Entrada 2 4 3 12" xfId="8228" xr:uid="{AC3ACC4C-3F3C-4BEB-841C-7AABE0B9E995}"/>
    <cellStyle name="Entrada 2 4 3 13" xfId="8229" xr:uid="{1A8AB937-0B56-4BB9-A8BC-1B960EC47510}"/>
    <cellStyle name="Entrada 2 4 3 14" xfId="8230" xr:uid="{4E811EAD-1F84-48D3-9728-CCE60E757739}"/>
    <cellStyle name="Entrada 2 4 3 15" xfId="8231" xr:uid="{5B5BDFA6-13D6-4CA1-8702-0947A89F6F61}"/>
    <cellStyle name="Entrada 2 4 3 16" xfId="8232" xr:uid="{8FB863F9-DE42-4A41-AE32-1A9FED72B140}"/>
    <cellStyle name="Entrada 2 4 3 17" xfId="8233" xr:uid="{FB559F9E-278B-4A41-8A32-163429461D50}"/>
    <cellStyle name="Entrada 2 4 3 18" xfId="8234" xr:uid="{A49A3715-23E7-409C-98E9-D734831CF7B4}"/>
    <cellStyle name="Entrada 2 4 3 19" xfId="8235" xr:uid="{B4948A8B-A6BC-488D-8861-0CD6B9ED7D1C}"/>
    <cellStyle name="Entrada 2 4 3 2" xfId="8236" xr:uid="{9F694E07-272D-41F3-ABC7-797EA81BD9C6}"/>
    <cellStyle name="Entrada 2 4 3 2 10" xfId="8237" xr:uid="{AD7B258E-D7DD-45B9-B14B-C7A6527E1ADC}"/>
    <cellStyle name="Entrada 2 4 3 2 11" xfId="8238" xr:uid="{7523A8D2-ACA2-4655-AD7D-8987456AB346}"/>
    <cellStyle name="Entrada 2 4 3 2 12" xfId="8239" xr:uid="{FABCAA12-6824-4E6B-8673-7FB2F94E4F0A}"/>
    <cellStyle name="Entrada 2 4 3 2 13" xfId="8240" xr:uid="{33B866C0-5F70-4897-B0D1-892D93C27B2B}"/>
    <cellStyle name="Entrada 2 4 3 2 14" xfId="8241" xr:uid="{04B97A48-D62C-4034-A170-A08A64272DCB}"/>
    <cellStyle name="Entrada 2 4 3 2 15" xfId="8242" xr:uid="{9A5CBD2C-A6D6-4076-8C89-DCC5E40D8C6F}"/>
    <cellStyle name="Entrada 2 4 3 2 16" xfId="8243" xr:uid="{8863E81B-2276-4070-B84D-0474C0F99B3E}"/>
    <cellStyle name="Entrada 2 4 3 2 17" xfId="8244" xr:uid="{E5E64C36-AB6A-4474-89D6-6DA9CE2544B0}"/>
    <cellStyle name="Entrada 2 4 3 2 18" xfId="8245" xr:uid="{5B7A6AA4-7EAE-42C5-9778-9AE4FEDAD747}"/>
    <cellStyle name="Entrada 2 4 3 2 19" xfId="8246" xr:uid="{471C141F-9EF7-4A35-A0DB-1B50A699CC2D}"/>
    <cellStyle name="Entrada 2 4 3 2 2" xfId="8247" xr:uid="{EACFBC2C-9BCA-4582-8F2E-836871216EA8}"/>
    <cellStyle name="Entrada 2 4 3 2 20" xfId="8248" xr:uid="{C6FCBFDC-BB72-4350-A48D-037F6ED037D0}"/>
    <cellStyle name="Entrada 2 4 3 2 21" xfId="8249" xr:uid="{C3F72670-56DC-4B3F-BC57-0A6FF8D9ED4F}"/>
    <cellStyle name="Entrada 2 4 3 2 22" xfId="8250" xr:uid="{09E34191-0291-4C36-A4FE-87591EAD3B9E}"/>
    <cellStyle name="Entrada 2 4 3 2 23" xfId="8251" xr:uid="{B40C363B-6869-4FAB-AF61-F76CDAF0583F}"/>
    <cellStyle name="Entrada 2 4 3 2 24" xfId="8252" xr:uid="{18F06EE3-E23C-478B-86E2-209C100AD073}"/>
    <cellStyle name="Entrada 2 4 3 2 25" xfId="8253" xr:uid="{4134107A-E319-42E9-9BB7-B32F59523DA3}"/>
    <cellStyle name="Entrada 2 4 3 2 26" xfId="8254" xr:uid="{0D1B3B8E-E79F-4992-93F9-B61AB76F4245}"/>
    <cellStyle name="Entrada 2 4 3 2 27" xfId="8255" xr:uid="{C043DEBE-2EFE-4DB0-BA8E-CB0FD09831AC}"/>
    <cellStyle name="Entrada 2 4 3 2 28" xfId="8256" xr:uid="{048F313B-7DA7-4A0E-8302-B63A2401F0D1}"/>
    <cellStyle name="Entrada 2 4 3 2 29" xfId="8257" xr:uid="{E0EA26D6-4F0F-4EB8-9D79-BF41800E46DD}"/>
    <cellStyle name="Entrada 2 4 3 2 3" xfId="8258" xr:uid="{704617F0-52BF-44E1-810C-9B5449C0A164}"/>
    <cellStyle name="Entrada 2 4 3 2 30" xfId="8259" xr:uid="{67188BC6-BB49-4F0A-8694-A92890D28AE5}"/>
    <cellStyle name="Entrada 2 4 3 2 31" xfId="8260" xr:uid="{46B79B68-706E-49A6-B031-56ACFA7A178F}"/>
    <cellStyle name="Entrada 2 4 3 2 4" xfId="8261" xr:uid="{4ACB0E63-F403-4502-935E-9AB552AE928F}"/>
    <cellStyle name="Entrada 2 4 3 2 5" xfId="8262" xr:uid="{42072F6C-F76E-47B5-8DD3-970AAA0BA2CE}"/>
    <cellStyle name="Entrada 2 4 3 2 6" xfId="8263" xr:uid="{CCA9A0D0-6D10-43D8-B49B-2EC82D7CB270}"/>
    <cellStyle name="Entrada 2 4 3 2 7" xfId="8264" xr:uid="{0235FA37-B8DB-4DB4-9258-46CBC13DEE27}"/>
    <cellStyle name="Entrada 2 4 3 2 8" xfId="8265" xr:uid="{1B0A4A6F-2C73-43FB-9F1A-A00562C0F944}"/>
    <cellStyle name="Entrada 2 4 3 2 9" xfId="8266" xr:uid="{8988DD52-BA36-4B97-AE22-BDB49826C8C9}"/>
    <cellStyle name="Entrada 2 4 3 20" xfId="8267" xr:uid="{9C147ABA-E25A-44DF-9350-14A8FFC23ADB}"/>
    <cellStyle name="Entrada 2 4 3 21" xfId="8268" xr:uid="{EB6C1F76-7C45-40BD-8AD6-C864CCABE178}"/>
    <cellStyle name="Entrada 2 4 3 22" xfId="8269" xr:uid="{BB880B8A-7E22-49A7-AA6D-4BB03CA3119E}"/>
    <cellStyle name="Entrada 2 4 3 23" xfId="8270" xr:uid="{EF66F4DE-5E24-48F4-A9D4-A37404A9C322}"/>
    <cellStyle name="Entrada 2 4 3 24" xfId="8271" xr:uid="{D24A9411-7722-4F84-AAD9-F6B4775DFB91}"/>
    <cellStyle name="Entrada 2 4 3 25" xfId="8272" xr:uid="{BE344A1D-87A0-4834-9EA1-2CACEC04F6D0}"/>
    <cellStyle name="Entrada 2 4 3 26" xfId="8273" xr:uid="{E795F755-80D0-4FC8-801D-27468CF74D0E}"/>
    <cellStyle name="Entrada 2 4 3 27" xfId="8274" xr:uid="{32B29634-F82B-4331-8F8E-D6A9B9061BE4}"/>
    <cellStyle name="Entrada 2 4 3 28" xfId="8275" xr:uid="{9F523072-3681-4123-9140-213B1E446BA1}"/>
    <cellStyle name="Entrada 2 4 3 29" xfId="8276" xr:uid="{6224711D-64E4-482B-A02E-9FBAA7F379AD}"/>
    <cellStyle name="Entrada 2 4 3 3" xfId="8277" xr:uid="{86ACB196-3910-4CD9-9D13-D872171E4E56}"/>
    <cellStyle name="Entrada 2 4 3 3 10" xfId="8278" xr:uid="{6A186BC3-43F2-4AC4-8418-E5BC90AB4E4E}"/>
    <cellStyle name="Entrada 2 4 3 3 11" xfId="8279" xr:uid="{AA2C886F-4F7B-4E60-BDCB-B83A0159A043}"/>
    <cellStyle name="Entrada 2 4 3 3 12" xfId="8280" xr:uid="{997C179E-79EB-46F3-805C-EE8AAF7F097E}"/>
    <cellStyle name="Entrada 2 4 3 3 13" xfId="8281" xr:uid="{55DE59A9-BCEF-4DE0-9BEA-9C6A2FA42CB1}"/>
    <cellStyle name="Entrada 2 4 3 3 14" xfId="8282" xr:uid="{2DAE11CC-D9BA-46C0-A823-662C5CDF19E4}"/>
    <cellStyle name="Entrada 2 4 3 3 15" xfId="8283" xr:uid="{DA835116-2599-4530-84AB-C7F9167A334A}"/>
    <cellStyle name="Entrada 2 4 3 3 16" xfId="8284" xr:uid="{704A2217-1F85-4D2E-BC8C-4A3A6B12C7CF}"/>
    <cellStyle name="Entrada 2 4 3 3 17" xfId="8285" xr:uid="{D9E6D8DE-582A-4E50-BF72-C04BCA30D58D}"/>
    <cellStyle name="Entrada 2 4 3 3 18" xfId="8286" xr:uid="{D7B71F9A-210D-49B9-9E01-DA621CF236D4}"/>
    <cellStyle name="Entrada 2 4 3 3 19" xfId="8287" xr:uid="{8AB42078-0E94-4E35-B7FF-E05796B03217}"/>
    <cellStyle name="Entrada 2 4 3 3 2" xfId="8288" xr:uid="{A32E53C0-7D5B-4943-A694-530BD8EB6ACB}"/>
    <cellStyle name="Entrada 2 4 3 3 20" xfId="8289" xr:uid="{A03DD67D-86B3-488E-AFC8-9A16D7243D61}"/>
    <cellStyle name="Entrada 2 4 3 3 21" xfId="8290" xr:uid="{0C7B7834-E836-4C04-BE1F-DB84740D2F83}"/>
    <cellStyle name="Entrada 2 4 3 3 22" xfId="8291" xr:uid="{510898A1-B898-4728-A6F1-20F5BBE024DA}"/>
    <cellStyle name="Entrada 2 4 3 3 23" xfId="8292" xr:uid="{C61C8301-E34A-40D8-8BA8-294FBEC189B7}"/>
    <cellStyle name="Entrada 2 4 3 3 24" xfId="8293" xr:uid="{AB5E09AD-4352-409F-8649-CDD55C460D18}"/>
    <cellStyle name="Entrada 2 4 3 3 25" xfId="8294" xr:uid="{1C9B2E5C-A3C9-4729-8D6B-171C331DB915}"/>
    <cellStyle name="Entrada 2 4 3 3 26" xfId="8295" xr:uid="{4270ED56-70DF-407E-B6A9-7279A7F3373A}"/>
    <cellStyle name="Entrada 2 4 3 3 27" xfId="8296" xr:uid="{8F259E57-62C0-4886-BBBA-8F78E4922A06}"/>
    <cellStyle name="Entrada 2 4 3 3 28" xfId="8297" xr:uid="{0CB7256F-7DF5-4A55-8A50-6A735D5136C5}"/>
    <cellStyle name="Entrada 2 4 3 3 29" xfId="8298" xr:uid="{8BE52319-CE69-44DE-B08C-6D0C410D3050}"/>
    <cellStyle name="Entrada 2 4 3 3 3" xfId="8299" xr:uid="{25E6A187-61C2-4ACD-82CC-84CFDC26929B}"/>
    <cellStyle name="Entrada 2 4 3 3 30" xfId="8300" xr:uid="{AD24DE64-39C5-4F9E-AD1D-C120A2618C3D}"/>
    <cellStyle name="Entrada 2 4 3 3 31" xfId="8301" xr:uid="{70011710-CED8-4924-B0FA-A5A6BE6B8B26}"/>
    <cellStyle name="Entrada 2 4 3 3 4" xfId="8302" xr:uid="{61A06C5E-685E-4642-BC72-F2C7C970ED51}"/>
    <cellStyle name="Entrada 2 4 3 3 5" xfId="8303" xr:uid="{D11AB51D-2350-4CA5-98FA-D6A3ACD8046A}"/>
    <cellStyle name="Entrada 2 4 3 3 6" xfId="8304" xr:uid="{793D2D02-3E2C-4C9F-9294-A96CACDCBDAC}"/>
    <cellStyle name="Entrada 2 4 3 3 7" xfId="8305" xr:uid="{E27B9E59-FC7D-4B92-909E-F1FCA154612B}"/>
    <cellStyle name="Entrada 2 4 3 3 8" xfId="8306" xr:uid="{4064A15B-BA48-40C6-AF98-AB1943C25417}"/>
    <cellStyle name="Entrada 2 4 3 3 9" xfId="8307" xr:uid="{CDC4BCA5-EF82-4248-BE2C-180B35800936}"/>
    <cellStyle name="Entrada 2 4 3 30" xfId="8308" xr:uid="{CAFDA353-922A-4061-A2E8-E694D8B0C270}"/>
    <cellStyle name="Entrada 2 4 3 31" xfId="8309" xr:uid="{199D3799-7FAF-41C4-A5A6-11BD00D147B0}"/>
    <cellStyle name="Entrada 2 4 3 32" xfId="8310" xr:uid="{5119356A-8DBB-4034-8DF5-F68247AAF295}"/>
    <cellStyle name="Entrada 2 4 3 33" xfId="8311" xr:uid="{6FFE88D2-2EA2-45E7-A5F9-61AD01BB59BA}"/>
    <cellStyle name="Entrada 2 4 3 4" xfId="8312" xr:uid="{4A7C08B3-11A5-47D0-8DCE-6F00B5AA6ED4}"/>
    <cellStyle name="Entrada 2 4 3 5" xfId="8313" xr:uid="{720E6FF9-BB3A-4BC0-BA62-BE9A3D9E93A6}"/>
    <cellStyle name="Entrada 2 4 3 6" xfId="8314" xr:uid="{AAAC4253-0E25-4032-943A-82949C87C8AC}"/>
    <cellStyle name="Entrada 2 4 3 7" xfId="8315" xr:uid="{43F85791-C591-4840-BE72-47C00A023B29}"/>
    <cellStyle name="Entrada 2 4 3 8" xfId="8316" xr:uid="{CE9792B5-C514-4C38-A3AF-8C1B3AF81784}"/>
    <cellStyle name="Entrada 2 4 3 9" xfId="8317" xr:uid="{9B3DD1BB-1F10-42B3-9A7D-5FA0EB3FA714}"/>
    <cellStyle name="Entrada 2 4 30" xfId="8318" xr:uid="{5EBF9766-619C-436D-94E3-4DA274FF1853}"/>
    <cellStyle name="Entrada 2 4 31" xfId="8319" xr:uid="{518C8F20-140B-4715-BC62-48E0BDFEE6AB}"/>
    <cellStyle name="Entrada 2 4 32" xfId="8320" xr:uid="{74C204A5-473D-4329-8768-6DFA5A6EB062}"/>
    <cellStyle name="Entrada 2 4 33" xfId="8321" xr:uid="{1E317AFE-0D5C-4848-ADB2-430C68B2E9B1}"/>
    <cellStyle name="Entrada 2 4 34" xfId="8322" xr:uid="{A1A17E5C-2C16-4F86-9D66-01791B8CD524}"/>
    <cellStyle name="Entrada 2 4 35" xfId="8323" xr:uid="{E3E23CC2-ED7E-4E52-A76F-F9CF970528B8}"/>
    <cellStyle name="Entrada 2 4 36" xfId="8324" xr:uid="{5D50F364-FE37-4ACF-865F-C68AC824EB95}"/>
    <cellStyle name="Entrada 2 4 37" xfId="8325" xr:uid="{6CC6E754-A536-4D3C-AB19-18F974136B5A}"/>
    <cellStyle name="Entrada 2 4 4" xfId="8326" xr:uid="{1F62DCC4-618E-40D3-AEAD-98A0B5307EA0}"/>
    <cellStyle name="Entrada 2 4 4 10" xfId="8327" xr:uid="{77D6D3CA-8B28-4FA7-971B-BD4CB9230E3F}"/>
    <cellStyle name="Entrada 2 4 4 11" xfId="8328" xr:uid="{0098E2B8-473F-493A-A0FB-1222AD3D0ED1}"/>
    <cellStyle name="Entrada 2 4 4 12" xfId="8329" xr:uid="{74A8CB15-1DE2-464B-9FC5-DDB6ABBFF2BD}"/>
    <cellStyle name="Entrada 2 4 4 13" xfId="8330" xr:uid="{7BCEE236-B038-40E7-968C-EB27DADB57C8}"/>
    <cellStyle name="Entrada 2 4 4 14" xfId="8331" xr:uid="{5FEF1DBE-064B-45A8-A4B8-06AB11930E17}"/>
    <cellStyle name="Entrada 2 4 4 15" xfId="8332" xr:uid="{E0F98FE5-932D-455E-81B4-D345A059ED7D}"/>
    <cellStyle name="Entrada 2 4 4 16" xfId="8333" xr:uid="{311737B1-B0A7-45CA-9E09-0046C869B3C9}"/>
    <cellStyle name="Entrada 2 4 4 17" xfId="8334" xr:uid="{06243B05-4EA2-434C-AD69-859DDD815752}"/>
    <cellStyle name="Entrada 2 4 4 18" xfId="8335" xr:uid="{43F35301-88FC-40FD-9C55-1653B7EE3005}"/>
    <cellStyle name="Entrada 2 4 4 19" xfId="8336" xr:uid="{91F67532-83BD-4E85-8AD3-3C908BC43E61}"/>
    <cellStyle name="Entrada 2 4 4 2" xfId="8337" xr:uid="{C18828C8-B99E-48B4-8138-91F0B9045A16}"/>
    <cellStyle name="Entrada 2 4 4 2 10" xfId="8338" xr:uid="{821EF0BE-6BE1-44D9-8FB1-1662BAF22713}"/>
    <cellStyle name="Entrada 2 4 4 2 11" xfId="8339" xr:uid="{820F48F2-383C-4C47-88D2-7BE55A630769}"/>
    <cellStyle name="Entrada 2 4 4 2 12" xfId="8340" xr:uid="{BAE0F288-5B9C-4062-8271-A49939244FEF}"/>
    <cellStyle name="Entrada 2 4 4 2 13" xfId="8341" xr:uid="{1870B6C5-1061-4478-A93B-AEBDDB857215}"/>
    <cellStyle name="Entrada 2 4 4 2 14" xfId="8342" xr:uid="{301122F4-D859-48A3-8C62-D97FA317B71D}"/>
    <cellStyle name="Entrada 2 4 4 2 15" xfId="8343" xr:uid="{07A82DE8-0A12-4A62-90FF-FA7643746465}"/>
    <cellStyle name="Entrada 2 4 4 2 16" xfId="8344" xr:uid="{0FC3FCB4-4F07-4BB1-8039-8C0044C1FE3B}"/>
    <cellStyle name="Entrada 2 4 4 2 17" xfId="8345" xr:uid="{743DFAFD-72ED-48AD-9BD4-4E93F7656756}"/>
    <cellStyle name="Entrada 2 4 4 2 18" xfId="8346" xr:uid="{2A030530-A819-4809-8822-E49103B643B3}"/>
    <cellStyle name="Entrada 2 4 4 2 19" xfId="8347" xr:uid="{51A7973A-47A7-462D-A187-D29F604F12E6}"/>
    <cellStyle name="Entrada 2 4 4 2 2" xfId="8348" xr:uid="{8EC8DF5B-A45F-48ED-97E5-A3C0A619EB92}"/>
    <cellStyle name="Entrada 2 4 4 2 20" xfId="8349" xr:uid="{84671ABA-31E1-4CF9-A6DD-B3A3A2B5D1F0}"/>
    <cellStyle name="Entrada 2 4 4 2 21" xfId="8350" xr:uid="{12D92490-D4BA-4B89-BAC4-A79F99039F05}"/>
    <cellStyle name="Entrada 2 4 4 2 22" xfId="8351" xr:uid="{58435BA9-A0A4-42B5-B0DE-7A419D526476}"/>
    <cellStyle name="Entrada 2 4 4 2 23" xfId="8352" xr:uid="{229881C2-C44F-4337-9A96-92C36FD5431C}"/>
    <cellStyle name="Entrada 2 4 4 2 24" xfId="8353" xr:uid="{E2907233-23BA-4D84-8627-1CC5E551D6AD}"/>
    <cellStyle name="Entrada 2 4 4 2 25" xfId="8354" xr:uid="{E7C20477-7C4E-4D41-9C69-E8E9CE55ECA2}"/>
    <cellStyle name="Entrada 2 4 4 2 26" xfId="8355" xr:uid="{97E0C740-E6C7-45DA-A659-951B3CCDA432}"/>
    <cellStyle name="Entrada 2 4 4 2 27" xfId="8356" xr:uid="{72BB0357-C936-4625-9277-35F94FE5EC42}"/>
    <cellStyle name="Entrada 2 4 4 2 28" xfId="8357" xr:uid="{D1590609-4A69-44CA-A960-B359DA1D5BFD}"/>
    <cellStyle name="Entrada 2 4 4 2 29" xfId="8358" xr:uid="{454CEA28-A6E6-49CC-984E-AEE8130954C7}"/>
    <cellStyle name="Entrada 2 4 4 2 3" xfId="8359" xr:uid="{3931FC73-3A26-45C2-BC54-4A8CA48EA63C}"/>
    <cellStyle name="Entrada 2 4 4 2 30" xfId="8360" xr:uid="{929F84CE-E09B-483E-AC82-318EDA5B2A08}"/>
    <cellStyle name="Entrada 2 4 4 2 31" xfId="8361" xr:uid="{7A2595C4-12DE-4AD5-BDA5-80BBACFEB559}"/>
    <cellStyle name="Entrada 2 4 4 2 4" xfId="8362" xr:uid="{4BB33B40-7DCB-420C-B70E-A18228B2AAD4}"/>
    <cellStyle name="Entrada 2 4 4 2 5" xfId="8363" xr:uid="{C9AA1EFD-C985-4485-B706-949A910236B5}"/>
    <cellStyle name="Entrada 2 4 4 2 6" xfId="8364" xr:uid="{34337EB1-745A-4499-B651-E0158B911C8E}"/>
    <cellStyle name="Entrada 2 4 4 2 7" xfId="8365" xr:uid="{96E7326B-E3BC-4E8E-9A67-DAABEA2B52D9}"/>
    <cellStyle name="Entrada 2 4 4 2 8" xfId="8366" xr:uid="{8597048E-65FC-44F0-BD86-8442BC4FAFAE}"/>
    <cellStyle name="Entrada 2 4 4 2 9" xfId="8367" xr:uid="{158FCB6C-6BA1-4652-828C-A0D857CF5F5D}"/>
    <cellStyle name="Entrada 2 4 4 20" xfId="8368" xr:uid="{44EEB4B7-2265-4D61-A116-BEE86C5FAB09}"/>
    <cellStyle name="Entrada 2 4 4 21" xfId="8369" xr:uid="{DF0D980F-10A6-4454-8006-9877ADBB088F}"/>
    <cellStyle name="Entrada 2 4 4 22" xfId="8370" xr:uid="{056937A3-E0E5-4FCB-8D52-173B0D156156}"/>
    <cellStyle name="Entrada 2 4 4 23" xfId="8371" xr:uid="{FC0912B6-384E-4DB3-ADFA-9C4B0FE70BE6}"/>
    <cellStyle name="Entrada 2 4 4 24" xfId="8372" xr:uid="{4763BBCB-54FC-47C2-A0C8-EC861CB37E23}"/>
    <cellStyle name="Entrada 2 4 4 25" xfId="8373" xr:uid="{6573E582-DFF7-4636-93DA-31426E044CBA}"/>
    <cellStyle name="Entrada 2 4 4 26" xfId="8374" xr:uid="{40BE40D1-2B59-4509-A94D-D39EB6962F53}"/>
    <cellStyle name="Entrada 2 4 4 27" xfId="8375" xr:uid="{8CB0D725-0090-4A1E-991F-471C6376B995}"/>
    <cellStyle name="Entrada 2 4 4 28" xfId="8376" xr:uid="{8651338B-52E5-4422-8382-9A1C68374EE1}"/>
    <cellStyle name="Entrada 2 4 4 29" xfId="8377" xr:uid="{C8C24674-61B4-4B27-AB0D-55C26F59ADF9}"/>
    <cellStyle name="Entrada 2 4 4 3" xfId="8378" xr:uid="{972C8834-C428-4CBD-8AB7-83A2C16DA5F5}"/>
    <cellStyle name="Entrada 2 4 4 3 10" xfId="8379" xr:uid="{169CAC82-7DC0-458B-A587-75BC6E878BC2}"/>
    <cellStyle name="Entrada 2 4 4 3 11" xfId="8380" xr:uid="{AC65BF4E-F2B6-4B85-BB43-D030613779C6}"/>
    <cellStyle name="Entrada 2 4 4 3 12" xfId="8381" xr:uid="{E3CDAFD6-FFC5-4BB8-997C-FF9C4BCC28C3}"/>
    <cellStyle name="Entrada 2 4 4 3 13" xfId="8382" xr:uid="{6877D272-15A1-4950-B88A-C2482BF9A177}"/>
    <cellStyle name="Entrada 2 4 4 3 14" xfId="8383" xr:uid="{6C9C463B-F8D3-4B47-BE46-E5432216343C}"/>
    <cellStyle name="Entrada 2 4 4 3 15" xfId="8384" xr:uid="{1FC5D819-578E-4AD4-9ED0-7926385CC988}"/>
    <cellStyle name="Entrada 2 4 4 3 16" xfId="8385" xr:uid="{E975DBCD-717A-4321-9FCA-C4F678D67827}"/>
    <cellStyle name="Entrada 2 4 4 3 17" xfId="8386" xr:uid="{B42174B7-F313-4F08-9ED7-1853A494BAA6}"/>
    <cellStyle name="Entrada 2 4 4 3 18" xfId="8387" xr:uid="{992B22E6-A851-4129-94F3-C35BAC7069B7}"/>
    <cellStyle name="Entrada 2 4 4 3 19" xfId="8388" xr:uid="{B2163249-4928-4D1B-9BD0-9434F63D3563}"/>
    <cellStyle name="Entrada 2 4 4 3 2" xfId="8389" xr:uid="{B02866D4-4F4C-4A27-B553-F815BC2BFD65}"/>
    <cellStyle name="Entrada 2 4 4 3 20" xfId="8390" xr:uid="{2578CEAA-C7D0-4F74-B94E-39231F0281D8}"/>
    <cellStyle name="Entrada 2 4 4 3 21" xfId="8391" xr:uid="{45022E08-0398-4ED0-97E2-1BE2BCFCE199}"/>
    <cellStyle name="Entrada 2 4 4 3 22" xfId="8392" xr:uid="{EA05D89A-92DA-48F6-A5D6-E1698CCB10EE}"/>
    <cellStyle name="Entrada 2 4 4 3 23" xfId="8393" xr:uid="{DFE56D9D-E1AC-4940-96AC-74FF525FDEB2}"/>
    <cellStyle name="Entrada 2 4 4 3 24" xfId="8394" xr:uid="{603FE068-C3A9-45C6-B2C3-289F903EA0A8}"/>
    <cellStyle name="Entrada 2 4 4 3 25" xfId="8395" xr:uid="{F55FB4C2-401E-40BE-9947-7E88943DB772}"/>
    <cellStyle name="Entrada 2 4 4 3 26" xfId="8396" xr:uid="{69E81759-8F69-4D27-9D1D-00C641726B68}"/>
    <cellStyle name="Entrada 2 4 4 3 27" xfId="8397" xr:uid="{BC4B2042-2505-4528-9BCB-4761EDE55899}"/>
    <cellStyle name="Entrada 2 4 4 3 28" xfId="8398" xr:uid="{DE0B0327-C624-4AE0-BFD9-CE13F6033BB4}"/>
    <cellStyle name="Entrada 2 4 4 3 29" xfId="8399" xr:uid="{BC1C305E-0D9D-4204-8AAA-8A00B9FD05AA}"/>
    <cellStyle name="Entrada 2 4 4 3 3" xfId="8400" xr:uid="{B0A7C834-CF60-4F89-B2A2-44894EC087F9}"/>
    <cellStyle name="Entrada 2 4 4 3 30" xfId="8401" xr:uid="{EB2E9672-ABF6-4F09-9572-6E2488157C8D}"/>
    <cellStyle name="Entrada 2 4 4 3 31" xfId="8402" xr:uid="{A2BAD6BB-85A6-4915-9663-1DCB3FDDACB5}"/>
    <cellStyle name="Entrada 2 4 4 3 4" xfId="8403" xr:uid="{1D9AF68C-1108-4517-92A9-F377F4566459}"/>
    <cellStyle name="Entrada 2 4 4 3 5" xfId="8404" xr:uid="{80B7B8D1-666D-47EC-9FEC-5D01BB4F868C}"/>
    <cellStyle name="Entrada 2 4 4 3 6" xfId="8405" xr:uid="{75C16A7F-8EEB-47BA-934E-60F2D94D6835}"/>
    <cellStyle name="Entrada 2 4 4 3 7" xfId="8406" xr:uid="{FABA9962-6C1C-4C3B-A279-1CBF56BA7B46}"/>
    <cellStyle name="Entrada 2 4 4 3 8" xfId="8407" xr:uid="{73E18D53-2DDB-461D-9598-66084680621F}"/>
    <cellStyle name="Entrada 2 4 4 3 9" xfId="8408" xr:uid="{CB4E9931-D28A-42FB-A205-9A442EB07FB7}"/>
    <cellStyle name="Entrada 2 4 4 30" xfId="8409" xr:uid="{A6C25BFB-B782-482B-B44E-A323FB222193}"/>
    <cellStyle name="Entrada 2 4 4 31" xfId="8410" xr:uid="{A24A00FE-DE6A-4082-87F6-3A9F6BF3A269}"/>
    <cellStyle name="Entrada 2 4 4 32" xfId="8411" xr:uid="{6B5AA8CE-F608-4DD2-ABC3-5315D731AA80}"/>
    <cellStyle name="Entrada 2 4 4 33" xfId="8412" xr:uid="{AB0AACB8-106C-4A36-BE15-01288D8AA756}"/>
    <cellStyle name="Entrada 2 4 4 4" xfId="8413" xr:uid="{F4B5A611-28C5-4CFC-8F84-0C4D9DA92D25}"/>
    <cellStyle name="Entrada 2 4 4 5" xfId="8414" xr:uid="{CDAEF14B-EE71-4082-BAFC-89131688FEB8}"/>
    <cellStyle name="Entrada 2 4 4 6" xfId="8415" xr:uid="{EBA46AC7-969C-4C4E-A1C5-408D65D4ED8E}"/>
    <cellStyle name="Entrada 2 4 4 7" xfId="8416" xr:uid="{0E2AB907-F83A-4754-A36E-A30EDB0DF84A}"/>
    <cellStyle name="Entrada 2 4 4 8" xfId="8417" xr:uid="{8710976A-DE3E-4482-A923-ECF39876355B}"/>
    <cellStyle name="Entrada 2 4 4 9" xfId="8418" xr:uid="{DB899E9F-98A7-40FE-B46E-1F77B4954619}"/>
    <cellStyle name="Entrada 2 4 5" xfId="8419" xr:uid="{4C3D134B-DA03-4C01-A4BA-62259B79C681}"/>
    <cellStyle name="Entrada 2 4 5 10" xfId="8420" xr:uid="{6A40383F-3687-4904-9380-EDD288681262}"/>
    <cellStyle name="Entrada 2 4 5 11" xfId="8421" xr:uid="{0F0BC83A-4090-43A7-9FE4-4FD9853091D6}"/>
    <cellStyle name="Entrada 2 4 5 12" xfId="8422" xr:uid="{FEA04790-B609-413E-9F61-B11943F68B1A}"/>
    <cellStyle name="Entrada 2 4 5 13" xfId="8423" xr:uid="{7ABD03BB-2B28-44AE-826F-181593297178}"/>
    <cellStyle name="Entrada 2 4 5 14" xfId="8424" xr:uid="{96FD3CD7-8B9A-485F-B9CF-E411AA65FC82}"/>
    <cellStyle name="Entrada 2 4 5 15" xfId="8425" xr:uid="{A9993419-1467-4606-B6B6-88F1F6D6E1DB}"/>
    <cellStyle name="Entrada 2 4 5 16" xfId="8426" xr:uid="{51DCB036-7818-4A32-9921-4C5DCFC85F9E}"/>
    <cellStyle name="Entrada 2 4 5 17" xfId="8427" xr:uid="{2C4FA808-9DF6-44A8-B3C8-5610FFFB8DDA}"/>
    <cellStyle name="Entrada 2 4 5 18" xfId="8428" xr:uid="{BA3788EA-B7B8-4E37-9A7F-B3D332E0AB6B}"/>
    <cellStyle name="Entrada 2 4 5 19" xfId="8429" xr:uid="{FA36CA82-D6A1-4E4B-A0DD-04E3CC08974B}"/>
    <cellStyle name="Entrada 2 4 5 2" xfId="8430" xr:uid="{EC8E24AC-A208-4B39-B91C-14173535D2DD}"/>
    <cellStyle name="Entrada 2 4 5 2 10" xfId="8431" xr:uid="{F27F3D0B-6C8D-46F2-8E50-F925C18805CF}"/>
    <cellStyle name="Entrada 2 4 5 2 11" xfId="8432" xr:uid="{429C526D-9723-4879-95E3-C4112D80801A}"/>
    <cellStyle name="Entrada 2 4 5 2 12" xfId="8433" xr:uid="{711C0802-6D0B-44BE-BD6D-E3A2D6FC7E8E}"/>
    <cellStyle name="Entrada 2 4 5 2 13" xfId="8434" xr:uid="{8D7EA5C4-97B2-44B1-9A36-BEADFD5C6E37}"/>
    <cellStyle name="Entrada 2 4 5 2 14" xfId="8435" xr:uid="{37AF5516-E8BB-451E-B731-9BD573DFF32D}"/>
    <cellStyle name="Entrada 2 4 5 2 15" xfId="8436" xr:uid="{AB270122-EBE0-445B-9EA9-0DEBA5878DC5}"/>
    <cellStyle name="Entrada 2 4 5 2 16" xfId="8437" xr:uid="{0D5695A7-B8A5-4E93-B361-76CA0B1E4306}"/>
    <cellStyle name="Entrada 2 4 5 2 17" xfId="8438" xr:uid="{95FBEAF8-7282-4E78-9525-58E281318586}"/>
    <cellStyle name="Entrada 2 4 5 2 18" xfId="8439" xr:uid="{674E9E10-410D-4BEC-98FC-6A3898A4AA93}"/>
    <cellStyle name="Entrada 2 4 5 2 19" xfId="8440" xr:uid="{6BB26313-FFFF-4869-B3C1-18553C49283F}"/>
    <cellStyle name="Entrada 2 4 5 2 2" xfId="8441" xr:uid="{2E076C90-255E-48FF-A05C-BB90972C20DC}"/>
    <cellStyle name="Entrada 2 4 5 2 20" xfId="8442" xr:uid="{EDCDFBCD-CFDF-4486-BDE4-E289EFA4964D}"/>
    <cellStyle name="Entrada 2 4 5 2 21" xfId="8443" xr:uid="{E75FBAC2-49C4-4390-AFC2-824AD8462CCD}"/>
    <cellStyle name="Entrada 2 4 5 2 22" xfId="8444" xr:uid="{7E25BED8-81CD-4CDA-AC08-24FB0298BD18}"/>
    <cellStyle name="Entrada 2 4 5 2 23" xfId="8445" xr:uid="{A8408D88-564F-4FC9-8730-C4A911B48103}"/>
    <cellStyle name="Entrada 2 4 5 2 24" xfId="8446" xr:uid="{DCA8A44C-8673-4C29-B430-593F2AB79DA7}"/>
    <cellStyle name="Entrada 2 4 5 2 25" xfId="8447" xr:uid="{7B287829-A842-4F7F-96CE-958E92760202}"/>
    <cellStyle name="Entrada 2 4 5 2 26" xfId="8448" xr:uid="{BB484210-16E6-46FC-BDC0-D8EA8315FBA2}"/>
    <cellStyle name="Entrada 2 4 5 2 27" xfId="8449" xr:uid="{45486BF5-C1A6-4F85-A86C-8C22F1042BB9}"/>
    <cellStyle name="Entrada 2 4 5 2 28" xfId="8450" xr:uid="{A613390D-0607-4076-A70E-2DF40F9AEB84}"/>
    <cellStyle name="Entrada 2 4 5 2 29" xfId="8451" xr:uid="{08E1CE4C-709E-47A3-A811-3CD42D0176F6}"/>
    <cellStyle name="Entrada 2 4 5 2 3" xfId="8452" xr:uid="{62261C9A-FD9D-44FB-AB9F-B133E6D20C70}"/>
    <cellStyle name="Entrada 2 4 5 2 30" xfId="8453" xr:uid="{C4830594-0567-488A-B068-0F248F8B27DC}"/>
    <cellStyle name="Entrada 2 4 5 2 31" xfId="8454" xr:uid="{7DA3E285-DA8D-40BE-9F22-8C9830BF35A7}"/>
    <cellStyle name="Entrada 2 4 5 2 4" xfId="8455" xr:uid="{3E1EAC86-D307-4662-959F-A088C9A45FB3}"/>
    <cellStyle name="Entrada 2 4 5 2 5" xfId="8456" xr:uid="{7CC04BAE-99EB-4DBC-A680-BD8B97E961EE}"/>
    <cellStyle name="Entrada 2 4 5 2 6" xfId="8457" xr:uid="{799E3501-100F-4BA8-9E86-B74FF6695889}"/>
    <cellStyle name="Entrada 2 4 5 2 7" xfId="8458" xr:uid="{170E0ECE-F0AD-4207-9E42-0E04C57898B9}"/>
    <cellStyle name="Entrada 2 4 5 2 8" xfId="8459" xr:uid="{0CB178AB-0067-4D37-93AF-A32BFF045D89}"/>
    <cellStyle name="Entrada 2 4 5 2 9" xfId="8460" xr:uid="{12AC3F98-3993-46D9-B801-BA2214453586}"/>
    <cellStyle name="Entrada 2 4 5 20" xfId="8461" xr:uid="{1BF57D3F-2163-415B-BBF6-D0B27898E05B}"/>
    <cellStyle name="Entrada 2 4 5 21" xfId="8462" xr:uid="{16DD4ADD-0B8F-45E9-B4B5-E070A5EC2E81}"/>
    <cellStyle name="Entrada 2 4 5 22" xfId="8463" xr:uid="{853A946E-DB25-488F-896A-A5CFACE73211}"/>
    <cellStyle name="Entrada 2 4 5 23" xfId="8464" xr:uid="{47EB0C30-2C7A-4470-AE30-9AFF08AEF50E}"/>
    <cellStyle name="Entrada 2 4 5 24" xfId="8465" xr:uid="{0211C347-5E5B-412E-BF3E-8B36197002EC}"/>
    <cellStyle name="Entrada 2 4 5 25" xfId="8466" xr:uid="{3A6B2A91-CC60-4A33-8522-5AFEB3CDA69B}"/>
    <cellStyle name="Entrada 2 4 5 26" xfId="8467" xr:uid="{189EE3CB-DD68-43B3-90B8-62505656A4FD}"/>
    <cellStyle name="Entrada 2 4 5 27" xfId="8468" xr:uid="{A837E485-E3C6-4ADE-8B57-7685D7C1561A}"/>
    <cellStyle name="Entrada 2 4 5 28" xfId="8469" xr:uid="{9ECAAFC5-BAB5-4CAB-B180-4D13445B14C8}"/>
    <cellStyle name="Entrada 2 4 5 29" xfId="8470" xr:uid="{82FB32EF-BD46-4807-B42B-0209D58C1991}"/>
    <cellStyle name="Entrada 2 4 5 3" xfId="8471" xr:uid="{C4F6820D-A15F-4D68-AFAB-2789E00431BC}"/>
    <cellStyle name="Entrada 2 4 5 30" xfId="8472" xr:uid="{88E91E95-DD9F-4724-AAB1-46B03CF6374F}"/>
    <cellStyle name="Entrada 2 4 5 31" xfId="8473" xr:uid="{EF1064EE-D684-4232-95D4-529AD0D286C4}"/>
    <cellStyle name="Entrada 2 4 5 32" xfId="8474" xr:uid="{055DC0AE-B57A-47A2-BD97-8784EBCBC7E5}"/>
    <cellStyle name="Entrada 2 4 5 4" xfId="8475" xr:uid="{17FD068E-0B68-4D4B-8A15-10C02D7F84DB}"/>
    <cellStyle name="Entrada 2 4 5 5" xfId="8476" xr:uid="{2B2BABB0-7675-469A-80F8-4C15C223A17C}"/>
    <cellStyle name="Entrada 2 4 5 6" xfId="8477" xr:uid="{56C474CF-635D-4378-8F39-E6620E1585B0}"/>
    <cellStyle name="Entrada 2 4 5 7" xfId="8478" xr:uid="{F6D3710E-1BAF-410A-9BBF-9D0213C6DD43}"/>
    <cellStyle name="Entrada 2 4 5 8" xfId="8479" xr:uid="{CF29CC70-DFC9-4A14-8D00-C7EE40CE5180}"/>
    <cellStyle name="Entrada 2 4 5 9" xfId="8480" xr:uid="{9A33CE57-5BD3-482F-BACD-3C7269289BFE}"/>
    <cellStyle name="Entrada 2 4 6" xfId="8481" xr:uid="{28B9BE3F-0BD2-4E91-B908-BDF4BD8FC223}"/>
    <cellStyle name="Entrada 2 4 6 10" xfId="8482" xr:uid="{FEB8EE90-A551-48FE-8A53-32AAA835402D}"/>
    <cellStyle name="Entrada 2 4 6 11" xfId="8483" xr:uid="{792F8326-FF15-4496-990C-271F2A0ED56C}"/>
    <cellStyle name="Entrada 2 4 6 12" xfId="8484" xr:uid="{89E0F92F-6DBB-4512-92A4-49EB49A9F57C}"/>
    <cellStyle name="Entrada 2 4 6 13" xfId="8485" xr:uid="{84BBF7A4-C226-4B66-B4B8-71B81CD91D86}"/>
    <cellStyle name="Entrada 2 4 6 14" xfId="8486" xr:uid="{24245B27-997A-499F-B369-ED669CB44902}"/>
    <cellStyle name="Entrada 2 4 6 15" xfId="8487" xr:uid="{027F51D3-2C74-4A37-9F88-5141115BCA68}"/>
    <cellStyle name="Entrada 2 4 6 16" xfId="8488" xr:uid="{60F5CA2E-FE7B-4BF9-98D5-7A5FDAAE0E33}"/>
    <cellStyle name="Entrada 2 4 6 17" xfId="8489" xr:uid="{AF251836-1AE9-40A6-95DF-7467CCAA3EAF}"/>
    <cellStyle name="Entrada 2 4 6 18" xfId="8490" xr:uid="{342E2BEC-2F65-4F98-8C2B-869F4E86E174}"/>
    <cellStyle name="Entrada 2 4 6 19" xfId="8491" xr:uid="{B57F5226-832F-4E6A-A5B6-127201DAF2D1}"/>
    <cellStyle name="Entrada 2 4 6 2" xfId="8492" xr:uid="{11895FB2-6F2D-4B3F-A884-074E84F336A0}"/>
    <cellStyle name="Entrada 2 4 6 20" xfId="8493" xr:uid="{550FAC1D-41DE-42ED-873D-3E721E8F770B}"/>
    <cellStyle name="Entrada 2 4 6 21" xfId="8494" xr:uid="{61CA2B2A-6A57-46B6-BBB5-C9CB583186EF}"/>
    <cellStyle name="Entrada 2 4 6 22" xfId="8495" xr:uid="{299D6EA3-E655-4C9D-B450-D35F7383098C}"/>
    <cellStyle name="Entrada 2 4 6 23" xfId="8496" xr:uid="{5CECB66E-BCB4-4828-8B22-F23EFE3B6E2B}"/>
    <cellStyle name="Entrada 2 4 6 24" xfId="8497" xr:uid="{E7C58FEB-A45E-483A-9A39-64EBF6AAC6ED}"/>
    <cellStyle name="Entrada 2 4 6 25" xfId="8498" xr:uid="{63F8FD66-5771-4703-97E1-96119C18FD03}"/>
    <cellStyle name="Entrada 2 4 6 26" xfId="8499" xr:uid="{CBA6ABFB-2BC9-48D0-A9B1-CB3365E7D9ED}"/>
    <cellStyle name="Entrada 2 4 6 27" xfId="8500" xr:uid="{4B5D8213-8572-412B-AAB3-248AA249B2F5}"/>
    <cellStyle name="Entrada 2 4 6 28" xfId="8501" xr:uid="{C4BF3309-3F44-49C5-9DE6-DC4CB040C280}"/>
    <cellStyle name="Entrada 2 4 6 29" xfId="8502" xr:uid="{22638EAF-763D-4AEA-A3F4-5C69AF44B344}"/>
    <cellStyle name="Entrada 2 4 6 3" xfId="8503" xr:uid="{4F18EBE2-C944-415A-91FE-56AD1162867E}"/>
    <cellStyle name="Entrada 2 4 6 30" xfId="8504" xr:uid="{74A72F18-60D5-4084-B893-B25DF44E0AB0}"/>
    <cellStyle name="Entrada 2 4 6 31" xfId="8505" xr:uid="{D8BE6ADF-31C0-45EF-97CB-CEE91CECDB89}"/>
    <cellStyle name="Entrada 2 4 6 4" xfId="8506" xr:uid="{3F87A090-73DA-4821-B978-E66FA7E358B5}"/>
    <cellStyle name="Entrada 2 4 6 5" xfId="8507" xr:uid="{0822AC93-EC51-4C17-B4EB-A348239CEADA}"/>
    <cellStyle name="Entrada 2 4 6 6" xfId="8508" xr:uid="{0AC15F90-602A-4C18-B34A-11CD4BBE022B}"/>
    <cellStyle name="Entrada 2 4 6 7" xfId="8509" xr:uid="{B81EA13C-3479-4B3E-AB53-FD298334CF65}"/>
    <cellStyle name="Entrada 2 4 6 8" xfId="8510" xr:uid="{60AA4525-D675-4F76-BF24-2006BB4276C8}"/>
    <cellStyle name="Entrada 2 4 6 9" xfId="8511" xr:uid="{B2154A73-4482-46C5-AF3C-F092B07D4B90}"/>
    <cellStyle name="Entrada 2 4 7" xfId="8512" xr:uid="{E2C7F92D-B3B6-4955-9C93-503720E24C65}"/>
    <cellStyle name="Entrada 2 4 7 10" xfId="8513" xr:uid="{4BAD9B05-C7EB-4088-BFE8-82DE7227071B}"/>
    <cellStyle name="Entrada 2 4 7 11" xfId="8514" xr:uid="{CB1E41AD-F710-464B-A2A0-8EC37C58184E}"/>
    <cellStyle name="Entrada 2 4 7 12" xfId="8515" xr:uid="{33AEEE5F-4A6B-48BC-BE1B-29759FADCC12}"/>
    <cellStyle name="Entrada 2 4 7 13" xfId="8516" xr:uid="{B9302809-8766-4CCC-B9AD-3BB5ACA49AAA}"/>
    <cellStyle name="Entrada 2 4 7 14" xfId="8517" xr:uid="{62F6B19E-BB48-4703-A052-BC5652A360EB}"/>
    <cellStyle name="Entrada 2 4 7 15" xfId="8518" xr:uid="{8B3C18EE-AD48-4A46-8B89-DC45129481B6}"/>
    <cellStyle name="Entrada 2 4 7 16" xfId="8519" xr:uid="{494E7F23-AC75-474C-A163-2756ED0A20AB}"/>
    <cellStyle name="Entrada 2 4 7 17" xfId="8520" xr:uid="{418D8CC2-A092-4A4B-A457-BAF9D1B65D48}"/>
    <cellStyle name="Entrada 2 4 7 18" xfId="8521" xr:uid="{7345A08B-D148-4F72-81AE-0BC2CD385B0D}"/>
    <cellStyle name="Entrada 2 4 7 19" xfId="8522" xr:uid="{A7BE31FC-FB4B-44E2-8DB2-8C62C6C492B5}"/>
    <cellStyle name="Entrada 2 4 7 2" xfId="8523" xr:uid="{13DCA860-EDF3-4223-B677-ADD68AF49254}"/>
    <cellStyle name="Entrada 2 4 7 20" xfId="8524" xr:uid="{061C3F6C-A427-435B-806D-46E3672EC74C}"/>
    <cellStyle name="Entrada 2 4 7 21" xfId="8525" xr:uid="{1CEAE934-907A-44E7-99BC-F2038086BD14}"/>
    <cellStyle name="Entrada 2 4 7 22" xfId="8526" xr:uid="{B504EB80-D30E-41FB-AFD7-A1C073918B0D}"/>
    <cellStyle name="Entrada 2 4 7 23" xfId="8527" xr:uid="{E1BBB355-812C-4B8F-8E07-A898425785C6}"/>
    <cellStyle name="Entrada 2 4 7 24" xfId="8528" xr:uid="{BE6B9998-9FCC-444F-8CC8-C90386FC693E}"/>
    <cellStyle name="Entrada 2 4 7 25" xfId="8529" xr:uid="{4D1F8DC5-81C8-4542-9AF4-1FF9434FF81E}"/>
    <cellStyle name="Entrada 2 4 7 26" xfId="8530" xr:uid="{7E6CECC6-ABF5-4CFE-BEBB-A70EE1A8253C}"/>
    <cellStyle name="Entrada 2 4 7 27" xfId="8531" xr:uid="{ED66AA8C-05BC-41CA-B8F3-6412CC79C8FC}"/>
    <cellStyle name="Entrada 2 4 7 28" xfId="8532" xr:uid="{9C1A3549-FE0F-4141-9B6D-CAE3C5575FC0}"/>
    <cellStyle name="Entrada 2 4 7 29" xfId="8533" xr:uid="{390EBC91-A257-4C82-9202-2537E9C4ECA0}"/>
    <cellStyle name="Entrada 2 4 7 3" xfId="8534" xr:uid="{6CFF433C-3515-4F89-A254-F908D818B583}"/>
    <cellStyle name="Entrada 2 4 7 30" xfId="8535" xr:uid="{56803E5F-43D7-4FB8-8B99-838FC0BF1022}"/>
    <cellStyle name="Entrada 2 4 7 31" xfId="8536" xr:uid="{F9B5F196-CA01-4CF3-8A64-FDF910E4D951}"/>
    <cellStyle name="Entrada 2 4 7 4" xfId="8537" xr:uid="{204EA1F1-A21D-48EB-BB87-FB065F7D4275}"/>
    <cellStyle name="Entrada 2 4 7 5" xfId="8538" xr:uid="{DCD0D7E0-0D82-42D9-B032-F45F41E42472}"/>
    <cellStyle name="Entrada 2 4 7 6" xfId="8539" xr:uid="{60C04A60-D683-4977-98F0-887B8CBC6093}"/>
    <cellStyle name="Entrada 2 4 7 7" xfId="8540" xr:uid="{403E885C-390C-449C-A2F4-960726F38B4A}"/>
    <cellStyle name="Entrada 2 4 7 8" xfId="8541" xr:uid="{5170D428-1737-46EA-9F69-DEF0300E4BA3}"/>
    <cellStyle name="Entrada 2 4 7 9" xfId="8542" xr:uid="{4DAF1CB2-E0EF-45B4-8D70-5816CE4A4C7A}"/>
    <cellStyle name="Entrada 2 4 8" xfId="8543" xr:uid="{299496EE-5826-44E5-95CC-E224F536E1A2}"/>
    <cellStyle name="Entrada 2 4 9" xfId="8544" xr:uid="{7AC6CA5C-46A8-4618-A4FE-D78B1A6FF22F}"/>
    <cellStyle name="Entrada 2 40" xfId="8545" xr:uid="{6927E91D-6240-4E6D-AD54-81280E50B01B}"/>
    <cellStyle name="Entrada 2 41" xfId="8546" xr:uid="{0126D1ED-8F4B-444C-B38B-68740E138CCA}"/>
    <cellStyle name="Entrada 2 42" xfId="8547" xr:uid="{D6BA00F6-DDB6-4B93-BF29-F62DCA67A813}"/>
    <cellStyle name="Entrada 2 5" xfId="8548" xr:uid="{B857C3F1-BE60-4B1B-8B08-0368EDD22F01}"/>
    <cellStyle name="Entrada 2 5 10" xfId="8549" xr:uid="{9FE1A87D-D284-481F-87AE-10E7B81FE91D}"/>
    <cellStyle name="Entrada 2 5 11" xfId="8550" xr:uid="{97FF84D8-A2EF-4163-AEDF-E3EA790AA25C}"/>
    <cellStyle name="Entrada 2 5 12" xfId="8551" xr:uid="{43BF369D-5CD1-41B7-BECB-CF90BFEEE77C}"/>
    <cellStyle name="Entrada 2 5 13" xfId="8552" xr:uid="{6D893E43-9DFB-425E-B8C6-64F1D12EB8B6}"/>
    <cellStyle name="Entrada 2 5 14" xfId="8553" xr:uid="{5B48122F-0B2B-4352-8258-26B000062BED}"/>
    <cellStyle name="Entrada 2 5 15" xfId="8554" xr:uid="{821F9BE0-648A-4EAD-A01D-74EFE67494D2}"/>
    <cellStyle name="Entrada 2 5 16" xfId="8555" xr:uid="{1534FCA1-BE61-4C79-9013-5882B0D6F7B9}"/>
    <cellStyle name="Entrada 2 5 17" xfId="8556" xr:uid="{4A5B786F-5E4F-4677-968E-ACB79D33A2B3}"/>
    <cellStyle name="Entrada 2 5 18" xfId="8557" xr:uid="{CBFA001E-D37A-4F1D-8A72-F6786A1B9328}"/>
    <cellStyle name="Entrada 2 5 19" xfId="8558" xr:uid="{2FD809B5-450C-45F9-A283-BE1FA6308C8A}"/>
    <cellStyle name="Entrada 2 5 2" xfId="8559" xr:uid="{642E3464-E5C5-410C-98C2-27E7979A0C84}"/>
    <cellStyle name="Entrada 2 5 2 10" xfId="8560" xr:uid="{91F8074C-4B4B-4DAB-AD31-E9691DBA69E1}"/>
    <cellStyle name="Entrada 2 5 2 11" xfId="8561" xr:uid="{109B3489-78AB-44D1-8681-FC901CE2B342}"/>
    <cellStyle name="Entrada 2 5 2 12" xfId="8562" xr:uid="{FA02CD66-5C42-4944-BFDD-977B71CDE6F3}"/>
    <cellStyle name="Entrada 2 5 2 13" xfId="8563" xr:uid="{141B319A-E6D0-4FE9-B7C8-F0333E3ACA0E}"/>
    <cellStyle name="Entrada 2 5 2 14" xfId="8564" xr:uid="{F8FBAF3F-CF95-47AD-AF41-BF609673E7C1}"/>
    <cellStyle name="Entrada 2 5 2 15" xfId="8565" xr:uid="{ECC768F6-E4AD-4F12-9B3E-FF24DE2CDE3D}"/>
    <cellStyle name="Entrada 2 5 2 16" xfId="8566" xr:uid="{1EE069A5-E1A9-4DC8-9A1A-A7FD5B2AAC60}"/>
    <cellStyle name="Entrada 2 5 2 17" xfId="8567" xr:uid="{06D95B60-CCFC-4347-B9B7-1CEE225B958A}"/>
    <cellStyle name="Entrada 2 5 2 18" xfId="8568" xr:uid="{A4796BA6-0EEF-49F0-80EE-559A76E3C31E}"/>
    <cellStyle name="Entrada 2 5 2 19" xfId="8569" xr:uid="{DE6BDDA7-3F62-4677-96E1-607FD723CBF4}"/>
    <cellStyle name="Entrada 2 5 2 2" xfId="8570" xr:uid="{4DA75660-7FFF-4CCE-93B5-56C16284EAC4}"/>
    <cellStyle name="Entrada 2 5 2 2 10" xfId="8571" xr:uid="{7C98C03D-71DA-4530-BAD6-16B9BD5C9AFE}"/>
    <cellStyle name="Entrada 2 5 2 2 11" xfId="8572" xr:uid="{29E717DB-093D-4670-AE34-F4ECC0D20130}"/>
    <cellStyle name="Entrada 2 5 2 2 12" xfId="8573" xr:uid="{F2AABE6F-D3BD-42C6-9400-2DCAA001285F}"/>
    <cellStyle name="Entrada 2 5 2 2 13" xfId="8574" xr:uid="{FC018F60-3EC9-469B-ADAD-93F6972456E0}"/>
    <cellStyle name="Entrada 2 5 2 2 14" xfId="8575" xr:uid="{462ECAFA-8EF4-411C-B946-76847D8DC32D}"/>
    <cellStyle name="Entrada 2 5 2 2 15" xfId="8576" xr:uid="{A13317FC-E2AC-4104-8415-969494639CD7}"/>
    <cellStyle name="Entrada 2 5 2 2 16" xfId="8577" xr:uid="{BCD90635-4DB1-4BC7-966B-A5138939D20C}"/>
    <cellStyle name="Entrada 2 5 2 2 17" xfId="8578" xr:uid="{D8F639DE-118C-473C-AE74-1F66459F3FB0}"/>
    <cellStyle name="Entrada 2 5 2 2 18" xfId="8579" xr:uid="{1B42FA9C-6F65-496B-B02E-155F320DB905}"/>
    <cellStyle name="Entrada 2 5 2 2 19" xfId="8580" xr:uid="{894842E2-E4C4-45ED-8E02-86622D227EE8}"/>
    <cellStyle name="Entrada 2 5 2 2 2" xfId="8581" xr:uid="{543B8F71-D5F8-4940-B3FE-DE743E85C471}"/>
    <cellStyle name="Entrada 2 5 2 2 2 10" xfId="8582" xr:uid="{2488B69C-FE85-439D-9024-C3108EC5B0F3}"/>
    <cellStyle name="Entrada 2 5 2 2 2 11" xfId="8583" xr:uid="{CE30C5CA-FB6A-4D2A-B0D9-2F0E8CFE1053}"/>
    <cellStyle name="Entrada 2 5 2 2 2 12" xfId="8584" xr:uid="{8996E6C1-D927-4D3B-AD68-A3DA028EBF19}"/>
    <cellStyle name="Entrada 2 5 2 2 2 13" xfId="8585" xr:uid="{224ECD06-4E1F-4B02-8CDB-455F029D267F}"/>
    <cellStyle name="Entrada 2 5 2 2 2 14" xfId="8586" xr:uid="{280DA959-589B-4EBC-A3AC-6FB0279A73C3}"/>
    <cellStyle name="Entrada 2 5 2 2 2 15" xfId="8587" xr:uid="{A8BE6ADC-99C6-4E34-AB27-B7C833AEBE20}"/>
    <cellStyle name="Entrada 2 5 2 2 2 16" xfId="8588" xr:uid="{1EF028FA-E0D6-42CE-B967-CD33E087C310}"/>
    <cellStyle name="Entrada 2 5 2 2 2 17" xfId="8589" xr:uid="{58A817E9-B8A7-47D5-B420-04DBEEF52029}"/>
    <cellStyle name="Entrada 2 5 2 2 2 18" xfId="8590" xr:uid="{FAC14626-9833-4C98-9720-5487EBD14211}"/>
    <cellStyle name="Entrada 2 5 2 2 2 19" xfId="8591" xr:uid="{1840E3FD-9725-4B8F-AB54-5A432D262E87}"/>
    <cellStyle name="Entrada 2 5 2 2 2 2" xfId="8592" xr:uid="{012E09EE-4C20-446C-B2C2-2BDEEC39C9C7}"/>
    <cellStyle name="Entrada 2 5 2 2 2 20" xfId="8593" xr:uid="{1ECB94D5-324F-42AB-9F9F-A95D6FA917DC}"/>
    <cellStyle name="Entrada 2 5 2 2 2 21" xfId="8594" xr:uid="{70A490F3-C568-4EF1-9E24-9D479D57F1F4}"/>
    <cellStyle name="Entrada 2 5 2 2 2 22" xfId="8595" xr:uid="{C207A58C-FC33-4F85-A434-BA624CB39B5D}"/>
    <cellStyle name="Entrada 2 5 2 2 2 23" xfId="8596" xr:uid="{5ADB1C65-3F81-4ADA-ABC1-0FF8055D2930}"/>
    <cellStyle name="Entrada 2 5 2 2 2 24" xfId="8597" xr:uid="{E803F5E4-DED2-4945-94C9-0EAF745D2A6D}"/>
    <cellStyle name="Entrada 2 5 2 2 2 25" xfId="8598" xr:uid="{BC094654-6B61-4B05-90E8-5D1A12C98618}"/>
    <cellStyle name="Entrada 2 5 2 2 2 26" xfId="8599" xr:uid="{76512E83-3E2C-45EE-A1E2-0DFCFDB4CAE2}"/>
    <cellStyle name="Entrada 2 5 2 2 2 27" xfId="8600" xr:uid="{2E969ABA-7CC3-40BE-AB6B-9FD360D3478D}"/>
    <cellStyle name="Entrada 2 5 2 2 2 28" xfId="8601" xr:uid="{5C734187-DCC3-4E10-B293-1A7B9596F0F9}"/>
    <cellStyle name="Entrada 2 5 2 2 2 29" xfId="8602" xr:uid="{25F3923E-8A2B-48FA-A705-E298CDE5B458}"/>
    <cellStyle name="Entrada 2 5 2 2 2 3" xfId="8603" xr:uid="{28785DC7-A1E0-4B49-BFDA-85F03128A8A4}"/>
    <cellStyle name="Entrada 2 5 2 2 2 30" xfId="8604" xr:uid="{3C5F340F-7D6A-414A-8292-F0BCBE1FE256}"/>
    <cellStyle name="Entrada 2 5 2 2 2 31" xfId="8605" xr:uid="{5C2FCF45-1423-4F64-838A-20DA37848FE4}"/>
    <cellStyle name="Entrada 2 5 2 2 2 4" xfId="8606" xr:uid="{53A06B2E-6441-40EC-9143-18AD46BAAEFF}"/>
    <cellStyle name="Entrada 2 5 2 2 2 5" xfId="8607" xr:uid="{B59FC5FC-0B4F-4680-AD13-C6338D698130}"/>
    <cellStyle name="Entrada 2 5 2 2 2 6" xfId="8608" xr:uid="{09E06C7E-5550-4231-8E18-B04E97927C61}"/>
    <cellStyle name="Entrada 2 5 2 2 2 7" xfId="8609" xr:uid="{5ED83044-F0B6-4CDC-A6E2-C230212EFAA9}"/>
    <cellStyle name="Entrada 2 5 2 2 2 8" xfId="8610" xr:uid="{D76964A3-1268-43DA-96B2-14A678339617}"/>
    <cellStyle name="Entrada 2 5 2 2 2 9" xfId="8611" xr:uid="{AB49A595-D168-4EC2-844D-729F24A12379}"/>
    <cellStyle name="Entrada 2 5 2 2 20" xfId="8612" xr:uid="{39753C6A-DE41-4558-A1B4-4D99326D5D9A}"/>
    <cellStyle name="Entrada 2 5 2 2 21" xfId="8613" xr:uid="{8FAECB49-14DB-4903-8B01-B390FF6EAE3F}"/>
    <cellStyle name="Entrada 2 5 2 2 22" xfId="8614" xr:uid="{E60D5E83-607F-485C-9FA8-46BA84C0886F}"/>
    <cellStyle name="Entrada 2 5 2 2 23" xfId="8615" xr:uid="{6466B036-A016-4E45-A20E-F44F1ED88E06}"/>
    <cellStyle name="Entrada 2 5 2 2 24" xfId="8616" xr:uid="{CAFDD958-0F85-4604-9D69-D7A988081823}"/>
    <cellStyle name="Entrada 2 5 2 2 25" xfId="8617" xr:uid="{7546CD62-9258-4DCA-BE1A-2A44080BA230}"/>
    <cellStyle name="Entrada 2 5 2 2 26" xfId="8618" xr:uid="{4A2DE58B-D177-4EC0-99FB-375333D9D926}"/>
    <cellStyle name="Entrada 2 5 2 2 27" xfId="8619" xr:uid="{52A2BEEE-E412-40E0-88DB-24AFE19F8100}"/>
    <cellStyle name="Entrada 2 5 2 2 28" xfId="8620" xr:uid="{5289D835-73A3-4DD5-A33E-750515D1FF4F}"/>
    <cellStyle name="Entrada 2 5 2 2 29" xfId="8621" xr:uid="{972E1C95-418F-41D1-B795-3D28867E76A6}"/>
    <cellStyle name="Entrada 2 5 2 2 3" xfId="8622" xr:uid="{C8590CFF-19D1-4238-B54F-7A4CC51AF404}"/>
    <cellStyle name="Entrada 2 5 2 2 3 10" xfId="8623" xr:uid="{B588F5BD-186A-4480-848D-FA5B4B5A394B}"/>
    <cellStyle name="Entrada 2 5 2 2 3 11" xfId="8624" xr:uid="{103FBBBA-ABA4-4F61-830D-605B5561E603}"/>
    <cellStyle name="Entrada 2 5 2 2 3 12" xfId="8625" xr:uid="{8490FA42-2223-407E-AA63-FCF63FEB9FAD}"/>
    <cellStyle name="Entrada 2 5 2 2 3 13" xfId="8626" xr:uid="{E0E6354E-EF97-43F9-A611-9A2E6062B208}"/>
    <cellStyle name="Entrada 2 5 2 2 3 14" xfId="8627" xr:uid="{47994708-4BCD-4082-A351-5BC48D0EA56F}"/>
    <cellStyle name="Entrada 2 5 2 2 3 15" xfId="8628" xr:uid="{D743ADC1-3683-4521-A082-70BA1313A23D}"/>
    <cellStyle name="Entrada 2 5 2 2 3 16" xfId="8629" xr:uid="{12DAC5B8-2021-46E8-A02D-3856DD866B88}"/>
    <cellStyle name="Entrada 2 5 2 2 3 17" xfId="8630" xr:uid="{1B4E24B1-0ECB-4912-BB47-6DAB4ABC1891}"/>
    <cellStyle name="Entrada 2 5 2 2 3 18" xfId="8631" xr:uid="{81EC0370-647F-4A48-8692-5063D100978A}"/>
    <cellStyle name="Entrada 2 5 2 2 3 19" xfId="8632" xr:uid="{8FE9E54B-A660-4655-AD43-A6D83D17F958}"/>
    <cellStyle name="Entrada 2 5 2 2 3 2" xfId="8633" xr:uid="{12F7E36D-0651-4584-BD9F-5EDB818389AB}"/>
    <cellStyle name="Entrada 2 5 2 2 3 20" xfId="8634" xr:uid="{AD6008AE-845F-4618-9F75-CB64E9E2C44E}"/>
    <cellStyle name="Entrada 2 5 2 2 3 21" xfId="8635" xr:uid="{0992FD39-35F8-4151-990F-58BD85B3EC0C}"/>
    <cellStyle name="Entrada 2 5 2 2 3 22" xfId="8636" xr:uid="{9687C012-B7B0-4866-BD43-265FFB12F63A}"/>
    <cellStyle name="Entrada 2 5 2 2 3 23" xfId="8637" xr:uid="{C8D6B195-375E-4EC3-87E8-E2E728CDD046}"/>
    <cellStyle name="Entrada 2 5 2 2 3 24" xfId="8638" xr:uid="{90BAD717-FC28-4738-9EF3-5A77837FE05A}"/>
    <cellStyle name="Entrada 2 5 2 2 3 25" xfId="8639" xr:uid="{2A2C72CB-E76D-40AE-98AE-3CE8E1640154}"/>
    <cellStyle name="Entrada 2 5 2 2 3 26" xfId="8640" xr:uid="{863A7A96-FBD1-4441-A240-75089EA2D9EA}"/>
    <cellStyle name="Entrada 2 5 2 2 3 27" xfId="8641" xr:uid="{0599E146-2BCF-4064-945E-511A032A701B}"/>
    <cellStyle name="Entrada 2 5 2 2 3 28" xfId="8642" xr:uid="{6DCAC3D3-E6BC-4F8D-99E8-B6FB8660B987}"/>
    <cellStyle name="Entrada 2 5 2 2 3 29" xfId="8643" xr:uid="{3CF68648-A3AF-4887-A9DA-01C64FCE20E9}"/>
    <cellStyle name="Entrada 2 5 2 2 3 3" xfId="8644" xr:uid="{97C4A66C-BF96-4090-8B81-195F43958671}"/>
    <cellStyle name="Entrada 2 5 2 2 3 30" xfId="8645" xr:uid="{A62780C2-272F-4E8B-8FC3-7D97146E2D37}"/>
    <cellStyle name="Entrada 2 5 2 2 3 31" xfId="8646" xr:uid="{05E73024-91AA-489D-8F20-96CEA2665F4B}"/>
    <cellStyle name="Entrada 2 5 2 2 3 4" xfId="8647" xr:uid="{A41D3671-978E-4F44-ABB6-5CEF6CB844C0}"/>
    <cellStyle name="Entrada 2 5 2 2 3 5" xfId="8648" xr:uid="{2D6A5A6E-9CE3-4C2F-8DD7-BD4DE2526E72}"/>
    <cellStyle name="Entrada 2 5 2 2 3 6" xfId="8649" xr:uid="{ACA78199-1DF2-422D-8EC4-282935FC2ABE}"/>
    <cellStyle name="Entrada 2 5 2 2 3 7" xfId="8650" xr:uid="{DF2870A7-B88F-4753-ADFC-5809E2309F9B}"/>
    <cellStyle name="Entrada 2 5 2 2 3 8" xfId="8651" xr:uid="{396862FA-FF59-45E8-93B2-F1059E6288DD}"/>
    <cellStyle name="Entrada 2 5 2 2 3 9" xfId="8652" xr:uid="{9D31D280-C9D1-4ABB-A36A-3857B947DDA3}"/>
    <cellStyle name="Entrada 2 5 2 2 30" xfId="8653" xr:uid="{E34408F2-CBD4-4E0E-B8CE-D8834C1B0EB7}"/>
    <cellStyle name="Entrada 2 5 2 2 31" xfId="8654" xr:uid="{5D761B16-4B2C-42A4-B6B9-E2BCCC83BE9E}"/>
    <cellStyle name="Entrada 2 5 2 2 32" xfId="8655" xr:uid="{B4288B9A-DC11-4373-A60E-78734994FCB8}"/>
    <cellStyle name="Entrada 2 5 2 2 33" xfId="8656" xr:uid="{FF23C60E-BEDD-4A8F-A07E-F96D9AB08746}"/>
    <cellStyle name="Entrada 2 5 2 2 4" xfId="8657" xr:uid="{426913D2-75B3-41A0-9738-F8FC2BCF8A59}"/>
    <cellStyle name="Entrada 2 5 2 2 5" xfId="8658" xr:uid="{4B80108B-AAE1-4A15-8CF5-8414DBBAA80C}"/>
    <cellStyle name="Entrada 2 5 2 2 6" xfId="8659" xr:uid="{F6AA5CF3-27EE-4E6B-B566-02243F5B5D2D}"/>
    <cellStyle name="Entrada 2 5 2 2 7" xfId="8660" xr:uid="{3668B43E-9CFF-44DC-B4C4-863C0EFC03D9}"/>
    <cellStyle name="Entrada 2 5 2 2 8" xfId="8661" xr:uid="{F9C38E49-8CF4-4D2F-9B1E-95A78C076DD2}"/>
    <cellStyle name="Entrada 2 5 2 2 9" xfId="8662" xr:uid="{1F94492F-5DFF-453A-ABF0-E0FBC4BB216E}"/>
    <cellStyle name="Entrada 2 5 2 20" xfId="8663" xr:uid="{FCF9C713-8793-4D1A-8603-7E38E6CBDD56}"/>
    <cellStyle name="Entrada 2 5 2 21" xfId="8664" xr:uid="{A45C6527-797A-4C34-836B-08C6EE05286C}"/>
    <cellStyle name="Entrada 2 5 2 22" xfId="8665" xr:uid="{F3986135-874E-4316-8FE4-7B1CE5D0B324}"/>
    <cellStyle name="Entrada 2 5 2 23" xfId="8666" xr:uid="{0A386B1E-0E38-4259-B288-BEC126F11C06}"/>
    <cellStyle name="Entrada 2 5 2 24" xfId="8667" xr:uid="{7A1E5CA4-EC04-43B9-AE13-230581DB8E86}"/>
    <cellStyle name="Entrada 2 5 2 25" xfId="8668" xr:uid="{09155B07-57F2-435F-BED3-F300E52190AC}"/>
    <cellStyle name="Entrada 2 5 2 26" xfId="8669" xr:uid="{78301FFC-23D6-40DA-979B-A13E50E54346}"/>
    <cellStyle name="Entrada 2 5 2 27" xfId="8670" xr:uid="{5DB5C9D5-5137-4BC1-A124-9A475F0E3EE2}"/>
    <cellStyle name="Entrada 2 5 2 28" xfId="8671" xr:uid="{85A56CAE-618A-4FA9-AB2C-C3E4C32D9F82}"/>
    <cellStyle name="Entrada 2 5 2 29" xfId="8672" xr:uid="{ED9FAC24-7616-4976-B216-09D441DCDE77}"/>
    <cellStyle name="Entrada 2 5 2 3" xfId="8673" xr:uid="{4BB1834C-408C-454E-A9F6-5622C1B5473E}"/>
    <cellStyle name="Entrada 2 5 2 3 10" xfId="8674" xr:uid="{930E271C-04EF-4430-B807-D9075167EBA2}"/>
    <cellStyle name="Entrada 2 5 2 3 11" xfId="8675" xr:uid="{5E189EE6-78D4-40B8-9896-C2083B989533}"/>
    <cellStyle name="Entrada 2 5 2 3 12" xfId="8676" xr:uid="{95F4AFDC-9A34-476C-8033-751978E1C30E}"/>
    <cellStyle name="Entrada 2 5 2 3 13" xfId="8677" xr:uid="{80DFB7B5-27FD-45D0-992D-112DB358C9DE}"/>
    <cellStyle name="Entrada 2 5 2 3 14" xfId="8678" xr:uid="{F0B8607A-2D61-475B-A90A-C6BE5C9F0191}"/>
    <cellStyle name="Entrada 2 5 2 3 15" xfId="8679" xr:uid="{2E048287-6EFC-48EB-BA5C-E07048B9A44E}"/>
    <cellStyle name="Entrada 2 5 2 3 16" xfId="8680" xr:uid="{60276021-76F0-4E2D-AB00-0F8EA90680D9}"/>
    <cellStyle name="Entrada 2 5 2 3 17" xfId="8681" xr:uid="{7581D5AD-B9B4-4C17-AB83-FC87D2A89CE9}"/>
    <cellStyle name="Entrada 2 5 2 3 18" xfId="8682" xr:uid="{119F35D1-1BB2-4FB5-A0CD-5F29484747B7}"/>
    <cellStyle name="Entrada 2 5 2 3 19" xfId="8683" xr:uid="{49B24673-5E7D-49A7-9E59-06CE4DB9F1CD}"/>
    <cellStyle name="Entrada 2 5 2 3 2" xfId="8684" xr:uid="{B1753432-CEFA-49B7-97F7-BE97A1D88DF0}"/>
    <cellStyle name="Entrada 2 5 2 3 2 10" xfId="8685" xr:uid="{9F97A86A-C238-40D5-93FF-862E50DD7246}"/>
    <cellStyle name="Entrada 2 5 2 3 2 11" xfId="8686" xr:uid="{1DA9D823-6D18-41A1-85C2-6E2FAD0EC804}"/>
    <cellStyle name="Entrada 2 5 2 3 2 12" xfId="8687" xr:uid="{86631BA0-A73D-4DD0-9F76-C65F00D69484}"/>
    <cellStyle name="Entrada 2 5 2 3 2 13" xfId="8688" xr:uid="{E51B35C2-5114-4411-89C9-09DB6C20E1CB}"/>
    <cellStyle name="Entrada 2 5 2 3 2 14" xfId="8689" xr:uid="{7EE48A80-59A2-45FA-BBD5-E035FFD40FC6}"/>
    <cellStyle name="Entrada 2 5 2 3 2 15" xfId="8690" xr:uid="{23749D7D-1424-4F32-8819-84367224A7DD}"/>
    <cellStyle name="Entrada 2 5 2 3 2 16" xfId="8691" xr:uid="{964F78A6-293F-41F4-90BD-3DCF5EAAAC4F}"/>
    <cellStyle name="Entrada 2 5 2 3 2 17" xfId="8692" xr:uid="{7D8B1D27-FAD1-4D3C-B720-C66A351F1460}"/>
    <cellStyle name="Entrada 2 5 2 3 2 18" xfId="8693" xr:uid="{2B2C96A2-0B7D-40F7-B7F7-70EF5FCA0EB9}"/>
    <cellStyle name="Entrada 2 5 2 3 2 19" xfId="8694" xr:uid="{7D921E10-FEAF-4924-8E21-5E44B228EB4B}"/>
    <cellStyle name="Entrada 2 5 2 3 2 2" xfId="8695" xr:uid="{03578A28-F99D-4C78-9611-6B3F1DE25AC7}"/>
    <cellStyle name="Entrada 2 5 2 3 2 20" xfId="8696" xr:uid="{E4CE9622-93BA-4F3B-8754-0E5D2E9F31F8}"/>
    <cellStyle name="Entrada 2 5 2 3 2 21" xfId="8697" xr:uid="{BE72471D-3AE0-4F18-903E-A393B897C215}"/>
    <cellStyle name="Entrada 2 5 2 3 2 22" xfId="8698" xr:uid="{104A82F7-9BA0-4885-ADC8-5D63A1866355}"/>
    <cellStyle name="Entrada 2 5 2 3 2 23" xfId="8699" xr:uid="{2DFF4B7C-F84E-4564-9C55-71674F5104E2}"/>
    <cellStyle name="Entrada 2 5 2 3 2 24" xfId="8700" xr:uid="{BE92F8A9-25EC-4054-A4D5-710BCDB7BBD8}"/>
    <cellStyle name="Entrada 2 5 2 3 2 25" xfId="8701" xr:uid="{1D13A534-C67D-48EE-A7FF-A5B1946CA8DA}"/>
    <cellStyle name="Entrada 2 5 2 3 2 26" xfId="8702" xr:uid="{CA587C70-9B91-4217-BBD3-E61551E32539}"/>
    <cellStyle name="Entrada 2 5 2 3 2 27" xfId="8703" xr:uid="{B0F9C92E-157F-4CF4-A9A1-1BD4702106E6}"/>
    <cellStyle name="Entrada 2 5 2 3 2 28" xfId="8704" xr:uid="{34CFFEF8-09A6-4A89-9BDB-3FEEB4B66FF5}"/>
    <cellStyle name="Entrada 2 5 2 3 2 29" xfId="8705" xr:uid="{6D1545FF-1D60-4421-A194-C5D3D6EFC3BC}"/>
    <cellStyle name="Entrada 2 5 2 3 2 3" xfId="8706" xr:uid="{489499FF-8C42-4869-AB2D-3A476882F5B4}"/>
    <cellStyle name="Entrada 2 5 2 3 2 30" xfId="8707" xr:uid="{3A7B5166-5944-47C6-9662-B1E23FBE4F0B}"/>
    <cellStyle name="Entrada 2 5 2 3 2 31" xfId="8708" xr:uid="{3E9ACED1-CEE7-4F3B-A335-F44CF6E7AAF5}"/>
    <cellStyle name="Entrada 2 5 2 3 2 4" xfId="8709" xr:uid="{848CBF61-8635-40AA-96B2-61F93285FDF9}"/>
    <cellStyle name="Entrada 2 5 2 3 2 5" xfId="8710" xr:uid="{5B7F2395-897D-4C7B-BAC7-AC128E218A36}"/>
    <cellStyle name="Entrada 2 5 2 3 2 6" xfId="8711" xr:uid="{45EBB1A5-3AF2-441F-8861-23BDA7E04CA3}"/>
    <cellStyle name="Entrada 2 5 2 3 2 7" xfId="8712" xr:uid="{DA790668-24FB-4DFD-A632-570F6B71958C}"/>
    <cellStyle name="Entrada 2 5 2 3 2 8" xfId="8713" xr:uid="{C6E24B57-D2C6-4999-B0E3-54D0A81FCADA}"/>
    <cellStyle name="Entrada 2 5 2 3 2 9" xfId="8714" xr:uid="{8E22CC8F-71A1-4B28-8331-B1988A2BF5CE}"/>
    <cellStyle name="Entrada 2 5 2 3 20" xfId="8715" xr:uid="{2BE03B7C-E102-47C6-A13C-6AA91DB06208}"/>
    <cellStyle name="Entrada 2 5 2 3 21" xfId="8716" xr:uid="{22C11D3E-2B38-433A-ADC8-919D682D9FAD}"/>
    <cellStyle name="Entrada 2 5 2 3 22" xfId="8717" xr:uid="{BBCAA33A-58BE-46BA-A2C1-DD0A48AE4018}"/>
    <cellStyle name="Entrada 2 5 2 3 23" xfId="8718" xr:uid="{58A35EF1-D446-4074-8D36-564D080D5572}"/>
    <cellStyle name="Entrada 2 5 2 3 24" xfId="8719" xr:uid="{28593B62-806A-4006-8E94-4F646DDC7F3B}"/>
    <cellStyle name="Entrada 2 5 2 3 25" xfId="8720" xr:uid="{755C2F22-B42F-4CE7-B236-C49BF26E82CB}"/>
    <cellStyle name="Entrada 2 5 2 3 26" xfId="8721" xr:uid="{AF9C2314-E883-4783-AB51-35D3EA3A9A83}"/>
    <cellStyle name="Entrada 2 5 2 3 27" xfId="8722" xr:uid="{2A7D709C-EB2A-4522-8D94-5A720A2C03B4}"/>
    <cellStyle name="Entrada 2 5 2 3 28" xfId="8723" xr:uid="{2EB7AA52-C951-4A20-920A-64C59FBCE849}"/>
    <cellStyle name="Entrada 2 5 2 3 29" xfId="8724" xr:uid="{BB127C26-3954-4592-BCCE-E959FEE1B7DC}"/>
    <cellStyle name="Entrada 2 5 2 3 3" xfId="8725" xr:uid="{4344FA37-7BCA-4606-A69B-34A8E4AFA5E1}"/>
    <cellStyle name="Entrada 2 5 2 3 3 10" xfId="8726" xr:uid="{0777D104-AB72-411F-8FAB-44E5B7B3A4F5}"/>
    <cellStyle name="Entrada 2 5 2 3 3 11" xfId="8727" xr:uid="{8E94ABBF-01BF-4504-926C-754E94D4C145}"/>
    <cellStyle name="Entrada 2 5 2 3 3 12" xfId="8728" xr:uid="{FE3AF1A1-2F1F-4110-A1FF-375F0CCC9671}"/>
    <cellStyle name="Entrada 2 5 2 3 3 13" xfId="8729" xr:uid="{6AB6EE00-4F1B-41EF-B51F-FD50AD8F5B58}"/>
    <cellStyle name="Entrada 2 5 2 3 3 14" xfId="8730" xr:uid="{D47C1FB1-E715-4FA1-9083-E1F8327BF056}"/>
    <cellStyle name="Entrada 2 5 2 3 3 15" xfId="8731" xr:uid="{A06D4387-898F-4799-BFBC-B5A5F85946D9}"/>
    <cellStyle name="Entrada 2 5 2 3 3 16" xfId="8732" xr:uid="{4335A5D9-AD85-4551-BBD3-E0CBEE23C00A}"/>
    <cellStyle name="Entrada 2 5 2 3 3 17" xfId="8733" xr:uid="{6AC2A032-7167-45E8-B312-47933A33AB10}"/>
    <cellStyle name="Entrada 2 5 2 3 3 18" xfId="8734" xr:uid="{42AEC3E6-4E40-4C27-AA3C-7E07F9A4642C}"/>
    <cellStyle name="Entrada 2 5 2 3 3 19" xfId="8735" xr:uid="{745BBB6E-DBFC-46F6-85F9-B37338779F26}"/>
    <cellStyle name="Entrada 2 5 2 3 3 2" xfId="8736" xr:uid="{542DDAA8-E742-4CF8-B426-D619C70412A1}"/>
    <cellStyle name="Entrada 2 5 2 3 3 20" xfId="8737" xr:uid="{5BE1CF5E-21A9-4852-9F4F-09016EBB4B1B}"/>
    <cellStyle name="Entrada 2 5 2 3 3 21" xfId="8738" xr:uid="{5D683D38-BBBF-4D20-AD6B-BC269E8B90DC}"/>
    <cellStyle name="Entrada 2 5 2 3 3 22" xfId="8739" xr:uid="{57D80E78-C607-43EC-97FA-E9F918036599}"/>
    <cellStyle name="Entrada 2 5 2 3 3 23" xfId="8740" xr:uid="{50455146-F7B2-4FA5-97FE-000BE1B57986}"/>
    <cellStyle name="Entrada 2 5 2 3 3 24" xfId="8741" xr:uid="{E2BC41DA-6DD3-4702-957E-1D0FF80ABA1E}"/>
    <cellStyle name="Entrada 2 5 2 3 3 25" xfId="8742" xr:uid="{E0821DD6-EDE7-43E5-9392-853370053A00}"/>
    <cellStyle name="Entrada 2 5 2 3 3 26" xfId="8743" xr:uid="{776E4A5B-2080-414D-AE61-0D9B31C16AC8}"/>
    <cellStyle name="Entrada 2 5 2 3 3 27" xfId="8744" xr:uid="{702D1408-58F2-4DC2-A057-44BEE14D27E5}"/>
    <cellStyle name="Entrada 2 5 2 3 3 28" xfId="8745" xr:uid="{41E697DC-DFAB-41F7-96D5-011E184EAC3E}"/>
    <cellStyle name="Entrada 2 5 2 3 3 29" xfId="8746" xr:uid="{2A2A9E6B-7DC3-4A29-B043-288EF9E6C54D}"/>
    <cellStyle name="Entrada 2 5 2 3 3 3" xfId="8747" xr:uid="{11E2F94C-7CF4-4D58-8235-B6AE01504627}"/>
    <cellStyle name="Entrada 2 5 2 3 3 30" xfId="8748" xr:uid="{C2A226D4-8B70-44B1-B11D-73AD94EA681A}"/>
    <cellStyle name="Entrada 2 5 2 3 3 31" xfId="8749" xr:uid="{80031039-3765-40E3-9AB1-63FCA2C6AFDA}"/>
    <cellStyle name="Entrada 2 5 2 3 3 4" xfId="8750" xr:uid="{F791EC78-A92E-43F4-94D2-D6C0FB0E6B8D}"/>
    <cellStyle name="Entrada 2 5 2 3 3 5" xfId="8751" xr:uid="{A883850B-758F-4DE6-A30B-2ADBB2D4CFEE}"/>
    <cellStyle name="Entrada 2 5 2 3 3 6" xfId="8752" xr:uid="{2961EB87-1717-48C9-8D10-0A33789DF313}"/>
    <cellStyle name="Entrada 2 5 2 3 3 7" xfId="8753" xr:uid="{2DDD8111-CFC5-41B4-AE50-592818E3AEE5}"/>
    <cellStyle name="Entrada 2 5 2 3 3 8" xfId="8754" xr:uid="{945C1792-290D-4817-9B5D-EFF2AD8F9383}"/>
    <cellStyle name="Entrada 2 5 2 3 3 9" xfId="8755" xr:uid="{FF193094-7836-4918-8043-D0834FF02F91}"/>
    <cellStyle name="Entrada 2 5 2 3 30" xfId="8756" xr:uid="{5721A455-EB25-4ACA-977C-E35736765739}"/>
    <cellStyle name="Entrada 2 5 2 3 31" xfId="8757" xr:uid="{0A737E15-614D-4743-AF0B-33D3CB5CDE2B}"/>
    <cellStyle name="Entrada 2 5 2 3 32" xfId="8758" xr:uid="{38F3D6BF-4A5D-45F9-BF65-7F49CAA31BCD}"/>
    <cellStyle name="Entrada 2 5 2 3 33" xfId="8759" xr:uid="{4F5C40F4-0974-4E39-B99F-56C2CF186BAF}"/>
    <cellStyle name="Entrada 2 5 2 3 4" xfId="8760" xr:uid="{028C0417-29E1-42C8-9448-DB9CB9634ED8}"/>
    <cellStyle name="Entrada 2 5 2 3 5" xfId="8761" xr:uid="{104AD9A0-3A3F-4D6C-BADB-5998F0944A1E}"/>
    <cellStyle name="Entrada 2 5 2 3 6" xfId="8762" xr:uid="{808EB27F-BBF5-4855-8419-CE0D485BCDF6}"/>
    <cellStyle name="Entrada 2 5 2 3 7" xfId="8763" xr:uid="{FBFFBB6F-A1F0-4961-9709-E3AF7C86B32B}"/>
    <cellStyle name="Entrada 2 5 2 3 8" xfId="8764" xr:uid="{631F61F6-2680-4394-8838-D75D6F677349}"/>
    <cellStyle name="Entrada 2 5 2 3 9" xfId="8765" xr:uid="{50F46C81-C7B0-4224-AE6E-D818E161F947}"/>
    <cellStyle name="Entrada 2 5 2 30" xfId="8766" xr:uid="{EA1EC246-40DE-464B-91A6-0F08B7777044}"/>
    <cellStyle name="Entrada 2 5 2 31" xfId="8767" xr:uid="{58742F57-56F8-4C3E-A747-8676F99B7168}"/>
    <cellStyle name="Entrada 2 5 2 32" xfId="8768" xr:uid="{306C5E06-1433-4CCD-804A-6D567AF01994}"/>
    <cellStyle name="Entrada 2 5 2 33" xfId="8769" xr:uid="{AE610E69-F38C-40A0-A24D-8D5A8734BA85}"/>
    <cellStyle name="Entrada 2 5 2 34" xfId="8770" xr:uid="{9F6AD8B0-7D59-4528-AAA5-995AD6C3A7F0}"/>
    <cellStyle name="Entrada 2 5 2 35" xfId="8771" xr:uid="{A02DB934-FCCA-4F7F-9DE0-7D56F84AA52C}"/>
    <cellStyle name="Entrada 2 5 2 36" xfId="8772" xr:uid="{0EDE7585-A387-4E20-86B1-CC5107232237}"/>
    <cellStyle name="Entrada 2 5 2 4" xfId="8773" xr:uid="{BC2E88F1-4870-4F07-BD26-DBDC90736BA0}"/>
    <cellStyle name="Entrada 2 5 2 4 10" xfId="8774" xr:uid="{55DB6D3D-6D45-49D9-97FA-9CD00FC6B8B6}"/>
    <cellStyle name="Entrada 2 5 2 4 11" xfId="8775" xr:uid="{DB7CDF92-D0C7-49B2-A587-31661ECBD5BE}"/>
    <cellStyle name="Entrada 2 5 2 4 12" xfId="8776" xr:uid="{99F5993A-8079-47E9-9F52-C9B136BECE4B}"/>
    <cellStyle name="Entrada 2 5 2 4 13" xfId="8777" xr:uid="{B2F3AAAE-C01C-438A-84F4-3E84415336F7}"/>
    <cellStyle name="Entrada 2 5 2 4 14" xfId="8778" xr:uid="{9A29F814-CBE2-4778-BD26-5C2B2C5265B3}"/>
    <cellStyle name="Entrada 2 5 2 4 15" xfId="8779" xr:uid="{7E75642E-840A-4FEE-8392-38BF44865FEC}"/>
    <cellStyle name="Entrada 2 5 2 4 16" xfId="8780" xr:uid="{491B96A7-696B-4EA8-A6C2-10FC1080681A}"/>
    <cellStyle name="Entrada 2 5 2 4 17" xfId="8781" xr:uid="{39A07BCD-7190-475B-98BA-E2C9C73B6E74}"/>
    <cellStyle name="Entrada 2 5 2 4 18" xfId="8782" xr:uid="{2148374E-3596-4212-B8A9-61CB576A0D32}"/>
    <cellStyle name="Entrada 2 5 2 4 19" xfId="8783" xr:uid="{04BC9042-F732-4732-8E2D-014928CC4168}"/>
    <cellStyle name="Entrada 2 5 2 4 2" xfId="8784" xr:uid="{6B47D035-F319-457C-9575-84820FA0CE49}"/>
    <cellStyle name="Entrada 2 5 2 4 2 10" xfId="8785" xr:uid="{2906302D-B77E-4A02-9AB6-76F8D1D12051}"/>
    <cellStyle name="Entrada 2 5 2 4 2 11" xfId="8786" xr:uid="{255D07FD-36DC-48F5-A51E-97E612C22F96}"/>
    <cellStyle name="Entrada 2 5 2 4 2 12" xfId="8787" xr:uid="{9D387CCB-D48D-41B7-912F-125BE87B828E}"/>
    <cellStyle name="Entrada 2 5 2 4 2 13" xfId="8788" xr:uid="{7E55478E-9834-4E1D-870D-044179EC4A73}"/>
    <cellStyle name="Entrada 2 5 2 4 2 14" xfId="8789" xr:uid="{E840E5E1-D21B-4757-A043-63122B3843CC}"/>
    <cellStyle name="Entrada 2 5 2 4 2 15" xfId="8790" xr:uid="{48CC9973-0164-496E-B283-198646A6DE27}"/>
    <cellStyle name="Entrada 2 5 2 4 2 16" xfId="8791" xr:uid="{586B0B37-F922-4B49-96DC-921E1F333A64}"/>
    <cellStyle name="Entrada 2 5 2 4 2 17" xfId="8792" xr:uid="{F893D481-B5E9-40BB-B56A-F9CC7B2573A5}"/>
    <cellStyle name="Entrada 2 5 2 4 2 18" xfId="8793" xr:uid="{17C93AED-6659-4FB1-AFCD-67AE4C9234D6}"/>
    <cellStyle name="Entrada 2 5 2 4 2 19" xfId="8794" xr:uid="{F215D1DF-0826-452D-BFFE-955FEC7D648A}"/>
    <cellStyle name="Entrada 2 5 2 4 2 2" xfId="8795" xr:uid="{C7EE4D51-00C4-4F72-92ED-1C8F7C925155}"/>
    <cellStyle name="Entrada 2 5 2 4 2 20" xfId="8796" xr:uid="{F5AE46B7-C2D3-4375-A49E-D96E301314E9}"/>
    <cellStyle name="Entrada 2 5 2 4 2 21" xfId="8797" xr:uid="{E350D5A0-43CE-44E5-82FD-D85F88ABBEB6}"/>
    <cellStyle name="Entrada 2 5 2 4 2 22" xfId="8798" xr:uid="{0833FC8B-545A-4408-9CEF-DA699D49E8A7}"/>
    <cellStyle name="Entrada 2 5 2 4 2 23" xfId="8799" xr:uid="{88DD26EF-E5EC-401F-B610-AC5E00FFC941}"/>
    <cellStyle name="Entrada 2 5 2 4 2 24" xfId="8800" xr:uid="{54E0B2B9-225D-429E-A45F-7038F116A1A9}"/>
    <cellStyle name="Entrada 2 5 2 4 2 25" xfId="8801" xr:uid="{52F27823-F0E3-403E-990C-41E330484EBB}"/>
    <cellStyle name="Entrada 2 5 2 4 2 26" xfId="8802" xr:uid="{921E020A-0B23-4926-BDBB-38847F22729F}"/>
    <cellStyle name="Entrada 2 5 2 4 2 27" xfId="8803" xr:uid="{864251AC-167F-4188-8560-866D1A6547E7}"/>
    <cellStyle name="Entrada 2 5 2 4 2 28" xfId="8804" xr:uid="{10700410-4F67-468D-BA16-D3D1A699DCDC}"/>
    <cellStyle name="Entrada 2 5 2 4 2 29" xfId="8805" xr:uid="{AC9F325F-E6A1-4A78-A281-875266157F54}"/>
    <cellStyle name="Entrada 2 5 2 4 2 3" xfId="8806" xr:uid="{EEFACBE6-8110-40B8-AA48-16F00AC6CDAF}"/>
    <cellStyle name="Entrada 2 5 2 4 2 30" xfId="8807" xr:uid="{06736D3F-6B7D-41FF-AF3B-CD3472F1A803}"/>
    <cellStyle name="Entrada 2 5 2 4 2 31" xfId="8808" xr:uid="{E6888E71-B774-411E-8E6C-923957028E71}"/>
    <cellStyle name="Entrada 2 5 2 4 2 4" xfId="8809" xr:uid="{156B0F26-B1AD-4FB9-AE86-880DF99DF4E3}"/>
    <cellStyle name="Entrada 2 5 2 4 2 5" xfId="8810" xr:uid="{60F6FD0E-9308-47F2-8089-11386C99CF6F}"/>
    <cellStyle name="Entrada 2 5 2 4 2 6" xfId="8811" xr:uid="{06611AF5-89DB-41BA-9E75-2F2E04AC11A1}"/>
    <cellStyle name="Entrada 2 5 2 4 2 7" xfId="8812" xr:uid="{4BCC6070-7D3F-46CC-8329-1D1B80369CF7}"/>
    <cellStyle name="Entrada 2 5 2 4 2 8" xfId="8813" xr:uid="{6976D2FA-8FB1-4CC6-BA03-F489430F303F}"/>
    <cellStyle name="Entrada 2 5 2 4 2 9" xfId="8814" xr:uid="{93DFC10F-1488-489A-8089-350FFFFA8706}"/>
    <cellStyle name="Entrada 2 5 2 4 20" xfId="8815" xr:uid="{7FE0866F-F239-4260-9606-B0379172ACD6}"/>
    <cellStyle name="Entrada 2 5 2 4 21" xfId="8816" xr:uid="{82C1270E-0BD4-42BE-BD44-868D18EECDF1}"/>
    <cellStyle name="Entrada 2 5 2 4 22" xfId="8817" xr:uid="{61EE851D-1C40-4BC2-8800-198554521466}"/>
    <cellStyle name="Entrada 2 5 2 4 23" xfId="8818" xr:uid="{E0311B46-B0DB-4009-924D-3CC9C731B4BA}"/>
    <cellStyle name="Entrada 2 5 2 4 24" xfId="8819" xr:uid="{5E7C41AB-4A32-4DDC-A8E6-665D4010336C}"/>
    <cellStyle name="Entrada 2 5 2 4 25" xfId="8820" xr:uid="{6B9E86F3-24D0-4BCA-9125-2DCBE5525DD3}"/>
    <cellStyle name="Entrada 2 5 2 4 26" xfId="8821" xr:uid="{06FF23DE-7750-4116-BB7A-C0C7E583F7E3}"/>
    <cellStyle name="Entrada 2 5 2 4 27" xfId="8822" xr:uid="{335BAB5E-0B4B-4DE4-8D86-F60C085A33BB}"/>
    <cellStyle name="Entrada 2 5 2 4 28" xfId="8823" xr:uid="{ACFBD17B-B2B1-4D8C-A815-1A5E59ED51EC}"/>
    <cellStyle name="Entrada 2 5 2 4 29" xfId="8824" xr:uid="{C89B9040-FD55-464A-A61B-FC880195AE40}"/>
    <cellStyle name="Entrada 2 5 2 4 3" xfId="8825" xr:uid="{E2046F4E-79F2-4EF8-B430-32B354AD5D12}"/>
    <cellStyle name="Entrada 2 5 2 4 3 10" xfId="8826" xr:uid="{6F9ED4C7-FA82-4DD1-88CB-8FC6A208E699}"/>
    <cellStyle name="Entrada 2 5 2 4 3 11" xfId="8827" xr:uid="{7CFDC637-72E9-45E3-8CFA-5558FAAFECA2}"/>
    <cellStyle name="Entrada 2 5 2 4 3 12" xfId="8828" xr:uid="{4A1144BA-A962-4555-AB50-89A67FAE8D8D}"/>
    <cellStyle name="Entrada 2 5 2 4 3 13" xfId="8829" xr:uid="{986F7BCB-F0BB-4A75-9336-21FA8CCD8A19}"/>
    <cellStyle name="Entrada 2 5 2 4 3 14" xfId="8830" xr:uid="{1AACB2ED-E300-4F38-80AE-8DCF05801B69}"/>
    <cellStyle name="Entrada 2 5 2 4 3 15" xfId="8831" xr:uid="{BFD48FF8-AF83-4D47-85B3-ADC6404AF814}"/>
    <cellStyle name="Entrada 2 5 2 4 3 16" xfId="8832" xr:uid="{3A2BE051-D0E7-4712-85FF-A1110D5DA3A6}"/>
    <cellStyle name="Entrada 2 5 2 4 3 17" xfId="8833" xr:uid="{58CA0FD5-E08D-4B0C-AB7B-730F2F3B1819}"/>
    <cellStyle name="Entrada 2 5 2 4 3 18" xfId="8834" xr:uid="{45628453-08DE-40AA-9C32-79332D73BF67}"/>
    <cellStyle name="Entrada 2 5 2 4 3 19" xfId="8835" xr:uid="{91FD57C7-7AA5-45C0-AB9E-99146E4BF76B}"/>
    <cellStyle name="Entrada 2 5 2 4 3 2" xfId="8836" xr:uid="{14E6AB63-6807-42F2-88E6-63DE837D161F}"/>
    <cellStyle name="Entrada 2 5 2 4 3 20" xfId="8837" xr:uid="{E80DC401-3FE7-42CF-81D5-45F392F1B619}"/>
    <cellStyle name="Entrada 2 5 2 4 3 21" xfId="8838" xr:uid="{9BA44D13-6EAA-4814-AB4D-58F676E4D367}"/>
    <cellStyle name="Entrada 2 5 2 4 3 22" xfId="8839" xr:uid="{B6960758-E89B-4946-B8E0-E58C76D8F297}"/>
    <cellStyle name="Entrada 2 5 2 4 3 23" xfId="8840" xr:uid="{FAD0A2E3-B262-4614-861B-27947B17439A}"/>
    <cellStyle name="Entrada 2 5 2 4 3 24" xfId="8841" xr:uid="{200734C8-3E38-448A-BB24-51435D6C6E2E}"/>
    <cellStyle name="Entrada 2 5 2 4 3 25" xfId="8842" xr:uid="{2E9961CB-6710-482C-B83F-6F1B5C1CDE80}"/>
    <cellStyle name="Entrada 2 5 2 4 3 26" xfId="8843" xr:uid="{D0E58257-C2D5-4CB6-B40C-28155E4AAAB5}"/>
    <cellStyle name="Entrada 2 5 2 4 3 27" xfId="8844" xr:uid="{C211BEC1-E8E5-43E3-8B89-76D9D37F8C51}"/>
    <cellStyle name="Entrada 2 5 2 4 3 28" xfId="8845" xr:uid="{A6477D2B-7F3C-4AF0-9EAD-CAF838E2CE70}"/>
    <cellStyle name="Entrada 2 5 2 4 3 29" xfId="8846" xr:uid="{4D89CAB9-6D8E-4D1E-A15C-97595A4CFEF0}"/>
    <cellStyle name="Entrada 2 5 2 4 3 3" xfId="8847" xr:uid="{C2986C67-55B7-4091-B0B7-787B8868D5C0}"/>
    <cellStyle name="Entrada 2 5 2 4 3 30" xfId="8848" xr:uid="{C066791F-5103-4C94-918B-22B324130917}"/>
    <cellStyle name="Entrada 2 5 2 4 3 31" xfId="8849" xr:uid="{41453ACD-2F2A-45C6-85E2-F7240FF4205A}"/>
    <cellStyle name="Entrada 2 5 2 4 3 4" xfId="8850" xr:uid="{368F4A2B-6D11-4124-9A88-C2E946DBD03C}"/>
    <cellStyle name="Entrada 2 5 2 4 3 5" xfId="8851" xr:uid="{9049EA2E-FF0F-4E3D-B6B9-7AF40E0EDD74}"/>
    <cellStyle name="Entrada 2 5 2 4 3 6" xfId="8852" xr:uid="{8D5A0C81-99B2-49F4-941A-8350AB4DFCA8}"/>
    <cellStyle name="Entrada 2 5 2 4 3 7" xfId="8853" xr:uid="{AD74F6D2-6E79-4428-9C51-0BFB73C45D71}"/>
    <cellStyle name="Entrada 2 5 2 4 3 8" xfId="8854" xr:uid="{6D11994F-E77D-49C1-B735-9FD94C72C51A}"/>
    <cellStyle name="Entrada 2 5 2 4 3 9" xfId="8855" xr:uid="{8CAD0FD6-4D10-43EF-81F6-E4FDF66DEDA5}"/>
    <cellStyle name="Entrada 2 5 2 4 30" xfId="8856" xr:uid="{5D983769-BB52-4870-90F6-5C1BAEA8886F}"/>
    <cellStyle name="Entrada 2 5 2 4 31" xfId="8857" xr:uid="{09728FB5-FE67-4E0D-9BB7-B3D8985E6E22}"/>
    <cellStyle name="Entrada 2 5 2 4 32" xfId="8858" xr:uid="{D7593E44-6815-4A88-8F27-3672CE4F7E7D}"/>
    <cellStyle name="Entrada 2 5 2 4 33" xfId="8859" xr:uid="{4240D473-7CCC-4FE8-BBB1-54768E04235C}"/>
    <cellStyle name="Entrada 2 5 2 4 4" xfId="8860" xr:uid="{B4A8EB92-37D7-4EB2-9253-9FD42C472F17}"/>
    <cellStyle name="Entrada 2 5 2 4 5" xfId="8861" xr:uid="{23289D21-AF5C-4417-9438-D7FD8E080C92}"/>
    <cellStyle name="Entrada 2 5 2 4 6" xfId="8862" xr:uid="{A3C79531-B72D-4A90-9E23-EDA120705A48}"/>
    <cellStyle name="Entrada 2 5 2 4 7" xfId="8863" xr:uid="{FC0C00D0-25BD-45A4-867E-B5740EDDF8A7}"/>
    <cellStyle name="Entrada 2 5 2 4 8" xfId="8864" xr:uid="{41D07C52-D91B-451A-A014-ACDC97ED494F}"/>
    <cellStyle name="Entrada 2 5 2 4 9" xfId="8865" xr:uid="{059E44D4-5EBB-45EC-8F95-CF5F15A31FE0}"/>
    <cellStyle name="Entrada 2 5 2 5" xfId="8866" xr:uid="{537A390C-D9B6-47FD-BB61-E3A93E5A25DD}"/>
    <cellStyle name="Entrada 2 5 2 5 10" xfId="8867" xr:uid="{507723E0-BEC8-4206-99B7-6F499E7ECAF1}"/>
    <cellStyle name="Entrada 2 5 2 5 11" xfId="8868" xr:uid="{E026D60A-279F-4C04-BD1C-29B47BED9B2D}"/>
    <cellStyle name="Entrada 2 5 2 5 12" xfId="8869" xr:uid="{F56E89D9-F555-415D-803B-3BB2F618B686}"/>
    <cellStyle name="Entrada 2 5 2 5 13" xfId="8870" xr:uid="{DD5BCB78-865A-4C14-8ABE-DBF09DDAB1CF}"/>
    <cellStyle name="Entrada 2 5 2 5 14" xfId="8871" xr:uid="{4A057572-5DA1-4BCD-B6D5-FB0D21523BEE}"/>
    <cellStyle name="Entrada 2 5 2 5 15" xfId="8872" xr:uid="{F33ADA9A-6525-4F1B-AC54-AF361E3ECA08}"/>
    <cellStyle name="Entrada 2 5 2 5 16" xfId="8873" xr:uid="{D73C1724-35E9-4362-9845-951271AC31F3}"/>
    <cellStyle name="Entrada 2 5 2 5 17" xfId="8874" xr:uid="{F91B3766-6669-498B-80C7-199B87336C63}"/>
    <cellStyle name="Entrada 2 5 2 5 18" xfId="8875" xr:uid="{DA739C8D-A227-42BA-BCA4-1CA6660E0C51}"/>
    <cellStyle name="Entrada 2 5 2 5 19" xfId="8876" xr:uid="{B9746A39-F637-4DD9-A6B3-5FE41138B3E0}"/>
    <cellStyle name="Entrada 2 5 2 5 2" xfId="8877" xr:uid="{44C2E8E1-69D0-4668-9700-347E8D899F26}"/>
    <cellStyle name="Entrada 2 5 2 5 20" xfId="8878" xr:uid="{8167C534-D3A2-45DB-9C68-B6C181C654EB}"/>
    <cellStyle name="Entrada 2 5 2 5 21" xfId="8879" xr:uid="{1ADB620E-5C9E-4C51-8D5D-12C2E9C7F145}"/>
    <cellStyle name="Entrada 2 5 2 5 22" xfId="8880" xr:uid="{7E5D4630-8113-4D21-9A59-A87238E3ABEC}"/>
    <cellStyle name="Entrada 2 5 2 5 23" xfId="8881" xr:uid="{47E75DA1-EF83-4AB3-BB28-A857EDD7D8AB}"/>
    <cellStyle name="Entrada 2 5 2 5 24" xfId="8882" xr:uid="{B3360DB3-29DC-4B24-A0F6-E306D212CF63}"/>
    <cellStyle name="Entrada 2 5 2 5 25" xfId="8883" xr:uid="{47B71EBA-0275-41FF-8087-E210B04A3D6C}"/>
    <cellStyle name="Entrada 2 5 2 5 26" xfId="8884" xr:uid="{8A9FB357-ADA2-43B6-90C8-822857462D15}"/>
    <cellStyle name="Entrada 2 5 2 5 27" xfId="8885" xr:uid="{90105052-A833-4B0E-ACD0-244611410B92}"/>
    <cellStyle name="Entrada 2 5 2 5 28" xfId="8886" xr:uid="{2DC8AA2A-165A-4082-B755-347576573F9D}"/>
    <cellStyle name="Entrada 2 5 2 5 29" xfId="8887" xr:uid="{AC493A80-F7B3-4AD0-B39A-D3DD45214380}"/>
    <cellStyle name="Entrada 2 5 2 5 3" xfId="8888" xr:uid="{6243E648-7669-45D6-8EEE-55D7DB17A0FB}"/>
    <cellStyle name="Entrada 2 5 2 5 30" xfId="8889" xr:uid="{9C544EA6-0AE5-4A81-BF58-CF8834BE4A67}"/>
    <cellStyle name="Entrada 2 5 2 5 31" xfId="8890" xr:uid="{5B4CA503-882B-4264-8D7E-504C3B634B27}"/>
    <cellStyle name="Entrada 2 5 2 5 4" xfId="8891" xr:uid="{BD4B91CC-F777-4D26-BBC9-61E7D2757FD3}"/>
    <cellStyle name="Entrada 2 5 2 5 5" xfId="8892" xr:uid="{50EE6D96-69B5-4308-BEA4-D89E1F7169E0}"/>
    <cellStyle name="Entrada 2 5 2 5 6" xfId="8893" xr:uid="{96443976-0324-439F-907A-0DC881366112}"/>
    <cellStyle name="Entrada 2 5 2 5 7" xfId="8894" xr:uid="{AB39459C-0AE7-49CE-A19F-BF616A6FDCF7}"/>
    <cellStyle name="Entrada 2 5 2 5 8" xfId="8895" xr:uid="{46F94EC3-C346-45E0-A32C-217281168271}"/>
    <cellStyle name="Entrada 2 5 2 5 9" xfId="8896" xr:uid="{BD99EFB3-5A8D-47B6-904E-F1876EE4D113}"/>
    <cellStyle name="Entrada 2 5 2 6" xfId="8897" xr:uid="{313B328F-C7F6-4934-B488-2D28B568DAB1}"/>
    <cellStyle name="Entrada 2 5 2 6 10" xfId="8898" xr:uid="{0CFB4F55-0264-4209-AE06-4832D886A68F}"/>
    <cellStyle name="Entrada 2 5 2 6 11" xfId="8899" xr:uid="{8489F950-9BBB-4FB1-BCDD-5986453D5925}"/>
    <cellStyle name="Entrada 2 5 2 6 12" xfId="8900" xr:uid="{EE01EF98-0FD4-4B4B-A751-3DFB387DCF80}"/>
    <cellStyle name="Entrada 2 5 2 6 13" xfId="8901" xr:uid="{59584737-DB85-45FD-9D36-54F31809E187}"/>
    <cellStyle name="Entrada 2 5 2 6 14" xfId="8902" xr:uid="{4C84CAAB-463F-4C67-B32B-81B3CDC60700}"/>
    <cellStyle name="Entrada 2 5 2 6 15" xfId="8903" xr:uid="{C0676960-0B47-42B6-998B-9CFE79692690}"/>
    <cellStyle name="Entrada 2 5 2 6 16" xfId="8904" xr:uid="{EB9EA67F-BB7C-4607-BF38-8DA3335CCBB4}"/>
    <cellStyle name="Entrada 2 5 2 6 17" xfId="8905" xr:uid="{EAAB5178-8CDE-4F08-9CFD-3B73E494C0E7}"/>
    <cellStyle name="Entrada 2 5 2 6 18" xfId="8906" xr:uid="{1831BD82-1090-4247-AD11-B2C53291E106}"/>
    <cellStyle name="Entrada 2 5 2 6 19" xfId="8907" xr:uid="{87474F6B-A7DE-4E8B-8E31-35193B21B3E2}"/>
    <cellStyle name="Entrada 2 5 2 6 2" xfId="8908" xr:uid="{129037BC-0D52-4518-93A7-6D928B95862B}"/>
    <cellStyle name="Entrada 2 5 2 6 20" xfId="8909" xr:uid="{9F11FEA2-8302-42EB-8396-9EED6E810559}"/>
    <cellStyle name="Entrada 2 5 2 6 21" xfId="8910" xr:uid="{9F995284-A904-49CE-A3D9-18219E7B5D7D}"/>
    <cellStyle name="Entrada 2 5 2 6 22" xfId="8911" xr:uid="{7241F168-53F8-4FEC-8C3D-94BB2C25EBA4}"/>
    <cellStyle name="Entrada 2 5 2 6 23" xfId="8912" xr:uid="{ED2364B8-DB83-4F6E-AE7F-7DE43FA469C5}"/>
    <cellStyle name="Entrada 2 5 2 6 24" xfId="8913" xr:uid="{864914A9-6224-457A-9D90-36B9C973AA54}"/>
    <cellStyle name="Entrada 2 5 2 6 25" xfId="8914" xr:uid="{CD32FB60-22B1-4A5D-8B7C-16A61E32D523}"/>
    <cellStyle name="Entrada 2 5 2 6 26" xfId="8915" xr:uid="{A3B706FF-A0B1-4ABF-830A-425280D7C5CA}"/>
    <cellStyle name="Entrada 2 5 2 6 27" xfId="8916" xr:uid="{94AF1A79-A50F-4926-9D79-9D84D6C59C32}"/>
    <cellStyle name="Entrada 2 5 2 6 28" xfId="8917" xr:uid="{082CB2CD-9D18-490A-8A28-01F1BB219C13}"/>
    <cellStyle name="Entrada 2 5 2 6 29" xfId="8918" xr:uid="{C5BEB1DA-317A-45A3-94F7-4C87751B7123}"/>
    <cellStyle name="Entrada 2 5 2 6 3" xfId="8919" xr:uid="{66623DAC-4438-4D6F-AEBD-CA0B674546C6}"/>
    <cellStyle name="Entrada 2 5 2 6 30" xfId="8920" xr:uid="{6A47EE80-90E0-4E93-80E0-C4A5227E3E92}"/>
    <cellStyle name="Entrada 2 5 2 6 31" xfId="8921" xr:uid="{96582626-C7F9-4BB8-860A-EB0FB86D2067}"/>
    <cellStyle name="Entrada 2 5 2 6 4" xfId="8922" xr:uid="{0B85E0B7-096D-4CE0-A083-0613B0C7C72C}"/>
    <cellStyle name="Entrada 2 5 2 6 5" xfId="8923" xr:uid="{AC1C1E15-A75D-4145-A66C-5AE8C6B10A64}"/>
    <cellStyle name="Entrada 2 5 2 6 6" xfId="8924" xr:uid="{82394134-A4DB-4B00-BBDB-6629E0D434ED}"/>
    <cellStyle name="Entrada 2 5 2 6 7" xfId="8925" xr:uid="{692918D3-68B9-4B27-BD5B-8A1F2524AC51}"/>
    <cellStyle name="Entrada 2 5 2 6 8" xfId="8926" xr:uid="{00C311C1-3388-4115-9DC8-1976BECDD259}"/>
    <cellStyle name="Entrada 2 5 2 6 9" xfId="8927" xr:uid="{09B017FB-5211-4102-9E6D-0F97388931B6}"/>
    <cellStyle name="Entrada 2 5 2 7" xfId="8928" xr:uid="{7B2A6A03-14DF-4622-8175-26E4CFC6E3AC}"/>
    <cellStyle name="Entrada 2 5 2 8" xfId="8929" xr:uid="{BA2C4BAA-C269-40D6-8977-4F3C1ADFD1FA}"/>
    <cellStyle name="Entrada 2 5 2 9" xfId="8930" xr:uid="{43D14C6D-2D3C-49FA-9441-8AA650807F13}"/>
    <cellStyle name="Entrada 2 5 20" xfId="8931" xr:uid="{CB346B81-22CF-4283-A15A-EEDB196C3FC4}"/>
    <cellStyle name="Entrada 2 5 21" xfId="8932" xr:uid="{A6741A82-1FBC-4E76-9D8B-B55CCEB82475}"/>
    <cellStyle name="Entrada 2 5 22" xfId="8933" xr:uid="{1A69DCEC-9A5B-416F-91A7-70F04BCB9EE6}"/>
    <cellStyle name="Entrada 2 5 23" xfId="8934" xr:uid="{224EBB35-87AB-4167-BE8B-5027B31C770F}"/>
    <cellStyle name="Entrada 2 5 24" xfId="8935" xr:uid="{2C777A06-A70D-4463-8C20-CAA143459B52}"/>
    <cellStyle name="Entrada 2 5 25" xfId="8936" xr:uid="{FDE32DD6-F429-4CBB-8473-626697F24502}"/>
    <cellStyle name="Entrada 2 5 26" xfId="8937" xr:uid="{60B91E99-D4DB-42DA-AD14-2CD301784720}"/>
    <cellStyle name="Entrada 2 5 27" xfId="8938" xr:uid="{FD6586DC-4D36-4508-83D1-D2CD99D7B29C}"/>
    <cellStyle name="Entrada 2 5 28" xfId="8939" xr:uid="{C057754E-39DB-44E8-8D6A-730CF2523508}"/>
    <cellStyle name="Entrada 2 5 29" xfId="8940" xr:uid="{A61500CB-CE37-4F80-ADF7-7C821C9A4D3F}"/>
    <cellStyle name="Entrada 2 5 3" xfId="8941" xr:uid="{0C9F0133-9F05-4ADB-8F6C-C225623F3804}"/>
    <cellStyle name="Entrada 2 5 3 10" xfId="8942" xr:uid="{C36AAF1F-A18B-4D90-BCA2-27048CCE8B06}"/>
    <cellStyle name="Entrada 2 5 3 11" xfId="8943" xr:uid="{D1BDB9BB-E561-4FAB-9DA9-FA14CD3BD044}"/>
    <cellStyle name="Entrada 2 5 3 12" xfId="8944" xr:uid="{C16CE169-DBDD-44AD-B315-F88F3489BD71}"/>
    <cellStyle name="Entrada 2 5 3 13" xfId="8945" xr:uid="{F57E60E4-4A5B-46DE-922B-BE06C50D18A8}"/>
    <cellStyle name="Entrada 2 5 3 14" xfId="8946" xr:uid="{9F856B1B-9CA3-4411-9DFE-E880ACBBD38F}"/>
    <cellStyle name="Entrada 2 5 3 15" xfId="8947" xr:uid="{205C20C0-A8A7-4CF7-A40E-D104090AAE1B}"/>
    <cellStyle name="Entrada 2 5 3 16" xfId="8948" xr:uid="{E85D8943-880C-478D-88DE-EB11CB95CD91}"/>
    <cellStyle name="Entrada 2 5 3 17" xfId="8949" xr:uid="{F3A13836-8A71-4A4F-AF04-ED52D636FD70}"/>
    <cellStyle name="Entrada 2 5 3 18" xfId="8950" xr:uid="{FF99BB51-B302-4331-998D-0190E4BAB02C}"/>
    <cellStyle name="Entrada 2 5 3 19" xfId="8951" xr:uid="{0A3E0B7E-866C-4CE6-8B1C-4403D1570D95}"/>
    <cellStyle name="Entrada 2 5 3 2" xfId="8952" xr:uid="{45F2908F-4021-4A46-84DA-3003A4FD383B}"/>
    <cellStyle name="Entrada 2 5 3 2 10" xfId="8953" xr:uid="{A85AD4B0-41EC-4DF8-A109-B0713408468F}"/>
    <cellStyle name="Entrada 2 5 3 2 11" xfId="8954" xr:uid="{BDBAC6CF-95E0-4850-A562-649B3566767D}"/>
    <cellStyle name="Entrada 2 5 3 2 12" xfId="8955" xr:uid="{654414F1-0117-4CDE-99AC-466B7A6D9BC7}"/>
    <cellStyle name="Entrada 2 5 3 2 13" xfId="8956" xr:uid="{344194BE-ACCF-450D-8ED3-E98275016B3F}"/>
    <cellStyle name="Entrada 2 5 3 2 14" xfId="8957" xr:uid="{F798AC4C-18F3-47E7-B32B-AE55EF42D219}"/>
    <cellStyle name="Entrada 2 5 3 2 15" xfId="8958" xr:uid="{76FCF1B9-256E-45F5-8F8E-F8B85616FEC2}"/>
    <cellStyle name="Entrada 2 5 3 2 16" xfId="8959" xr:uid="{45E2E68B-941D-462F-A3E3-1A2B64017209}"/>
    <cellStyle name="Entrada 2 5 3 2 17" xfId="8960" xr:uid="{D2439DAD-91D5-4CFA-B0E8-4B52E76CAFCD}"/>
    <cellStyle name="Entrada 2 5 3 2 18" xfId="8961" xr:uid="{5B570F88-34E7-486F-9255-09FBB2BD4639}"/>
    <cellStyle name="Entrada 2 5 3 2 19" xfId="8962" xr:uid="{099051C0-3940-4389-8F11-F414BD605134}"/>
    <cellStyle name="Entrada 2 5 3 2 2" xfId="8963" xr:uid="{6830A351-B97D-41DD-AB33-C24606E99F17}"/>
    <cellStyle name="Entrada 2 5 3 2 20" xfId="8964" xr:uid="{BA2737C1-ED00-4330-BAF5-327332325303}"/>
    <cellStyle name="Entrada 2 5 3 2 21" xfId="8965" xr:uid="{EDF206A4-5278-4102-8C84-798E4B7CD5AB}"/>
    <cellStyle name="Entrada 2 5 3 2 22" xfId="8966" xr:uid="{4D6B3B12-F4F9-4567-8FC2-1453876EA18C}"/>
    <cellStyle name="Entrada 2 5 3 2 23" xfId="8967" xr:uid="{9F8FEB28-B595-44F4-937B-49E6D0831A7B}"/>
    <cellStyle name="Entrada 2 5 3 2 24" xfId="8968" xr:uid="{C818AB69-E101-460C-9CDF-956BB0BF7313}"/>
    <cellStyle name="Entrada 2 5 3 2 25" xfId="8969" xr:uid="{13EBF105-6DA4-47F4-8271-4F8C862272C4}"/>
    <cellStyle name="Entrada 2 5 3 2 26" xfId="8970" xr:uid="{494A1262-4BFF-4FF4-A6B8-A071BF7B47E4}"/>
    <cellStyle name="Entrada 2 5 3 2 27" xfId="8971" xr:uid="{CE7E923D-BED6-49A3-B771-D1DA41ADCF7E}"/>
    <cellStyle name="Entrada 2 5 3 2 28" xfId="8972" xr:uid="{35504C55-01FD-4B37-976E-0F602EB058D4}"/>
    <cellStyle name="Entrada 2 5 3 2 29" xfId="8973" xr:uid="{38DEEE4F-9E5C-4377-803E-AEAF67AD7390}"/>
    <cellStyle name="Entrada 2 5 3 2 3" xfId="8974" xr:uid="{07862CF7-A419-443D-A478-AB58DE1383D4}"/>
    <cellStyle name="Entrada 2 5 3 2 30" xfId="8975" xr:uid="{02E7F625-E3BE-490E-9213-22061AC7234B}"/>
    <cellStyle name="Entrada 2 5 3 2 31" xfId="8976" xr:uid="{D6E57481-03EA-4126-87C1-6460E832E5B9}"/>
    <cellStyle name="Entrada 2 5 3 2 4" xfId="8977" xr:uid="{E5706B39-8771-49C2-99DD-A1B998EFA960}"/>
    <cellStyle name="Entrada 2 5 3 2 5" xfId="8978" xr:uid="{D1C21E7F-143A-4EA9-A8EE-299C86AE199D}"/>
    <cellStyle name="Entrada 2 5 3 2 6" xfId="8979" xr:uid="{7974B604-1394-4565-8DD1-BAEDECA0E7BE}"/>
    <cellStyle name="Entrada 2 5 3 2 7" xfId="8980" xr:uid="{E02E4EF6-B853-48D2-A33A-8D4C9DC70945}"/>
    <cellStyle name="Entrada 2 5 3 2 8" xfId="8981" xr:uid="{B0F3A06C-6DC4-4D8F-B866-79FD2D7DD019}"/>
    <cellStyle name="Entrada 2 5 3 2 9" xfId="8982" xr:uid="{0BF24928-57F8-42A9-A14D-B59B0FF03FFB}"/>
    <cellStyle name="Entrada 2 5 3 20" xfId="8983" xr:uid="{6304661B-8778-4E9D-ADD7-FF965CE41034}"/>
    <cellStyle name="Entrada 2 5 3 21" xfId="8984" xr:uid="{0E1B7640-D42C-40AF-9F4E-FA71037D2245}"/>
    <cellStyle name="Entrada 2 5 3 22" xfId="8985" xr:uid="{01A7BA86-5F4A-49D1-BB80-61035923C35A}"/>
    <cellStyle name="Entrada 2 5 3 23" xfId="8986" xr:uid="{9B4180B0-5891-4041-8A45-F5A97DD1C3CC}"/>
    <cellStyle name="Entrada 2 5 3 24" xfId="8987" xr:uid="{EF2867C1-6778-4F35-887A-52438CF7B33A}"/>
    <cellStyle name="Entrada 2 5 3 25" xfId="8988" xr:uid="{0F3EA925-689D-454C-8968-447B761B2B6D}"/>
    <cellStyle name="Entrada 2 5 3 26" xfId="8989" xr:uid="{91E672ED-0A54-44BA-877C-DE9849948B9B}"/>
    <cellStyle name="Entrada 2 5 3 27" xfId="8990" xr:uid="{37BE5A2C-7E75-4E66-B149-D2BAD0205CE2}"/>
    <cellStyle name="Entrada 2 5 3 28" xfId="8991" xr:uid="{D69AC8C3-42C0-46AB-949E-330CADFEE31F}"/>
    <cellStyle name="Entrada 2 5 3 29" xfId="8992" xr:uid="{A7BC16AE-D5D4-4EE5-9AB5-CCC1B9D790F6}"/>
    <cellStyle name="Entrada 2 5 3 3" xfId="8993" xr:uid="{BE5E9A43-9DEB-433D-B69A-A1D487900A81}"/>
    <cellStyle name="Entrada 2 5 3 3 10" xfId="8994" xr:uid="{51130238-82B3-4AFD-9428-05A53D722D43}"/>
    <cellStyle name="Entrada 2 5 3 3 11" xfId="8995" xr:uid="{C62B11A3-BB8D-445C-AEF4-7B8567B0737B}"/>
    <cellStyle name="Entrada 2 5 3 3 12" xfId="8996" xr:uid="{AF146F17-1766-4491-A3E4-F67331662628}"/>
    <cellStyle name="Entrada 2 5 3 3 13" xfId="8997" xr:uid="{4E4BFD67-19E3-495D-872E-56BDEC42471B}"/>
    <cellStyle name="Entrada 2 5 3 3 14" xfId="8998" xr:uid="{EC260D1F-C2F5-494B-BE5B-D852B2D7D732}"/>
    <cellStyle name="Entrada 2 5 3 3 15" xfId="8999" xr:uid="{A31C7134-5DA2-4060-9D70-C569B1CE4CE4}"/>
    <cellStyle name="Entrada 2 5 3 3 16" xfId="9000" xr:uid="{07E73CEE-B211-44B1-9582-63576A6B6D87}"/>
    <cellStyle name="Entrada 2 5 3 3 17" xfId="9001" xr:uid="{EAFB37A1-2D5A-4E3B-81F8-E85F6A4F5B16}"/>
    <cellStyle name="Entrada 2 5 3 3 18" xfId="9002" xr:uid="{E1EED5BA-E3FA-4FA0-9552-D82CDA2CA76B}"/>
    <cellStyle name="Entrada 2 5 3 3 19" xfId="9003" xr:uid="{F0C91A4E-DE57-4BDC-BFDD-90740547B448}"/>
    <cellStyle name="Entrada 2 5 3 3 2" xfId="9004" xr:uid="{5C3993EB-6C9E-40DE-BCCA-67CFCC9D8A96}"/>
    <cellStyle name="Entrada 2 5 3 3 20" xfId="9005" xr:uid="{4EC438E1-6C2C-4AD3-8332-CD854D84C3A2}"/>
    <cellStyle name="Entrada 2 5 3 3 21" xfId="9006" xr:uid="{7B3C7359-2276-4075-AD74-7A424079431D}"/>
    <cellStyle name="Entrada 2 5 3 3 22" xfId="9007" xr:uid="{C635D212-40B7-487E-AA7A-5BE330057FFF}"/>
    <cellStyle name="Entrada 2 5 3 3 23" xfId="9008" xr:uid="{6BAD013E-81AA-4F2E-A21C-D9B80507C8B4}"/>
    <cellStyle name="Entrada 2 5 3 3 24" xfId="9009" xr:uid="{2D1580BA-5F6F-4ED4-A998-D52614E9471D}"/>
    <cellStyle name="Entrada 2 5 3 3 25" xfId="9010" xr:uid="{D7E46E1B-F6A3-4CFC-B2B8-4E407A1891BC}"/>
    <cellStyle name="Entrada 2 5 3 3 26" xfId="9011" xr:uid="{573EEA81-2933-4455-BE90-B6548265AEE8}"/>
    <cellStyle name="Entrada 2 5 3 3 27" xfId="9012" xr:uid="{389C048A-09BD-4F89-AEAD-32D9A45910B7}"/>
    <cellStyle name="Entrada 2 5 3 3 28" xfId="9013" xr:uid="{B778E63A-B56A-4CF8-ADE1-1493084833AC}"/>
    <cellStyle name="Entrada 2 5 3 3 29" xfId="9014" xr:uid="{782D8C82-EFF7-45BD-9B4B-2A2401258AD9}"/>
    <cellStyle name="Entrada 2 5 3 3 3" xfId="9015" xr:uid="{F2BDEACC-024F-4DCC-9EE0-ACAB66CE9DB1}"/>
    <cellStyle name="Entrada 2 5 3 3 30" xfId="9016" xr:uid="{3B73C228-9B7C-4ED9-9F21-4D4ECA6110EA}"/>
    <cellStyle name="Entrada 2 5 3 3 31" xfId="9017" xr:uid="{D937CA54-D607-493B-A64B-A432BF44941C}"/>
    <cellStyle name="Entrada 2 5 3 3 4" xfId="9018" xr:uid="{D293DDB2-E414-4615-A048-4EBAF05B1A9D}"/>
    <cellStyle name="Entrada 2 5 3 3 5" xfId="9019" xr:uid="{B0871479-073C-45EC-808F-4D518C252EE0}"/>
    <cellStyle name="Entrada 2 5 3 3 6" xfId="9020" xr:uid="{32D80128-A666-4C80-AD0B-613637FF3CFC}"/>
    <cellStyle name="Entrada 2 5 3 3 7" xfId="9021" xr:uid="{E81C24FD-C849-47F9-B50F-EA2D34ED0933}"/>
    <cellStyle name="Entrada 2 5 3 3 8" xfId="9022" xr:uid="{D177ADA1-03D3-4F42-9516-04A8E03667A9}"/>
    <cellStyle name="Entrada 2 5 3 3 9" xfId="9023" xr:uid="{97DFC8C2-2E7E-4433-92AA-6A4FBACF516D}"/>
    <cellStyle name="Entrada 2 5 3 30" xfId="9024" xr:uid="{DFDEAABC-9321-4C4D-9481-33B0551DD42D}"/>
    <cellStyle name="Entrada 2 5 3 31" xfId="9025" xr:uid="{95DC90AB-0C17-4508-A74E-4C1F75395875}"/>
    <cellStyle name="Entrada 2 5 3 32" xfId="9026" xr:uid="{995A3D8E-8879-4BB4-BB44-B23D50A10CFF}"/>
    <cellStyle name="Entrada 2 5 3 33" xfId="9027" xr:uid="{3D307823-AEB3-4910-921D-5BAB60EC3EC2}"/>
    <cellStyle name="Entrada 2 5 3 4" xfId="9028" xr:uid="{78D49720-02BA-44EF-B295-77124029954F}"/>
    <cellStyle name="Entrada 2 5 3 5" xfId="9029" xr:uid="{4B0ACBB3-9644-4369-96CD-0636DAD3F167}"/>
    <cellStyle name="Entrada 2 5 3 6" xfId="9030" xr:uid="{F4B94EEB-9AC3-4C9E-B331-C106C4FDC976}"/>
    <cellStyle name="Entrada 2 5 3 7" xfId="9031" xr:uid="{D0461F40-5B0B-468C-A1E5-32BFBBEF2F47}"/>
    <cellStyle name="Entrada 2 5 3 8" xfId="9032" xr:uid="{8F338436-971F-462C-BA5A-7837268F7C01}"/>
    <cellStyle name="Entrada 2 5 3 9" xfId="9033" xr:uid="{653C48FF-64EE-412E-AA69-76BB4F870954}"/>
    <cellStyle name="Entrada 2 5 30" xfId="9034" xr:uid="{6B5D05C0-615D-421C-9E58-FB08B8DFAD0C}"/>
    <cellStyle name="Entrada 2 5 31" xfId="9035" xr:uid="{AB460FC9-F770-44C7-9F7F-D91DB1516208}"/>
    <cellStyle name="Entrada 2 5 32" xfId="9036" xr:uid="{289C61BF-BC39-441A-AB9B-80C88F7A2077}"/>
    <cellStyle name="Entrada 2 5 33" xfId="9037" xr:uid="{18F98DBE-D159-460C-9E70-2BAA968AA366}"/>
    <cellStyle name="Entrada 2 5 34" xfId="9038" xr:uid="{F9D6D36F-1A81-4240-82C2-73B0F7FA9306}"/>
    <cellStyle name="Entrada 2 5 35" xfId="9039" xr:uid="{B74DE3E5-79BD-4D3C-9C5F-605F84D85824}"/>
    <cellStyle name="Entrada 2 5 36" xfId="9040" xr:uid="{5D0804E2-D5D6-47B5-913A-531A9AB234A0}"/>
    <cellStyle name="Entrada 2 5 37" xfId="9041" xr:uid="{44B8125D-FCE3-4043-B341-C1BA1E1B8E42}"/>
    <cellStyle name="Entrada 2 5 4" xfId="9042" xr:uid="{511C1D5D-DC74-4699-9E17-D958CA2E9BA6}"/>
    <cellStyle name="Entrada 2 5 4 10" xfId="9043" xr:uid="{72FA33E7-03CA-46DF-860E-F84988D2D862}"/>
    <cellStyle name="Entrada 2 5 4 11" xfId="9044" xr:uid="{6F54A819-9AB2-451E-9759-3BB56D8C2DD9}"/>
    <cellStyle name="Entrada 2 5 4 12" xfId="9045" xr:uid="{E7B3F21C-4B35-46A6-B32B-9A1B98EF47B6}"/>
    <cellStyle name="Entrada 2 5 4 13" xfId="9046" xr:uid="{77661A3B-BA7B-4071-B5B6-2728ED87A388}"/>
    <cellStyle name="Entrada 2 5 4 14" xfId="9047" xr:uid="{FEDE6E16-3225-48DD-94C3-6967F96E8E33}"/>
    <cellStyle name="Entrada 2 5 4 15" xfId="9048" xr:uid="{B6910EA1-3DEC-4033-9B1F-029B4038CC88}"/>
    <cellStyle name="Entrada 2 5 4 16" xfId="9049" xr:uid="{D3805A03-D12A-43FC-83B9-BB5B7FE3CB29}"/>
    <cellStyle name="Entrada 2 5 4 17" xfId="9050" xr:uid="{B34CA39F-E886-4D10-9F36-B5882764D9E4}"/>
    <cellStyle name="Entrada 2 5 4 18" xfId="9051" xr:uid="{6B2ADEE5-70BB-47B6-BD89-FFC2DFF535BB}"/>
    <cellStyle name="Entrada 2 5 4 19" xfId="9052" xr:uid="{4C473464-0081-40D1-B2A6-798032FC5DCA}"/>
    <cellStyle name="Entrada 2 5 4 2" xfId="9053" xr:uid="{23537312-5757-4B90-9868-BC99BC1E992E}"/>
    <cellStyle name="Entrada 2 5 4 2 10" xfId="9054" xr:uid="{90D2286D-4562-414F-9FFA-02A316C7F588}"/>
    <cellStyle name="Entrada 2 5 4 2 11" xfId="9055" xr:uid="{1658DBF1-8A4A-42F2-BCC6-AE367AF3A29B}"/>
    <cellStyle name="Entrada 2 5 4 2 12" xfId="9056" xr:uid="{FFC4649B-7ADA-41F3-8DB3-571C903627A4}"/>
    <cellStyle name="Entrada 2 5 4 2 13" xfId="9057" xr:uid="{989127BD-750C-40D6-BD79-8938A78A4559}"/>
    <cellStyle name="Entrada 2 5 4 2 14" xfId="9058" xr:uid="{1F1C85AB-D12F-4500-8F9F-4D01474E5A10}"/>
    <cellStyle name="Entrada 2 5 4 2 15" xfId="9059" xr:uid="{2953E34D-E7E7-4627-BAE2-680870204862}"/>
    <cellStyle name="Entrada 2 5 4 2 16" xfId="9060" xr:uid="{23E3BE6E-9E21-4AFA-9742-BC6ACBE5EDA6}"/>
    <cellStyle name="Entrada 2 5 4 2 17" xfId="9061" xr:uid="{99340957-D93A-4C63-8B4A-EE83DC9B5809}"/>
    <cellStyle name="Entrada 2 5 4 2 18" xfId="9062" xr:uid="{6694DDC4-DCD0-48A5-B772-65DE619E41FE}"/>
    <cellStyle name="Entrada 2 5 4 2 19" xfId="9063" xr:uid="{1885F753-0684-4793-98DB-DE0481B59BA0}"/>
    <cellStyle name="Entrada 2 5 4 2 2" xfId="9064" xr:uid="{53498D08-A3E9-4C0D-BB77-BE8385A6F42F}"/>
    <cellStyle name="Entrada 2 5 4 2 20" xfId="9065" xr:uid="{12F5E3D3-1605-4930-8F42-00E021983E7B}"/>
    <cellStyle name="Entrada 2 5 4 2 21" xfId="9066" xr:uid="{F6DD539D-7EE6-4BFC-A45C-BF71C69ADB85}"/>
    <cellStyle name="Entrada 2 5 4 2 22" xfId="9067" xr:uid="{8615437D-34E3-46C9-8CA2-449909F7250E}"/>
    <cellStyle name="Entrada 2 5 4 2 23" xfId="9068" xr:uid="{33CDEB01-82C5-45E8-8A8D-4256FC096597}"/>
    <cellStyle name="Entrada 2 5 4 2 24" xfId="9069" xr:uid="{78E66BD2-5567-4EA4-8A0D-8A5400714181}"/>
    <cellStyle name="Entrada 2 5 4 2 25" xfId="9070" xr:uid="{47F4DFC9-687C-4429-99F3-F60F6D0C9CB7}"/>
    <cellStyle name="Entrada 2 5 4 2 26" xfId="9071" xr:uid="{06009996-CD42-4791-8969-11829F566498}"/>
    <cellStyle name="Entrada 2 5 4 2 27" xfId="9072" xr:uid="{FB64CDC3-6484-48FA-AF29-152971FDDA7D}"/>
    <cellStyle name="Entrada 2 5 4 2 28" xfId="9073" xr:uid="{67313635-7DF1-425E-A2EB-99B3B43077B7}"/>
    <cellStyle name="Entrada 2 5 4 2 29" xfId="9074" xr:uid="{A876AF90-9784-47F0-8229-4C1C8264D7CA}"/>
    <cellStyle name="Entrada 2 5 4 2 3" xfId="9075" xr:uid="{C674383A-349F-4B13-980A-A36C7F0FBB59}"/>
    <cellStyle name="Entrada 2 5 4 2 30" xfId="9076" xr:uid="{BF5FBCF8-08B0-47D3-8A72-3536FF3202C2}"/>
    <cellStyle name="Entrada 2 5 4 2 31" xfId="9077" xr:uid="{F5A1C763-6D19-4777-9BF3-3537DB5D2382}"/>
    <cellStyle name="Entrada 2 5 4 2 4" xfId="9078" xr:uid="{37FF485B-C204-4E07-A4A4-A1ED9E5518F5}"/>
    <cellStyle name="Entrada 2 5 4 2 5" xfId="9079" xr:uid="{C53BC41F-B30E-4A50-861A-AF5719D58D97}"/>
    <cellStyle name="Entrada 2 5 4 2 6" xfId="9080" xr:uid="{21985F7D-E60B-4E9A-884C-E87E8585AFE6}"/>
    <cellStyle name="Entrada 2 5 4 2 7" xfId="9081" xr:uid="{6332D50B-E7C2-44F2-B5EE-8DAB0BA786AD}"/>
    <cellStyle name="Entrada 2 5 4 2 8" xfId="9082" xr:uid="{D4914A81-E34E-4909-9AD8-B9A553B96D3E}"/>
    <cellStyle name="Entrada 2 5 4 2 9" xfId="9083" xr:uid="{453FFC04-B5FC-4280-94E2-AE59186FEDB7}"/>
    <cellStyle name="Entrada 2 5 4 20" xfId="9084" xr:uid="{DB240F5E-6EC6-4500-8088-54BEE3C538A3}"/>
    <cellStyle name="Entrada 2 5 4 21" xfId="9085" xr:uid="{B2366A11-A161-4E36-9960-AFA918B3FE72}"/>
    <cellStyle name="Entrada 2 5 4 22" xfId="9086" xr:uid="{4703E15B-8DCF-434F-9B0C-8490B9A35411}"/>
    <cellStyle name="Entrada 2 5 4 23" xfId="9087" xr:uid="{CC5A5ABC-D451-4D7A-8AF8-4D7860E8ABDA}"/>
    <cellStyle name="Entrada 2 5 4 24" xfId="9088" xr:uid="{92B7F897-B4EF-4696-ADB1-8F871BFD5378}"/>
    <cellStyle name="Entrada 2 5 4 25" xfId="9089" xr:uid="{C703D3BF-8A93-4127-B277-4D696F8844AC}"/>
    <cellStyle name="Entrada 2 5 4 26" xfId="9090" xr:uid="{CE51D509-EA8F-4375-8683-120060E8CA84}"/>
    <cellStyle name="Entrada 2 5 4 27" xfId="9091" xr:uid="{615EE039-E6F3-44E5-9434-9D5938719089}"/>
    <cellStyle name="Entrada 2 5 4 28" xfId="9092" xr:uid="{481166D3-9EA5-4B6E-AA69-28F9EC7B0B7D}"/>
    <cellStyle name="Entrada 2 5 4 29" xfId="9093" xr:uid="{C0189EEC-CB9E-4F96-984C-8BD3E0F2DA50}"/>
    <cellStyle name="Entrada 2 5 4 3" xfId="9094" xr:uid="{31C84C7D-48D6-4E72-893E-F6A2768ADB5B}"/>
    <cellStyle name="Entrada 2 5 4 3 10" xfId="9095" xr:uid="{E2123CF9-6925-4483-97CA-A174C04FDBA7}"/>
    <cellStyle name="Entrada 2 5 4 3 11" xfId="9096" xr:uid="{762590EB-3689-4D6C-9296-9E5404491FAA}"/>
    <cellStyle name="Entrada 2 5 4 3 12" xfId="9097" xr:uid="{5B83301D-943C-4044-A6FA-3BB91E9B1820}"/>
    <cellStyle name="Entrada 2 5 4 3 13" xfId="9098" xr:uid="{DA0D025E-0D78-43E4-9B50-610D36664B9B}"/>
    <cellStyle name="Entrada 2 5 4 3 14" xfId="9099" xr:uid="{7F54C2A2-4174-4D10-9960-F72441CECAE1}"/>
    <cellStyle name="Entrada 2 5 4 3 15" xfId="9100" xr:uid="{400897A7-3E8C-4731-ABCB-24CA157000EB}"/>
    <cellStyle name="Entrada 2 5 4 3 16" xfId="9101" xr:uid="{8C0A905D-D470-46FD-91E5-D24EAD519D35}"/>
    <cellStyle name="Entrada 2 5 4 3 17" xfId="9102" xr:uid="{8061C851-E35D-4268-A737-ABCAA86ACDB6}"/>
    <cellStyle name="Entrada 2 5 4 3 18" xfId="9103" xr:uid="{59484E67-0A76-4918-9204-605A3E454F4C}"/>
    <cellStyle name="Entrada 2 5 4 3 19" xfId="9104" xr:uid="{A4D910FB-437C-47FF-9D86-3363E796A259}"/>
    <cellStyle name="Entrada 2 5 4 3 2" xfId="9105" xr:uid="{3DF27C09-5C99-4085-86D7-E1B8FB831D7D}"/>
    <cellStyle name="Entrada 2 5 4 3 20" xfId="9106" xr:uid="{DEE2853F-70C3-4A95-9DCE-14DA35B4BD3D}"/>
    <cellStyle name="Entrada 2 5 4 3 21" xfId="9107" xr:uid="{F86FEC62-038D-4898-8858-3006EEE0DEC3}"/>
    <cellStyle name="Entrada 2 5 4 3 22" xfId="9108" xr:uid="{BC8CBA98-DE87-4A73-8ADC-387C5AC854B0}"/>
    <cellStyle name="Entrada 2 5 4 3 23" xfId="9109" xr:uid="{9B0839AD-9F8B-4C0E-A0D3-75C18048BC3B}"/>
    <cellStyle name="Entrada 2 5 4 3 24" xfId="9110" xr:uid="{74895964-2B6E-4598-9AC2-D54014FB1C2D}"/>
    <cellStyle name="Entrada 2 5 4 3 25" xfId="9111" xr:uid="{64D2C732-82E3-43BF-B09E-83A7C7FFA44F}"/>
    <cellStyle name="Entrada 2 5 4 3 26" xfId="9112" xr:uid="{E224622E-D27B-444F-81BF-3DCBB8CC0787}"/>
    <cellStyle name="Entrada 2 5 4 3 27" xfId="9113" xr:uid="{D0EA765E-0E5F-4EDB-A013-11B0F1B3A7B2}"/>
    <cellStyle name="Entrada 2 5 4 3 28" xfId="9114" xr:uid="{A35E1CBC-D302-4D0B-8D51-C5F92005329D}"/>
    <cellStyle name="Entrada 2 5 4 3 29" xfId="9115" xr:uid="{4E43151B-63F8-4F43-B113-0F4CBCE7A76E}"/>
    <cellStyle name="Entrada 2 5 4 3 3" xfId="9116" xr:uid="{590AF69C-3518-4309-A811-2B06AC172C91}"/>
    <cellStyle name="Entrada 2 5 4 3 30" xfId="9117" xr:uid="{99932ADB-1A2E-4169-93A3-2C16A59054BB}"/>
    <cellStyle name="Entrada 2 5 4 3 31" xfId="9118" xr:uid="{023520B0-2A89-46F8-9770-0F5DFDAD658F}"/>
    <cellStyle name="Entrada 2 5 4 3 4" xfId="9119" xr:uid="{D5C03E2A-FDCC-489A-9C76-FB1363061118}"/>
    <cellStyle name="Entrada 2 5 4 3 5" xfId="9120" xr:uid="{F9F73A29-6B92-4E2E-A2B3-F9B4E0B16B4D}"/>
    <cellStyle name="Entrada 2 5 4 3 6" xfId="9121" xr:uid="{22E7C82E-D06B-49FB-A57C-AD773A12ADAA}"/>
    <cellStyle name="Entrada 2 5 4 3 7" xfId="9122" xr:uid="{B63B779C-9426-4088-B39F-DEFA318F4D8B}"/>
    <cellStyle name="Entrada 2 5 4 3 8" xfId="9123" xr:uid="{6D338391-CD72-4E06-A903-1064EF88F73C}"/>
    <cellStyle name="Entrada 2 5 4 3 9" xfId="9124" xr:uid="{F60B9635-1D88-47CF-81CF-53822F1A6948}"/>
    <cellStyle name="Entrada 2 5 4 30" xfId="9125" xr:uid="{3E97212D-30A6-4750-B293-2D7F2FFDED34}"/>
    <cellStyle name="Entrada 2 5 4 31" xfId="9126" xr:uid="{FE52D562-B2E6-4815-9365-DEADB87C3669}"/>
    <cellStyle name="Entrada 2 5 4 32" xfId="9127" xr:uid="{48E881B8-B639-4B16-AF6C-374294219544}"/>
    <cellStyle name="Entrada 2 5 4 33" xfId="9128" xr:uid="{F1004E78-B65D-468A-A15E-3460E9820144}"/>
    <cellStyle name="Entrada 2 5 4 4" xfId="9129" xr:uid="{B522E2AD-E538-4AE9-A9C0-4F2033114D90}"/>
    <cellStyle name="Entrada 2 5 4 5" xfId="9130" xr:uid="{3B40AD6C-4AC8-446F-B40D-173359E82733}"/>
    <cellStyle name="Entrada 2 5 4 6" xfId="9131" xr:uid="{23722572-E5C3-48CE-8088-4E3B16C8433A}"/>
    <cellStyle name="Entrada 2 5 4 7" xfId="9132" xr:uid="{53BE681D-FF2B-49AF-A18D-5BB2C48AAC67}"/>
    <cellStyle name="Entrada 2 5 4 8" xfId="9133" xr:uid="{CD70341A-BB7A-4943-8852-C5EC3AD49EAD}"/>
    <cellStyle name="Entrada 2 5 4 9" xfId="9134" xr:uid="{8E6100AB-29FA-4E06-A3EA-7CD22F86F79A}"/>
    <cellStyle name="Entrada 2 5 5" xfId="9135" xr:uid="{BD6AAA90-F381-4395-9F6B-7FBE42A59FBD}"/>
    <cellStyle name="Entrada 2 5 5 10" xfId="9136" xr:uid="{63E15C3D-B112-4494-AAF5-0B2BD386C142}"/>
    <cellStyle name="Entrada 2 5 5 11" xfId="9137" xr:uid="{1CCFB775-6A99-4F76-B952-EC38AA99F790}"/>
    <cellStyle name="Entrada 2 5 5 12" xfId="9138" xr:uid="{40032987-A7E5-48FF-839C-0EEBBA352824}"/>
    <cellStyle name="Entrada 2 5 5 13" xfId="9139" xr:uid="{C38C4896-34CC-4314-B50E-E25B9329C6F9}"/>
    <cellStyle name="Entrada 2 5 5 14" xfId="9140" xr:uid="{4935D4CE-368E-4329-8BA1-B5B00C8FDC2D}"/>
    <cellStyle name="Entrada 2 5 5 15" xfId="9141" xr:uid="{109A7F9E-D3BE-49DC-BDBC-AD5C7A37EE92}"/>
    <cellStyle name="Entrada 2 5 5 16" xfId="9142" xr:uid="{ED73495E-F42B-4BFB-A21D-1537BFE6DE4C}"/>
    <cellStyle name="Entrada 2 5 5 17" xfId="9143" xr:uid="{05028801-0141-474D-B8F5-A2119A8A9190}"/>
    <cellStyle name="Entrada 2 5 5 18" xfId="9144" xr:uid="{A4374864-974D-41B0-A9B8-96F60C52C413}"/>
    <cellStyle name="Entrada 2 5 5 19" xfId="9145" xr:uid="{A2420D42-1DA0-495E-9B0C-B57A803B45D0}"/>
    <cellStyle name="Entrada 2 5 5 2" xfId="9146" xr:uid="{0BE25820-6BF7-4608-9343-2541C8A2AF8B}"/>
    <cellStyle name="Entrada 2 5 5 2 10" xfId="9147" xr:uid="{31FD1603-D62C-4676-9994-28583A013B75}"/>
    <cellStyle name="Entrada 2 5 5 2 11" xfId="9148" xr:uid="{25EADBCA-7347-40C6-B0B5-0EF83611C520}"/>
    <cellStyle name="Entrada 2 5 5 2 12" xfId="9149" xr:uid="{73F13500-4E8C-4D06-8887-6A9B1411BE56}"/>
    <cellStyle name="Entrada 2 5 5 2 13" xfId="9150" xr:uid="{F6C7C182-BE16-42FF-8CC5-01DF86DC3062}"/>
    <cellStyle name="Entrada 2 5 5 2 14" xfId="9151" xr:uid="{3CDEC4A9-5E22-4B78-A1D4-C52A70C75BD2}"/>
    <cellStyle name="Entrada 2 5 5 2 15" xfId="9152" xr:uid="{14F0B6B2-872A-463C-9B62-3B984107076B}"/>
    <cellStyle name="Entrada 2 5 5 2 16" xfId="9153" xr:uid="{2707FE45-D6DD-4AAF-A741-55A04A1FDE18}"/>
    <cellStyle name="Entrada 2 5 5 2 17" xfId="9154" xr:uid="{4E7E4858-BCD7-4123-901F-821FD0D9AC96}"/>
    <cellStyle name="Entrada 2 5 5 2 18" xfId="9155" xr:uid="{FE14A69B-A179-4A4C-B406-15A065C28644}"/>
    <cellStyle name="Entrada 2 5 5 2 19" xfId="9156" xr:uid="{D2161D78-0C76-40E1-8026-23284E8AAE5F}"/>
    <cellStyle name="Entrada 2 5 5 2 2" xfId="9157" xr:uid="{2B4CF874-77C3-4E3D-924F-37E7FD612ABD}"/>
    <cellStyle name="Entrada 2 5 5 2 20" xfId="9158" xr:uid="{B74D3900-1DB3-4BFE-8450-45F2A0562B57}"/>
    <cellStyle name="Entrada 2 5 5 2 21" xfId="9159" xr:uid="{D0032BC0-6D55-44E0-83C7-CBB9648257DC}"/>
    <cellStyle name="Entrada 2 5 5 2 22" xfId="9160" xr:uid="{6D833341-EA6C-47E2-A548-9442C5760FB2}"/>
    <cellStyle name="Entrada 2 5 5 2 23" xfId="9161" xr:uid="{CA77DEF5-DB36-4C78-8DDB-781C82D17405}"/>
    <cellStyle name="Entrada 2 5 5 2 24" xfId="9162" xr:uid="{846BE9AC-2C06-4B19-A6D0-CB3D01444319}"/>
    <cellStyle name="Entrada 2 5 5 2 25" xfId="9163" xr:uid="{6408E022-6FA1-42AB-81C2-6FF6E6E4069E}"/>
    <cellStyle name="Entrada 2 5 5 2 26" xfId="9164" xr:uid="{1796B8D3-6901-4771-A366-70B0763F382F}"/>
    <cellStyle name="Entrada 2 5 5 2 27" xfId="9165" xr:uid="{35A08E34-AFDD-4705-8C3F-994BAA633A88}"/>
    <cellStyle name="Entrada 2 5 5 2 28" xfId="9166" xr:uid="{7BEE5D9E-413F-499F-BBAD-50A29A103C2E}"/>
    <cellStyle name="Entrada 2 5 5 2 29" xfId="9167" xr:uid="{44505AFA-9AC3-43DE-A3CB-30021FE15991}"/>
    <cellStyle name="Entrada 2 5 5 2 3" xfId="9168" xr:uid="{AEA8FDA8-51F2-4912-9B20-49D961F9B054}"/>
    <cellStyle name="Entrada 2 5 5 2 30" xfId="9169" xr:uid="{BABF2894-A42B-4BCE-A2F0-BC87AD4E8420}"/>
    <cellStyle name="Entrada 2 5 5 2 31" xfId="9170" xr:uid="{968214B8-90EB-438F-BC04-64136234DBE4}"/>
    <cellStyle name="Entrada 2 5 5 2 4" xfId="9171" xr:uid="{53384332-F097-4003-90D7-8D1DAD4B225F}"/>
    <cellStyle name="Entrada 2 5 5 2 5" xfId="9172" xr:uid="{13B49224-324D-45B1-BCD7-93324EE20772}"/>
    <cellStyle name="Entrada 2 5 5 2 6" xfId="9173" xr:uid="{66603F43-6ECF-4696-863A-2CF8C6E5C846}"/>
    <cellStyle name="Entrada 2 5 5 2 7" xfId="9174" xr:uid="{F76124C0-0100-4F2D-972C-678ECB234253}"/>
    <cellStyle name="Entrada 2 5 5 2 8" xfId="9175" xr:uid="{697B1667-3670-4FDD-AA3B-CBBF87B84CF2}"/>
    <cellStyle name="Entrada 2 5 5 2 9" xfId="9176" xr:uid="{8B64E4AF-31E9-4B3E-B720-D9D8C543842A}"/>
    <cellStyle name="Entrada 2 5 5 20" xfId="9177" xr:uid="{D6FD4CC8-3542-450E-9A7E-47A860599216}"/>
    <cellStyle name="Entrada 2 5 5 21" xfId="9178" xr:uid="{69460CA2-21B1-419E-BC2A-6137E53B29D2}"/>
    <cellStyle name="Entrada 2 5 5 22" xfId="9179" xr:uid="{AAF2E831-92CF-4517-A4B6-47034B937EA9}"/>
    <cellStyle name="Entrada 2 5 5 23" xfId="9180" xr:uid="{F016B185-DCFD-4392-BCF6-477610306710}"/>
    <cellStyle name="Entrada 2 5 5 24" xfId="9181" xr:uid="{704ECE3A-6799-4228-A8F1-61A2AEDDFC4F}"/>
    <cellStyle name="Entrada 2 5 5 25" xfId="9182" xr:uid="{A9A290EE-B585-4E2D-98D5-34A14D05DC98}"/>
    <cellStyle name="Entrada 2 5 5 26" xfId="9183" xr:uid="{B3E921F3-68E8-4857-8400-56861376FC93}"/>
    <cellStyle name="Entrada 2 5 5 27" xfId="9184" xr:uid="{1D7C6641-3BFF-42C4-8B11-9020937AC635}"/>
    <cellStyle name="Entrada 2 5 5 28" xfId="9185" xr:uid="{5FF16FDF-26DE-423C-85D4-345A0D5B46DC}"/>
    <cellStyle name="Entrada 2 5 5 29" xfId="9186" xr:uid="{859AAC1D-F2AD-47F3-8D7B-4EAB076C7039}"/>
    <cellStyle name="Entrada 2 5 5 3" xfId="9187" xr:uid="{59012C06-0222-4192-8A1F-089F8CC8A7EA}"/>
    <cellStyle name="Entrada 2 5 5 30" xfId="9188" xr:uid="{CEBB4C6E-B058-4E9E-8ABD-FFE4968371F5}"/>
    <cellStyle name="Entrada 2 5 5 31" xfId="9189" xr:uid="{E066EBBC-C785-4CDA-A8B6-03A090461A26}"/>
    <cellStyle name="Entrada 2 5 5 32" xfId="9190" xr:uid="{DDB7C92D-A518-4610-BFE9-48E19892DDB6}"/>
    <cellStyle name="Entrada 2 5 5 4" xfId="9191" xr:uid="{5037D303-FD25-4D67-BFA9-C0ECBD08CB36}"/>
    <cellStyle name="Entrada 2 5 5 5" xfId="9192" xr:uid="{E3CB196B-F5B5-4072-8578-0BA3AA9024C0}"/>
    <cellStyle name="Entrada 2 5 5 6" xfId="9193" xr:uid="{4E4A07C9-CB94-4BF3-9B31-39FEF55D709E}"/>
    <cellStyle name="Entrada 2 5 5 7" xfId="9194" xr:uid="{7BE3A7D3-AE2B-4BC1-AD82-702DE1D4A32E}"/>
    <cellStyle name="Entrada 2 5 5 8" xfId="9195" xr:uid="{C590F5E4-71CD-4B2C-A822-4BE50F294FF7}"/>
    <cellStyle name="Entrada 2 5 5 9" xfId="9196" xr:uid="{EDD3D97F-A29A-47F1-9A18-7D3CB07254D0}"/>
    <cellStyle name="Entrada 2 5 6" xfId="9197" xr:uid="{F464C558-78DB-4850-81BF-7F970A8BA37C}"/>
    <cellStyle name="Entrada 2 5 6 10" xfId="9198" xr:uid="{6E449AC4-8D49-4D52-9919-8CA01B3C3C52}"/>
    <cellStyle name="Entrada 2 5 6 11" xfId="9199" xr:uid="{23E8BF8A-216A-4BC3-9834-794BBC064C21}"/>
    <cellStyle name="Entrada 2 5 6 12" xfId="9200" xr:uid="{ED38B5A0-788A-4032-BB74-819614F2AACE}"/>
    <cellStyle name="Entrada 2 5 6 13" xfId="9201" xr:uid="{E173C843-DEEF-4907-A587-2C8D4C6B84A2}"/>
    <cellStyle name="Entrada 2 5 6 14" xfId="9202" xr:uid="{4EC969C3-833E-4B15-9B5F-A76F437E3F19}"/>
    <cellStyle name="Entrada 2 5 6 15" xfId="9203" xr:uid="{C4C9F7B8-F003-4EC6-AA53-BAA86D92F710}"/>
    <cellStyle name="Entrada 2 5 6 16" xfId="9204" xr:uid="{B8C4793B-2913-4DB4-B149-A2EA9A3D645B}"/>
    <cellStyle name="Entrada 2 5 6 17" xfId="9205" xr:uid="{EE6A832B-72CF-465C-A51E-BD0F49222FFF}"/>
    <cellStyle name="Entrada 2 5 6 18" xfId="9206" xr:uid="{D4B26C28-E64D-434F-86B5-BC88955EA847}"/>
    <cellStyle name="Entrada 2 5 6 19" xfId="9207" xr:uid="{EC672061-DD16-4F74-A388-8EFE58FAAB5E}"/>
    <cellStyle name="Entrada 2 5 6 2" xfId="9208" xr:uid="{EDF7EE75-1B75-4187-A8B4-EB3791026E8A}"/>
    <cellStyle name="Entrada 2 5 6 20" xfId="9209" xr:uid="{910B93C8-AA5E-436E-89E8-5A14DA710D29}"/>
    <cellStyle name="Entrada 2 5 6 21" xfId="9210" xr:uid="{DDB790AB-7F86-4DBF-B6AF-87CF8F4EBDAA}"/>
    <cellStyle name="Entrada 2 5 6 22" xfId="9211" xr:uid="{C1A7D103-27DD-40F6-BF20-D062CCFC2B59}"/>
    <cellStyle name="Entrada 2 5 6 23" xfId="9212" xr:uid="{0B3D9796-1BDC-4225-953B-54DA6AD0092F}"/>
    <cellStyle name="Entrada 2 5 6 24" xfId="9213" xr:uid="{DB6C63B9-03D8-483A-96E6-3FA90C84E4C5}"/>
    <cellStyle name="Entrada 2 5 6 25" xfId="9214" xr:uid="{5F843391-4237-4359-932E-7DF1393A0BE1}"/>
    <cellStyle name="Entrada 2 5 6 26" xfId="9215" xr:uid="{CDF72C0C-8668-48D0-BEA2-F97BB8965FBD}"/>
    <cellStyle name="Entrada 2 5 6 27" xfId="9216" xr:uid="{CDC37749-160A-4BCB-9392-44DE84BF40D0}"/>
    <cellStyle name="Entrada 2 5 6 28" xfId="9217" xr:uid="{A04A0FDE-C84D-4650-95C8-021DAFA30494}"/>
    <cellStyle name="Entrada 2 5 6 29" xfId="9218" xr:uid="{7C612D9C-4C8D-410F-93D7-1C80BD8E7CE5}"/>
    <cellStyle name="Entrada 2 5 6 3" xfId="9219" xr:uid="{7D8D1BFB-CBDC-4DC2-A2D1-F05C8E17A293}"/>
    <cellStyle name="Entrada 2 5 6 30" xfId="9220" xr:uid="{E9ABB275-1EC0-4C7E-B635-DBBC4F4D1335}"/>
    <cellStyle name="Entrada 2 5 6 31" xfId="9221" xr:uid="{EE8C44E4-D9A8-4133-AFA0-427BFEE00621}"/>
    <cellStyle name="Entrada 2 5 6 4" xfId="9222" xr:uid="{220B00FF-F699-4157-807B-66A5A7CD6F81}"/>
    <cellStyle name="Entrada 2 5 6 5" xfId="9223" xr:uid="{E0D70B5B-7D86-4ED7-AFB5-8C157CAD9711}"/>
    <cellStyle name="Entrada 2 5 6 6" xfId="9224" xr:uid="{0A9B49CF-010B-44E9-A159-5B910CEBAD98}"/>
    <cellStyle name="Entrada 2 5 6 7" xfId="9225" xr:uid="{06FBE283-80ED-423C-BF1F-B2C19A582824}"/>
    <cellStyle name="Entrada 2 5 6 8" xfId="9226" xr:uid="{BC6EC071-5AA2-46FB-AE8A-AE3484FAC137}"/>
    <cellStyle name="Entrada 2 5 6 9" xfId="9227" xr:uid="{82475B7C-34CF-4A49-A9E6-D9ACD28A14CF}"/>
    <cellStyle name="Entrada 2 5 7" xfId="9228" xr:uid="{EB990D5B-57A3-4C87-B5FF-C2809840A8B0}"/>
    <cellStyle name="Entrada 2 5 7 10" xfId="9229" xr:uid="{6ABB262F-2CFF-4C5E-9337-723829A128C0}"/>
    <cellStyle name="Entrada 2 5 7 11" xfId="9230" xr:uid="{A84D416A-981E-412A-A607-F93E210C06D1}"/>
    <cellStyle name="Entrada 2 5 7 12" xfId="9231" xr:uid="{D61E0075-84F0-489D-AC32-21748CE7B3AC}"/>
    <cellStyle name="Entrada 2 5 7 13" xfId="9232" xr:uid="{A87DCAF7-65F9-4B32-9C03-8DDB2585362A}"/>
    <cellStyle name="Entrada 2 5 7 14" xfId="9233" xr:uid="{5F811661-873B-4145-8BBE-1195C4BB07C6}"/>
    <cellStyle name="Entrada 2 5 7 15" xfId="9234" xr:uid="{1A3E87C0-7C21-4A51-A258-6127B049835B}"/>
    <cellStyle name="Entrada 2 5 7 16" xfId="9235" xr:uid="{09DC4EDC-328C-4B47-86A1-162493B825EA}"/>
    <cellStyle name="Entrada 2 5 7 17" xfId="9236" xr:uid="{B353C63B-9D3E-41AF-8DF8-16427328EF55}"/>
    <cellStyle name="Entrada 2 5 7 18" xfId="9237" xr:uid="{7C6A8E56-C9D9-4449-94E8-3DA7FB3F2DEE}"/>
    <cellStyle name="Entrada 2 5 7 19" xfId="9238" xr:uid="{49BF4D2C-9467-42E3-9488-5D2EAEEC501F}"/>
    <cellStyle name="Entrada 2 5 7 2" xfId="9239" xr:uid="{97B9583A-B460-4564-B408-BFEAECDDB8FB}"/>
    <cellStyle name="Entrada 2 5 7 20" xfId="9240" xr:uid="{D501BD12-B347-452C-BA25-9212754651F5}"/>
    <cellStyle name="Entrada 2 5 7 21" xfId="9241" xr:uid="{0720323B-24A0-47B4-9613-86A7CAF0E3CB}"/>
    <cellStyle name="Entrada 2 5 7 22" xfId="9242" xr:uid="{17E5AF71-8B0A-40AB-91DE-BC183029FC26}"/>
    <cellStyle name="Entrada 2 5 7 23" xfId="9243" xr:uid="{C3F68FAE-D8EF-4870-82DF-2041B0E62822}"/>
    <cellStyle name="Entrada 2 5 7 24" xfId="9244" xr:uid="{D0BFFDE6-13C0-4F74-AA63-D1823BA4509F}"/>
    <cellStyle name="Entrada 2 5 7 25" xfId="9245" xr:uid="{90D5D530-7029-4660-A717-CE8FC432833D}"/>
    <cellStyle name="Entrada 2 5 7 26" xfId="9246" xr:uid="{0DAFAC67-A579-4BCE-A887-ECB72D6E290A}"/>
    <cellStyle name="Entrada 2 5 7 27" xfId="9247" xr:uid="{057B0E9C-17F5-4490-BCA0-A2AFCB76C203}"/>
    <cellStyle name="Entrada 2 5 7 28" xfId="9248" xr:uid="{E81A9FCA-701E-4501-8639-1E6245C24D8B}"/>
    <cellStyle name="Entrada 2 5 7 29" xfId="9249" xr:uid="{71779212-A898-483D-B456-86CB4D82EA9F}"/>
    <cellStyle name="Entrada 2 5 7 3" xfId="9250" xr:uid="{BBA7256E-EDD6-4CA7-8371-406FA0D3894C}"/>
    <cellStyle name="Entrada 2 5 7 30" xfId="9251" xr:uid="{AF5317A3-D0A9-4D11-88B2-7262CD4AFD90}"/>
    <cellStyle name="Entrada 2 5 7 31" xfId="9252" xr:uid="{0CFA59EC-7DF1-4B03-A858-31E7A82A4A6E}"/>
    <cellStyle name="Entrada 2 5 7 4" xfId="9253" xr:uid="{33CB3728-0F52-4300-8020-B3495FCDBCA4}"/>
    <cellStyle name="Entrada 2 5 7 5" xfId="9254" xr:uid="{3C4C5A9B-E5DA-4310-8950-07F5460C1FAB}"/>
    <cellStyle name="Entrada 2 5 7 6" xfId="9255" xr:uid="{2007C354-531E-402D-8BE4-0EDC525BC9F4}"/>
    <cellStyle name="Entrada 2 5 7 7" xfId="9256" xr:uid="{98166743-B77E-42D1-8975-62E987A75A8A}"/>
    <cellStyle name="Entrada 2 5 7 8" xfId="9257" xr:uid="{5A1A1D27-2AF9-4264-A6B0-0D8D141D0753}"/>
    <cellStyle name="Entrada 2 5 7 9" xfId="9258" xr:uid="{16A02B44-3969-418A-84B6-2FCC911A6102}"/>
    <cellStyle name="Entrada 2 5 8" xfId="9259" xr:uid="{8912BDA8-F8B6-43BD-B481-B8ECC48DDF12}"/>
    <cellStyle name="Entrada 2 5 9" xfId="9260" xr:uid="{26D25E5A-9E47-4372-884D-DA74603C3D26}"/>
    <cellStyle name="Entrada 2 6" xfId="9261" xr:uid="{31C344D1-86F7-4D58-960C-36228EAE8B9E}"/>
    <cellStyle name="Entrada 2 6 10" xfId="9262" xr:uid="{1D6CBC04-53E9-4059-9EB6-8CA994025F74}"/>
    <cellStyle name="Entrada 2 6 11" xfId="9263" xr:uid="{19BCB51E-863F-4FAB-A71B-1AEFE5888C46}"/>
    <cellStyle name="Entrada 2 6 12" xfId="9264" xr:uid="{01A70642-3EBE-467B-9C6C-4077885269C9}"/>
    <cellStyle name="Entrada 2 6 13" xfId="9265" xr:uid="{8A3C427F-E844-4E42-8C7F-95E10CAF932C}"/>
    <cellStyle name="Entrada 2 6 14" xfId="9266" xr:uid="{C06A788D-AC8A-4F5B-9C05-7D9F1C228A09}"/>
    <cellStyle name="Entrada 2 6 15" xfId="9267" xr:uid="{951342A1-82B9-439F-8769-1ABB085C9F96}"/>
    <cellStyle name="Entrada 2 6 16" xfId="9268" xr:uid="{157477BE-BF6C-411C-B4DA-EB5D3C62D371}"/>
    <cellStyle name="Entrada 2 6 17" xfId="9269" xr:uid="{A567595B-DD28-4C5F-A5BA-2DBB45CB93DE}"/>
    <cellStyle name="Entrada 2 6 18" xfId="9270" xr:uid="{08E478B6-FA04-48C6-8ADF-DFE4B77319E0}"/>
    <cellStyle name="Entrada 2 6 19" xfId="9271" xr:uid="{02597157-23BB-45E7-A105-255541315D8B}"/>
    <cellStyle name="Entrada 2 6 2" xfId="9272" xr:uid="{6A873D92-FBDC-460E-B775-827EC00193BB}"/>
    <cellStyle name="Entrada 2 6 2 10" xfId="9273" xr:uid="{B862E685-C447-45AF-AC35-E78B40CF1E4F}"/>
    <cellStyle name="Entrada 2 6 2 11" xfId="9274" xr:uid="{984B14A4-CF09-45B1-B28E-A0D57DDCCDDE}"/>
    <cellStyle name="Entrada 2 6 2 12" xfId="9275" xr:uid="{12FBD8C2-E9C9-4B2B-B307-2AAEE1DC9FFA}"/>
    <cellStyle name="Entrada 2 6 2 13" xfId="9276" xr:uid="{ACDB77B8-E45A-4BF1-9F37-4B71EB84BA93}"/>
    <cellStyle name="Entrada 2 6 2 14" xfId="9277" xr:uid="{25AF5BDD-94F0-4C2C-A2C9-5851245B0F4E}"/>
    <cellStyle name="Entrada 2 6 2 15" xfId="9278" xr:uid="{CB53B5B5-567F-435A-A914-AAA1CF0CA3BA}"/>
    <cellStyle name="Entrada 2 6 2 16" xfId="9279" xr:uid="{DE46F8CC-CE4F-470C-9C6F-BE1A9E8070A5}"/>
    <cellStyle name="Entrada 2 6 2 17" xfId="9280" xr:uid="{C2EB4732-AD8D-45DE-A537-E55521D56641}"/>
    <cellStyle name="Entrada 2 6 2 18" xfId="9281" xr:uid="{402F1F52-C453-4CF0-B280-00D7B0CAB011}"/>
    <cellStyle name="Entrada 2 6 2 19" xfId="9282" xr:uid="{222B5EB0-D89F-4C6C-88E0-3CED58DA4C09}"/>
    <cellStyle name="Entrada 2 6 2 2" xfId="9283" xr:uid="{050A2C7B-9E45-4EBC-A2AD-917FBD12C7D7}"/>
    <cellStyle name="Entrada 2 6 2 2 10" xfId="9284" xr:uid="{DD800073-BDF4-45A9-8E38-FEF7AC0F203A}"/>
    <cellStyle name="Entrada 2 6 2 2 11" xfId="9285" xr:uid="{BC359E0D-210C-4789-BF4D-B3502C0C56EB}"/>
    <cellStyle name="Entrada 2 6 2 2 12" xfId="9286" xr:uid="{E7EAF294-B4BA-46F5-9434-DEF9DC8E4859}"/>
    <cellStyle name="Entrada 2 6 2 2 13" xfId="9287" xr:uid="{ED58EFAA-A66D-4BF4-B2C6-876420AC2CDC}"/>
    <cellStyle name="Entrada 2 6 2 2 14" xfId="9288" xr:uid="{8F09EA81-DA1C-4E08-A801-A6B1410520A2}"/>
    <cellStyle name="Entrada 2 6 2 2 15" xfId="9289" xr:uid="{4B8B1547-7EAD-4903-B5FD-C2556CA264E7}"/>
    <cellStyle name="Entrada 2 6 2 2 16" xfId="9290" xr:uid="{1C15FE6A-6880-4FA5-9F0D-5AD13C3DCE80}"/>
    <cellStyle name="Entrada 2 6 2 2 17" xfId="9291" xr:uid="{BC25C9FE-C641-416E-BD00-93D78C6453D8}"/>
    <cellStyle name="Entrada 2 6 2 2 18" xfId="9292" xr:uid="{62B7B455-3175-4D42-9540-E985F22DD5B0}"/>
    <cellStyle name="Entrada 2 6 2 2 19" xfId="9293" xr:uid="{DFD8D680-D2BD-4610-A776-8FE21746148E}"/>
    <cellStyle name="Entrada 2 6 2 2 2" xfId="9294" xr:uid="{509B7877-D131-49CB-987F-7575E48A5776}"/>
    <cellStyle name="Entrada 2 6 2 2 2 10" xfId="9295" xr:uid="{7967607F-9B40-48D7-8863-D51F5B8C2E51}"/>
    <cellStyle name="Entrada 2 6 2 2 2 11" xfId="9296" xr:uid="{F86E71E3-D2D7-4671-A53A-4BB7C664F748}"/>
    <cellStyle name="Entrada 2 6 2 2 2 12" xfId="9297" xr:uid="{E6AABC63-BB02-49C2-801A-AE6068F512C1}"/>
    <cellStyle name="Entrada 2 6 2 2 2 13" xfId="9298" xr:uid="{3FE08A28-8139-4BCF-8540-D02313FA53F0}"/>
    <cellStyle name="Entrada 2 6 2 2 2 14" xfId="9299" xr:uid="{FC4F88A5-07A5-43C3-9B53-4610B6A22EDA}"/>
    <cellStyle name="Entrada 2 6 2 2 2 15" xfId="9300" xr:uid="{9D2E603F-18B5-456C-8381-8D9AD5D24541}"/>
    <cellStyle name="Entrada 2 6 2 2 2 16" xfId="9301" xr:uid="{9ECF0EF1-5A98-43C9-B04E-7AA6AB426E96}"/>
    <cellStyle name="Entrada 2 6 2 2 2 17" xfId="9302" xr:uid="{E942398B-2508-442A-BEC5-5C3E4340621A}"/>
    <cellStyle name="Entrada 2 6 2 2 2 18" xfId="9303" xr:uid="{DCBF6445-DCEC-4D7E-A206-23032818ABA6}"/>
    <cellStyle name="Entrada 2 6 2 2 2 19" xfId="9304" xr:uid="{E511B35A-5EE9-4A52-9A6B-D9F96235D9F4}"/>
    <cellStyle name="Entrada 2 6 2 2 2 2" xfId="9305" xr:uid="{3EC4C30B-6ACA-4AAD-BC89-8519D7010BA1}"/>
    <cellStyle name="Entrada 2 6 2 2 2 20" xfId="9306" xr:uid="{FB42D21C-7A4C-4EE6-B7D8-BBE2FBF51ABA}"/>
    <cellStyle name="Entrada 2 6 2 2 2 21" xfId="9307" xr:uid="{C85E1CC4-AB16-4345-860B-7D0CED2245E5}"/>
    <cellStyle name="Entrada 2 6 2 2 2 22" xfId="9308" xr:uid="{5AA5FBA9-715C-43DB-B140-9E17CAB5E540}"/>
    <cellStyle name="Entrada 2 6 2 2 2 23" xfId="9309" xr:uid="{357FC21F-41EF-437B-9457-882F2B83E413}"/>
    <cellStyle name="Entrada 2 6 2 2 2 24" xfId="9310" xr:uid="{DB7F4FBA-F0F6-4751-9DE4-4DC42B463193}"/>
    <cellStyle name="Entrada 2 6 2 2 2 25" xfId="9311" xr:uid="{BDC5679A-DAEE-4C23-87B6-D5BCC31A2715}"/>
    <cellStyle name="Entrada 2 6 2 2 2 26" xfId="9312" xr:uid="{9DF7EDFE-CA5D-4A02-BCE2-C7B8D944A8B7}"/>
    <cellStyle name="Entrada 2 6 2 2 2 27" xfId="9313" xr:uid="{13321EDD-6647-457E-BCAE-4547E38C0D07}"/>
    <cellStyle name="Entrada 2 6 2 2 2 28" xfId="9314" xr:uid="{B519CE95-1660-441D-A452-C7A60B876A81}"/>
    <cellStyle name="Entrada 2 6 2 2 2 29" xfId="9315" xr:uid="{9A77245D-5A93-47AD-934F-A0A774D64887}"/>
    <cellStyle name="Entrada 2 6 2 2 2 3" xfId="9316" xr:uid="{12BBEF25-64C6-458D-A026-2584331467B7}"/>
    <cellStyle name="Entrada 2 6 2 2 2 30" xfId="9317" xr:uid="{4893AFAC-ED43-4041-B77A-10B402302127}"/>
    <cellStyle name="Entrada 2 6 2 2 2 31" xfId="9318" xr:uid="{FCEC7D79-7E23-4BEA-8305-8A0E41239309}"/>
    <cellStyle name="Entrada 2 6 2 2 2 4" xfId="9319" xr:uid="{368E781F-C476-48AD-BB84-89845ED58F8D}"/>
    <cellStyle name="Entrada 2 6 2 2 2 5" xfId="9320" xr:uid="{C9D93619-8FE2-4FCE-A981-3B9594E18B11}"/>
    <cellStyle name="Entrada 2 6 2 2 2 6" xfId="9321" xr:uid="{6779E20D-A2FE-483F-AC47-ECF81E90CD4B}"/>
    <cellStyle name="Entrada 2 6 2 2 2 7" xfId="9322" xr:uid="{4A1E7FE9-D61C-421A-ABCE-D806077F5183}"/>
    <cellStyle name="Entrada 2 6 2 2 2 8" xfId="9323" xr:uid="{E7DE8B17-F330-442E-A2CB-3A260841BE5B}"/>
    <cellStyle name="Entrada 2 6 2 2 2 9" xfId="9324" xr:uid="{3EA62925-F6AC-4D45-A54A-E241136DB732}"/>
    <cellStyle name="Entrada 2 6 2 2 20" xfId="9325" xr:uid="{8C313F7C-547A-4EB4-BAE8-CA97291BD72E}"/>
    <cellStyle name="Entrada 2 6 2 2 21" xfId="9326" xr:uid="{97EF73B2-BA84-416E-8681-789FF34292F8}"/>
    <cellStyle name="Entrada 2 6 2 2 22" xfId="9327" xr:uid="{8EFC73B3-B94B-433F-A8AE-6853474ECC82}"/>
    <cellStyle name="Entrada 2 6 2 2 23" xfId="9328" xr:uid="{B14B7FCB-A6B8-4500-9185-588A47E69637}"/>
    <cellStyle name="Entrada 2 6 2 2 24" xfId="9329" xr:uid="{839E2FFA-807F-47EF-87E2-CBFD14FE46B6}"/>
    <cellStyle name="Entrada 2 6 2 2 25" xfId="9330" xr:uid="{D2E79377-00B0-4F01-A130-2049D4944574}"/>
    <cellStyle name="Entrada 2 6 2 2 26" xfId="9331" xr:uid="{3C3B7CC5-A7EE-402A-A17C-EE11D1D1AA20}"/>
    <cellStyle name="Entrada 2 6 2 2 27" xfId="9332" xr:uid="{904B1E08-1E09-4D53-AA47-E92A3BAEE8F0}"/>
    <cellStyle name="Entrada 2 6 2 2 28" xfId="9333" xr:uid="{B755160B-ECA0-4F2D-A0EA-C114C0755566}"/>
    <cellStyle name="Entrada 2 6 2 2 29" xfId="9334" xr:uid="{4AC34212-1100-4DCF-AFD6-FEFEECB2482F}"/>
    <cellStyle name="Entrada 2 6 2 2 3" xfId="9335" xr:uid="{909080AF-2028-4326-829D-B59C8B2465EE}"/>
    <cellStyle name="Entrada 2 6 2 2 3 10" xfId="9336" xr:uid="{A9CC4956-1C3C-4F0E-97A1-4A278B72B2BF}"/>
    <cellStyle name="Entrada 2 6 2 2 3 11" xfId="9337" xr:uid="{745F2CEF-0033-4F58-8777-B7293D7994D3}"/>
    <cellStyle name="Entrada 2 6 2 2 3 12" xfId="9338" xr:uid="{AA96EC4A-BD4B-4E1A-9000-024A680F4930}"/>
    <cellStyle name="Entrada 2 6 2 2 3 13" xfId="9339" xr:uid="{DB8ABDD5-31CE-4EE2-A166-C1E93C075C34}"/>
    <cellStyle name="Entrada 2 6 2 2 3 14" xfId="9340" xr:uid="{92C9C486-A566-46B9-B3A1-B4C9376707B7}"/>
    <cellStyle name="Entrada 2 6 2 2 3 15" xfId="9341" xr:uid="{38ABF966-3C81-4F32-8E5E-B74E441F91FE}"/>
    <cellStyle name="Entrada 2 6 2 2 3 16" xfId="9342" xr:uid="{D75D512A-73A9-4666-A817-F57430E5C249}"/>
    <cellStyle name="Entrada 2 6 2 2 3 17" xfId="9343" xr:uid="{0C175713-5D92-4F18-9DA6-EA275D6D06A9}"/>
    <cellStyle name="Entrada 2 6 2 2 3 18" xfId="9344" xr:uid="{3D92ECCB-4FC9-42E1-952F-971C4AEEE879}"/>
    <cellStyle name="Entrada 2 6 2 2 3 19" xfId="9345" xr:uid="{31F8E047-C23F-4740-A39F-E0528F5FF7E8}"/>
    <cellStyle name="Entrada 2 6 2 2 3 2" xfId="9346" xr:uid="{7E0EDF44-1F04-4D48-AF0A-F0FC4B8FB054}"/>
    <cellStyle name="Entrada 2 6 2 2 3 20" xfId="9347" xr:uid="{F8FB5812-7CAC-4A13-ABCF-D4C68E22E1A2}"/>
    <cellStyle name="Entrada 2 6 2 2 3 21" xfId="9348" xr:uid="{63394264-35B9-4688-BDD5-9060C80C03C7}"/>
    <cellStyle name="Entrada 2 6 2 2 3 22" xfId="9349" xr:uid="{AEEEA7B7-F230-4271-9ED4-5E0E3405BF43}"/>
    <cellStyle name="Entrada 2 6 2 2 3 23" xfId="9350" xr:uid="{BA3C9A22-5C38-49B7-B4EB-E5882E8C4062}"/>
    <cellStyle name="Entrada 2 6 2 2 3 24" xfId="9351" xr:uid="{F8C122C6-3189-4629-B835-8F3249BB7C1F}"/>
    <cellStyle name="Entrada 2 6 2 2 3 25" xfId="9352" xr:uid="{CA43D994-AA7A-4284-B0DD-896DB2B253D2}"/>
    <cellStyle name="Entrada 2 6 2 2 3 26" xfId="9353" xr:uid="{20464233-10FA-4609-9909-700BFC0F1E99}"/>
    <cellStyle name="Entrada 2 6 2 2 3 27" xfId="9354" xr:uid="{867B50BB-D79F-4D3F-B6FD-6FA8C24533E0}"/>
    <cellStyle name="Entrada 2 6 2 2 3 28" xfId="9355" xr:uid="{526D7645-C02E-4517-B46A-EB4AD449A997}"/>
    <cellStyle name="Entrada 2 6 2 2 3 29" xfId="9356" xr:uid="{42A1C814-1B6C-4D44-A523-16466DFD076E}"/>
    <cellStyle name="Entrada 2 6 2 2 3 3" xfId="9357" xr:uid="{B92CC431-481C-4318-9C8C-5DADDFAC323F}"/>
    <cellStyle name="Entrada 2 6 2 2 3 30" xfId="9358" xr:uid="{F8CA1DC5-4B77-42FC-860A-40406153DB86}"/>
    <cellStyle name="Entrada 2 6 2 2 3 31" xfId="9359" xr:uid="{3ED6A6F4-BA4F-42B9-9C46-643298183DC4}"/>
    <cellStyle name="Entrada 2 6 2 2 3 4" xfId="9360" xr:uid="{C19C7CE4-BB0F-46D1-BA5C-97C3C26A3F32}"/>
    <cellStyle name="Entrada 2 6 2 2 3 5" xfId="9361" xr:uid="{A1D319D2-C149-4170-9D3F-642E572C10A8}"/>
    <cellStyle name="Entrada 2 6 2 2 3 6" xfId="9362" xr:uid="{BD35C703-0868-485C-8F7B-E218EF36AEF9}"/>
    <cellStyle name="Entrada 2 6 2 2 3 7" xfId="9363" xr:uid="{E4725E08-2778-4E67-B825-ADAB4A7E7322}"/>
    <cellStyle name="Entrada 2 6 2 2 3 8" xfId="9364" xr:uid="{72125938-48A6-4B15-B02C-8D8CEA559EF7}"/>
    <cellStyle name="Entrada 2 6 2 2 3 9" xfId="9365" xr:uid="{88D85950-A354-46C0-B41D-3615FB4F7AA9}"/>
    <cellStyle name="Entrada 2 6 2 2 30" xfId="9366" xr:uid="{FFC29A7B-C478-476D-AC35-6E1F005C0013}"/>
    <cellStyle name="Entrada 2 6 2 2 31" xfId="9367" xr:uid="{659DAADF-25C1-415F-9A1B-3E91399B804F}"/>
    <cellStyle name="Entrada 2 6 2 2 32" xfId="9368" xr:uid="{AA921172-4C15-451E-9FD9-1045E35DAB24}"/>
    <cellStyle name="Entrada 2 6 2 2 33" xfId="9369" xr:uid="{93C9FA8F-5404-4B06-AC45-5A83CC508DFB}"/>
    <cellStyle name="Entrada 2 6 2 2 4" xfId="9370" xr:uid="{CC1D1220-9696-4769-A6FD-F3171FC63D59}"/>
    <cellStyle name="Entrada 2 6 2 2 5" xfId="9371" xr:uid="{530B8B58-8513-48A3-A7C9-162D25998B34}"/>
    <cellStyle name="Entrada 2 6 2 2 6" xfId="9372" xr:uid="{D65F8AB7-226F-4A6B-B959-2137B96633CF}"/>
    <cellStyle name="Entrada 2 6 2 2 7" xfId="9373" xr:uid="{F792079B-A55B-4279-8F5B-7E043A643082}"/>
    <cellStyle name="Entrada 2 6 2 2 8" xfId="9374" xr:uid="{1F37825C-C8D1-4965-8AD8-48D78D818E3A}"/>
    <cellStyle name="Entrada 2 6 2 2 9" xfId="9375" xr:uid="{97E761AC-08A8-4876-8A32-8D00DCD3BE31}"/>
    <cellStyle name="Entrada 2 6 2 20" xfId="9376" xr:uid="{E2CC697E-0040-4C88-A1DD-35E0050F41FA}"/>
    <cellStyle name="Entrada 2 6 2 21" xfId="9377" xr:uid="{53AB2567-BA3A-4071-B310-553C2AA167FF}"/>
    <cellStyle name="Entrada 2 6 2 22" xfId="9378" xr:uid="{AB0538E5-5436-4764-AEF3-BDC8E73CB2E5}"/>
    <cellStyle name="Entrada 2 6 2 23" xfId="9379" xr:uid="{F7BF370F-A118-4094-A67D-AB8A6F8EDD17}"/>
    <cellStyle name="Entrada 2 6 2 24" xfId="9380" xr:uid="{4A4A2E74-BD21-417F-A1E4-7F0BAB34071F}"/>
    <cellStyle name="Entrada 2 6 2 25" xfId="9381" xr:uid="{7CE6CD2A-D0F5-41B4-9EBC-2F5D986E1D3D}"/>
    <cellStyle name="Entrada 2 6 2 26" xfId="9382" xr:uid="{E33205DA-D128-4B49-A3C7-5080D8763C08}"/>
    <cellStyle name="Entrada 2 6 2 27" xfId="9383" xr:uid="{50393C42-E77B-4B7C-87ED-683D4A292811}"/>
    <cellStyle name="Entrada 2 6 2 28" xfId="9384" xr:uid="{66E408ED-217A-4B20-8890-780D1A100A8C}"/>
    <cellStyle name="Entrada 2 6 2 29" xfId="9385" xr:uid="{3206D3B9-3752-4D3A-BD52-216BC985FCEE}"/>
    <cellStyle name="Entrada 2 6 2 3" xfId="9386" xr:uid="{6C459658-D18B-48D3-B950-090EA39E325F}"/>
    <cellStyle name="Entrada 2 6 2 3 10" xfId="9387" xr:uid="{853B5D56-75F5-4FC7-8FAF-5B4E10D3A17B}"/>
    <cellStyle name="Entrada 2 6 2 3 11" xfId="9388" xr:uid="{51F76FA1-BDFD-42CF-A1DB-82D4023E4C9A}"/>
    <cellStyle name="Entrada 2 6 2 3 12" xfId="9389" xr:uid="{EBA184EC-9E00-43A8-9C5A-29D380AC5DB8}"/>
    <cellStyle name="Entrada 2 6 2 3 13" xfId="9390" xr:uid="{663B00F8-62FB-484E-B8C0-17A74C95D607}"/>
    <cellStyle name="Entrada 2 6 2 3 14" xfId="9391" xr:uid="{51B20EBA-613B-4540-890B-21629AED9DB3}"/>
    <cellStyle name="Entrada 2 6 2 3 15" xfId="9392" xr:uid="{2467CDA7-1438-4890-9B58-9E153040CB9D}"/>
    <cellStyle name="Entrada 2 6 2 3 16" xfId="9393" xr:uid="{59A509F4-25E4-462E-A6C4-77F3F9EB5894}"/>
    <cellStyle name="Entrada 2 6 2 3 17" xfId="9394" xr:uid="{FA4D9577-27D9-4357-AA90-B3678A1091BD}"/>
    <cellStyle name="Entrada 2 6 2 3 18" xfId="9395" xr:uid="{66CE0636-8790-4202-B766-05C949721B50}"/>
    <cellStyle name="Entrada 2 6 2 3 19" xfId="9396" xr:uid="{E4217719-8623-465A-B93C-2AECF692EC84}"/>
    <cellStyle name="Entrada 2 6 2 3 2" xfId="9397" xr:uid="{5CB7A4B2-5950-405D-8678-E60E5F32A50E}"/>
    <cellStyle name="Entrada 2 6 2 3 2 10" xfId="9398" xr:uid="{ADE8207E-3AD1-47A4-B520-C72DE90187BD}"/>
    <cellStyle name="Entrada 2 6 2 3 2 11" xfId="9399" xr:uid="{4D71D838-8912-42B5-9BAC-35C2AA20EDB8}"/>
    <cellStyle name="Entrada 2 6 2 3 2 12" xfId="9400" xr:uid="{40D3074C-3F7A-4274-A5CA-3943069261D1}"/>
    <cellStyle name="Entrada 2 6 2 3 2 13" xfId="9401" xr:uid="{4B8723CD-265E-4AF8-9FF9-29A4DB540759}"/>
    <cellStyle name="Entrada 2 6 2 3 2 14" xfId="9402" xr:uid="{BDA66D81-CC07-4C6B-918A-CA1CC1A97D0F}"/>
    <cellStyle name="Entrada 2 6 2 3 2 15" xfId="9403" xr:uid="{CECCCD94-5767-446E-A55A-63436664FF60}"/>
    <cellStyle name="Entrada 2 6 2 3 2 16" xfId="9404" xr:uid="{9EEB792E-CC04-4C55-B0D8-481993A1C921}"/>
    <cellStyle name="Entrada 2 6 2 3 2 17" xfId="9405" xr:uid="{AE4DA97E-50BA-425C-9640-B4B7596F4206}"/>
    <cellStyle name="Entrada 2 6 2 3 2 18" xfId="9406" xr:uid="{FC97658A-39F5-4C64-837B-43CCAEE8ECA9}"/>
    <cellStyle name="Entrada 2 6 2 3 2 19" xfId="9407" xr:uid="{04356153-414D-46B6-AC57-103192CA1555}"/>
    <cellStyle name="Entrada 2 6 2 3 2 2" xfId="9408" xr:uid="{0B80E6F1-C938-4DEC-ACBD-A6BBB079BB08}"/>
    <cellStyle name="Entrada 2 6 2 3 2 20" xfId="9409" xr:uid="{F49292CD-4BC2-46EE-A939-06EB6830CECC}"/>
    <cellStyle name="Entrada 2 6 2 3 2 21" xfId="9410" xr:uid="{032DFD13-F7EE-4157-BA36-D517FB253945}"/>
    <cellStyle name="Entrada 2 6 2 3 2 22" xfId="9411" xr:uid="{FE3C805C-37F5-4D6E-889E-26C58DDD44CC}"/>
    <cellStyle name="Entrada 2 6 2 3 2 23" xfId="9412" xr:uid="{5156927E-1ED0-4E5B-8287-20A52A843BEC}"/>
    <cellStyle name="Entrada 2 6 2 3 2 24" xfId="9413" xr:uid="{959591EB-7AC3-4093-809F-E9C94A3A7A2B}"/>
    <cellStyle name="Entrada 2 6 2 3 2 25" xfId="9414" xr:uid="{8A769B43-9289-4F35-8263-A44A0D8B3BB4}"/>
    <cellStyle name="Entrada 2 6 2 3 2 26" xfId="9415" xr:uid="{26684F48-4781-4EEF-9A6C-A044C38D0638}"/>
    <cellStyle name="Entrada 2 6 2 3 2 27" xfId="9416" xr:uid="{6B45EC95-4528-455F-A792-F62833FF82DE}"/>
    <cellStyle name="Entrada 2 6 2 3 2 28" xfId="9417" xr:uid="{0DC6AFB0-428B-425F-A421-1FDD3F99EDA6}"/>
    <cellStyle name="Entrada 2 6 2 3 2 29" xfId="9418" xr:uid="{FEBBB40F-DCDE-4119-8012-D483B2C0DFFD}"/>
    <cellStyle name="Entrada 2 6 2 3 2 3" xfId="9419" xr:uid="{DC02EF35-4073-42FD-AE78-38B6F454D417}"/>
    <cellStyle name="Entrada 2 6 2 3 2 30" xfId="9420" xr:uid="{7DCF800A-28BB-4949-9913-05AAD7829EE3}"/>
    <cellStyle name="Entrada 2 6 2 3 2 31" xfId="9421" xr:uid="{96CADC11-626E-421E-9CE1-E8EFB60A1489}"/>
    <cellStyle name="Entrada 2 6 2 3 2 4" xfId="9422" xr:uid="{037D2469-5B81-4DAA-94BC-598831DC0E4D}"/>
    <cellStyle name="Entrada 2 6 2 3 2 5" xfId="9423" xr:uid="{70E1BCC4-CC6F-4604-98C0-A274D412823D}"/>
    <cellStyle name="Entrada 2 6 2 3 2 6" xfId="9424" xr:uid="{FE743155-FDC0-4775-8031-99D6D98DE3D9}"/>
    <cellStyle name="Entrada 2 6 2 3 2 7" xfId="9425" xr:uid="{C5E82097-45FF-44AC-8EA4-91F4BDC76FAD}"/>
    <cellStyle name="Entrada 2 6 2 3 2 8" xfId="9426" xr:uid="{E2C2D3AF-7E01-4F18-8F91-566B4231871B}"/>
    <cellStyle name="Entrada 2 6 2 3 2 9" xfId="9427" xr:uid="{89F7696E-A4BF-4A10-AF83-FABFCBFE79CF}"/>
    <cellStyle name="Entrada 2 6 2 3 20" xfId="9428" xr:uid="{509470DB-EA13-4727-95A2-DBC4A20D93D9}"/>
    <cellStyle name="Entrada 2 6 2 3 21" xfId="9429" xr:uid="{55B32AC9-B279-4FD8-AA1A-D15112392D21}"/>
    <cellStyle name="Entrada 2 6 2 3 22" xfId="9430" xr:uid="{6E860C47-61DE-43C0-B2DD-F9F500A4D804}"/>
    <cellStyle name="Entrada 2 6 2 3 23" xfId="9431" xr:uid="{E47EC5BF-C393-41D3-AF2F-3633396152DE}"/>
    <cellStyle name="Entrada 2 6 2 3 24" xfId="9432" xr:uid="{1898580A-94CD-4BB9-A853-B5C62E4A5761}"/>
    <cellStyle name="Entrada 2 6 2 3 25" xfId="9433" xr:uid="{473B44F5-C2E2-4A75-B9A9-08B896B27EFB}"/>
    <cellStyle name="Entrada 2 6 2 3 26" xfId="9434" xr:uid="{E11CC3A1-A829-4355-8F15-6F94A53DAA95}"/>
    <cellStyle name="Entrada 2 6 2 3 27" xfId="9435" xr:uid="{B5FA41A6-4FAA-4349-B502-F0D4653E126A}"/>
    <cellStyle name="Entrada 2 6 2 3 28" xfId="9436" xr:uid="{3DC39354-4556-4DE9-882B-8E1B45FFF051}"/>
    <cellStyle name="Entrada 2 6 2 3 29" xfId="9437" xr:uid="{1955FAA3-9489-42E7-ADC3-781DCBC65292}"/>
    <cellStyle name="Entrada 2 6 2 3 3" xfId="9438" xr:uid="{C1C7833B-5396-44CB-9104-BB59E7A0FFF9}"/>
    <cellStyle name="Entrada 2 6 2 3 3 10" xfId="9439" xr:uid="{F585AD8F-7A77-4F60-A7AA-78527374B5C3}"/>
    <cellStyle name="Entrada 2 6 2 3 3 11" xfId="9440" xr:uid="{95E5EDC1-473F-408C-A293-F7D4F7662C66}"/>
    <cellStyle name="Entrada 2 6 2 3 3 12" xfId="9441" xr:uid="{492DA457-F46A-4B08-9E4E-973C0AB7DD39}"/>
    <cellStyle name="Entrada 2 6 2 3 3 13" xfId="9442" xr:uid="{E69EBEE6-E5F0-4619-9587-139778FE23AC}"/>
    <cellStyle name="Entrada 2 6 2 3 3 14" xfId="9443" xr:uid="{292DC375-8787-4F23-973A-28DBBC5D387E}"/>
    <cellStyle name="Entrada 2 6 2 3 3 15" xfId="9444" xr:uid="{D736E748-1A72-4829-8AD6-AE967E9C9D81}"/>
    <cellStyle name="Entrada 2 6 2 3 3 16" xfId="9445" xr:uid="{99E3874C-4EBD-4D68-B867-B99EC785A34D}"/>
    <cellStyle name="Entrada 2 6 2 3 3 17" xfId="9446" xr:uid="{C9F9ADD6-99B9-4035-A59B-F959A8F92882}"/>
    <cellStyle name="Entrada 2 6 2 3 3 18" xfId="9447" xr:uid="{43C62D46-4A95-4986-85D9-A8E4A1901747}"/>
    <cellStyle name="Entrada 2 6 2 3 3 19" xfId="9448" xr:uid="{F2AC4426-3FB5-4873-9D9E-3553CEE3AD8C}"/>
    <cellStyle name="Entrada 2 6 2 3 3 2" xfId="9449" xr:uid="{23C7D120-FCD3-4983-9326-8641FE6D1101}"/>
    <cellStyle name="Entrada 2 6 2 3 3 20" xfId="9450" xr:uid="{D04231E2-3979-4E7F-BD04-3F857EA9F103}"/>
    <cellStyle name="Entrada 2 6 2 3 3 21" xfId="9451" xr:uid="{45BAA26E-6CE1-4C3E-ABA0-97E259F9B03E}"/>
    <cellStyle name="Entrada 2 6 2 3 3 22" xfId="9452" xr:uid="{CF1C1E5C-063F-46E5-A885-02E4DBAB82A4}"/>
    <cellStyle name="Entrada 2 6 2 3 3 23" xfId="9453" xr:uid="{28576927-61A2-4B1D-A057-6F3F24F1E43F}"/>
    <cellStyle name="Entrada 2 6 2 3 3 24" xfId="9454" xr:uid="{6FADBDDB-DFFA-4A6C-A5B3-3756AB82BEC1}"/>
    <cellStyle name="Entrada 2 6 2 3 3 25" xfId="9455" xr:uid="{D1D66AE6-CF8F-4068-B3EA-C88FAE2EA73B}"/>
    <cellStyle name="Entrada 2 6 2 3 3 26" xfId="9456" xr:uid="{AC3D8962-C114-4000-A87E-9912F7C3EE54}"/>
    <cellStyle name="Entrada 2 6 2 3 3 27" xfId="9457" xr:uid="{A81A1178-2CF9-4B79-B6CB-DCACBA89064A}"/>
    <cellStyle name="Entrada 2 6 2 3 3 28" xfId="9458" xr:uid="{947289F5-1C3A-4A4C-82BB-EF97E051E553}"/>
    <cellStyle name="Entrada 2 6 2 3 3 29" xfId="9459" xr:uid="{C5423EEC-A3B6-4C75-8841-5587D3753465}"/>
    <cellStyle name="Entrada 2 6 2 3 3 3" xfId="9460" xr:uid="{35CB4A45-4F0D-4927-93E9-5E52C2E1BEC3}"/>
    <cellStyle name="Entrada 2 6 2 3 3 30" xfId="9461" xr:uid="{928553E5-B2DD-4700-BF90-F00F42D68FB3}"/>
    <cellStyle name="Entrada 2 6 2 3 3 31" xfId="9462" xr:uid="{08F96CC6-92B2-4494-972C-841071EBBF55}"/>
    <cellStyle name="Entrada 2 6 2 3 3 4" xfId="9463" xr:uid="{19E87DCE-EC3B-4E0C-99F1-6AB91CFB806D}"/>
    <cellStyle name="Entrada 2 6 2 3 3 5" xfId="9464" xr:uid="{4CACFFAE-74D2-4613-BBFD-FE65FD2C21CB}"/>
    <cellStyle name="Entrada 2 6 2 3 3 6" xfId="9465" xr:uid="{89B6AD04-1688-4DB8-A6AF-A5FFACFEF644}"/>
    <cellStyle name="Entrada 2 6 2 3 3 7" xfId="9466" xr:uid="{CAA266E0-64B6-4CFD-8D92-7D5A6CE9B028}"/>
    <cellStyle name="Entrada 2 6 2 3 3 8" xfId="9467" xr:uid="{65A108A6-BB9B-406E-8F12-11AC495DFBCA}"/>
    <cellStyle name="Entrada 2 6 2 3 3 9" xfId="9468" xr:uid="{A4AF9A67-5048-48D0-B492-3CEE9B162972}"/>
    <cellStyle name="Entrada 2 6 2 3 30" xfId="9469" xr:uid="{980831A7-141F-4BD1-8619-B62DA6538710}"/>
    <cellStyle name="Entrada 2 6 2 3 31" xfId="9470" xr:uid="{74AE486C-EC53-49A8-B387-74280B4F234F}"/>
    <cellStyle name="Entrada 2 6 2 3 32" xfId="9471" xr:uid="{B9200B6A-ECEE-40D9-B000-ED9C7A32AE99}"/>
    <cellStyle name="Entrada 2 6 2 3 33" xfId="9472" xr:uid="{50A4CA5F-7DF8-4211-A2CE-9E1B735484A9}"/>
    <cellStyle name="Entrada 2 6 2 3 4" xfId="9473" xr:uid="{D26A50E4-74FF-40E1-BA4E-DE35A7679C79}"/>
    <cellStyle name="Entrada 2 6 2 3 5" xfId="9474" xr:uid="{7D56AE11-FF51-418C-845E-FABABA583AD4}"/>
    <cellStyle name="Entrada 2 6 2 3 6" xfId="9475" xr:uid="{78F6B37A-FBC2-4348-80D9-0569530A41CC}"/>
    <cellStyle name="Entrada 2 6 2 3 7" xfId="9476" xr:uid="{13708531-DFD2-4FB8-A92A-5FD929C3FFF7}"/>
    <cellStyle name="Entrada 2 6 2 3 8" xfId="9477" xr:uid="{C9AD08B5-F66A-4CFB-9ED5-F82B3EB992DC}"/>
    <cellStyle name="Entrada 2 6 2 3 9" xfId="9478" xr:uid="{D717CE3F-9154-4127-BB10-94920CAB0873}"/>
    <cellStyle name="Entrada 2 6 2 30" xfId="9479" xr:uid="{2CB01EB8-1AC8-4FB8-B520-E46E5219B5F8}"/>
    <cellStyle name="Entrada 2 6 2 31" xfId="9480" xr:uid="{C43093BA-F63C-4951-87D9-E51191D5BDCD}"/>
    <cellStyle name="Entrada 2 6 2 32" xfId="9481" xr:uid="{2D1E37EC-A1BC-4105-BAF9-80A64C73602C}"/>
    <cellStyle name="Entrada 2 6 2 33" xfId="9482" xr:uid="{0AEAEB5C-3B4F-44B3-9D5F-6026F35493FF}"/>
    <cellStyle name="Entrada 2 6 2 34" xfId="9483" xr:uid="{9B210F4C-1B89-48CF-A478-41BB8B26D8BC}"/>
    <cellStyle name="Entrada 2 6 2 35" xfId="9484" xr:uid="{EE4C3FEA-FE33-464B-AA8A-EF0BDB460C3F}"/>
    <cellStyle name="Entrada 2 6 2 36" xfId="9485" xr:uid="{930CAD6D-CADC-4F58-AEB3-366D6131583A}"/>
    <cellStyle name="Entrada 2 6 2 4" xfId="9486" xr:uid="{62CE1452-15AE-4A9D-961B-C8AD7551029E}"/>
    <cellStyle name="Entrada 2 6 2 4 10" xfId="9487" xr:uid="{5C8AB425-4F6D-405D-97D4-683A80C4ED63}"/>
    <cellStyle name="Entrada 2 6 2 4 11" xfId="9488" xr:uid="{19401B6D-0DF0-4492-9D49-0739D7FA8C81}"/>
    <cellStyle name="Entrada 2 6 2 4 12" xfId="9489" xr:uid="{213E4123-617A-45B6-A633-4B30C9026A3E}"/>
    <cellStyle name="Entrada 2 6 2 4 13" xfId="9490" xr:uid="{17970568-06BA-4B34-A49A-5782E45061C4}"/>
    <cellStyle name="Entrada 2 6 2 4 14" xfId="9491" xr:uid="{5870389A-1547-423D-89C7-91E0BCB5D42E}"/>
    <cellStyle name="Entrada 2 6 2 4 15" xfId="9492" xr:uid="{4C12A116-6089-4B87-8900-48CA2D493113}"/>
    <cellStyle name="Entrada 2 6 2 4 16" xfId="9493" xr:uid="{349E8B65-7D24-4FE0-A8AF-32840904D6A0}"/>
    <cellStyle name="Entrada 2 6 2 4 17" xfId="9494" xr:uid="{122D1466-1E08-4FF2-8C95-D67CFFD3B3E2}"/>
    <cellStyle name="Entrada 2 6 2 4 18" xfId="9495" xr:uid="{C3EB0081-AC8B-435C-BA07-403E20CC793B}"/>
    <cellStyle name="Entrada 2 6 2 4 19" xfId="9496" xr:uid="{8AC4936A-A873-4B62-AADE-00EE8396D457}"/>
    <cellStyle name="Entrada 2 6 2 4 2" xfId="9497" xr:uid="{5A9899F5-5B00-478E-B3AA-17BDCDF7235D}"/>
    <cellStyle name="Entrada 2 6 2 4 2 10" xfId="9498" xr:uid="{4ECBD4E2-8CE7-40EB-91BF-BD447A63C827}"/>
    <cellStyle name="Entrada 2 6 2 4 2 11" xfId="9499" xr:uid="{193DFF06-01AD-4579-B838-7DC8DDF61C71}"/>
    <cellStyle name="Entrada 2 6 2 4 2 12" xfId="9500" xr:uid="{5368C91D-534C-48A6-9102-55E900C2B39A}"/>
    <cellStyle name="Entrada 2 6 2 4 2 13" xfId="9501" xr:uid="{101EB438-0C82-4FD9-A9D7-599A6908AAE1}"/>
    <cellStyle name="Entrada 2 6 2 4 2 14" xfId="9502" xr:uid="{5123626A-CE04-4A6E-8E28-F03FE9D7D6E8}"/>
    <cellStyle name="Entrada 2 6 2 4 2 15" xfId="9503" xr:uid="{F0BE8039-4085-43C0-AE82-CA5069635D47}"/>
    <cellStyle name="Entrada 2 6 2 4 2 16" xfId="9504" xr:uid="{067D23BB-96DA-4D31-A240-24BB89D69307}"/>
    <cellStyle name="Entrada 2 6 2 4 2 17" xfId="9505" xr:uid="{D7D9FF75-DD53-4122-9F8A-2C6A9A3894C3}"/>
    <cellStyle name="Entrada 2 6 2 4 2 18" xfId="9506" xr:uid="{CCABC23A-A5D5-443E-AEEA-87B8358C114F}"/>
    <cellStyle name="Entrada 2 6 2 4 2 19" xfId="9507" xr:uid="{BC626140-00E1-4201-BEC7-A607BAB4A4C6}"/>
    <cellStyle name="Entrada 2 6 2 4 2 2" xfId="9508" xr:uid="{AA2EA6B1-CE8E-47D9-BE6F-8CC97789ECE8}"/>
    <cellStyle name="Entrada 2 6 2 4 2 20" xfId="9509" xr:uid="{3EBE5224-7C34-4BBD-B902-A6413CB3263C}"/>
    <cellStyle name="Entrada 2 6 2 4 2 21" xfId="9510" xr:uid="{2FC96CC6-DA36-4800-8673-975A727EACBD}"/>
    <cellStyle name="Entrada 2 6 2 4 2 22" xfId="9511" xr:uid="{923F385E-B755-42FC-AF11-DCCAAE8B7E74}"/>
    <cellStyle name="Entrada 2 6 2 4 2 23" xfId="9512" xr:uid="{E8F61FB4-EAE4-4B8A-B9BE-1507E00DD64B}"/>
    <cellStyle name="Entrada 2 6 2 4 2 24" xfId="9513" xr:uid="{DECD6917-3CCE-46E4-B962-BCE99706A39A}"/>
    <cellStyle name="Entrada 2 6 2 4 2 25" xfId="9514" xr:uid="{96C4E336-802A-4250-A81A-5B57E8ECD847}"/>
    <cellStyle name="Entrada 2 6 2 4 2 26" xfId="9515" xr:uid="{1F41885C-927A-4D86-B788-CC5F3CDE0AD0}"/>
    <cellStyle name="Entrada 2 6 2 4 2 27" xfId="9516" xr:uid="{4FB14CDC-00B9-4CFF-998B-9F1D2EB471CC}"/>
    <cellStyle name="Entrada 2 6 2 4 2 28" xfId="9517" xr:uid="{8EBD3D60-F95C-4FE6-B8C5-BD23CEA588E2}"/>
    <cellStyle name="Entrada 2 6 2 4 2 29" xfId="9518" xr:uid="{EC4650CC-A9DC-4D1A-AD39-105F9521083C}"/>
    <cellStyle name="Entrada 2 6 2 4 2 3" xfId="9519" xr:uid="{5EC1C888-004E-4C52-ABBD-533EAA3077C5}"/>
    <cellStyle name="Entrada 2 6 2 4 2 30" xfId="9520" xr:uid="{AC7FC698-5ED5-4FC7-91A5-88233EE90D51}"/>
    <cellStyle name="Entrada 2 6 2 4 2 31" xfId="9521" xr:uid="{73CACE1D-F0ED-4FA6-9608-37388528FBC9}"/>
    <cellStyle name="Entrada 2 6 2 4 2 4" xfId="9522" xr:uid="{816761BD-C2B3-456B-8A68-16A8FBBA2295}"/>
    <cellStyle name="Entrada 2 6 2 4 2 5" xfId="9523" xr:uid="{C71657B2-3ADE-4CBE-A0C5-500037B63680}"/>
    <cellStyle name="Entrada 2 6 2 4 2 6" xfId="9524" xr:uid="{E1274C3F-7A81-4A06-818F-88A83CF6D8AC}"/>
    <cellStyle name="Entrada 2 6 2 4 2 7" xfId="9525" xr:uid="{C2E2A341-951B-4B46-A408-0199130FEC3F}"/>
    <cellStyle name="Entrada 2 6 2 4 2 8" xfId="9526" xr:uid="{7AB4F9DB-CFB5-41E9-B013-9DFCD5D9844A}"/>
    <cellStyle name="Entrada 2 6 2 4 2 9" xfId="9527" xr:uid="{DF3ADE45-7733-4B27-B60F-03BEF2CB2AA4}"/>
    <cellStyle name="Entrada 2 6 2 4 20" xfId="9528" xr:uid="{4FB4D775-077E-4822-86E5-0F1B0674543D}"/>
    <cellStyle name="Entrada 2 6 2 4 21" xfId="9529" xr:uid="{6118409D-7B5C-453B-B1F8-EAEC27BFE4CA}"/>
    <cellStyle name="Entrada 2 6 2 4 22" xfId="9530" xr:uid="{153752D1-E2C1-487A-BEF0-FCD69DDCDE7B}"/>
    <cellStyle name="Entrada 2 6 2 4 23" xfId="9531" xr:uid="{194A22EB-7EDE-4846-9CF1-A169FFD9EC78}"/>
    <cellStyle name="Entrada 2 6 2 4 24" xfId="9532" xr:uid="{E49CDD30-04D3-4C3E-A56D-36B3D40C55DA}"/>
    <cellStyle name="Entrada 2 6 2 4 25" xfId="9533" xr:uid="{F286F9DB-7BC6-46F6-BAEA-5E339BB8C0C2}"/>
    <cellStyle name="Entrada 2 6 2 4 26" xfId="9534" xr:uid="{6F0AF759-71DC-450D-A6E3-221429331F00}"/>
    <cellStyle name="Entrada 2 6 2 4 27" xfId="9535" xr:uid="{BB3491B8-0EA0-4639-9384-C0F0AF2857B3}"/>
    <cellStyle name="Entrada 2 6 2 4 28" xfId="9536" xr:uid="{DBC26640-BC0C-43D4-A529-B50FF5F3E14B}"/>
    <cellStyle name="Entrada 2 6 2 4 29" xfId="9537" xr:uid="{C0D7466D-45A8-4F7E-925F-F18AB45E1C80}"/>
    <cellStyle name="Entrada 2 6 2 4 3" xfId="9538" xr:uid="{1B9D1240-F1CF-4A73-987E-D1C118D84D80}"/>
    <cellStyle name="Entrada 2 6 2 4 3 10" xfId="9539" xr:uid="{CC66B7A3-5AC0-46E4-BDD1-229FC90A41B4}"/>
    <cellStyle name="Entrada 2 6 2 4 3 11" xfId="9540" xr:uid="{E9953AED-EE37-4C31-AD1A-C6636E75FEEE}"/>
    <cellStyle name="Entrada 2 6 2 4 3 12" xfId="9541" xr:uid="{45330A27-A5FE-48C6-AB49-212835B07036}"/>
    <cellStyle name="Entrada 2 6 2 4 3 13" xfId="9542" xr:uid="{790D6F31-69D7-41EF-A73C-12130A2A1C09}"/>
    <cellStyle name="Entrada 2 6 2 4 3 14" xfId="9543" xr:uid="{7534CF58-A6C6-456E-BAA1-7725DD854712}"/>
    <cellStyle name="Entrada 2 6 2 4 3 15" xfId="9544" xr:uid="{D4DA3D38-3831-402F-9F77-BCE79B777E88}"/>
    <cellStyle name="Entrada 2 6 2 4 3 16" xfId="9545" xr:uid="{12A49F8A-3546-49E7-9174-8D9206BC06ED}"/>
    <cellStyle name="Entrada 2 6 2 4 3 17" xfId="9546" xr:uid="{57732788-5633-4512-8281-8A7E8660146A}"/>
    <cellStyle name="Entrada 2 6 2 4 3 18" xfId="9547" xr:uid="{4230A14F-6925-4F25-B2DE-4F6DEEB3F144}"/>
    <cellStyle name="Entrada 2 6 2 4 3 19" xfId="9548" xr:uid="{B9640760-2961-4DAD-B3BA-39592F380492}"/>
    <cellStyle name="Entrada 2 6 2 4 3 2" xfId="9549" xr:uid="{AFC5EB98-CB46-4485-A3E2-63DDE3397420}"/>
    <cellStyle name="Entrada 2 6 2 4 3 20" xfId="9550" xr:uid="{CED8C30C-6B7E-4699-A026-9714FF5E8977}"/>
    <cellStyle name="Entrada 2 6 2 4 3 21" xfId="9551" xr:uid="{D5E57360-F972-48B9-A226-DA54E3F86AF6}"/>
    <cellStyle name="Entrada 2 6 2 4 3 22" xfId="9552" xr:uid="{A960624E-8F1B-4CCD-AB55-43045C4D8E3D}"/>
    <cellStyle name="Entrada 2 6 2 4 3 23" xfId="9553" xr:uid="{C1402BF1-687C-4DB4-B353-8E280ED10473}"/>
    <cellStyle name="Entrada 2 6 2 4 3 24" xfId="9554" xr:uid="{D0CBBF92-019F-4984-9D68-B71E7C3F443A}"/>
    <cellStyle name="Entrada 2 6 2 4 3 25" xfId="9555" xr:uid="{B0FA1DB7-6B77-4675-9EC5-D0B2ED8036E2}"/>
    <cellStyle name="Entrada 2 6 2 4 3 26" xfId="9556" xr:uid="{794E4280-37E6-4A4C-AF9D-51288539E8E7}"/>
    <cellStyle name="Entrada 2 6 2 4 3 27" xfId="9557" xr:uid="{0AACE2B7-0175-42E5-9E4C-59CB69A5D15E}"/>
    <cellStyle name="Entrada 2 6 2 4 3 28" xfId="9558" xr:uid="{432E9CDC-C45A-43E0-9037-5B76EEA89CB1}"/>
    <cellStyle name="Entrada 2 6 2 4 3 29" xfId="9559" xr:uid="{33E3C3FC-FB29-46DE-8FA0-560DA0AD5023}"/>
    <cellStyle name="Entrada 2 6 2 4 3 3" xfId="9560" xr:uid="{CE45ACE6-08FD-4A48-B28B-6024A514877B}"/>
    <cellStyle name="Entrada 2 6 2 4 3 30" xfId="9561" xr:uid="{B08145B7-2B82-4487-BE20-DAF7099B740F}"/>
    <cellStyle name="Entrada 2 6 2 4 3 31" xfId="9562" xr:uid="{6416F07C-2DFF-428E-9F87-C5D2AAD8FA5B}"/>
    <cellStyle name="Entrada 2 6 2 4 3 4" xfId="9563" xr:uid="{5ABF6A48-B5D0-4EB9-AAD3-18F7E1B7F23C}"/>
    <cellStyle name="Entrada 2 6 2 4 3 5" xfId="9564" xr:uid="{841A2687-0E09-4497-9A3A-1843093E2C58}"/>
    <cellStyle name="Entrada 2 6 2 4 3 6" xfId="9565" xr:uid="{E023FA8D-6AE7-4E69-B105-EA154314010E}"/>
    <cellStyle name="Entrada 2 6 2 4 3 7" xfId="9566" xr:uid="{226F6B20-9A25-441D-A47A-5C8344170123}"/>
    <cellStyle name="Entrada 2 6 2 4 3 8" xfId="9567" xr:uid="{4E33F5D8-8F46-4084-BF32-E931A90DC55E}"/>
    <cellStyle name="Entrada 2 6 2 4 3 9" xfId="9568" xr:uid="{2CE6E55E-BFF8-4207-B1ED-AB91D4FE328F}"/>
    <cellStyle name="Entrada 2 6 2 4 30" xfId="9569" xr:uid="{3EE0F136-A51D-4493-83AD-EEC89AFEF310}"/>
    <cellStyle name="Entrada 2 6 2 4 31" xfId="9570" xr:uid="{0636957D-A388-439C-9717-743905BC19FD}"/>
    <cellStyle name="Entrada 2 6 2 4 32" xfId="9571" xr:uid="{6964A7F9-EF7D-4EDA-BBEE-B63B8A481828}"/>
    <cellStyle name="Entrada 2 6 2 4 33" xfId="9572" xr:uid="{57BC37F7-232C-42DD-9E03-E9EEA735213E}"/>
    <cellStyle name="Entrada 2 6 2 4 4" xfId="9573" xr:uid="{1669F318-A8DB-4B81-B2A1-B3A731A49A85}"/>
    <cellStyle name="Entrada 2 6 2 4 5" xfId="9574" xr:uid="{920493FF-093D-4FDD-9EBB-3A4F016DA634}"/>
    <cellStyle name="Entrada 2 6 2 4 6" xfId="9575" xr:uid="{BD4CF995-2CA0-44E7-91DB-CD5B43B1CC24}"/>
    <cellStyle name="Entrada 2 6 2 4 7" xfId="9576" xr:uid="{6F9455E1-377C-4FBE-9EC4-D084C5933C53}"/>
    <cellStyle name="Entrada 2 6 2 4 8" xfId="9577" xr:uid="{BBECE5C5-1A26-405E-AED4-E3EACEF34107}"/>
    <cellStyle name="Entrada 2 6 2 4 9" xfId="9578" xr:uid="{55309629-5734-4882-B932-381D64A3B3E8}"/>
    <cellStyle name="Entrada 2 6 2 5" xfId="9579" xr:uid="{BDFFE1E5-FC12-4F57-9F6A-FFF33656AD67}"/>
    <cellStyle name="Entrada 2 6 2 5 10" xfId="9580" xr:uid="{17347F38-8B39-426B-930B-355C50091176}"/>
    <cellStyle name="Entrada 2 6 2 5 11" xfId="9581" xr:uid="{B517602F-19B7-41D3-8E4F-5B4BF89E6486}"/>
    <cellStyle name="Entrada 2 6 2 5 12" xfId="9582" xr:uid="{9E2A0A9F-AF7E-4057-9CEC-A1208C75E568}"/>
    <cellStyle name="Entrada 2 6 2 5 13" xfId="9583" xr:uid="{C081B4D3-B4BF-473E-B370-1EF6C4CF9723}"/>
    <cellStyle name="Entrada 2 6 2 5 14" xfId="9584" xr:uid="{F8693178-4955-4487-9162-5D8D79AC2C83}"/>
    <cellStyle name="Entrada 2 6 2 5 15" xfId="9585" xr:uid="{95DDAF7C-ED55-48BB-802B-349542BC468A}"/>
    <cellStyle name="Entrada 2 6 2 5 16" xfId="9586" xr:uid="{E97F8D6D-881D-4DB5-980D-C173A66C0670}"/>
    <cellStyle name="Entrada 2 6 2 5 17" xfId="9587" xr:uid="{B1398AF1-3370-4127-85DC-C7A90CFE92CD}"/>
    <cellStyle name="Entrada 2 6 2 5 18" xfId="9588" xr:uid="{CB917F3F-4643-44CD-B8B5-E582C48635C7}"/>
    <cellStyle name="Entrada 2 6 2 5 19" xfId="9589" xr:uid="{E3E012DB-A824-4F4F-A0FF-AEA379784393}"/>
    <cellStyle name="Entrada 2 6 2 5 2" xfId="9590" xr:uid="{2AEB03DD-1410-4307-8D25-4E4AA104B9FA}"/>
    <cellStyle name="Entrada 2 6 2 5 20" xfId="9591" xr:uid="{ABD051BF-26D2-456B-BC5C-D72EAE37DE6B}"/>
    <cellStyle name="Entrada 2 6 2 5 21" xfId="9592" xr:uid="{084ABDC7-3648-4D01-B37D-3A326FEEE393}"/>
    <cellStyle name="Entrada 2 6 2 5 22" xfId="9593" xr:uid="{C48334FC-5EED-49FC-84B1-092179C7B0C5}"/>
    <cellStyle name="Entrada 2 6 2 5 23" xfId="9594" xr:uid="{5A01848E-6B69-486C-B217-91CA93493826}"/>
    <cellStyle name="Entrada 2 6 2 5 24" xfId="9595" xr:uid="{97267A4A-DC4B-4F29-8DDB-1B014C20B088}"/>
    <cellStyle name="Entrada 2 6 2 5 25" xfId="9596" xr:uid="{57DABDC0-5914-4212-959B-4CFC1D0EE150}"/>
    <cellStyle name="Entrada 2 6 2 5 26" xfId="9597" xr:uid="{20C1B3B9-041F-4589-8463-2AEC536878BE}"/>
    <cellStyle name="Entrada 2 6 2 5 27" xfId="9598" xr:uid="{A2683969-312E-4020-AC7A-A7AC27F24FDC}"/>
    <cellStyle name="Entrada 2 6 2 5 28" xfId="9599" xr:uid="{89247EB3-892E-421F-BC44-B5DBA36A5B6B}"/>
    <cellStyle name="Entrada 2 6 2 5 29" xfId="9600" xr:uid="{B5EDC6AB-237C-44BD-B897-94472BB5C109}"/>
    <cellStyle name="Entrada 2 6 2 5 3" xfId="9601" xr:uid="{39E1AB8B-6840-43D9-99AA-7B73E8BFCECE}"/>
    <cellStyle name="Entrada 2 6 2 5 30" xfId="9602" xr:uid="{28B6EEA4-31CA-4F1F-8F85-00CA709AA1FC}"/>
    <cellStyle name="Entrada 2 6 2 5 31" xfId="9603" xr:uid="{D7B94A8F-F680-4C55-BC2D-2C485C2EFCB4}"/>
    <cellStyle name="Entrada 2 6 2 5 4" xfId="9604" xr:uid="{597E18EB-C21F-4504-80BF-FAC2BC9856F3}"/>
    <cellStyle name="Entrada 2 6 2 5 5" xfId="9605" xr:uid="{0054801F-7602-4B3D-AD78-22BA9A7D42D6}"/>
    <cellStyle name="Entrada 2 6 2 5 6" xfId="9606" xr:uid="{388D52D7-C7EC-493D-891B-98648C47089C}"/>
    <cellStyle name="Entrada 2 6 2 5 7" xfId="9607" xr:uid="{45A2FB1F-CC71-45AB-BBAD-3B00A56486EF}"/>
    <cellStyle name="Entrada 2 6 2 5 8" xfId="9608" xr:uid="{AF8FD973-7512-430E-A93F-BDDB3E173943}"/>
    <cellStyle name="Entrada 2 6 2 5 9" xfId="9609" xr:uid="{3E25E755-A88B-4C30-8695-4D8D20B722C1}"/>
    <cellStyle name="Entrada 2 6 2 6" xfId="9610" xr:uid="{08F8D555-EB42-4690-BC4E-354EB0D33050}"/>
    <cellStyle name="Entrada 2 6 2 6 10" xfId="9611" xr:uid="{D7DD07D4-CA06-4A12-81B0-B7D48D849C49}"/>
    <cellStyle name="Entrada 2 6 2 6 11" xfId="9612" xr:uid="{974098BD-B2D7-4045-8D7D-9219ABD58E28}"/>
    <cellStyle name="Entrada 2 6 2 6 12" xfId="9613" xr:uid="{6879B571-01DF-41C4-8CB2-484ED69497F7}"/>
    <cellStyle name="Entrada 2 6 2 6 13" xfId="9614" xr:uid="{563C4E24-1AC0-4D27-ADF4-ADAAE44C5278}"/>
    <cellStyle name="Entrada 2 6 2 6 14" xfId="9615" xr:uid="{163A67A5-A567-441D-934D-5AE4C4FCA6F3}"/>
    <cellStyle name="Entrada 2 6 2 6 15" xfId="9616" xr:uid="{961095C6-4910-4428-93F8-BE47B2192DF2}"/>
    <cellStyle name="Entrada 2 6 2 6 16" xfId="9617" xr:uid="{84FC8B9A-E2A3-4C2D-B33A-2684D728EB67}"/>
    <cellStyle name="Entrada 2 6 2 6 17" xfId="9618" xr:uid="{F41EF8C2-688F-439B-957C-0C8092A43B10}"/>
    <cellStyle name="Entrada 2 6 2 6 18" xfId="9619" xr:uid="{5BCAFE38-9691-4382-B6C4-45FA9FB7D71E}"/>
    <cellStyle name="Entrada 2 6 2 6 19" xfId="9620" xr:uid="{4DCC7960-A64B-4DA2-90AC-391E9BE2CEEF}"/>
    <cellStyle name="Entrada 2 6 2 6 2" xfId="9621" xr:uid="{F52D80EA-350A-4B71-AF2D-F0B9A1D6F5D5}"/>
    <cellStyle name="Entrada 2 6 2 6 20" xfId="9622" xr:uid="{C6448C46-D3F7-42A4-9ABB-E95827235401}"/>
    <cellStyle name="Entrada 2 6 2 6 21" xfId="9623" xr:uid="{855183BC-66B8-49E9-952B-BA1E6AA126D7}"/>
    <cellStyle name="Entrada 2 6 2 6 22" xfId="9624" xr:uid="{766AD2EC-60C3-40E4-AF79-2146C294DBFE}"/>
    <cellStyle name="Entrada 2 6 2 6 23" xfId="9625" xr:uid="{9F7955AD-F20E-4C16-9902-AEFFFE755492}"/>
    <cellStyle name="Entrada 2 6 2 6 24" xfId="9626" xr:uid="{CAA6B7F1-F589-42F5-8BA7-FAD2B9557A88}"/>
    <cellStyle name="Entrada 2 6 2 6 25" xfId="9627" xr:uid="{D3967071-8386-44CD-9AF0-0A1343A3DB32}"/>
    <cellStyle name="Entrada 2 6 2 6 26" xfId="9628" xr:uid="{7A205983-407E-44A5-A6B5-EFC5DC7BC11A}"/>
    <cellStyle name="Entrada 2 6 2 6 27" xfId="9629" xr:uid="{4B17D00E-608C-4D82-8490-C770D655D8BD}"/>
    <cellStyle name="Entrada 2 6 2 6 28" xfId="9630" xr:uid="{19D19A5C-07B8-4A5B-8760-FD639B4D08C5}"/>
    <cellStyle name="Entrada 2 6 2 6 29" xfId="9631" xr:uid="{C6A7428D-7C74-4878-99E6-7D8C60B5D93B}"/>
    <cellStyle name="Entrada 2 6 2 6 3" xfId="9632" xr:uid="{55A5D0C3-4819-4D0F-88E5-3345D3640424}"/>
    <cellStyle name="Entrada 2 6 2 6 30" xfId="9633" xr:uid="{B4EA0535-E6DE-4AB9-9268-D96A18E84ECB}"/>
    <cellStyle name="Entrada 2 6 2 6 31" xfId="9634" xr:uid="{AAF2DC10-CD0F-4748-AF4E-074253BF4A48}"/>
    <cellStyle name="Entrada 2 6 2 6 4" xfId="9635" xr:uid="{099C2B58-5A75-40DB-B5A2-38D37695D1FE}"/>
    <cellStyle name="Entrada 2 6 2 6 5" xfId="9636" xr:uid="{CD7669AE-C964-425F-B378-9CD4F5D6175F}"/>
    <cellStyle name="Entrada 2 6 2 6 6" xfId="9637" xr:uid="{09B384D8-A1E9-400A-9B73-1BAB717E385A}"/>
    <cellStyle name="Entrada 2 6 2 6 7" xfId="9638" xr:uid="{5FAA49DB-F1B2-4E87-9345-A3C2ACA365F3}"/>
    <cellStyle name="Entrada 2 6 2 6 8" xfId="9639" xr:uid="{4443D8FA-E283-49E1-BCA7-E4B6F48E5658}"/>
    <cellStyle name="Entrada 2 6 2 6 9" xfId="9640" xr:uid="{F87AC6DE-3CCB-47F9-8C47-E4A2851CF070}"/>
    <cellStyle name="Entrada 2 6 2 7" xfId="9641" xr:uid="{68A6641F-ABD8-4E7B-B5AF-11C9D4193C1F}"/>
    <cellStyle name="Entrada 2 6 2 8" xfId="9642" xr:uid="{58E37B12-4B96-49A5-819A-0292087C6C5B}"/>
    <cellStyle name="Entrada 2 6 2 9" xfId="9643" xr:uid="{3482614A-DBC3-4C9B-9A64-D59E1727BB0C}"/>
    <cellStyle name="Entrada 2 6 20" xfId="9644" xr:uid="{4AE823A7-CFC1-4606-99C6-3783735E5E93}"/>
    <cellStyle name="Entrada 2 6 21" xfId="9645" xr:uid="{2BF27BB7-E4F5-4BFC-B535-A8BC949F6BA3}"/>
    <cellStyle name="Entrada 2 6 22" xfId="9646" xr:uid="{872820E5-6C34-46D8-84DA-3777AF35B9DF}"/>
    <cellStyle name="Entrada 2 6 23" xfId="9647" xr:uid="{129EC3C0-6002-4309-9088-D4994D2CEBF4}"/>
    <cellStyle name="Entrada 2 6 24" xfId="9648" xr:uid="{548498B5-351E-4C6B-BC3D-662AFBC90D84}"/>
    <cellStyle name="Entrada 2 6 25" xfId="9649" xr:uid="{2B716CFE-6C23-4A88-99D8-14658185A681}"/>
    <cellStyle name="Entrada 2 6 26" xfId="9650" xr:uid="{9CC492A8-27A7-4BA4-8A6B-D7229785D872}"/>
    <cellStyle name="Entrada 2 6 27" xfId="9651" xr:uid="{564DA328-A175-4EE5-BC9E-86F9730B48F9}"/>
    <cellStyle name="Entrada 2 6 28" xfId="9652" xr:uid="{C2AC31D1-8207-4E6A-853E-0CEBEAAF8199}"/>
    <cellStyle name="Entrada 2 6 29" xfId="9653" xr:uid="{6B8D3D50-5F90-487A-858F-B1AEA5B715A0}"/>
    <cellStyle name="Entrada 2 6 3" xfId="9654" xr:uid="{FA8AB40F-77AD-4A5F-8CE1-48AB15997E24}"/>
    <cellStyle name="Entrada 2 6 3 10" xfId="9655" xr:uid="{C24ED446-BB2E-48F1-82E5-6929AD9349EB}"/>
    <cellStyle name="Entrada 2 6 3 11" xfId="9656" xr:uid="{22187D82-BCD9-4BA1-83AF-CAE31522BFD8}"/>
    <cellStyle name="Entrada 2 6 3 12" xfId="9657" xr:uid="{6D72DC2E-88E3-4943-AC64-CFF2B73144D0}"/>
    <cellStyle name="Entrada 2 6 3 13" xfId="9658" xr:uid="{BFB893A2-1357-49C9-9758-C2B25A2207B5}"/>
    <cellStyle name="Entrada 2 6 3 14" xfId="9659" xr:uid="{56300258-A0CA-4FD3-AEB2-EAA1344348E8}"/>
    <cellStyle name="Entrada 2 6 3 15" xfId="9660" xr:uid="{6BE03E74-3631-4F29-BB16-39C3015E5E48}"/>
    <cellStyle name="Entrada 2 6 3 16" xfId="9661" xr:uid="{DB9C3CB1-8D1C-4035-8450-F1E05B5A1395}"/>
    <cellStyle name="Entrada 2 6 3 17" xfId="9662" xr:uid="{C5ACDEB7-B15A-4800-A6F3-E12870E72DE5}"/>
    <cellStyle name="Entrada 2 6 3 18" xfId="9663" xr:uid="{C753556C-056A-4FAE-9A7E-622BFB8E777E}"/>
    <cellStyle name="Entrada 2 6 3 19" xfId="9664" xr:uid="{268BF50C-9FC5-42E0-8F90-D17F23A97BC4}"/>
    <cellStyle name="Entrada 2 6 3 2" xfId="9665" xr:uid="{6ED3AA45-4AAC-4E8B-AD0C-53280D333B91}"/>
    <cellStyle name="Entrada 2 6 3 2 10" xfId="9666" xr:uid="{E99BCC9F-631A-4041-AA3C-DDB0E64A7B60}"/>
    <cellStyle name="Entrada 2 6 3 2 11" xfId="9667" xr:uid="{D30179DE-6193-49FE-BA9D-F074EEEAA5A1}"/>
    <cellStyle name="Entrada 2 6 3 2 12" xfId="9668" xr:uid="{CC3FAE5B-CAFF-41C8-9146-6965CA015909}"/>
    <cellStyle name="Entrada 2 6 3 2 13" xfId="9669" xr:uid="{9F3EFC4E-59A7-415B-9084-87E7BF3499C8}"/>
    <cellStyle name="Entrada 2 6 3 2 14" xfId="9670" xr:uid="{AE4A6801-EE2B-4C93-B2BA-0DAC938E5153}"/>
    <cellStyle name="Entrada 2 6 3 2 15" xfId="9671" xr:uid="{B2ADA8E7-34DB-4984-BE6D-95F011D90371}"/>
    <cellStyle name="Entrada 2 6 3 2 16" xfId="9672" xr:uid="{52372D30-23E3-4B43-8E29-69DA1CFD4204}"/>
    <cellStyle name="Entrada 2 6 3 2 17" xfId="9673" xr:uid="{351D7B7C-94B6-43E1-ABB0-D43C94FB047E}"/>
    <cellStyle name="Entrada 2 6 3 2 18" xfId="9674" xr:uid="{8CC23EF9-1B04-46E2-8554-503FEB9A9FE5}"/>
    <cellStyle name="Entrada 2 6 3 2 19" xfId="9675" xr:uid="{EA97B1CB-38F1-4F54-B699-49B63AF57D72}"/>
    <cellStyle name="Entrada 2 6 3 2 2" xfId="9676" xr:uid="{807AFFFF-8770-4393-9E5F-E4FA80913646}"/>
    <cellStyle name="Entrada 2 6 3 2 20" xfId="9677" xr:uid="{9634F052-32AE-4B27-9EB6-A37C6BB29E0B}"/>
    <cellStyle name="Entrada 2 6 3 2 21" xfId="9678" xr:uid="{F1462891-EA37-4BC9-9CA1-80F59E21124A}"/>
    <cellStyle name="Entrada 2 6 3 2 22" xfId="9679" xr:uid="{51CB6411-4D45-4798-890E-3B4568B82B07}"/>
    <cellStyle name="Entrada 2 6 3 2 23" xfId="9680" xr:uid="{714E3BE0-E59D-4716-AC8C-BCF327AAF0F1}"/>
    <cellStyle name="Entrada 2 6 3 2 24" xfId="9681" xr:uid="{FBD922FF-6EF1-44E9-86D4-EF110FD3B664}"/>
    <cellStyle name="Entrada 2 6 3 2 25" xfId="9682" xr:uid="{21F9BAD1-28BC-48BC-BAFA-024A49B8C7FD}"/>
    <cellStyle name="Entrada 2 6 3 2 26" xfId="9683" xr:uid="{0F1D49FA-8C8A-4170-BB2F-D8FCB28695A9}"/>
    <cellStyle name="Entrada 2 6 3 2 27" xfId="9684" xr:uid="{EA3C8C46-AB46-442D-9604-F56566777C2B}"/>
    <cellStyle name="Entrada 2 6 3 2 28" xfId="9685" xr:uid="{01A499A4-A3D0-40BC-B505-F55F0174BA72}"/>
    <cellStyle name="Entrada 2 6 3 2 29" xfId="9686" xr:uid="{06F206A0-E53C-4DF6-81A5-E26E1F7769B0}"/>
    <cellStyle name="Entrada 2 6 3 2 3" xfId="9687" xr:uid="{222FDF8B-C175-492F-B298-F661D11ACFE5}"/>
    <cellStyle name="Entrada 2 6 3 2 30" xfId="9688" xr:uid="{2A265A4B-1111-49A9-93F7-C3BFC61546C3}"/>
    <cellStyle name="Entrada 2 6 3 2 31" xfId="9689" xr:uid="{FB2BA6FB-5C86-4EE6-9112-EF0CD07C17E2}"/>
    <cellStyle name="Entrada 2 6 3 2 4" xfId="9690" xr:uid="{59E616DF-005B-440B-9F1F-E986FD859DFA}"/>
    <cellStyle name="Entrada 2 6 3 2 5" xfId="9691" xr:uid="{23D720F4-A1A6-4145-B501-6D8AFC20C753}"/>
    <cellStyle name="Entrada 2 6 3 2 6" xfId="9692" xr:uid="{1052D746-8157-44DD-960E-08220A0E554C}"/>
    <cellStyle name="Entrada 2 6 3 2 7" xfId="9693" xr:uid="{EBA1E8D5-4AAA-4E18-BA1F-029B9AC6A150}"/>
    <cellStyle name="Entrada 2 6 3 2 8" xfId="9694" xr:uid="{B92F9446-97C1-47DF-B67C-48B485D34C9E}"/>
    <cellStyle name="Entrada 2 6 3 2 9" xfId="9695" xr:uid="{098705E0-B85C-49D1-8B79-8AF7A5422841}"/>
    <cellStyle name="Entrada 2 6 3 20" xfId="9696" xr:uid="{32795900-5F80-4B18-B6C1-D1B18C2FF310}"/>
    <cellStyle name="Entrada 2 6 3 21" xfId="9697" xr:uid="{3665CA3A-67B6-425C-BD7C-98D6CFC90249}"/>
    <cellStyle name="Entrada 2 6 3 22" xfId="9698" xr:uid="{3022E7BE-4460-4351-9BAA-E5C36755C5CD}"/>
    <cellStyle name="Entrada 2 6 3 23" xfId="9699" xr:uid="{0F328B2E-FBF3-44FD-B848-4AD73C7D0214}"/>
    <cellStyle name="Entrada 2 6 3 24" xfId="9700" xr:uid="{70F5663A-F36E-46A9-BA2F-CE4050432F54}"/>
    <cellStyle name="Entrada 2 6 3 25" xfId="9701" xr:uid="{C6E7946A-A53C-485D-A17F-1A122E3FD081}"/>
    <cellStyle name="Entrada 2 6 3 26" xfId="9702" xr:uid="{95A0E694-583C-4A2A-993A-21771EB20CC0}"/>
    <cellStyle name="Entrada 2 6 3 27" xfId="9703" xr:uid="{31DB8108-5773-479E-BD15-407830DA50C2}"/>
    <cellStyle name="Entrada 2 6 3 28" xfId="9704" xr:uid="{0F89500C-5E93-4507-9DC2-36459B40D9CF}"/>
    <cellStyle name="Entrada 2 6 3 29" xfId="9705" xr:uid="{FBE0E49A-AA8B-4AB1-9443-76DF54CB0825}"/>
    <cellStyle name="Entrada 2 6 3 3" xfId="9706" xr:uid="{C398CEFE-B427-4607-B148-131EAB3AF589}"/>
    <cellStyle name="Entrada 2 6 3 3 10" xfId="9707" xr:uid="{CD00CEDA-6837-4575-BFFE-1C7721302B3B}"/>
    <cellStyle name="Entrada 2 6 3 3 11" xfId="9708" xr:uid="{38C6B067-48CD-453E-BD31-B0FF5ED4C13E}"/>
    <cellStyle name="Entrada 2 6 3 3 12" xfId="9709" xr:uid="{1B73CC2E-B5A6-4910-B0A5-B55BCE48808A}"/>
    <cellStyle name="Entrada 2 6 3 3 13" xfId="9710" xr:uid="{A5DBD835-592B-470F-A3CF-CC5030210904}"/>
    <cellStyle name="Entrada 2 6 3 3 14" xfId="9711" xr:uid="{D9294DA8-E0BC-4041-BA61-8C471D2E03FD}"/>
    <cellStyle name="Entrada 2 6 3 3 15" xfId="9712" xr:uid="{FC450166-9C4C-4F1A-8981-E3DAAD333C9E}"/>
    <cellStyle name="Entrada 2 6 3 3 16" xfId="9713" xr:uid="{0FD6A0EE-47D6-49A4-B7E3-476B39BDAFC3}"/>
    <cellStyle name="Entrada 2 6 3 3 17" xfId="9714" xr:uid="{07F47E88-6AC0-4454-B0CE-07DFBFA48F1B}"/>
    <cellStyle name="Entrada 2 6 3 3 18" xfId="9715" xr:uid="{B60FA951-4AE1-44EC-ABC4-7499A152C827}"/>
    <cellStyle name="Entrada 2 6 3 3 19" xfId="9716" xr:uid="{229E1FC7-5725-4551-9FBB-F462B6FF57DB}"/>
    <cellStyle name="Entrada 2 6 3 3 2" xfId="9717" xr:uid="{532E960A-2236-4504-AA94-04E3AE35BFFE}"/>
    <cellStyle name="Entrada 2 6 3 3 20" xfId="9718" xr:uid="{0D284280-BD2F-4EC0-B163-93CBA1CBF66F}"/>
    <cellStyle name="Entrada 2 6 3 3 21" xfId="9719" xr:uid="{66FDFEDA-23FD-405C-835E-C9A2B08C929B}"/>
    <cellStyle name="Entrada 2 6 3 3 22" xfId="9720" xr:uid="{10ED53A9-3526-46D1-AD59-7A7CE10F7F0F}"/>
    <cellStyle name="Entrada 2 6 3 3 23" xfId="9721" xr:uid="{33CA5589-8911-4AC2-B774-83CE1B64098B}"/>
    <cellStyle name="Entrada 2 6 3 3 24" xfId="9722" xr:uid="{B06F0FAC-8ED8-4B0E-8E8F-32D7B5975E26}"/>
    <cellStyle name="Entrada 2 6 3 3 25" xfId="9723" xr:uid="{C68CAF5F-F20E-491E-8EA9-EC225800FEB7}"/>
    <cellStyle name="Entrada 2 6 3 3 26" xfId="9724" xr:uid="{3C80B26F-0A75-47AD-81C2-1D7E2EAECFAF}"/>
    <cellStyle name="Entrada 2 6 3 3 27" xfId="9725" xr:uid="{F0ABB11D-8F8A-4C13-8E94-AB6E148D7230}"/>
    <cellStyle name="Entrada 2 6 3 3 28" xfId="9726" xr:uid="{15CD1AB5-6C73-4D0B-A3D6-14B37444D07D}"/>
    <cellStyle name="Entrada 2 6 3 3 29" xfId="9727" xr:uid="{4272B079-91E9-4B08-8168-D62AE5F9265B}"/>
    <cellStyle name="Entrada 2 6 3 3 3" xfId="9728" xr:uid="{7BE1A8B7-451F-4CF2-80BD-4778863A012B}"/>
    <cellStyle name="Entrada 2 6 3 3 30" xfId="9729" xr:uid="{F93D5EEE-1B3F-4ADD-8AED-7DA47C04B2C1}"/>
    <cellStyle name="Entrada 2 6 3 3 31" xfId="9730" xr:uid="{6019698D-4DD1-4CD8-9884-3915C45FED07}"/>
    <cellStyle name="Entrada 2 6 3 3 4" xfId="9731" xr:uid="{654BEB60-20D8-441B-9F26-696D926A4340}"/>
    <cellStyle name="Entrada 2 6 3 3 5" xfId="9732" xr:uid="{C419E6A6-B4CD-425E-AD14-CA62AFC05734}"/>
    <cellStyle name="Entrada 2 6 3 3 6" xfId="9733" xr:uid="{F5DCE310-C915-4C8C-BAB3-5242B04BB1D0}"/>
    <cellStyle name="Entrada 2 6 3 3 7" xfId="9734" xr:uid="{55536C89-C0B8-451B-B1DD-E2690E77310D}"/>
    <cellStyle name="Entrada 2 6 3 3 8" xfId="9735" xr:uid="{6B4E6657-1742-4379-ACBD-47DF81189B72}"/>
    <cellStyle name="Entrada 2 6 3 3 9" xfId="9736" xr:uid="{F3EC48BA-FCFD-4098-B1F3-F30A84EE92CD}"/>
    <cellStyle name="Entrada 2 6 3 30" xfId="9737" xr:uid="{757E6079-364F-4FFA-967A-CA3E191A753C}"/>
    <cellStyle name="Entrada 2 6 3 31" xfId="9738" xr:uid="{D3B9BA9C-DAA2-4472-B67A-E5A0AE113E76}"/>
    <cellStyle name="Entrada 2 6 3 32" xfId="9739" xr:uid="{F66E07FD-2724-43D4-B322-A89142A47A29}"/>
    <cellStyle name="Entrada 2 6 3 33" xfId="9740" xr:uid="{81BAD006-9F99-4959-A25C-921F1ACA2066}"/>
    <cellStyle name="Entrada 2 6 3 4" xfId="9741" xr:uid="{BF1A8529-77BC-4A8D-B9BF-B268CB4FC46A}"/>
    <cellStyle name="Entrada 2 6 3 5" xfId="9742" xr:uid="{EA2A38D4-7D85-408D-9E82-DE251E5D4522}"/>
    <cellStyle name="Entrada 2 6 3 6" xfId="9743" xr:uid="{0A9F49D6-6C57-47E7-935F-1F425D66ADD5}"/>
    <cellStyle name="Entrada 2 6 3 7" xfId="9744" xr:uid="{843AA97D-C357-427B-BEEE-426B1D8F746D}"/>
    <cellStyle name="Entrada 2 6 3 8" xfId="9745" xr:uid="{6F46C54C-A2B7-4B73-8E9A-430DD981416F}"/>
    <cellStyle name="Entrada 2 6 3 9" xfId="9746" xr:uid="{BBDDF793-0B40-4CD6-8FBA-FC93F346E9DB}"/>
    <cellStyle name="Entrada 2 6 30" xfId="9747" xr:uid="{C1A427CF-8FC7-447D-B865-49AE421D580E}"/>
    <cellStyle name="Entrada 2 6 31" xfId="9748" xr:uid="{EAD9903D-3475-4D73-B3AB-C366A86D0D36}"/>
    <cellStyle name="Entrada 2 6 32" xfId="9749" xr:uid="{95790522-C2A9-4717-B9FC-940B27139B4B}"/>
    <cellStyle name="Entrada 2 6 33" xfId="9750" xr:uid="{7546C3BF-8E03-432D-A945-4C7176002FD5}"/>
    <cellStyle name="Entrada 2 6 34" xfId="9751" xr:uid="{292A17F5-2F42-4E31-868B-5C4B73A51922}"/>
    <cellStyle name="Entrada 2 6 35" xfId="9752" xr:uid="{E6AA5D3D-462A-4F32-9086-4161C714368A}"/>
    <cellStyle name="Entrada 2 6 36" xfId="9753" xr:uid="{D4AE3F78-F954-4D78-96E2-B53C253076AE}"/>
    <cellStyle name="Entrada 2 6 37" xfId="9754" xr:uid="{C33FDAE8-5253-4908-8383-4F67C0F7E634}"/>
    <cellStyle name="Entrada 2 6 4" xfId="9755" xr:uid="{3C399057-E417-4D12-B64B-5C975FC59B91}"/>
    <cellStyle name="Entrada 2 6 4 10" xfId="9756" xr:uid="{6C3534ED-9A63-4363-B707-7FFEE91FBD46}"/>
    <cellStyle name="Entrada 2 6 4 11" xfId="9757" xr:uid="{8F06CD1E-F5E4-4887-932C-252DFB879E6E}"/>
    <cellStyle name="Entrada 2 6 4 12" xfId="9758" xr:uid="{00FE595F-A55A-46FE-8217-5C4C48267927}"/>
    <cellStyle name="Entrada 2 6 4 13" xfId="9759" xr:uid="{0E761C1F-7538-433D-89AC-F301D168FA76}"/>
    <cellStyle name="Entrada 2 6 4 14" xfId="9760" xr:uid="{4B8BC2A5-6CBF-4355-8FD8-178FF5197EA6}"/>
    <cellStyle name="Entrada 2 6 4 15" xfId="9761" xr:uid="{3316A5AD-9410-46D8-84DF-42C829CFAAA5}"/>
    <cellStyle name="Entrada 2 6 4 16" xfId="9762" xr:uid="{9B06D4E2-D30D-4E56-BB7A-E61150B43F01}"/>
    <cellStyle name="Entrada 2 6 4 17" xfId="9763" xr:uid="{EE7404C8-4568-46A2-B2E4-63F3859A99C0}"/>
    <cellStyle name="Entrada 2 6 4 18" xfId="9764" xr:uid="{24DE1633-D8FC-47A3-B4AD-5DD2E83244DD}"/>
    <cellStyle name="Entrada 2 6 4 19" xfId="9765" xr:uid="{C9FDAE53-A3FD-4193-8965-028B0B202901}"/>
    <cellStyle name="Entrada 2 6 4 2" xfId="9766" xr:uid="{A38BB01D-584B-4859-B3CF-653614468E6D}"/>
    <cellStyle name="Entrada 2 6 4 2 10" xfId="9767" xr:uid="{31B6B0AB-0DAE-4B54-B214-27BD126EF08B}"/>
    <cellStyle name="Entrada 2 6 4 2 11" xfId="9768" xr:uid="{AEAFD62A-6D21-4F49-8303-22CBB5762B9C}"/>
    <cellStyle name="Entrada 2 6 4 2 12" xfId="9769" xr:uid="{215E60CA-016E-49B7-AF58-C18A0A5A7999}"/>
    <cellStyle name="Entrada 2 6 4 2 13" xfId="9770" xr:uid="{97B2E5A3-BA60-4EBE-954D-E25E0F2B0C96}"/>
    <cellStyle name="Entrada 2 6 4 2 14" xfId="9771" xr:uid="{88AAF50D-A671-4111-B80E-5467B2AE4B23}"/>
    <cellStyle name="Entrada 2 6 4 2 15" xfId="9772" xr:uid="{FB2B3023-B15D-4364-B5F4-DEF69E635C7B}"/>
    <cellStyle name="Entrada 2 6 4 2 16" xfId="9773" xr:uid="{60EB4609-322F-448F-A296-FD28E9FD2D06}"/>
    <cellStyle name="Entrada 2 6 4 2 17" xfId="9774" xr:uid="{5A0B6533-43C6-41A3-BE0B-61E3FE22EA33}"/>
    <cellStyle name="Entrada 2 6 4 2 18" xfId="9775" xr:uid="{E67C05BD-66A8-437D-9C18-BAC9F0672151}"/>
    <cellStyle name="Entrada 2 6 4 2 19" xfId="9776" xr:uid="{001C9CC4-38E1-43EB-8718-864D3208056B}"/>
    <cellStyle name="Entrada 2 6 4 2 2" xfId="9777" xr:uid="{85C8D257-2907-4336-9ED9-AF0351FED5DD}"/>
    <cellStyle name="Entrada 2 6 4 2 20" xfId="9778" xr:uid="{86EB62B4-FD76-42FF-A84F-DBD682A18CF9}"/>
    <cellStyle name="Entrada 2 6 4 2 21" xfId="9779" xr:uid="{647077E8-4543-45A6-B6C4-7A87F6715E2E}"/>
    <cellStyle name="Entrada 2 6 4 2 22" xfId="9780" xr:uid="{34826508-A73B-4089-8735-D256308B59BF}"/>
    <cellStyle name="Entrada 2 6 4 2 23" xfId="9781" xr:uid="{14DC1650-5298-41E0-90DA-A8FAA4EA2DBE}"/>
    <cellStyle name="Entrada 2 6 4 2 24" xfId="9782" xr:uid="{D6D07170-F909-4793-83B3-52164779F0AA}"/>
    <cellStyle name="Entrada 2 6 4 2 25" xfId="9783" xr:uid="{D5C4B7C9-5BD7-438F-B5D3-3788B8EA6920}"/>
    <cellStyle name="Entrada 2 6 4 2 26" xfId="9784" xr:uid="{4D621111-9E77-43CE-B84C-45DFFB89F5DE}"/>
    <cellStyle name="Entrada 2 6 4 2 27" xfId="9785" xr:uid="{926E29D8-8C5C-4605-8143-74BD679FB219}"/>
    <cellStyle name="Entrada 2 6 4 2 28" xfId="9786" xr:uid="{DAE79BD9-1FF8-48CB-9E42-8016B58128D5}"/>
    <cellStyle name="Entrada 2 6 4 2 29" xfId="9787" xr:uid="{EA5198F0-0EC9-42B8-AC96-F21B81757D8D}"/>
    <cellStyle name="Entrada 2 6 4 2 3" xfId="9788" xr:uid="{BBC3E299-C88F-4499-BE22-543A17419829}"/>
    <cellStyle name="Entrada 2 6 4 2 30" xfId="9789" xr:uid="{1FA309BD-1DE6-4F6F-805F-2A49AF0E5848}"/>
    <cellStyle name="Entrada 2 6 4 2 31" xfId="9790" xr:uid="{0F000421-5A3B-4840-9221-19E36137DF07}"/>
    <cellStyle name="Entrada 2 6 4 2 4" xfId="9791" xr:uid="{1E7C768B-0B9E-479E-B52C-DFC575886D37}"/>
    <cellStyle name="Entrada 2 6 4 2 5" xfId="9792" xr:uid="{1BF96C6F-B6B9-41C0-B8B9-DDD63EFB6FF1}"/>
    <cellStyle name="Entrada 2 6 4 2 6" xfId="9793" xr:uid="{43792DEB-BF42-43C7-A803-795B614AFFC6}"/>
    <cellStyle name="Entrada 2 6 4 2 7" xfId="9794" xr:uid="{73DAEDDC-AEDD-452F-8EB6-C170EDA10C00}"/>
    <cellStyle name="Entrada 2 6 4 2 8" xfId="9795" xr:uid="{932791F0-2170-488C-AC61-79EFBC3CBA29}"/>
    <cellStyle name="Entrada 2 6 4 2 9" xfId="9796" xr:uid="{9D22CE6E-C625-4F88-B255-AB1FE0F85654}"/>
    <cellStyle name="Entrada 2 6 4 20" xfId="9797" xr:uid="{62F69DE3-4B38-44B4-8F73-F6D7B9D60D30}"/>
    <cellStyle name="Entrada 2 6 4 21" xfId="9798" xr:uid="{748D6E97-7287-4C9D-ABF6-6BDA1B741B92}"/>
    <cellStyle name="Entrada 2 6 4 22" xfId="9799" xr:uid="{4CEA820C-D21B-4D45-BB1D-18D47A818045}"/>
    <cellStyle name="Entrada 2 6 4 23" xfId="9800" xr:uid="{F80E799B-0C8B-4AE1-BA10-963003D686F6}"/>
    <cellStyle name="Entrada 2 6 4 24" xfId="9801" xr:uid="{F564EE66-4B02-42A8-BCFC-3B85D99D7666}"/>
    <cellStyle name="Entrada 2 6 4 25" xfId="9802" xr:uid="{654E9323-CE43-46C5-8F04-24612C5F2979}"/>
    <cellStyle name="Entrada 2 6 4 26" xfId="9803" xr:uid="{55B5CA2E-A8A7-4FE6-BD16-99D1F3C86728}"/>
    <cellStyle name="Entrada 2 6 4 27" xfId="9804" xr:uid="{8CF9550F-99F7-4578-987D-0FE5362CFC7E}"/>
    <cellStyle name="Entrada 2 6 4 28" xfId="9805" xr:uid="{2E1EFAA3-6680-4381-8B24-C4BB0DA28019}"/>
    <cellStyle name="Entrada 2 6 4 29" xfId="9806" xr:uid="{4504F0AD-72CE-472B-AEFB-613E585FB5E5}"/>
    <cellStyle name="Entrada 2 6 4 3" xfId="9807" xr:uid="{74ED1C64-6836-4AE1-AAAF-B91F008F7B43}"/>
    <cellStyle name="Entrada 2 6 4 3 10" xfId="9808" xr:uid="{FE804BD7-CB46-4AA5-9404-3A61E5DE13FA}"/>
    <cellStyle name="Entrada 2 6 4 3 11" xfId="9809" xr:uid="{04AC4637-75C0-4AD0-91F6-F406383293DD}"/>
    <cellStyle name="Entrada 2 6 4 3 12" xfId="9810" xr:uid="{8601F4FD-1397-4D54-9A7D-7DDAA5B4DD9F}"/>
    <cellStyle name="Entrada 2 6 4 3 13" xfId="9811" xr:uid="{547F7239-FFB5-4494-939A-F4DDEA9E0EF1}"/>
    <cellStyle name="Entrada 2 6 4 3 14" xfId="9812" xr:uid="{835ACD8C-456B-491B-8BA1-6BE20897CC7A}"/>
    <cellStyle name="Entrada 2 6 4 3 15" xfId="9813" xr:uid="{E18E9448-101A-4509-AA38-7C4C005B02C3}"/>
    <cellStyle name="Entrada 2 6 4 3 16" xfId="9814" xr:uid="{60FEC0A3-E605-4BE8-9D0B-2283B4FB9A4D}"/>
    <cellStyle name="Entrada 2 6 4 3 17" xfId="9815" xr:uid="{A20B1540-3681-431D-99CE-A0BE853B578F}"/>
    <cellStyle name="Entrada 2 6 4 3 18" xfId="9816" xr:uid="{7568488A-9A88-4D51-8C6C-2AD158EC6545}"/>
    <cellStyle name="Entrada 2 6 4 3 19" xfId="9817" xr:uid="{9FAB8EA2-5DFB-45E1-BAD5-54F7717708CA}"/>
    <cellStyle name="Entrada 2 6 4 3 2" xfId="9818" xr:uid="{CDC7D365-8016-453E-A1A2-4543ED32A6A3}"/>
    <cellStyle name="Entrada 2 6 4 3 20" xfId="9819" xr:uid="{29CEF924-2BF2-4C98-AE0F-1D924D409244}"/>
    <cellStyle name="Entrada 2 6 4 3 21" xfId="9820" xr:uid="{1AE273D7-8B28-4EFE-A007-499F8803AB9B}"/>
    <cellStyle name="Entrada 2 6 4 3 22" xfId="9821" xr:uid="{7638C3C0-AF9F-486B-8B4C-3BF17D9374E7}"/>
    <cellStyle name="Entrada 2 6 4 3 23" xfId="9822" xr:uid="{553B3AD7-82A3-4C32-8424-52C530B7184C}"/>
    <cellStyle name="Entrada 2 6 4 3 24" xfId="9823" xr:uid="{930A031D-0DBB-4738-9B91-428C1EB38E9A}"/>
    <cellStyle name="Entrada 2 6 4 3 25" xfId="9824" xr:uid="{5363D0E7-9D71-43DE-B204-07F1E40876E6}"/>
    <cellStyle name="Entrada 2 6 4 3 26" xfId="9825" xr:uid="{2D6EC464-E037-42FE-A8A7-E6DA92FD5441}"/>
    <cellStyle name="Entrada 2 6 4 3 27" xfId="9826" xr:uid="{4EEF6881-0629-47F5-995E-164D4576D647}"/>
    <cellStyle name="Entrada 2 6 4 3 28" xfId="9827" xr:uid="{A208C894-56E5-4E9D-9BC4-EFEC3CC20523}"/>
    <cellStyle name="Entrada 2 6 4 3 29" xfId="9828" xr:uid="{3A62AA9C-48B6-4DDF-B3BC-9AA611EC59B8}"/>
    <cellStyle name="Entrada 2 6 4 3 3" xfId="9829" xr:uid="{7FDB1D72-92EF-48E9-BA26-C4B66FBF2575}"/>
    <cellStyle name="Entrada 2 6 4 3 30" xfId="9830" xr:uid="{86096543-C146-46A3-8A94-0968F66AEA78}"/>
    <cellStyle name="Entrada 2 6 4 3 31" xfId="9831" xr:uid="{0DA471C9-A3B6-4846-AF18-B6F673C70B1F}"/>
    <cellStyle name="Entrada 2 6 4 3 4" xfId="9832" xr:uid="{77F3E41E-B1A9-4023-8614-C7C44BC9F4C0}"/>
    <cellStyle name="Entrada 2 6 4 3 5" xfId="9833" xr:uid="{1D893A92-0684-4E98-87FC-27ABA39B3B61}"/>
    <cellStyle name="Entrada 2 6 4 3 6" xfId="9834" xr:uid="{E87F170A-F113-419C-8202-794A1D3D119A}"/>
    <cellStyle name="Entrada 2 6 4 3 7" xfId="9835" xr:uid="{CB671A59-8CCA-4FBE-997A-6335F0F0CD0B}"/>
    <cellStyle name="Entrada 2 6 4 3 8" xfId="9836" xr:uid="{C8705A8A-1013-4FA5-A028-463BA08B1D83}"/>
    <cellStyle name="Entrada 2 6 4 3 9" xfId="9837" xr:uid="{C1E7FCF5-70F4-4EDA-A9FF-BD8B616E565E}"/>
    <cellStyle name="Entrada 2 6 4 30" xfId="9838" xr:uid="{6B3B37DF-C0B2-4918-883B-AC99180E1AA0}"/>
    <cellStyle name="Entrada 2 6 4 31" xfId="9839" xr:uid="{0E07C866-E25F-4120-B757-EBF997373723}"/>
    <cellStyle name="Entrada 2 6 4 32" xfId="9840" xr:uid="{5DF29C7C-537C-49C1-B43F-8B1ADB8951C0}"/>
    <cellStyle name="Entrada 2 6 4 33" xfId="9841" xr:uid="{5EDDEE91-EA11-408B-A281-545A5E944920}"/>
    <cellStyle name="Entrada 2 6 4 4" xfId="9842" xr:uid="{BB77BB8F-9AE4-4692-8ADF-B43E331CB15D}"/>
    <cellStyle name="Entrada 2 6 4 5" xfId="9843" xr:uid="{F3536F07-7A3F-430C-A312-D38D97A4CDB1}"/>
    <cellStyle name="Entrada 2 6 4 6" xfId="9844" xr:uid="{7133B802-A21C-4C89-9329-242933E1B4C8}"/>
    <cellStyle name="Entrada 2 6 4 7" xfId="9845" xr:uid="{411DB140-2087-4140-A850-056BEF61C46E}"/>
    <cellStyle name="Entrada 2 6 4 8" xfId="9846" xr:uid="{8539F16A-BEC3-4A0F-ADEF-E89855B7A69B}"/>
    <cellStyle name="Entrada 2 6 4 9" xfId="9847" xr:uid="{4371C309-AD41-4AC9-BFFB-430F463C6879}"/>
    <cellStyle name="Entrada 2 6 5" xfId="9848" xr:uid="{4B224544-B479-470C-8DFC-DDC43F946ADD}"/>
    <cellStyle name="Entrada 2 6 5 10" xfId="9849" xr:uid="{38EE6C53-C2A6-460E-AEDB-B6BE47B534BC}"/>
    <cellStyle name="Entrada 2 6 5 11" xfId="9850" xr:uid="{2D45F4CE-3E4D-4F9E-A1CA-6450BE5C3537}"/>
    <cellStyle name="Entrada 2 6 5 12" xfId="9851" xr:uid="{B29DE949-D8AF-4674-90C2-B9A466AD97DE}"/>
    <cellStyle name="Entrada 2 6 5 13" xfId="9852" xr:uid="{AEE916F2-B0DE-4570-8DAC-F5580B517AB5}"/>
    <cellStyle name="Entrada 2 6 5 14" xfId="9853" xr:uid="{BC297D53-21E4-4A49-A2EC-7E798C184405}"/>
    <cellStyle name="Entrada 2 6 5 15" xfId="9854" xr:uid="{0DFBE3CB-9A6A-48AB-AAC2-9DD136880BE9}"/>
    <cellStyle name="Entrada 2 6 5 16" xfId="9855" xr:uid="{C731BFE3-3637-43BE-87BE-59077EF417F9}"/>
    <cellStyle name="Entrada 2 6 5 17" xfId="9856" xr:uid="{DC734F63-1AA2-412C-9EC5-CA1FA699BC92}"/>
    <cellStyle name="Entrada 2 6 5 18" xfId="9857" xr:uid="{D963C986-CFC9-43AD-B7CA-46A0BE9812F2}"/>
    <cellStyle name="Entrada 2 6 5 19" xfId="9858" xr:uid="{7E04F238-660C-413F-9667-9705CA60C151}"/>
    <cellStyle name="Entrada 2 6 5 2" xfId="9859" xr:uid="{7935D802-8CA2-482E-8382-F14103310669}"/>
    <cellStyle name="Entrada 2 6 5 2 10" xfId="9860" xr:uid="{20D4978D-7105-4F7F-958B-C8E2CED7DC36}"/>
    <cellStyle name="Entrada 2 6 5 2 11" xfId="9861" xr:uid="{271D9E4D-834D-4C42-A6D5-9C16C1AD59EF}"/>
    <cellStyle name="Entrada 2 6 5 2 12" xfId="9862" xr:uid="{9060CB8F-029D-4A67-A553-11E481CCFB4D}"/>
    <cellStyle name="Entrada 2 6 5 2 13" xfId="9863" xr:uid="{00F0EE57-8782-40F6-BB76-6839CF38FC30}"/>
    <cellStyle name="Entrada 2 6 5 2 14" xfId="9864" xr:uid="{FB693365-FAF9-4BD7-9885-4933E856860B}"/>
    <cellStyle name="Entrada 2 6 5 2 15" xfId="9865" xr:uid="{ECB07D1A-1E6C-494D-8537-D9D0D63EC74C}"/>
    <cellStyle name="Entrada 2 6 5 2 16" xfId="9866" xr:uid="{215CBCD0-82BD-4377-AC8A-C03ACB49FE60}"/>
    <cellStyle name="Entrada 2 6 5 2 17" xfId="9867" xr:uid="{DF76C011-22D1-4834-8331-2ED97D8DD405}"/>
    <cellStyle name="Entrada 2 6 5 2 18" xfId="9868" xr:uid="{0ADB031B-C580-4A2C-A0B1-26FB87B5F6BD}"/>
    <cellStyle name="Entrada 2 6 5 2 19" xfId="9869" xr:uid="{E718999B-8C99-459C-BBC9-038AFCE99896}"/>
    <cellStyle name="Entrada 2 6 5 2 2" xfId="9870" xr:uid="{DC1E1C0A-66E5-4FD6-8093-CAF743D190AC}"/>
    <cellStyle name="Entrada 2 6 5 2 20" xfId="9871" xr:uid="{D1DD4E7A-E6C2-452F-AD63-8275AD15BF1A}"/>
    <cellStyle name="Entrada 2 6 5 2 21" xfId="9872" xr:uid="{192C0188-8508-4F95-AC54-B6F1D1CC6B67}"/>
    <cellStyle name="Entrada 2 6 5 2 22" xfId="9873" xr:uid="{228E0EF2-BDB9-4CF1-B2C4-D37C62CA46EE}"/>
    <cellStyle name="Entrada 2 6 5 2 23" xfId="9874" xr:uid="{A66487B9-CE5F-468C-BB12-2AF53357E0ED}"/>
    <cellStyle name="Entrada 2 6 5 2 24" xfId="9875" xr:uid="{A1CB504B-1713-4B68-A3E1-CA51C03F9E85}"/>
    <cellStyle name="Entrada 2 6 5 2 25" xfId="9876" xr:uid="{BF51DE4A-B55A-416B-AE71-8FD11FDA6E7C}"/>
    <cellStyle name="Entrada 2 6 5 2 26" xfId="9877" xr:uid="{1E390EEC-7728-40F9-AE90-2911EA7E5452}"/>
    <cellStyle name="Entrada 2 6 5 2 27" xfId="9878" xr:uid="{4603C276-5E16-49F9-B2CD-615DDC8650F8}"/>
    <cellStyle name="Entrada 2 6 5 2 28" xfId="9879" xr:uid="{63A7DDCA-9A83-4F3F-A085-2019D9B0A3BF}"/>
    <cellStyle name="Entrada 2 6 5 2 29" xfId="9880" xr:uid="{A4D33936-8A3B-41E3-9798-ABDD1E24088E}"/>
    <cellStyle name="Entrada 2 6 5 2 3" xfId="9881" xr:uid="{763A85E4-AE74-4721-9E4C-BF3D5A789913}"/>
    <cellStyle name="Entrada 2 6 5 2 30" xfId="9882" xr:uid="{395CE7FF-7DF0-4599-A838-F2F42B3597B2}"/>
    <cellStyle name="Entrada 2 6 5 2 31" xfId="9883" xr:uid="{4B03C663-03A8-43A7-8F6C-59C3BAC8D6A7}"/>
    <cellStyle name="Entrada 2 6 5 2 4" xfId="9884" xr:uid="{94CB06DC-1ADC-4AC0-80D8-DECDC71DF704}"/>
    <cellStyle name="Entrada 2 6 5 2 5" xfId="9885" xr:uid="{31E4C2F4-17DA-466A-B753-98BFF154220B}"/>
    <cellStyle name="Entrada 2 6 5 2 6" xfId="9886" xr:uid="{60390E1D-1E2B-4733-BEF6-6F948DE5A5EA}"/>
    <cellStyle name="Entrada 2 6 5 2 7" xfId="9887" xr:uid="{FDB3D46F-DD51-4C9D-8682-AB7D1795C9DF}"/>
    <cellStyle name="Entrada 2 6 5 2 8" xfId="9888" xr:uid="{6804F445-C643-43C4-BAF4-803EEC90AB4E}"/>
    <cellStyle name="Entrada 2 6 5 2 9" xfId="9889" xr:uid="{11E112BA-5501-4ED3-8365-5065040AFEC2}"/>
    <cellStyle name="Entrada 2 6 5 20" xfId="9890" xr:uid="{11218B64-09C6-4AAC-906C-C06D8E534BC3}"/>
    <cellStyle name="Entrada 2 6 5 21" xfId="9891" xr:uid="{4A5F80CE-F6CC-4F67-A12A-28D42D923D18}"/>
    <cellStyle name="Entrada 2 6 5 22" xfId="9892" xr:uid="{690E086A-30AD-4CEC-B694-7ABF14648A50}"/>
    <cellStyle name="Entrada 2 6 5 23" xfId="9893" xr:uid="{EE9993AF-9792-4AFC-9351-E66DA3A99E68}"/>
    <cellStyle name="Entrada 2 6 5 24" xfId="9894" xr:uid="{3353E73C-C51D-4D18-A478-02D21667887E}"/>
    <cellStyle name="Entrada 2 6 5 25" xfId="9895" xr:uid="{11EC80CA-3BCD-4F35-BFAF-747F73C43948}"/>
    <cellStyle name="Entrada 2 6 5 26" xfId="9896" xr:uid="{9FDB6E46-FABD-4F91-B551-20A4147BDC5F}"/>
    <cellStyle name="Entrada 2 6 5 27" xfId="9897" xr:uid="{3868B790-C42E-49BF-AFBF-146282892DFA}"/>
    <cellStyle name="Entrada 2 6 5 28" xfId="9898" xr:uid="{CAC5C0C9-CFE4-45FB-8A2E-F2FD9E135162}"/>
    <cellStyle name="Entrada 2 6 5 29" xfId="9899" xr:uid="{FDB31477-014A-4440-B820-54CECFF2EB36}"/>
    <cellStyle name="Entrada 2 6 5 3" xfId="9900" xr:uid="{6FC38695-136F-43C4-9440-B6521CCB5A73}"/>
    <cellStyle name="Entrada 2 6 5 30" xfId="9901" xr:uid="{EBF9B0F6-2231-4D5A-8166-600BCA42444E}"/>
    <cellStyle name="Entrada 2 6 5 31" xfId="9902" xr:uid="{3E306B4F-1C2A-4510-9E07-C4CAC9F476DC}"/>
    <cellStyle name="Entrada 2 6 5 32" xfId="9903" xr:uid="{5D77A070-843E-4469-B992-57295B2410E0}"/>
    <cellStyle name="Entrada 2 6 5 4" xfId="9904" xr:uid="{3BAA68E5-EA1B-4144-9CAF-3F882E30543F}"/>
    <cellStyle name="Entrada 2 6 5 5" xfId="9905" xr:uid="{BF6F5300-5E1E-4128-B8A4-FB41FE82BD84}"/>
    <cellStyle name="Entrada 2 6 5 6" xfId="9906" xr:uid="{775AA62B-7362-46ED-AADA-DCEF81E56112}"/>
    <cellStyle name="Entrada 2 6 5 7" xfId="9907" xr:uid="{B46780B8-47EC-40B4-BAA0-361071BE5F40}"/>
    <cellStyle name="Entrada 2 6 5 8" xfId="9908" xr:uid="{982DEC89-3934-4259-B27B-F4584E32BB97}"/>
    <cellStyle name="Entrada 2 6 5 9" xfId="9909" xr:uid="{4428D7B4-6AAA-4A4E-BCF1-DD0EE4BCC17B}"/>
    <cellStyle name="Entrada 2 6 6" xfId="9910" xr:uid="{9B4E7C46-B84D-4852-84DE-4A089636418E}"/>
    <cellStyle name="Entrada 2 6 6 10" xfId="9911" xr:uid="{8485CE54-4881-441C-ADAD-08ED2546331F}"/>
    <cellStyle name="Entrada 2 6 6 11" xfId="9912" xr:uid="{5CB577D1-1F32-4527-AD2D-6441E617531C}"/>
    <cellStyle name="Entrada 2 6 6 12" xfId="9913" xr:uid="{0C0AEE10-2DFB-4E37-BDCB-6D04542FA7AD}"/>
    <cellStyle name="Entrada 2 6 6 13" xfId="9914" xr:uid="{F4BB0996-E814-4133-982D-15C8CB48C324}"/>
    <cellStyle name="Entrada 2 6 6 14" xfId="9915" xr:uid="{A9223106-5482-46AE-B9EB-D2AA0EA25802}"/>
    <cellStyle name="Entrada 2 6 6 15" xfId="9916" xr:uid="{790B5A2E-C2F3-4082-82E9-C8B887B4F1DB}"/>
    <cellStyle name="Entrada 2 6 6 16" xfId="9917" xr:uid="{09D18FBB-6BAC-4D13-8081-A6D7A7CA0CDC}"/>
    <cellStyle name="Entrada 2 6 6 17" xfId="9918" xr:uid="{6AD8D7BF-FBD4-4279-93F0-DC266A736012}"/>
    <cellStyle name="Entrada 2 6 6 18" xfId="9919" xr:uid="{E2E919BC-4FC4-414B-B0AF-E2E3C6D6256F}"/>
    <cellStyle name="Entrada 2 6 6 19" xfId="9920" xr:uid="{A221A2E0-BFB6-4F29-90B4-72C1958B54E6}"/>
    <cellStyle name="Entrada 2 6 6 2" xfId="9921" xr:uid="{A0CD087C-1B8E-4FFC-BF2A-7C753C8C8536}"/>
    <cellStyle name="Entrada 2 6 6 20" xfId="9922" xr:uid="{80E0F830-1013-4590-88D3-D1FC50EBE5B7}"/>
    <cellStyle name="Entrada 2 6 6 21" xfId="9923" xr:uid="{2FA198E9-76A4-4795-9229-55171398FD49}"/>
    <cellStyle name="Entrada 2 6 6 22" xfId="9924" xr:uid="{53EF057C-4AAA-40DF-8EA4-D3882E4C3D0E}"/>
    <cellStyle name="Entrada 2 6 6 23" xfId="9925" xr:uid="{4E9640BF-CF4E-45F9-958F-37FAF23CAAEE}"/>
    <cellStyle name="Entrada 2 6 6 24" xfId="9926" xr:uid="{92CD0605-FE9F-49C8-BAD7-3A2CCBF3512F}"/>
    <cellStyle name="Entrada 2 6 6 25" xfId="9927" xr:uid="{33766055-F9F4-4AED-B2CA-0A9532405194}"/>
    <cellStyle name="Entrada 2 6 6 26" xfId="9928" xr:uid="{B94314AC-FA21-4D87-882E-EFBF007DB645}"/>
    <cellStyle name="Entrada 2 6 6 27" xfId="9929" xr:uid="{E9BF3F2A-EED3-43FE-B93F-2421B4E7EDB0}"/>
    <cellStyle name="Entrada 2 6 6 28" xfId="9930" xr:uid="{A11F6178-F70F-4A16-BB51-BC5E2E00F28A}"/>
    <cellStyle name="Entrada 2 6 6 29" xfId="9931" xr:uid="{4F7AA1B1-646F-4315-A0FF-D96863E5C487}"/>
    <cellStyle name="Entrada 2 6 6 3" xfId="9932" xr:uid="{18A16396-E58C-47C2-88BF-9A254F63B4DD}"/>
    <cellStyle name="Entrada 2 6 6 30" xfId="9933" xr:uid="{CA6276FC-1B99-403E-A799-8566DB424D94}"/>
    <cellStyle name="Entrada 2 6 6 31" xfId="9934" xr:uid="{EBC5C205-CFB3-4A5A-912F-F5333581D07F}"/>
    <cellStyle name="Entrada 2 6 6 4" xfId="9935" xr:uid="{81A61979-D946-4299-B057-1A7EB19695A3}"/>
    <cellStyle name="Entrada 2 6 6 5" xfId="9936" xr:uid="{3F2011C4-055E-43BB-90EE-DFF94A7E014B}"/>
    <cellStyle name="Entrada 2 6 6 6" xfId="9937" xr:uid="{8D5D5517-525E-4273-AA01-B130D3C7B941}"/>
    <cellStyle name="Entrada 2 6 6 7" xfId="9938" xr:uid="{151181AA-15F2-4E84-BAA6-AD79EF89306E}"/>
    <cellStyle name="Entrada 2 6 6 8" xfId="9939" xr:uid="{EE66892F-DD84-4417-B853-11CC7E75DCFF}"/>
    <cellStyle name="Entrada 2 6 6 9" xfId="9940" xr:uid="{37343501-66A6-446A-B4E0-10DBD72B9374}"/>
    <cellStyle name="Entrada 2 6 7" xfId="9941" xr:uid="{C761E0E2-69FA-41AF-B683-D99CD1FDCF46}"/>
    <cellStyle name="Entrada 2 6 7 10" xfId="9942" xr:uid="{EF54A34D-7AF9-4F13-A9AB-EF09FB8083F0}"/>
    <cellStyle name="Entrada 2 6 7 11" xfId="9943" xr:uid="{084C8D01-5BB0-4BA9-BAC4-31E0B3825A7A}"/>
    <cellStyle name="Entrada 2 6 7 12" xfId="9944" xr:uid="{212BAC36-C0F5-4A63-91B4-C46DDD0EC2EC}"/>
    <cellStyle name="Entrada 2 6 7 13" xfId="9945" xr:uid="{CFF7DFA8-26F0-40D9-ADDB-B345073FB93B}"/>
    <cellStyle name="Entrada 2 6 7 14" xfId="9946" xr:uid="{A83655B6-39AE-454D-8F06-28364ED74F71}"/>
    <cellStyle name="Entrada 2 6 7 15" xfId="9947" xr:uid="{BED0467C-6E10-45AA-9693-4166D74FB426}"/>
    <cellStyle name="Entrada 2 6 7 16" xfId="9948" xr:uid="{69D4F9DA-10F3-43EC-AC0D-0601AF8E1A46}"/>
    <cellStyle name="Entrada 2 6 7 17" xfId="9949" xr:uid="{FD130738-F9C3-4225-9138-BA65236C7417}"/>
    <cellStyle name="Entrada 2 6 7 18" xfId="9950" xr:uid="{82FC68D7-78B8-47CF-93FD-48E2E6CED839}"/>
    <cellStyle name="Entrada 2 6 7 19" xfId="9951" xr:uid="{B1E002DE-4FE0-48AA-A159-6143345319B6}"/>
    <cellStyle name="Entrada 2 6 7 2" xfId="9952" xr:uid="{E0C85506-BEA9-41FA-8994-E127893D6023}"/>
    <cellStyle name="Entrada 2 6 7 20" xfId="9953" xr:uid="{9A77FAD8-EEF7-47B7-889D-06D4336F09D0}"/>
    <cellStyle name="Entrada 2 6 7 21" xfId="9954" xr:uid="{6FB0661D-32FA-4016-A5B5-71FE2D58FA98}"/>
    <cellStyle name="Entrada 2 6 7 22" xfId="9955" xr:uid="{3E0C9ED0-7F4B-40F0-BEEA-3BF732C03A04}"/>
    <cellStyle name="Entrada 2 6 7 23" xfId="9956" xr:uid="{96BF637B-69F0-4400-9325-CEFE914799EE}"/>
    <cellStyle name="Entrada 2 6 7 24" xfId="9957" xr:uid="{8F722979-600D-401C-BB06-2E57169E52A9}"/>
    <cellStyle name="Entrada 2 6 7 25" xfId="9958" xr:uid="{76877BD2-B9A1-4853-AA77-AB43D97982F7}"/>
    <cellStyle name="Entrada 2 6 7 26" xfId="9959" xr:uid="{C5978C61-CB33-47AB-A678-B0F6332447FE}"/>
    <cellStyle name="Entrada 2 6 7 27" xfId="9960" xr:uid="{94C934B2-CF28-4777-935A-EBC6153C67C1}"/>
    <cellStyle name="Entrada 2 6 7 28" xfId="9961" xr:uid="{E1517CE9-B372-4BC0-ACA4-3F152EDB482D}"/>
    <cellStyle name="Entrada 2 6 7 29" xfId="9962" xr:uid="{785C1322-7D16-4A3F-9F11-A4E438E7BFF2}"/>
    <cellStyle name="Entrada 2 6 7 3" xfId="9963" xr:uid="{47959714-27FA-425F-A1EA-6F828A4A5942}"/>
    <cellStyle name="Entrada 2 6 7 30" xfId="9964" xr:uid="{E6D28C4D-C081-4AA7-8F7A-370295BE7BF5}"/>
    <cellStyle name="Entrada 2 6 7 31" xfId="9965" xr:uid="{2AEE68CE-842E-45D2-8CF0-9F72524849EF}"/>
    <cellStyle name="Entrada 2 6 7 4" xfId="9966" xr:uid="{D9A43927-B787-4E8C-B62C-0258997CB809}"/>
    <cellStyle name="Entrada 2 6 7 5" xfId="9967" xr:uid="{68648C4D-B811-4131-830F-183954447477}"/>
    <cellStyle name="Entrada 2 6 7 6" xfId="9968" xr:uid="{59C9E935-F19D-404C-9180-8F551DD58399}"/>
    <cellStyle name="Entrada 2 6 7 7" xfId="9969" xr:uid="{BEBDAEEC-862F-4473-9874-EDF49C39A53B}"/>
    <cellStyle name="Entrada 2 6 7 8" xfId="9970" xr:uid="{FE6DAC11-81DC-4439-A4C2-82C09B9D7263}"/>
    <cellStyle name="Entrada 2 6 7 9" xfId="9971" xr:uid="{30583347-20FC-4E76-B74A-F048B510B96C}"/>
    <cellStyle name="Entrada 2 6 8" xfId="9972" xr:uid="{B318A49A-3DFF-469C-B77D-616279E8D352}"/>
    <cellStyle name="Entrada 2 6 9" xfId="9973" xr:uid="{00221F79-3917-4227-B832-173C67ECCDBF}"/>
    <cellStyle name="Entrada 2 7" xfId="9974" xr:uid="{82EE2A74-B6A7-4757-923C-344F195C0B61}"/>
    <cellStyle name="Entrada 2 7 10" xfId="9975" xr:uid="{33D14469-517D-4D7C-A079-5CD048BAD471}"/>
    <cellStyle name="Entrada 2 7 11" xfId="9976" xr:uid="{D1CC1273-4B19-4B2A-9DFC-5F25295589C9}"/>
    <cellStyle name="Entrada 2 7 12" xfId="9977" xr:uid="{7964BFED-D133-4AA6-B0F0-2CC4063FF53E}"/>
    <cellStyle name="Entrada 2 7 13" xfId="9978" xr:uid="{B31F9597-F123-42B0-924E-311CD4FEA68D}"/>
    <cellStyle name="Entrada 2 7 14" xfId="9979" xr:uid="{2F9A4963-2AB3-40C1-AC42-F861415ECD15}"/>
    <cellStyle name="Entrada 2 7 15" xfId="9980" xr:uid="{8C90CA18-EFB5-4B0D-AAEF-8D4082F97DC7}"/>
    <cellStyle name="Entrada 2 7 16" xfId="9981" xr:uid="{92990EF8-EFD1-4822-A976-F7B9FC7E83E6}"/>
    <cellStyle name="Entrada 2 7 17" xfId="9982" xr:uid="{FDD71D1F-D7ED-45C8-8AA6-454FFE0D882B}"/>
    <cellStyle name="Entrada 2 7 18" xfId="9983" xr:uid="{CE8FA649-DA92-47E6-B83D-7B6660A4DB97}"/>
    <cellStyle name="Entrada 2 7 19" xfId="9984" xr:uid="{3CB6ECF3-BDB2-4FAF-A5B4-B6A8990FD1EA}"/>
    <cellStyle name="Entrada 2 7 2" xfId="9985" xr:uid="{845EF2E2-2F43-4C25-9DDB-62DDC731CD82}"/>
    <cellStyle name="Entrada 2 7 2 10" xfId="9986" xr:uid="{025A16A6-52ED-4D48-AA16-9F753483C0F5}"/>
    <cellStyle name="Entrada 2 7 2 11" xfId="9987" xr:uid="{875A00B9-CC28-4FCD-9311-AC5D5A841E6C}"/>
    <cellStyle name="Entrada 2 7 2 12" xfId="9988" xr:uid="{90CA9B72-FD89-421D-A2D8-C098E011D04B}"/>
    <cellStyle name="Entrada 2 7 2 13" xfId="9989" xr:uid="{7C498166-31C1-4B6C-881A-49CD79B27201}"/>
    <cellStyle name="Entrada 2 7 2 14" xfId="9990" xr:uid="{7BC28B61-5D8B-4898-9775-AFB39C65E955}"/>
    <cellStyle name="Entrada 2 7 2 15" xfId="9991" xr:uid="{25807D31-5866-4701-96FE-94AB45FA0814}"/>
    <cellStyle name="Entrada 2 7 2 16" xfId="9992" xr:uid="{8245EDED-085F-403D-90F2-76DB7B02E039}"/>
    <cellStyle name="Entrada 2 7 2 17" xfId="9993" xr:uid="{AE774637-84AA-40FE-B3F2-38596D1B15D2}"/>
    <cellStyle name="Entrada 2 7 2 18" xfId="9994" xr:uid="{EDFE1702-E875-4950-953C-7BF0E4372BEE}"/>
    <cellStyle name="Entrada 2 7 2 19" xfId="9995" xr:uid="{6DEDF648-E24D-40D9-B72D-7F26FB6CE80D}"/>
    <cellStyle name="Entrada 2 7 2 2" xfId="9996" xr:uid="{E9D67F34-BD40-4501-AE98-813180745C71}"/>
    <cellStyle name="Entrada 2 7 2 2 10" xfId="9997" xr:uid="{F806304C-29A2-4311-85BF-74B830A65E2E}"/>
    <cellStyle name="Entrada 2 7 2 2 11" xfId="9998" xr:uid="{D0311FC6-D20A-4E97-BA51-B29B41ED2343}"/>
    <cellStyle name="Entrada 2 7 2 2 12" xfId="9999" xr:uid="{1FE7A717-225D-4D47-BB6A-E8D2ABA90E27}"/>
    <cellStyle name="Entrada 2 7 2 2 13" xfId="10000" xr:uid="{61F123D1-DE9B-455B-A4C1-AA89F3C54A58}"/>
    <cellStyle name="Entrada 2 7 2 2 14" xfId="10001" xr:uid="{36F9EE08-232E-4A1B-9E2D-48E8C632D013}"/>
    <cellStyle name="Entrada 2 7 2 2 15" xfId="10002" xr:uid="{97BADCC6-1A43-4D8C-9515-B040F2E1E804}"/>
    <cellStyle name="Entrada 2 7 2 2 16" xfId="10003" xr:uid="{9EB2E57D-7750-4311-ADB6-C1AA3B8D7356}"/>
    <cellStyle name="Entrada 2 7 2 2 17" xfId="10004" xr:uid="{C27D1ACB-F43B-4F89-96E0-A93F5F5F59EF}"/>
    <cellStyle name="Entrada 2 7 2 2 18" xfId="10005" xr:uid="{1982D06E-8E04-40BF-9C17-D8A6AC138129}"/>
    <cellStyle name="Entrada 2 7 2 2 19" xfId="10006" xr:uid="{EC958A82-0804-4F2F-ADC6-CB25565535AB}"/>
    <cellStyle name="Entrada 2 7 2 2 2" xfId="10007" xr:uid="{3E73C60C-E222-4496-972B-E61E62B6013A}"/>
    <cellStyle name="Entrada 2 7 2 2 20" xfId="10008" xr:uid="{42FE864B-7336-41BF-BAB3-27B75960061A}"/>
    <cellStyle name="Entrada 2 7 2 2 21" xfId="10009" xr:uid="{25251371-9CAA-452B-BE57-1D8EEE9DAF2A}"/>
    <cellStyle name="Entrada 2 7 2 2 22" xfId="10010" xr:uid="{7197AD06-2ADF-42EB-AB98-FA4528DF0339}"/>
    <cellStyle name="Entrada 2 7 2 2 23" xfId="10011" xr:uid="{4DD06219-FBCE-4C15-BB88-42B9A39E4485}"/>
    <cellStyle name="Entrada 2 7 2 2 24" xfId="10012" xr:uid="{8258C0CA-9404-45A4-A95B-85C102DDAA23}"/>
    <cellStyle name="Entrada 2 7 2 2 25" xfId="10013" xr:uid="{E5607F6D-06C3-427F-ACC9-DF6AE9C562D1}"/>
    <cellStyle name="Entrada 2 7 2 2 26" xfId="10014" xr:uid="{93D03A85-AEBF-454F-B32C-ACD0326CF24C}"/>
    <cellStyle name="Entrada 2 7 2 2 27" xfId="10015" xr:uid="{82082A69-91B8-4BC3-ACCD-C13880B6D03E}"/>
    <cellStyle name="Entrada 2 7 2 2 28" xfId="10016" xr:uid="{273F28A4-6B0A-4FF3-BD14-8AC693208A82}"/>
    <cellStyle name="Entrada 2 7 2 2 29" xfId="10017" xr:uid="{695311F5-0D82-4F6A-A579-206038B7015B}"/>
    <cellStyle name="Entrada 2 7 2 2 3" xfId="10018" xr:uid="{FF8054FC-C98B-409C-BBC0-F9C3C6558C80}"/>
    <cellStyle name="Entrada 2 7 2 2 30" xfId="10019" xr:uid="{EBDC7648-7CC4-40F6-AD64-A2596E09A80D}"/>
    <cellStyle name="Entrada 2 7 2 2 31" xfId="10020" xr:uid="{965C4BD9-5A1B-49AB-BE07-1453818FBC1A}"/>
    <cellStyle name="Entrada 2 7 2 2 4" xfId="10021" xr:uid="{78C296D3-8A8E-4066-9E9E-086EF36E3525}"/>
    <cellStyle name="Entrada 2 7 2 2 5" xfId="10022" xr:uid="{D9A4E0D6-B347-4DE4-A3DF-3182B9D8ADB7}"/>
    <cellStyle name="Entrada 2 7 2 2 6" xfId="10023" xr:uid="{13F01CE9-1F65-441B-903A-925F7FBE5442}"/>
    <cellStyle name="Entrada 2 7 2 2 7" xfId="10024" xr:uid="{29E4E5A8-997A-40F9-AD32-21444F37B82F}"/>
    <cellStyle name="Entrada 2 7 2 2 8" xfId="10025" xr:uid="{A5473227-03DD-400F-8660-42A489773B3A}"/>
    <cellStyle name="Entrada 2 7 2 2 9" xfId="10026" xr:uid="{88F0993A-6AB3-4709-B5C8-626656D3E938}"/>
    <cellStyle name="Entrada 2 7 2 20" xfId="10027" xr:uid="{AFA4458E-676B-4E64-A918-63C48A95A2EA}"/>
    <cellStyle name="Entrada 2 7 2 21" xfId="10028" xr:uid="{4136FE43-35B6-4737-88BD-99F32080D750}"/>
    <cellStyle name="Entrada 2 7 2 22" xfId="10029" xr:uid="{CA2E55E6-F5CE-477D-B841-B6583E596F5E}"/>
    <cellStyle name="Entrada 2 7 2 23" xfId="10030" xr:uid="{74460852-FC54-405A-8121-D6B26BA26ADC}"/>
    <cellStyle name="Entrada 2 7 2 24" xfId="10031" xr:uid="{44FE45CF-9EB6-4F19-8AF1-8E3754DD8DB4}"/>
    <cellStyle name="Entrada 2 7 2 25" xfId="10032" xr:uid="{FC1B944D-57D4-4410-B719-FCBF4C5A4750}"/>
    <cellStyle name="Entrada 2 7 2 26" xfId="10033" xr:uid="{969826D2-F200-42DC-97BE-4E83C906EB69}"/>
    <cellStyle name="Entrada 2 7 2 27" xfId="10034" xr:uid="{94431C71-927A-42E3-8078-7906CA3AFAD6}"/>
    <cellStyle name="Entrada 2 7 2 28" xfId="10035" xr:uid="{C06188D6-0958-45D7-85FE-33A1678FAE5A}"/>
    <cellStyle name="Entrada 2 7 2 29" xfId="10036" xr:uid="{57896236-D3D8-40F3-B1A1-66A4672486AD}"/>
    <cellStyle name="Entrada 2 7 2 3" xfId="10037" xr:uid="{8479CC85-46FF-451C-AAFF-023D9D870457}"/>
    <cellStyle name="Entrada 2 7 2 3 10" xfId="10038" xr:uid="{09B73E5F-76C1-45EB-8B47-2450BD731A39}"/>
    <cellStyle name="Entrada 2 7 2 3 11" xfId="10039" xr:uid="{AC38DA46-EB5D-40B2-BFB7-D1B80DFD5550}"/>
    <cellStyle name="Entrada 2 7 2 3 12" xfId="10040" xr:uid="{7A5DEFF1-D74D-47A8-BEB4-A9AA6369D4D5}"/>
    <cellStyle name="Entrada 2 7 2 3 13" xfId="10041" xr:uid="{081DC806-96F0-4E9F-84E0-7DADF28E7325}"/>
    <cellStyle name="Entrada 2 7 2 3 14" xfId="10042" xr:uid="{09A0EEA4-E7AE-4CA3-B95C-AD85EA3B3090}"/>
    <cellStyle name="Entrada 2 7 2 3 15" xfId="10043" xr:uid="{013E4F11-0A15-43DA-B3FF-A79A48F9D433}"/>
    <cellStyle name="Entrada 2 7 2 3 16" xfId="10044" xr:uid="{CF9E2B6D-F8E9-4970-8B77-336F410CD221}"/>
    <cellStyle name="Entrada 2 7 2 3 17" xfId="10045" xr:uid="{25FA396B-A524-4CE8-818D-F2896444C9AD}"/>
    <cellStyle name="Entrada 2 7 2 3 18" xfId="10046" xr:uid="{E09282D0-88E9-495E-ABAD-60AD4131AF9D}"/>
    <cellStyle name="Entrada 2 7 2 3 19" xfId="10047" xr:uid="{44684B4F-99AE-4365-8729-F69540DE719B}"/>
    <cellStyle name="Entrada 2 7 2 3 2" xfId="10048" xr:uid="{F7E20ED7-481B-4630-B910-923028981693}"/>
    <cellStyle name="Entrada 2 7 2 3 20" xfId="10049" xr:uid="{3FCDE45C-16A5-450D-A43E-F282062BD160}"/>
    <cellStyle name="Entrada 2 7 2 3 21" xfId="10050" xr:uid="{FE3B0182-3347-4AAE-9655-70C7CEC09511}"/>
    <cellStyle name="Entrada 2 7 2 3 22" xfId="10051" xr:uid="{0D1548B0-8708-44B0-9674-F2D1440B6D24}"/>
    <cellStyle name="Entrada 2 7 2 3 23" xfId="10052" xr:uid="{7A920247-D56F-4783-A3AA-39F768006B11}"/>
    <cellStyle name="Entrada 2 7 2 3 24" xfId="10053" xr:uid="{140AE7E2-014B-4867-804C-B5CB51C6100F}"/>
    <cellStyle name="Entrada 2 7 2 3 25" xfId="10054" xr:uid="{AB4DF136-D007-430A-A6D8-D8C790A582FE}"/>
    <cellStyle name="Entrada 2 7 2 3 26" xfId="10055" xr:uid="{D6EA3F2F-061D-4133-A4C3-3F20A1D254F0}"/>
    <cellStyle name="Entrada 2 7 2 3 27" xfId="10056" xr:uid="{DFD4FA35-103B-4341-BA56-9A34E5794A23}"/>
    <cellStyle name="Entrada 2 7 2 3 28" xfId="10057" xr:uid="{99849E24-9D11-44E9-B61A-F811FC4D4CC9}"/>
    <cellStyle name="Entrada 2 7 2 3 29" xfId="10058" xr:uid="{42A5311F-1B10-41AB-8CA8-EE069AC46A94}"/>
    <cellStyle name="Entrada 2 7 2 3 3" xfId="10059" xr:uid="{5B5D50AD-F5B5-48ED-AE39-5DF0AAAA6BE5}"/>
    <cellStyle name="Entrada 2 7 2 3 30" xfId="10060" xr:uid="{8E65262D-329D-4E5E-AC98-943BBB5EFF99}"/>
    <cellStyle name="Entrada 2 7 2 3 31" xfId="10061" xr:uid="{4DFB8277-FCFA-4DEC-806C-1CB1FDE01049}"/>
    <cellStyle name="Entrada 2 7 2 3 4" xfId="10062" xr:uid="{5633B082-8C9A-4A83-93F2-7EEFEB4E6DD8}"/>
    <cellStyle name="Entrada 2 7 2 3 5" xfId="10063" xr:uid="{11213FAE-8231-4E77-8C06-5C17E2BC0663}"/>
    <cellStyle name="Entrada 2 7 2 3 6" xfId="10064" xr:uid="{AE317FE2-4DCD-4002-BE22-212DF664DFC6}"/>
    <cellStyle name="Entrada 2 7 2 3 7" xfId="10065" xr:uid="{5C2DBB4D-99D4-489C-A3D2-048B4333D9E4}"/>
    <cellStyle name="Entrada 2 7 2 3 8" xfId="10066" xr:uid="{20DFE72A-3920-43E9-968C-8F4CE4C69BEC}"/>
    <cellStyle name="Entrada 2 7 2 3 9" xfId="10067" xr:uid="{8D5460C7-CA1D-49DC-8AD3-8BCD8F395638}"/>
    <cellStyle name="Entrada 2 7 2 30" xfId="10068" xr:uid="{26BD5728-11D2-4F9E-ABE4-2E8258F8C1CB}"/>
    <cellStyle name="Entrada 2 7 2 31" xfId="10069" xr:uid="{9A8D0DA3-1618-475A-A4A5-07459E577484}"/>
    <cellStyle name="Entrada 2 7 2 32" xfId="10070" xr:uid="{EE893CE5-05A0-4200-9856-BA19A6BE22F2}"/>
    <cellStyle name="Entrada 2 7 2 33" xfId="10071" xr:uid="{3CD314CD-40F6-4C2E-9E7D-5E7F97BFFA23}"/>
    <cellStyle name="Entrada 2 7 2 4" xfId="10072" xr:uid="{91565F8F-7F5A-4911-9ADB-2EE88318845E}"/>
    <cellStyle name="Entrada 2 7 2 5" xfId="10073" xr:uid="{6A1BC124-8278-441F-AC43-5C4B9A2D817E}"/>
    <cellStyle name="Entrada 2 7 2 6" xfId="10074" xr:uid="{B395CD08-66CF-4C77-AD07-882F3923A96A}"/>
    <cellStyle name="Entrada 2 7 2 7" xfId="10075" xr:uid="{7B32AC24-BB40-4350-BDDC-BEC5AF310294}"/>
    <cellStyle name="Entrada 2 7 2 8" xfId="10076" xr:uid="{3B8B9C23-99DF-409C-9473-F22672801B5D}"/>
    <cellStyle name="Entrada 2 7 2 9" xfId="10077" xr:uid="{39636238-012C-443F-9687-55835245B9B3}"/>
    <cellStyle name="Entrada 2 7 20" xfId="10078" xr:uid="{9344A584-273A-4257-A932-3B279F0B4433}"/>
    <cellStyle name="Entrada 2 7 21" xfId="10079" xr:uid="{A32D5799-F6E9-4CA0-A289-0946426FF157}"/>
    <cellStyle name="Entrada 2 7 22" xfId="10080" xr:uid="{22BF77F9-0CB4-490D-8EFC-FA79651554C3}"/>
    <cellStyle name="Entrada 2 7 23" xfId="10081" xr:uid="{EBF566E2-4B8C-4DEC-B3EF-38AF51CA4DE3}"/>
    <cellStyle name="Entrada 2 7 24" xfId="10082" xr:uid="{F1C07D8D-120B-4D92-9E6E-AE5D0B9E476A}"/>
    <cellStyle name="Entrada 2 7 25" xfId="10083" xr:uid="{61664A7C-53E1-4AFB-9F5C-11DE6EF99633}"/>
    <cellStyle name="Entrada 2 7 26" xfId="10084" xr:uid="{90380A9F-7F83-49CC-A95E-0288236989B0}"/>
    <cellStyle name="Entrada 2 7 27" xfId="10085" xr:uid="{0602A999-124C-4044-9B9E-6DF6C1394F92}"/>
    <cellStyle name="Entrada 2 7 28" xfId="10086" xr:uid="{54B34E7E-71C1-4CD5-B405-5C76D9445000}"/>
    <cellStyle name="Entrada 2 7 29" xfId="10087" xr:uid="{71D63BB7-265B-44E9-AEB0-B7CE0B426FD6}"/>
    <cellStyle name="Entrada 2 7 3" xfId="10088" xr:uid="{A72A0C48-CEE2-4A5C-9C92-91B0D072CF2D}"/>
    <cellStyle name="Entrada 2 7 3 10" xfId="10089" xr:uid="{BF5293A2-C227-40DE-8D31-AD26DB38EFB1}"/>
    <cellStyle name="Entrada 2 7 3 11" xfId="10090" xr:uid="{C61EBCF9-1322-47BE-91CB-6E165C1AEC92}"/>
    <cellStyle name="Entrada 2 7 3 12" xfId="10091" xr:uid="{D91AC240-A6B5-4B6E-AB9E-8DA355ABC123}"/>
    <cellStyle name="Entrada 2 7 3 13" xfId="10092" xr:uid="{982CECD8-82F8-487F-8A10-1A7BB826EE16}"/>
    <cellStyle name="Entrada 2 7 3 14" xfId="10093" xr:uid="{519019CC-D644-4E7F-80C2-1F8F66F040A6}"/>
    <cellStyle name="Entrada 2 7 3 15" xfId="10094" xr:uid="{EEF0244F-C0D8-4097-80C9-D0F60C372568}"/>
    <cellStyle name="Entrada 2 7 3 16" xfId="10095" xr:uid="{65F957FF-A466-4775-A374-7907C88341FE}"/>
    <cellStyle name="Entrada 2 7 3 17" xfId="10096" xr:uid="{13E0EEB4-1C9F-4D61-8361-27C04DCEDD72}"/>
    <cellStyle name="Entrada 2 7 3 18" xfId="10097" xr:uid="{0E6A43E7-523C-4698-A66C-AA226B50287E}"/>
    <cellStyle name="Entrada 2 7 3 19" xfId="10098" xr:uid="{6736DF55-6E58-422B-83A6-D8785775B60B}"/>
    <cellStyle name="Entrada 2 7 3 2" xfId="10099" xr:uid="{2FB99EF6-A807-4913-A609-2A937696767D}"/>
    <cellStyle name="Entrada 2 7 3 2 10" xfId="10100" xr:uid="{434AE8E0-6F5B-4D65-938F-AAF35A9A3BAC}"/>
    <cellStyle name="Entrada 2 7 3 2 11" xfId="10101" xr:uid="{915F3C29-783E-4FD5-9D08-2C330A164ED4}"/>
    <cellStyle name="Entrada 2 7 3 2 12" xfId="10102" xr:uid="{FD9F37C2-C147-444A-BB18-73BA2E72CD68}"/>
    <cellStyle name="Entrada 2 7 3 2 13" xfId="10103" xr:uid="{0AD37E1A-EBC4-41B9-9F33-8FBF8D232E4B}"/>
    <cellStyle name="Entrada 2 7 3 2 14" xfId="10104" xr:uid="{E982942B-8A44-49B0-A888-3821B0C15816}"/>
    <cellStyle name="Entrada 2 7 3 2 15" xfId="10105" xr:uid="{334691F9-4451-4C20-BE6B-3D1790C197E1}"/>
    <cellStyle name="Entrada 2 7 3 2 16" xfId="10106" xr:uid="{3E34E028-44FB-4188-8F16-4AF28AA12896}"/>
    <cellStyle name="Entrada 2 7 3 2 17" xfId="10107" xr:uid="{E24C4976-B554-40FF-8A44-CFC138317D02}"/>
    <cellStyle name="Entrada 2 7 3 2 18" xfId="10108" xr:uid="{FFA3C523-8EA9-43E0-A908-2F1F689328E1}"/>
    <cellStyle name="Entrada 2 7 3 2 19" xfId="10109" xr:uid="{3699385D-E041-4AAB-AD03-6EA147AB31F4}"/>
    <cellStyle name="Entrada 2 7 3 2 2" xfId="10110" xr:uid="{2BAE696B-9051-4CE2-8539-3D333530F249}"/>
    <cellStyle name="Entrada 2 7 3 2 20" xfId="10111" xr:uid="{4DCF12FF-0BCB-4813-9A8F-84B8AEC976C2}"/>
    <cellStyle name="Entrada 2 7 3 2 21" xfId="10112" xr:uid="{9D45088F-86FD-4A71-94C2-C797AD8FDDC2}"/>
    <cellStyle name="Entrada 2 7 3 2 22" xfId="10113" xr:uid="{C8D99565-B7BE-4A14-B41F-638A3D2A2532}"/>
    <cellStyle name="Entrada 2 7 3 2 23" xfId="10114" xr:uid="{DB96F85F-C035-46C7-BFAB-C89E4AB78957}"/>
    <cellStyle name="Entrada 2 7 3 2 24" xfId="10115" xr:uid="{F9C0C170-4C8A-4D8B-A494-9D93A449ED9D}"/>
    <cellStyle name="Entrada 2 7 3 2 25" xfId="10116" xr:uid="{B8DC02A6-7B10-4029-AB0B-9E195218AB05}"/>
    <cellStyle name="Entrada 2 7 3 2 26" xfId="10117" xr:uid="{11C0B0BD-4186-4C1E-BA36-16BF40BC828C}"/>
    <cellStyle name="Entrada 2 7 3 2 27" xfId="10118" xr:uid="{CD7FBDB8-2337-485B-9874-5EEDDB7DA4BB}"/>
    <cellStyle name="Entrada 2 7 3 2 28" xfId="10119" xr:uid="{9AD14AD0-D8D4-4F65-AA41-77AA1ED7D8F6}"/>
    <cellStyle name="Entrada 2 7 3 2 29" xfId="10120" xr:uid="{4A1676FE-33EF-434F-87DF-98943B811113}"/>
    <cellStyle name="Entrada 2 7 3 2 3" xfId="10121" xr:uid="{ABD6C305-6818-4DB9-873E-F3D0D7214C59}"/>
    <cellStyle name="Entrada 2 7 3 2 30" xfId="10122" xr:uid="{90D6B227-F917-4416-A6D4-3A6852CE9E7F}"/>
    <cellStyle name="Entrada 2 7 3 2 31" xfId="10123" xr:uid="{0687E410-7943-46F3-B6C8-1F73ADA8386F}"/>
    <cellStyle name="Entrada 2 7 3 2 4" xfId="10124" xr:uid="{AA1AF89F-1024-4A38-B7B6-DE455BDF735C}"/>
    <cellStyle name="Entrada 2 7 3 2 5" xfId="10125" xr:uid="{403C04BE-7618-4404-98BB-8BA2052062AF}"/>
    <cellStyle name="Entrada 2 7 3 2 6" xfId="10126" xr:uid="{731A7F8F-6B56-4563-9E13-1923838BF5CD}"/>
    <cellStyle name="Entrada 2 7 3 2 7" xfId="10127" xr:uid="{6D933643-AF3A-47DA-882D-2D6DB6ACE55C}"/>
    <cellStyle name="Entrada 2 7 3 2 8" xfId="10128" xr:uid="{C539A4C0-1CB9-4842-BC0C-8EF811C3450E}"/>
    <cellStyle name="Entrada 2 7 3 2 9" xfId="10129" xr:uid="{5FB6E262-1D60-4DAF-9BFE-26F09F08182E}"/>
    <cellStyle name="Entrada 2 7 3 20" xfId="10130" xr:uid="{4B02DA92-B834-44EE-B45B-0213B01327C8}"/>
    <cellStyle name="Entrada 2 7 3 21" xfId="10131" xr:uid="{9138649E-25D9-45F2-A863-6920E659358C}"/>
    <cellStyle name="Entrada 2 7 3 22" xfId="10132" xr:uid="{E8284459-B6AE-420E-874D-9CCC850625BE}"/>
    <cellStyle name="Entrada 2 7 3 23" xfId="10133" xr:uid="{55CE1248-997E-49CD-9EFE-9C3661526C20}"/>
    <cellStyle name="Entrada 2 7 3 24" xfId="10134" xr:uid="{A88AEC21-AAEE-4AF5-85CA-69E9C65C675D}"/>
    <cellStyle name="Entrada 2 7 3 25" xfId="10135" xr:uid="{8E6E6469-6D0B-4C49-A342-09FFFC71CA6A}"/>
    <cellStyle name="Entrada 2 7 3 26" xfId="10136" xr:uid="{9CF1AD56-2B84-40CA-9724-A29DFB7B9E6E}"/>
    <cellStyle name="Entrada 2 7 3 27" xfId="10137" xr:uid="{2AD02018-580A-4404-877A-D23586501911}"/>
    <cellStyle name="Entrada 2 7 3 28" xfId="10138" xr:uid="{B934DDF7-A91D-4A09-8B1E-607691B3E6AF}"/>
    <cellStyle name="Entrada 2 7 3 29" xfId="10139" xr:uid="{2AFD9667-C891-4529-B546-F8E859E97CE3}"/>
    <cellStyle name="Entrada 2 7 3 3" xfId="10140" xr:uid="{CFF038AA-CD63-415C-BD84-A46E70088AB3}"/>
    <cellStyle name="Entrada 2 7 3 3 10" xfId="10141" xr:uid="{51FC61FF-4C7C-4101-8B5E-CC3BDD83E93E}"/>
    <cellStyle name="Entrada 2 7 3 3 11" xfId="10142" xr:uid="{1A16A0B7-1B7E-4E98-9695-2EF0AB305FE6}"/>
    <cellStyle name="Entrada 2 7 3 3 12" xfId="10143" xr:uid="{7C3D15B2-B252-4657-ABAD-A2EE8304D3E9}"/>
    <cellStyle name="Entrada 2 7 3 3 13" xfId="10144" xr:uid="{0967508D-6FD3-441B-96BA-F95BCB2A272D}"/>
    <cellStyle name="Entrada 2 7 3 3 14" xfId="10145" xr:uid="{4FCE46B7-6026-4BBD-9720-E09D1B58DA87}"/>
    <cellStyle name="Entrada 2 7 3 3 15" xfId="10146" xr:uid="{F85C8CAE-454F-47CF-A37E-791A09ABF1A3}"/>
    <cellStyle name="Entrada 2 7 3 3 16" xfId="10147" xr:uid="{0C2974E7-9CB1-43AE-AF4E-94B870DFCF30}"/>
    <cellStyle name="Entrada 2 7 3 3 17" xfId="10148" xr:uid="{92202DE0-CA74-429D-A1C0-C703512A21C6}"/>
    <cellStyle name="Entrada 2 7 3 3 18" xfId="10149" xr:uid="{F354C52C-4B4F-4CDC-B219-9568FF943C7B}"/>
    <cellStyle name="Entrada 2 7 3 3 19" xfId="10150" xr:uid="{ACA76172-F576-46DA-A11B-41B249F15F1E}"/>
    <cellStyle name="Entrada 2 7 3 3 2" xfId="10151" xr:uid="{B8BA6D85-5CE4-444E-888A-D52739093717}"/>
    <cellStyle name="Entrada 2 7 3 3 20" xfId="10152" xr:uid="{64C1F4A0-209F-4DF8-B3E6-4FFC10103E4F}"/>
    <cellStyle name="Entrada 2 7 3 3 21" xfId="10153" xr:uid="{57B33DF1-E97C-4AF5-AAEF-BAF0BDD7DE2F}"/>
    <cellStyle name="Entrada 2 7 3 3 22" xfId="10154" xr:uid="{D0BD7F5A-1C8E-4050-B301-F7906BD89581}"/>
    <cellStyle name="Entrada 2 7 3 3 23" xfId="10155" xr:uid="{53F3D70B-E6AD-4D65-9D01-58F4BCEF7CAD}"/>
    <cellStyle name="Entrada 2 7 3 3 24" xfId="10156" xr:uid="{F66E73D5-3BA9-4F8E-9A58-079B0469E827}"/>
    <cellStyle name="Entrada 2 7 3 3 25" xfId="10157" xr:uid="{2BF597C8-903C-40CF-BCA8-B56E9815D17B}"/>
    <cellStyle name="Entrada 2 7 3 3 26" xfId="10158" xr:uid="{F494A107-94FC-4050-8F5D-88CC49BC6FC0}"/>
    <cellStyle name="Entrada 2 7 3 3 27" xfId="10159" xr:uid="{7E0FE0CB-AAEF-46AA-844E-8E0485032CA0}"/>
    <cellStyle name="Entrada 2 7 3 3 28" xfId="10160" xr:uid="{769ED204-8ACA-4F9B-AE38-D57E8A760540}"/>
    <cellStyle name="Entrada 2 7 3 3 29" xfId="10161" xr:uid="{052962F2-C21F-4220-8609-33DCC24CECCB}"/>
    <cellStyle name="Entrada 2 7 3 3 3" xfId="10162" xr:uid="{3D16DF17-7F76-4944-8E31-B46E1040EA90}"/>
    <cellStyle name="Entrada 2 7 3 3 30" xfId="10163" xr:uid="{BD330253-785C-44E3-A89B-91CD11985733}"/>
    <cellStyle name="Entrada 2 7 3 3 31" xfId="10164" xr:uid="{AF9686A2-6618-4E2C-B12B-0375C164B914}"/>
    <cellStyle name="Entrada 2 7 3 3 4" xfId="10165" xr:uid="{305F177C-4B30-4CC0-A39A-B929DFC82114}"/>
    <cellStyle name="Entrada 2 7 3 3 5" xfId="10166" xr:uid="{7151D1DD-2F28-4398-A461-69836852FE54}"/>
    <cellStyle name="Entrada 2 7 3 3 6" xfId="10167" xr:uid="{78BC9A1B-C32E-415C-83EA-A617A160CE7B}"/>
    <cellStyle name="Entrada 2 7 3 3 7" xfId="10168" xr:uid="{9B13D2B5-9780-45DC-9E92-3390B19D9392}"/>
    <cellStyle name="Entrada 2 7 3 3 8" xfId="10169" xr:uid="{299F3E4F-33BC-46CE-B0FE-20E47BE69326}"/>
    <cellStyle name="Entrada 2 7 3 3 9" xfId="10170" xr:uid="{6C062982-3991-4279-B6B2-70FCF9642EFB}"/>
    <cellStyle name="Entrada 2 7 3 30" xfId="10171" xr:uid="{FD34AB77-F671-4A1C-AF10-D9D6AE90D47F}"/>
    <cellStyle name="Entrada 2 7 3 31" xfId="10172" xr:uid="{448F3903-81AB-4D70-9A19-EE21B16D03C5}"/>
    <cellStyle name="Entrada 2 7 3 32" xfId="10173" xr:uid="{EC82D2E2-279B-4DC4-B35E-A4EA79B93327}"/>
    <cellStyle name="Entrada 2 7 3 33" xfId="10174" xr:uid="{BC3F1CF9-1BF6-42C8-9553-F99008AB992A}"/>
    <cellStyle name="Entrada 2 7 3 4" xfId="10175" xr:uid="{D515F2CD-9F4D-4AC9-8A07-4A312BF3CB74}"/>
    <cellStyle name="Entrada 2 7 3 5" xfId="10176" xr:uid="{2FB0D0B0-B668-4608-8056-BFB54FC52EA3}"/>
    <cellStyle name="Entrada 2 7 3 6" xfId="10177" xr:uid="{C91E56B8-3BBC-405F-88EE-38AB77F9BE37}"/>
    <cellStyle name="Entrada 2 7 3 7" xfId="10178" xr:uid="{26166694-4519-4FBE-AB1D-6EEE33A0749F}"/>
    <cellStyle name="Entrada 2 7 3 8" xfId="10179" xr:uid="{5A59B5F5-3786-44F5-8844-BECBA9EB5D52}"/>
    <cellStyle name="Entrada 2 7 3 9" xfId="10180" xr:uid="{B3D719DE-9FAB-4B39-80AA-AEF95C740F33}"/>
    <cellStyle name="Entrada 2 7 30" xfId="10181" xr:uid="{176D06FF-3629-4319-8733-26AB2B3AC7E0}"/>
    <cellStyle name="Entrada 2 7 31" xfId="10182" xr:uid="{8AB7E68D-064E-4853-8E97-86D04B2BF46D}"/>
    <cellStyle name="Entrada 2 7 32" xfId="10183" xr:uid="{C58DB633-CA10-425F-90E4-B4CBCC0A4F0A}"/>
    <cellStyle name="Entrada 2 7 33" xfId="10184" xr:uid="{F14D163F-686E-457F-97FD-BF3E0F259805}"/>
    <cellStyle name="Entrada 2 7 34" xfId="10185" xr:uid="{7F48392D-906D-49F5-808D-447E8880D5C4}"/>
    <cellStyle name="Entrada 2 7 35" xfId="10186" xr:uid="{27957901-B982-4862-AC2A-F6C6CA1BB767}"/>
    <cellStyle name="Entrada 2 7 36" xfId="10187" xr:uid="{E98B34BC-7C26-456E-A472-C3FAB92A6DFE}"/>
    <cellStyle name="Entrada 2 7 4" xfId="10188" xr:uid="{855FE420-A91D-4071-A05B-CF9E339E9333}"/>
    <cellStyle name="Entrada 2 7 4 10" xfId="10189" xr:uid="{CAE2AF9E-01C9-4164-80CD-67099706C9E1}"/>
    <cellStyle name="Entrada 2 7 4 11" xfId="10190" xr:uid="{746D031A-D47D-47D5-92D3-5B379EB02D39}"/>
    <cellStyle name="Entrada 2 7 4 12" xfId="10191" xr:uid="{5A3658B3-5288-4822-A3EA-7EABA6698504}"/>
    <cellStyle name="Entrada 2 7 4 13" xfId="10192" xr:uid="{09EB665C-FCB7-4AA1-9ED1-2F9D7C7921E9}"/>
    <cellStyle name="Entrada 2 7 4 14" xfId="10193" xr:uid="{C0058B85-65E0-41CF-9C33-93EFD44EF1B8}"/>
    <cellStyle name="Entrada 2 7 4 15" xfId="10194" xr:uid="{C26AB354-3716-4B6A-A4B5-702D1D0424DC}"/>
    <cellStyle name="Entrada 2 7 4 16" xfId="10195" xr:uid="{3F546F93-AACB-41F3-87EB-EB9A12DBA0B9}"/>
    <cellStyle name="Entrada 2 7 4 17" xfId="10196" xr:uid="{5508207E-0B44-45A0-9BAA-44D161017748}"/>
    <cellStyle name="Entrada 2 7 4 18" xfId="10197" xr:uid="{3A11806C-09BB-418B-A44E-89E980BAEA05}"/>
    <cellStyle name="Entrada 2 7 4 19" xfId="10198" xr:uid="{690C65E8-982E-47BA-B058-1B531050F1D9}"/>
    <cellStyle name="Entrada 2 7 4 2" xfId="10199" xr:uid="{5CCE4083-546F-444F-A832-9296BBBF8368}"/>
    <cellStyle name="Entrada 2 7 4 2 10" xfId="10200" xr:uid="{C7F92F5A-5A95-426D-A948-C35B10C61B85}"/>
    <cellStyle name="Entrada 2 7 4 2 11" xfId="10201" xr:uid="{4EFF08D3-C3B5-4C60-8977-6808A624465F}"/>
    <cellStyle name="Entrada 2 7 4 2 12" xfId="10202" xr:uid="{3C946114-3F33-42D0-B5E8-7ABF787C2812}"/>
    <cellStyle name="Entrada 2 7 4 2 13" xfId="10203" xr:uid="{5A3FE49C-EFA4-45B7-870B-F9E52E4B2581}"/>
    <cellStyle name="Entrada 2 7 4 2 14" xfId="10204" xr:uid="{39952110-62DB-403C-8E37-CFC6364D0062}"/>
    <cellStyle name="Entrada 2 7 4 2 15" xfId="10205" xr:uid="{E845E1A0-1EDD-483B-999B-D345A7D1BB9C}"/>
    <cellStyle name="Entrada 2 7 4 2 16" xfId="10206" xr:uid="{2CB215A4-1A02-4360-97C5-3DE6AE8F3A67}"/>
    <cellStyle name="Entrada 2 7 4 2 17" xfId="10207" xr:uid="{C16ABF82-C6F8-4AD8-B94B-024D89192DC2}"/>
    <cellStyle name="Entrada 2 7 4 2 18" xfId="10208" xr:uid="{7FDD1567-94E0-4C66-A3FE-8EBE121054F2}"/>
    <cellStyle name="Entrada 2 7 4 2 19" xfId="10209" xr:uid="{012948B4-45BE-4282-9C45-0D70760B025A}"/>
    <cellStyle name="Entrada 2 7 4 2 2" xfId="10210" xr:uid="{14FEDABA-9980-45C1-A86F-B7FE8D002DA3}"/>
    <cellStyle name="Entrada 2 7 4 2 20" xfId="10211" xr:uid="{3FE73390-0710-4AD4-BC24-FDA7FF3E28E7}"/>
    <cellStyle name="Entrada 2 7 4 2 21" xfId="10212" xr:uid="{2CA80EC0-34C1-48B0-8342-533FC4691277}"/>
    <cellStyle name="Entrada 2 7 4 2 22" xfId="10213" xr:uid="{215193B3-E2AD-41EA-9AB1-ADAD20E2B15E}"/>
    <cellStyle name="Entrada 2 7 4 2 23" xfId="10214" xr:uid="{5D56614F-8F07-41D1-866C-F5227854F87B}"/>
    <cellStyle name="Entrada 2 7 4 2 24" xfId="10215" xr:uid="{D7180D03-4463-4072-A0ED-D29F32F14469}"/>
    <cellStyle name="Entrada 2 7 4 2 25" xfId="10216" xr:uid="{AA949AAB-A676-4C7D-9B51-FC6F675528C8}"/>
    <cellStyle name="Entrada 2 7 4 2 26" xfId="10217" xr:uid="{2FC6730D-14B4-4A06-BFED-61C1BC317854}"/>
    <cellStyle name="Entrada 2 7 4 2 27" xfId="10218" xr:uid="{10BA4CA6-2CD4-4B58-9C10-57E7271E3F75}"/>
    <cellStyle name="Entrada 2 7 4 2 28" xfId="10219" xr:uid="{4557FBB5-2EBE-4616-B009-F95DE24C2EAC}"/>
    <cellStyle name="Entrada 2 7 4 2 29" xfId="10220" xr:uid="{729C34BE-8499-4562-8426-1D829EA36648}"/>
    <cellStyle name="Entrada 2 7 4 2 3" xfId="10221" xr:uid="{5A790AA2-45C9-49A3-AFEF-4A1CFB843F0E}"/>
    <cellStyle name="Entrada 2 7 4 2 30" xfId="10222" xr:uid="{4809CF5D-ACCD-4A76-931B-DE694D10B0F3}"/>
    <cellStyle name="Entrada 2 7 4 2 31" xfId="10223" xr:uid="{132D7CFB-CD4F-4E86-8788-E9ADA96A51D9}"/>
    <cellStyle name="Entrada 2 7 4 2 4" xfId="10224" xr:uid="{F561E9C2-CE4D-4F69-82AE-B3D7EF8BD36A}"/>
    <cellStyle name="Entrada 2 7 4 2 5" xfId="10225" xr:uid="{711D6CDB-1F65-4CE6-AFB9-3FBD4CD08CA7}"/>
    <cellStyle name="Entrada 2 7 4 2 6" xfId="10226" xr:uid="{DDBC5386-8054-40E9-9F01-9A1340246EDA}"/>
    <cellStyle name="Entrada 2 7 4 2 7" xfId="10227" xr:uid="{B95B11B9-1E90-413B-8E41-5E15EAB28DFD}"/>
    <cellStyle name="Entrada 2 7 4 2 8" xfId="10228" xr:uid="{18883DDC-B89E-462A-80F6-30EE95CBF653}"/>
    <cellStyle name="Entrada 2 7 4 2 9" xfId="10229" xr:uid="{C9056BBE-9C5C-4F4B-AEC3-F25079CD26AD}"/>
    <cellStyle name="Entrada 2 7 4 20" xfId="10230" xr:uid="{FD15C850-E080-4639-9BD1-44FA91AB9599}"/>
    <cellStyle name="Entrada 2 7 4 21" xfId="10231" xr:uid="{9E86F430-BFD3-4DEC-9924-69E61EFA57E6}"/>
    <cellStyle name="Entrada 2 7 4 22" xfId="10232" xr:uid="{9F128F4E-8B26-4F4D-AD05-CBCCB1C4BB19}"/>
    <cellStyle name="Entrada 2 7 4 23" xfId="10233" xr:uid="{6CCB2F46-6611-4F48-9296-17BF1CF9B5A9}"/>
    <cellStyle name="Entrada 2 7 4 24" xfId="10234" xr:uid="{7DD47316-A402-419D-B5B4-6F4C804D786D}"/>
    <cellStyle name="Entrada 2 7 4 25" xfId="10235" xr:uid="{953C2D50-FBBC-472B-8041-38E970B0AFA5}"/>
    <cellStyle name="Entrada 2 7 4 26" xfId="10236" xr:uid="{2692FD80-1D71-4DBD-9711-D303AF9B720D}"/>
    <cellStyle name="Entrada 2 7 4 27" xfId="10237" xr:uid="{B28265E0-0790-4739-B9BB-D6453F0DB2D5}"/>
    <cellStyle name="Entrada 2 7 4 28" xfId="10238" xr:uid="{B8574396-2923-4D05-9CD5-359FC5B1F2C3}"/>
    <cellStyle name="Entrada 2 7 4 29" xfId="10239" xr:uid="{E05555A4-E77D-47C5-A5D9-47F8E7F9E8A4}"/>
    <cellStyle name="Entrada 2 7 4 3" xfId="10240" xr:uid="{C5DA12AC-6975-406A-9E2E-F58275CAC6DB}"/>
    <cellStyle name="Entrada 2 7 4 3 10" xfId="10241" xr:uid="{C784C148-EF27-4B55-B928-28A0F6FAC047}"/>
    <cellStyle name="Entrada 2 7 4 3 11" xfId="10242" xr:uid="{D5929CB9-0EBC-44F6-AD96-8C4A470A76EB}"/>
    <cellStyle name="Entrada 2 7 4 3 12" xfId="10243" xr:uid="{08A80E4B-4FA0-41BB-AEA2-233370CC924D}"/>
    <cellStyle name="Entrada 2 7 4 3 13" xfId="10244" xr:uid="{CE5608FC-2C97-44EA-985F-2E1F1E68F6A0}"/>
    <cellStyle name="Entrada 2 7 4 3 14" xfId="10245" xr:uid="{4F1343DF-9232-46AD-ABF4-146159776ECE}"/>
    <cellStyle name="Entrada 2 7 4 3 15" xfId="10246" xr:uid="{6C6A56A6-CAED-42BA-BC66-D9BF3B92E8C4}"/>
    <cellStyle name="Entrada 2 7 4 3 16" xfId="10247" xr:uid="{9DDD4FFB-1679-4514-8202-F4922C2B4C4D}"/>
    <cellStyle name="Entrada 2 7 4 3 17" xfId="10248" xr:uid="{7467D03F-25C5-48A3-8E9C-36BB658DD225}"/>
    <cellStyle name="Entrada 2 7 4 3 18" xfId="10249" xr:uid="{15AE7CBC-4DEE-414B-A032-C09A0A8C1304}"/>
    <cellStyle name="Entrada 2 7 4 3 19" xfId="10250" xr:uid="{21152A27-2EB3-443B-B67F-682962C5A7BB}"/>
    <cellStyle name="Entrada 2 7 4 3 2" xfId="10251" xr:uid="{163CEAB6-0B1F-42C5-9BAE-E2BC84CB1C0A}"/>
    <cellStyle name="Entrada 2 7 4 3 20" xfId="10252" xr:uid="{9316806C-1707-47F4-9D93-09665D0F5460}"/>
    <cellStyle name="Entrada 2 7 4 3 21" xfId="10253" xr:uid="{8F827731-9545-4BFA-95E0-AE96B25EB5A9}"/>
    <cellStyle name="Entrada 2 7 4 3 22" xfId="10254" xr:uid="{A763A560-741C-43CA-8037-074474EA9280}"/>
    <cellStyle name="Entrada 2 7 4 3 23" xfId="10255" xr:uid="{B4942EAC-E791-486F-86DB-8C09D38A1A48}"/>
    <cellStyle name="Entrada 2 7 4 3 24" xfId="10256" xr:uid="{BD8E9618-8529-4C47-A4EE-6543FD7AF28E}"/>
    <cellStyle name="Entrada 2 7 4 3 25" xfId="10257" xr:uid="{71666B2D-D8C2-4243-B463-E38AA5B0871A}"/>
    <cellStyle name="Entrada 2 7 4 3 26" xfId="10258" xr:uid="{CB47CF46-9FA9-4412-A27F-B3A71EE09A8D}"/>
    <cellStyle name="Entrada 2 7 4 3 27" xfId="10259" xr:uid="{4BD758DA-0FFE-41A5-B2B4-90143E03EFAC}"/>
    <cellStyle name="Entrada 2 7 4 3 28" xfId="10260" xr:uid="{1C40108B-AB5B-4A7F-96FB-B1B5DB8AA2A3}"/>
    <cellStyle name="Entrada 2 7 4 3 29" xfId="10261" xr:uid="{2949555C-1AF4-4ACF-B5D6-D7595BEC48EF}"/>
    <cellStyle name="Entrada 2 7 4 3 3" xfId="10262" xr:uid="{E47D1C31-742A-4E4F-B8BD-8987801BC407}"/>
    <cellStyle name="Entrada 2 7 4 3 30" xfId="10263" xr:uid="{35DDB3DF-554A-43B7-BB3F-254E86C3DE48}"/>
    <cellStyle name="Entrada 2 7 4 3 31" xfId="10264" xr:uid="{A08B0048-15F7-4E3F-911B-9AF16249BF7D}"/>
    <cellStyle name="Entrada 2 7 4 3 4" xfId="10265" xr:uid="{0844EAFF-7751-4C97-AA60-51141EACB691}"/>
    <cellStyle name="Entrada 2 7 4 3 5" xfId="10266" xr:uid="{1808BB48-10BF-4EBB-961D-B31511AD7494}"/>
    <cellStyle name="Entrada 2 7 4 3 6" xfId="10267" xr:uid="{1DCAA441-7338-4FE4-8779-452E3AEF1085}"/>
    <cellStyle name="Entrada 2 7 4 3 7" xfId="10268" xr:uid="{BE95D605-2599-4E56-94CE-84756B6EE12B}"/>
    <cellStyle name="Entrada 2 7 4 3 8" xfId="10269" xr:uid="{68F10959-C1CB-4058-B469-4F507FEAD1B7}"/>
    <cellStyle name="Entrada 2 7 4 3 9" xfId="10270" xr:uid="{BE54F541-C041-4B78-A562-EE08FBF4550A}"/>
    <cellStyle name="Entrada 2 7 4 30" xfId="10271" xr:uid="{7C70DB34-9186-488D-913D-73D71D95AF70}"/>
    <cellStyle name="Entrada 2 7 4 31" xfId="10272" xr:uid="{D838926F-546F-4BAB-83F0-094311589813}"/>
    <cellStyle name="Entrada 2 7 4 32" xfId="10273" xr:uid="{86C5C2F4-DB4C-4D32-A302-D1B300079CD6}"/>
    <cellStyle name="Entrada 2 7 4 33" xfId="10274" xr:uid="{0149D6CF-328A-42D9-9238-9DCECF8B2C12}"/>
    <cellStyle name="Entrada 2 7 4 4" xfId="10275" xr:uid="{8A1FF49E-FF1F-4E13-A50C-2565D2872F12}"/>
    <cellStyle name="Entrada 2 7 4 5" xfId="10276" xr:uid="{48748B38-6A49-43B0-A09B-D6322BDCA23C}"/>
    <cellStyle name="Entrada 2 7 4 6" xfId="10277" xr:uid="{6CE0BA21-3517-40F1-8BD8-891C85FFCFB5}"/>
    <cellStyle name="Entrada 2 7 4 7" xfId="10278" xr:uid="{8FB100B8-86F2-4021-A71E-84CEC8218403}"/>
    <cellStyle name="Entrada 2 7 4 8" xfId="10279" xr:uid="{384C2755-1FEB-4E24-97AF-6BEC9B61303E}"/>
    <cellStyle name="Entrada 2 7 4 9" xfId="10280" xr:uid="{A5A2F661-0DF7-498B-ABD5-968A55C4487B}"/>
    <cellStyle name="Entrada 2 7 5" xfId="10281" xr:uid="{D7FEA1D8-8AC8-4646-97A1-B65A8F2A056E}"/>
    <cellStyle name="Entrada 2 7 5 10" xfId="10282" xr:uid="{E739FA14-802D-4645-A009-BDAF550F020C}"/>
    <cellStyle name="Entrada 2 7 5 11" xfId="10283" xr:uid="{6C026055-061B-4BD3-BC9A-26518D42285A}"/>
    <cellStyle name="Entrada 2 7 5 12" xfId="10284" xr:uid="{BF164723-ED98-4AE5-BE56-296D1D9DED39}"/>
    <cellStyle name="Entrada 2 7 5 13" xfId="10285" xr:uid="{7705BEF6-5C98-4A36-A48E-0B0D0157B279}"/>
    <cellStyle name="Entrada 2 7 5 14" xfId="10286" xr:uid="{D200D21E-4A83-4D6F-AC84-01DDEFE0B38A}"/>
    <cellStyle name="Entrada 2 7 5 15" xfId="10287" xr:uid="{DF972149-DC9E-4E77-BB3E-550F264E3A2A}"/>
    <cellStyle name="Entrada 2 7 5 16" xfId="10288" xr:uid="{C15F8249-9F56-46E3-8133-3577364719A3}"/>
    <cellStyle name="Entrada 2 7 5 17" xfId="10289" xr:uid="{906DC8B9-D9D7-42DC-8710-A5F45D5D646D}"/>
    <cellStyle name="Entrada 2 7 5 18" xfId="10290" xr:uid="{5A3B6E33-9B50-4993-918E-6DD9F75488C7}"/>
    <cellStyle name="Entrada 2 7 5 19" xfId="10291" xr:uid="{DB2F8E67-D7B0-4C21-A90D-D14CF07493D7}"/>
    <cellStyle name="Entrada 2 7 5 2" xfId="10292" xr:uid="{B318E644-0A98-4E62-AB5C-2F663EEC405B}"/>
    <cellStyle name="Entrada 2 7 5 20" xfId="10293" xr:uid="{D7C4C0E9-1786-4BF0-B6C8-2F5BF7E55942}"/>
    <cellStyle name="Entrada 2 7 5 21" xfId="10294" xr:uid="{8C67134D-A951-46C9-BF9B-02E432050ACC}"/>
    <cellStyle name="Entrada 2 7 5 22" xfId="10295" xr:uid="{1C8C460B-2422-49E1-A3C0-58B72FB368BD}"/>
    <cellStyle name="Entrada 2 7 5 23" xfId="10296" xr:uid="{59D7F75F-2DBB-48D6-A410-7E49ED2578A9}"/>
    <cellStyle name="Entrada 2 7 5 24" xfId="10297" xr:uid="{1AC79505-CAC3-40DA-A363-9A9486B195A9}"/>
    <cellStyle name="Entrada 2 7 5 25" xfId="10298" xr:uid="{1C867DCF-5173-4936-B46B-D39745FEDB0B}"/>
    <cellStyle name="Entrada 2 7 5 26" xfId="10299" xr:uid="{D9DFBB22-11F4-4BF0-B53E-4FA26D12AAA0}"/>
    <cellStyle name="Entrada 2 7 5 27" xfId="10300" xr:uid="{B76FFE4D-3969-4CA4-B3AA-BF3CCD318776}"/>
    <cellStyle name="Entrada 2 7 5 28" xfId="10301" xr:uid="{3872E3C4-BCE7-44B7-B22E-6F33A15B5614}"/>
    <cellStyle name="Entrada 2 7 5 29" xfId="10302" xr:uid="{450BD25A-0921-4270-B491-4A71D1E872F5}"/>
    <cellStyle name="Entrada 2 7 5 3" xfId="10303" xr:uid="{657C2171-8F93-4147-BB25-A435749BF17A}"/>
    <cellStyle name="Entrada 2 7 5 30" xfId="10304" xr:uid="{845195E8-4384-4E2F-83A1-71A3D7A15EC9}"/>
    <cellStyle name="Entrada 2 7 5 31" xfId="10305" xr:uid="{D0A1AD43-A29B-4F57-9E43-F79B22C4B689}"/>
    <cellStyle name="Entrada 2 7 5 4" xfId="10306" xr:uid="{454EBB05-F0A6-4140-AD9F-1991B23A376B}"/>
    <cellStyle name="Entrada 2 7 5 5" xfId="10307" xr:uid="{2A0BB8B0-77E3-4C2D-BDE3-7B5CFA9DF9AB}"/>
    <cellStyle name="Entrada 2 7 5 6" xfId="10308" xr:uid="{04396FCE-6F7D-4E98-BB2C-2C6B5220DCB8}"/>
    <cellStyle name="Entrada 2 7 5 7" xfId="10309" xr:uid="{F8B173D7-BB5C-41F5-BA5F-42028B255D65}"/>
    <cellStyle name="Entrada 2 7 5 8" xfId="10310" xr:uid="{6A851DE3-AFFC-409F-B3F9-CF4D5732ACCC}"/>
    <cellStyle name="Entrada 2 7 5 9" xfId="10311" xr:uid="{B99A4D1D-7FDC-4F31-864D-C99EE412A3BC}"/>
    <cellStyle name="Entrada 2 7 6" xfId="10312" xr:uid="{7CB78FA0-6CE7-423A-9B00-4B938971ECA3}"/>
    <cellStyle name="Entrada 2 7 6 10" xfId="10313" xr:uid="{51432D1C-4D0D-4FDE-92E4-D88A79C9D15B}"/>
    <cellStyle name="Entrada 2 7 6 11" xfId="10314" xr:uid="{8C78A707-9B9E-4C87-A9E5-A0545628F4BF}"/>
    <cellStyle name="Entrada 2 7 6 12" xfId="10315" xr:uid="{2C1967C6-1EDA-4A68-BCF6-B954707B704F}"/>
    <cellStyle name="Entrada 2 7 6 13" xfId="10316" xr:uid="{A34C98F4-CEFB-460B-9074-ACA215EADED4}"/>
    <cellStyle name="Entrada 2 7 6 14" xfId="10317" xr:uid="{3C182E06-4C7E-4BC8-97BF-C06A88F68296}"/>
    <cellStyle name="Entrada 2 7 6 15" xfId="10318" xr:uid="{C43F63D9-9DB6-4914-8643-D0993FD3F3DB}"/>
    <cellStyle name="Entrada 2 7 6 16" xfId="10319" xr:uid="{A919AF91-D9B6-4EE6-A3EF-6F0D11EDD494}"/>
    <cellStyle name="Entrada 2 7 6 17" xfId="10320" xr:uid="{EEB38BB1-0666-48AE-BF93-FE0026B0C7EC}"/>
    <cellStyle name="Entrada 2 7 6 18" xfId="10321" xr:uid="{954423F4-BBD1-48FA-A353-A516FC77A84F}"/>
    <cellStyle name="Entrada 2 7 6 19" xfId="10322" xr:uid="{1EBAA906-0A13-44DF-B62D-FB68FBEEC1BA}"/>
    <cellStyle name="Entrada 2 7 6 2" xfId="10323" xr:uid="{343CA83E-979D-4E5D-BFCD-A863C64CFBEB}"/>
    <cellStyle name="Entrada 2 7 6 20" xfId="10324" xr:uid="{E56B4AAD-14B6-4E2C-913A-67F1DF6FE60E}"/>
    <cellStyle name="Entrada 2 7 6 21" xfId="10325" xr:uid="{1F5A5214-0100-4801-8BFB-422B860ECB04}"/>
    <cellStyle name="Entrada 2 7 6 22" xfId="10326" xr:uid="{4347F321-CD9E-4E1B-A7BE-DF227F91239A}"/>
    <cellStyle name="Entrada 2 7 6 23" xfId="10327" xr:uid="{1A0F07E5-532B-4B9B-AF83-AC0096623B84}"/>
    <cellStyle name="Entrada 2 7 6 24" xfId="10328" xr:uid="{0AF3E0AB-E719-41E6-AF44-FAFC168696A7}"/>
    <cellStyle name="Entrada 2 7 6 25" xfId="10329" xr:uid="{249FBBAF-B608-476C-8200-40117251D88D}"/>
    <cellStyle name="Entrada 2 7 6 26" xfId="10330" xr:uid="{D3010830-F2AB-4B27-A292-96C4AB8566ED}"/>
    <cellStyle name="Entrada 2 7 6 27" xfId="10331" xr:uid="{07863354-213B-47CC-A100-0612FFD7962A}"/>
    <cellStyle name="Entrada 2 7 6 28" xfId="10332" xr:uid="{875F4CC9-AC55-4B8D-A386-7E10E1F35178}"/>
    <cellStyle name="Entrada 2 7 6 29" xfId="10333" xr:uid="{304E8E7A-6871-4F7D-A20A-AD3C194F3BC8}"/>
    <cellStyle name="Entrada 2 7 6 3" xfId="10334" xr:uid="{536DE648-923C-4B4D-B684-00589719D5B1}"/>
    <cellStyle name="Entrada 2 7 6 30" xfId="10335" xr:uid="{0EE3B65D-9E06-4DC2-B5D2-98918B80E3C2}"/>
    <cellStyle name="Entrada 2 7 6 31" xfId="10336" xr:uid="{F41D6FE6-647E-4466-BDF8-2ACA2C785E13}"/>
    <cellStyle name="Entrada 2 7 6 4" xfId="10337" xr:uid="{5990518C-9AD4-4085-9C0C-2E8EDF1D3262}"/>
    <cellStyle name="Entrada 2 7 6 5" xfId="10338" xr:uid="{3877D948-5A43-477F-B07B-E6FFB46F125D}"/>
    <cellStyle name="Entrada 2 7 6 6" xfId="10339" xr:uid="{5B01FEFC-6238-405D-BCC0-61E17EA382B1}"/>
    <cellStyle name="Entrada 2 7 6 7" xfId="10340" xr:uid="{8FF0A1E7-E40F-4F51-904F-BE1AB5AF59E3}"/>
    <cellStyle name="Entrada 2 7 6 8" xfId="10341" xr:uid="{B1544431-49A6-4FDF-9162-078216E3CE13}"/>
    <cellStyle name="Entrada 2 7 6 9" xfId="10342" xr:uid="{7B0E8E59-D5F0-469D-B7D4-C104224E5D40}"/>
    <cellStyle name="Entrada 2 7 7" xfId="10343" xr:uid="{18E70ECB-6A54-4341-9A54-C90BAE332D53}"/>
    <cellStyle name="Entrada 2 7 8" xfId="10344" xr:uid="{EB6C49B5-8F93-45D0-A423-BFF5C9361E61}"/>
    <cellStyle name="Entrada 2 7 9" xfId="10345" xr:uid="{F5EEEEBF-7B50-44C7-8CA3-E8DA1E32AFEE}"/>
    <cellStyle name="Entrada 2 8" xfId="10346" xr:uid="{35E0C430-4083-42C8-B196-920F8199B993}"/>
    <cellStyle name="Entrada 2 8 10" xfId="10347" xr:uid="{8C8E455B-4CCD-43BA-B53E-DEF5DEF13DC9}"/>
    <cellStyle name="Entrada 2 8 11" xfId="10348" xr:uid="{D73CFFFB-8473-467B-A25D-CA47E4DE17AE}"/>
    <cellStyle name="Entrada 2 8 12" xfId="10349" xr:uid="{B4B7D82E-4AD5-4BCA-8489-B1C42EA48DF3}"/>
    <cellStyle name="Entrada 2 8 13" xfId="10350" xr:uid="{376D7DDA-2050-4A24-A731-3313CBDDF58F}"/>
    <cellStyle name="Entrada 2 8 14" xfId="10351" xr:uid="{00B5F8FD-FAC4-411D-B317-003B661D0D4D}"/>
    <cellStyle name="Entrada 2 8 15" xfId="10352" xr:uid="{A04FED17-6234-4952-97EE-B1AEFC7F159D}"/>
    <cellStyle name="Entrada 2 8 16" xfId="10353" xr:uid="{9001B8A8-C42E-4434-AFB6-74F24A3DAFD8}"/>
    <cellStyle name="Entrada 2 8 17" xfId="10354" xr:uid="{1AEF9894-D9E3-4782-BEA5-AF317A7CFCAB}"/>
    <cellStyle name="Entrada 2 8 18" xfId="10355" xr:uid="{910B305C-5C00-4228-9DA7-DD98DA641320}"/>
    <cellStyle name="Entrada 2 8 19" xfId="10356" xr:uid="{88AE0A6F-233B-4A35-8C75-6C0792288DD4}"/>
    <cellStyle name="Entrada 2 8 2" xfId="10357" xr:uid="{B6221BFB-1A1C-4BC4-9523-9BCD97DCC964}"/>
    <cellStyle name="Entrada 2 8 2 10" xfId="10358" xr:uid="{0FD93ED4-9B0C-4159-8D9B-6AD009F663AC}"/>
    <cellStyle name="Entrada 2 8 2 11" xfId="10359" xr:uid="{60028423-40A8-4037-9E1F-83805B1561AB}"/>
    <cellStyle name="Entrada 2 8 2 12" xfId="10360" xr:uid="{EBF91C74-D39F-42A8-B34F-911D332C1457}"/>
    <cellStyle name="Entrada 2 8 2 13" xfId="10361" xr:uid="{FAFD2347-7E84-465D-9282-B7E603910425}"/>
    <cellStyle name="Entrada 2 8 2 14" xfId="10362" xr:uid="{C7561200-51F1-4F41-9A4B-24A972F54C83}"/>
    <cellStyle name="Entrada 2 8 2 15" xfId="10363" xr:uid="{781976D5-0131-48CD-9DD4-701AF31E22B2}"/>
    <cellStyle name="Entrada 2 8 2 16" xfId="10364" xr:uid="{8C93DCE6-43BD-495B-A177-7923D03BAA03}"/>
    <cellStyle name="Entrada 2 8 2 17" xfId="10365" xr:uid="{553DD8AC-36F3-4175-A3D2-DAF7F22B728C}"/>
    <cellStyle name="Entrada 2 8 2 18" xfId="10366" xr:uid="{644A6779-1D87-431C-A0C5-205A898D72CC}"/>
    <cellStyle name="Entrada 2 8 2 19" xfId="10367" xr:uid="{8EF59B27-450B-42EB-A5C4-77D5317C4C88}"/>
    <cellStyle name="Entrada 2 8 2 2" xfId="10368" xr:uid="{BD72B8A2-738D-449C-94E0-42753F533022}"/>
    <cellStyle name="Entrada 2 8 2 20" xfId="10369" xr:uid="{BD8DB07B-08BA-49E8-82E8-2C8F9D7712E6}"/>
    <cellStyle name="Entrada 2 8 2 21" xfId="10370" xr:uid="{28E7ACDC-3560-4CF8-8888-0080F60C5533}"/>
    <cellStyle name="Entrada 2 8 2 22" xfId="10371" xr:uid="{D5F7D94A-F996-4BA8-937A-010D3C13763A}"/>
    <cellStyle name="Entrada 2 8 2 23" xfId="10372" xr:uid="{C29872EC-B21C-4A5B-A650-5102794DBB96}"/>
    <cellStyle name="Entrada 2 8 2 24" xfId="10373" xr:uid="{E752AC61-3C07-4E32-A8AF-7B6361F23DFD}"/>
    <cellStyle name="Entrada 2 8 2 25" xfId="10374" xr:uid="{0169AF79-C048-46AE-B69C-A59841E6B231}"/>
    <cellStyle name="Entrada 2 8 2 26" xfId="10375" xr:uid="{997EFDEB-0A2F-401D-ABF5-5240FD485311}"/>
    <cellStyle name="Entrada 2 8 2 27" xfId="10376" xr:uid="{F1B03026-53CD-4856-A44B-47D73ED948BC}"/>
    <cellStyle name="Entrada 2 8 2 28" xfId="10377" xr:uid="{01EB6039-D072-4EB0-84B1-FAC2555F3D79}"/>
    <cellStyle name="Entrada 2 8 2 29" xfId="10378" xr:uid="{1E042B16-28FE-4AA6-8807-4258557F82C4}"/>
    <cellStyle name="Entrada 2 8 2 3" xfId="10379" xr:uid="{159A888C-0E94-4C6B-91B4-1FA7FA30D0B6}"/>
    <cellStyle name="Entrada 2 8 2 30" xfId="10380" xr:uid="{8352CC84-BC9B-4D56-87AA-9B63DE19F356}"/>
    <cellStyle name="Entrada 2 8 2 31" xfId="10381" xr:uid="{1245EEEC-C3A2-4034-8891-2AE58BCEEF5D}"/>
    <cellStyle name="Entrada 2 8 2 4" xfId="10382" xr:uid="{1CC4282F-5FFE-4F24-90CD-9AD0B2E8E7AC}"/>
    <cellStyle name="Entrada 2 8 2 5" xfId="10383" xr:uid="{70FBE734-6118-4FB7-B458-E7E928660A2D}"/>
    <cellStyle name="Entrada 2 8 2 6" xfId="10384" xr:uid="{558900DE-1EDB-47E7-BBC3-11A976FBF474}"/>
    <cellStyle name="Entrada 2 8 2 7" xfId="10385" xr:uid="{F66BDC2A-C51A-4B20-BEF0-FD3C0C1A04A1}"/>
    <cellStyle name="Entrada 2 8 2 8" xfId="10386" xr:uid="{E6C986A2-6ADD-4770-B42A-41E32795EE58}"/>
    <cellStyle name="Entrada 2 8 2 9" xfId="10387" xr:uid="{E0DB0655-D977-48B4-97BB-1054BB65F981}"/>
    <cellStyle name="Entrada 2 8 20" xfId="10388" xr:uid="{7FF85923-B343-49BC-956E-DB1DB34DC2E1}"/>
    <cellStyle name="Entrada 2 8 21" xfId="10389" xr:uid="{A6ED75EB-922D-4704-877B-B26EB6A10C20}"/>
    <cellStyle name="Entrada 2 8 22" xfId="10390" xr:uid="{867D7928-FE21-415E-86B7-227FF87249EA}"/>
    <cellStyle name="Entrada 2 8 23" xfId="10391" xr:uid="{1210FFC2-A2DB-48BF-BEC4-988DD3262804}"/>
    <cellStyle name="Entrada 2 8 24" xfId="10392" xr:uid="{4232A99E-8599-49E2-9785-12D2D863B3E3}"/>
    <cellStyle name="Entrada 2 8 25" xfId="10393" xr:uid="{C15FF9A2-6696-416E-B566-F3B37DE0356F}"/>
    <cellStyle name="Entrada 2 8 26" xfId="10394" xr:uid="{B295E4FC-2492-4E8F-8893-2AB9DAD3E82D}"/>
    <cellStyle name="Entrada 2 8 27" xfId="10395" xr:uid="{360A999D-FA7D-4714-A8B4-3A93C8731ED6}"/>
    <cellStyle name="Entrada 2 8 28" xfId="10396" xr:uid="{E6FFFACA-7587-4D63-A189-4E78F7DC0922}"/>
    <cellStyle name="Entrada 2 8 29" xfId="10397" xr:uid="{274B0510-B073-4CE9-93A6-9268519A75E3}"/>
    <cellStyle name="Entrada 2 8 3" xfId="10398" xr:uid="{17ECB683-4AFE-44E6-9484-8B003D5FFEC2}"/>
    <cellStyle name="Entrada 2 8 3 10" xfId="10399" xr:uid="{BC973DEB-7112-4E01-81A4-33AC4876BA01}"/>
    <cellStyle name="Entrada 2 8 3 11" xfId="10400" xr:uid="{5803667C-6B34-43C2-BE9C-DD9933A5A480}"/>
    <cellStyle name="Entrada 2 8 3 12" xfId="10401" xr:uid="{83D008E9-62B2-4B2A-A74F-E6585A2EE8D6}"/>
    <cellStyle name="Entrada 2 8 3 13" xfId="10402" xr:uid="{1E84FEA9-E23D-4553-BA91-161C88ADDCB7}"/>
    <cellStyle name="Entrada 2 8 3 14" xfId="10403" xr:uid="{4EF1D360-097A-4FFE-BCF0-6C2FEEFFE89B}"/>
    <cellStyle name="Entrada 2 8 3 15" xfId="10404" xr:uid="{4D174A82-D091-4ADF-AC29-033E3F4D5B7C}"/>
    <cellStyle name="Entrada 2 8 3 16" xfId="10405" xr:uid="{FDBDDDB3-C96A-420D-9891-E306A529B1A0}"/>
    <cellStyle name="Entrada 2 8 3 17" xfId="10406" xr:uid="{AE6159ED-8B12-47F5-B5B2-DE19C7889970}"/>
    <cellStyle name="Entrada 2 8 3 18" xfId="10407" xr:uid="{D5F245CD-E6B6-473D-A14D-3C64CB41A521}"/>
    <cellStyle name="Entrada 2 8 3 19" xfId="10408" xr:uid="{DB7DE73A-064E-410D-A5F3-90B9A8455D37}"/>
    <cellStyle name="Entrada 2 8 3 2" xfId="10409" xr:uid="{AE344B56-53A1-4416-8182-1F6DAED2E5F7}"/>
    <cellStyle name="Entrada 2 8 3 20" xfId="10410" xr:uid="{B6DF43D2-940F-43A3-9B72-83E38F4D819A}"/>
    <cellStyle name="Entrada 2 8 3 21" xfId="10411" xr:uid="{CC5F317D-5A09-4843-A000-F2D0D8B8DA71}"/>
    <cellStyle name="Entrada 2 8 3 22" xfId="10412" xr:uid="{0162B988-F9AF-4DA6-8720-D1E7379BB366}"/>
    <cellStyle name="Entrada 2 8 3 23" xfId="10413" xr:uid="{1B60D91A-7BBA-4F9E-80DF-DEC3CA62AA7A}"/>
    <cellStyle name="Entrada 2 8 3 24" xfId="10414" xr:uid="{122CB684-5F7A-4584-AB07-A5A7C0E9CB7D}"/>
    <cellStyle name="Entrada 2 8 3 25" xfId="10415" xr:uid="{9083F12F-E896-4CF0-9637-BA6DF0C7C7EA}"/>
    <cellStyle name="Entrada 2 8 3 26" xfId="10416" xr:uid="{E96FA590-7862-4AF3-A9E0-04BD33BE6A82}"/>
    <cellStyle name="Entrada 2 8 3 27" xfId="10417" xr:uid="{05B68CC5-88B7-4606-B4B5-3C7B270436F9}"/>
    <cellStyle name="Entrada 2 8 3 28" xfId="10418" xr:uid="{B4521839-7990-433E-9896-12CA51F96F4D}"/>
    <cellStyle name="Entrada 2 8 3 29" xfId="10419" xr:uid="{444C36FC-B91C-4FEF-8FBA-7C3ADB63F9BA}"/>
    <cellStyle name="Entrada 2 8 3 3" xfId="10420" xr:uid="{4FE40F2A-FE73-4663-A024-5495C40C080E}"/>
    <cellStyle name="Entrada 2 8 3 30" xfId="10421" xr:uid="{06F2CB2C-3270-44BD-BCEF-A1296937C1BE}"/>
    <cellStyle name="Entrada 2 8 3 31" xfId="10422" xr:uid="{DEBD15E0-E3C4-4B18-9A7D-436A345DA2B3}"/>
    <cellStyle name="Entrada 2 8 3 4" xfId="10423" xr:uid="{EA35D646-C40B-455F-86FC-68DACD90DF73}"/>
    <cellStyle name="Entrada 2 8 3 5" xfId="10424" xr:uid="{D91A9CDC-47F3-4E44-BAD4-5CC8F99FE75A}"/>
    <cellStyle name="Entrada 2 8 3 6" xfId="10425" xr:uid="{2D8305FB-38D7-4A39-8F9D-BB4079FAEC88}"/>
    <cellStyle name="Entrada 2 8 3 7" xfId="10426" xr:uid="{212837C1-0AF1-4CC1-8482-5D233FB7C017}"/>
    <cellStyle name="Entrada 2 8 3 8" xfId="10427" xr:uid="{1C19DF80-91B7-4597-B541-F8EA27A7F034}"/>
    <cellStyle name="Entrada 2 8 3 9" xfId="10428" xr:uid="{63321C93-8F0A-4D61-A2CC-B2F8DC6D03D3}"/>
    <cellStyle name="Entrada 2 8 30" xfId="10429" xr:uid="{872D759E-8CCE-467D-B38B-8EA338D80585}"/>
    <cellStyle name="Entrada 2 8 31" xfId="10430" xr:uid="{5B2141CD-F574-4AE0-824B-453D0FAD762A}"/>
    <cellStyle name="Entrada 2 8 32" xfId="10431" xr:uid="{F1FB520B-9556-4336-A73F-0CB0D17AB788}"/>
    <cellStyle name="Entrada 2 8 33" xfId="10432" xr:uid="{B22C4F06-0129-4821-AB36-096884C19A11}"/>
    <cellStyle name="Entrada 2 8 4" xfId="10433" xr:uid="{F65299C1-5691-406A-92BD-93938221FA90}"/>
    <cellStyle name="Entrada 2 8 5" xfId="10434" xr:uid="{877E72F9-AC33-49C4-A6CA-E4A44BB9333C}"/>
    <cellStyle name="Entrada 2 8 6" xfId="10435" xr:uid="{4B38739C-0A43-448B-9AAC-A028AFAF1047}"/>
    <cellStyle name="Entrada 2 8 7" xfId="10436" xr:uid="{4ED4DD1B-2EA3-4083-8C84-1960AEEFE113}"/>
    <cellStyle name="Entrada 2 8 8" xfId="10437" xr:uid="{CD4A7ABD-899A-4789-9E92-EBADA9B9B890}"/>
    <cellStyle name="Entrada 2 8 9" xfId="10438" xr:uid="{CA2FA12A-419D-464B-8D7B-F34981864D95}"/>
    <cellStyle name="Entrada 2 9" xfId="10439" xr:uid="{1DA52367-C8D8-4940-8CE9-FA45185B7501}"/>
    <cellStyle name="Entrada 2 9 10" xfId="10440" xr:uid="{F7DB31AB-6AB1-446E-A802-47F34DD32648}"/>
    <cellStyle name="Entrada 2 9 11" xfId="10441" xr:uid="{CB27F832-CB9C-4139-9F6B-9DFA50CCAF38}"/>
    <cellStyle name="Entrada 2 9 12" xfId="10442" xr:uid="{910F6F3C-AC59-4BC8-ACE0-6C0B14ED1B59}"/>
    <cellStyle name="Entrada 2 9 13" xfId="10443" xr:uid="{8E767A7A-1D8F-44C0-80C0-50B45F58077F}"/>
    <cellStyle name="Entrada 2 9 14" xfId="10444" xr:uid="{CCD34FAE-8D0C-4531-9C0A-509DF9CA27F0}"/>
    <cellStyle name="Entrada 2 9 15" xfId="10445" xr:uid="{45A14014-6C33-4B7C-AB80-C975D8008232}"/>
    <cellStyle name="Entrada 2 9 16" xfId="10446" xr:uid="{77C56062-6640-4396-B861-48375709DD2E}"/>
    <cellStyle name="Entrada 2 9 17" xfId="10447" xr:uid="{A9592685-05E5-4A43-99CD-AC80982438F5}"/>
    <cellStyle name="Entrada 2 9 18" xfId="10448" xr:uid="{C7CF6F8E-EE73-4E8D-A3B7-52AEA4F3A4B0}"/>
    <cellStyle name="Entrada 2 9 19" xfId="10449" xr:uid="{277011ED-0D75-45CE-A4C8-98DC7F1AA2D2}"/>
    <cellStyle name="Entrada 2 9 2" xfId="10450" xr:uid="{CEEC8158-42EB-459F-A665-AAC352F6A660}"/>
    <cellStyle name="Entrada 2 9 2 10" xfId="10451" xr:uid="{E4A5A0CE-1017-492B-8314-3FD574E8816D}"/>
    <cellStyle name="Entrada 2 9 2 11" xfId="10452" xr:uid="{ECE25B25-BCB7-4820-85FB-9C9108D43A75}"/>
    <cellStyle name="Entrada 2 9 2 12" xfId="10453" xr:uid="{AA06B728-2AAA-416B-99E1-26B3038F4AEA}"/>
    <cellStyle name="Entrada 2 9 2 13" xfId="10454" xr:uid="{B5543227-0DEF-4318-891B-14E09BDF98DE}"/>
    <cellStyle name="Entrada 2 9 2 14" xfId="10455" xr:uid="{54390A57-660C-4201-A372-5D18C07B2320}"/>
    <cellStyle name="Entrada 2 9 2 15" xfId="10456" xr:uid="{1EFDF8B0-6C98-474B-94C7-00D2390FD6C4}"/>
    <cellStyle name="Entrada 2 9 2 16" xfId="10457" xr:uid="{D4EF7F4B-839A-48B3-B8E8-D1B98CE01D77}"/>
    <cellStyle name="Entrada 2 9 2 17" xfId="10458" xr:uid="{373312FC-CEAD-4BB5-8C60-57DD4CE076B4}"/>
    <cellStyle name="Entrada 2 9 2 18" xfId="10459" xr:uid="{3D8C25CE-8F3B-4603-AD63-16D94EFB1D3A}"/>
    <cellStyle name="Entrada 2 9 2 19" xfId="10460" xr:uid="{798B6786-E796-4A5A-A067-81194F560DF4}"/>
    <cellStyle name="Entrada 2 9 2 2" xfId="10461" xr:uid="{58CAA74C-0C67-47A7-8F3B-CF0502057D34}"/>
    <cellStyle name="Entrada 2 9 2 20" xfId="10462" xr:uid="{47329EFB-A483-49F0-9BA9-577BC78801F5}"/>
    <cellStyle name="Entrada 2 9 2 21" xfId="10463" xr:uid="{36DCAF8B-DB6B-45E4-A15D-C4FF19C26B04}"/>
    <cellStyle name="Entrada 2 9 2 22" xfId="10464" xr:uid="{B1C94CBE-0756-4E5E-8C65-BB8F05A2FDED}"/>
    <cellStyle name="Entrada 2 9 2 23" xfId="10465" xr:uid="{E203D316-9199-432F-BC89-F80A867EC3E9}"/>
    <cellStyle name="Entrada 2 9 2 24" xfId="10466" xr:uid="{102CF3F6-7ACA-4F3F-BB1E-C6A69344E703}"/>
    <cellStyle name="Entrada 2 9 2 25" xfId="10467" xr:uid="{E2FF66D0-F844-46C6-8C98-316BF569C171}"/>
    <cellStyle name="Entrada 2 9 2 26" xfId="10468" xr:uid="{60051C0C-781B-42C7-A464-D24A09C40ADC}"/>
    <cellStyle name="Entrada 2 9 2 27" xfId="10469" xr:uid="{CC034516-ABEC-4D7D-80A8-69DD2E8EC1D4}"/>
    <cellStyle name="Entrada 2 9 2 28" xfId="10470" xr:uid="{F38A3FD6-2814-4F73-A37F-6DB0AEA27167}"/>
    <cellStyle name="Entrada 2 9 2 29" xfId="10471" xr:uid="{6696011F-FE37-42DA-B69E-3EF030D620D7}"/>
    <cellStyle name="Entrada 2 9 2 3" xfId="10472" xr:uid="{3C7ECCDA-9523-4840-AF2D-710954CD0559}"/>
    <cellStyle name="Entrada 2 9 2 30" xfId="10473" xr:uid="{E821F66A-970B-4C1E-AB96-BE462CF9AD25}"/>
    <cellStyle name="Entrada 2 9 2 31" xfId="10474" xr:uid="{6EE343D3-637A-4A41-8CF5-A89F91FB284A}"/>
    <cellStyle name="Entrada 2 9 2 4" xfId="10475" xr:uid="{878FFE02-CD97-466C-A24F-54E9A1885868}"/>
    <cellStyle name="Entrada 2 9 2 5" xfId="10476" xr:uid="{22DDF509-02A5-4DB5-8FEB-999E4A5396FC}"/>
    <cellStyle name="Entrada 2 9 2 6" xfId="10477" xr:uid="{21EF2604-2489-447A-B5DD-48051BB2D49C}"/>
    <cellStyle name="Entrada 2 9 2 7" xfId="10478" xr:uid="{500CFEB7-73FC-4E01-BE46-3B0205396696}"/>
    <cellStyle name="Entrada 2 9 2 8" xfId="10479" xr:uid="{F925481E-5FD5-419A-94A8-4CABD82C6A0A}"/>
    <cellStyle name="Entrada 2 9 2 9" xfId="10480" xr:uid="{EE74F852-451F-4873-A96E-ECC5D6949C0B}"/>
    <cellStyle name="Entrada 2 9 20" xfId="10481" xr:uid="{D07ADB04-0BF2-4B56-9CA3-9C8A54E6E44F}"/>
    <cellStyle name="Entrada 2 9 21" xfId="10482" xr:uid="{C7B6A169-87C0-41EF-A9E2-F944D2E53D87}"/>
    <cellStyle name="Entrada 2 9 22" xfId="10483" xr:uid="{EBADF3FD-95C4-48E2-B9C5-086D17E65828}"/>
    <cellStyle name="Entrada 2 9 23" xfId="10484" xr:uid="{B972D5D5-A751-4089-B2B5-68AB72E67534}"/>
    <cellStyle name="Entrada 2 9 24" xfId="10485" xr:uid="{E0728984-2BEE-47BB-9F41-12F54689B02E}"/>
    <cellStyle name="Entrada 2 9 25" xfId="10486" xr:uid="{28A55CBD-48BE-4880-B57C-5176C71342EF}"/>
    <cellStyle name="Entrada 2 9 26" xfId="10487" xr:uid="{488704F5-CD15-43D4-A482-10EE88905A27}"/>
    <cellStyle name="Entrada 2 9 27" xfId="10488" xr:uid="{F5C46094-1063-418B-9851-5CA0A9EF044C}"/>
    <cellStyle name="Entrada 2 9 28" xfId="10489" xr:uid="{ECB2FC99-6DE3-4198-86E8-674C7EC14CC9}"/>
    <cellStyle name="Entrada 2 9 29" xfId="10490" xr:uid="{79E0F2CB-717C-4402-AF0A-5CA5169D46AF}"/>
    <cellStyle name="Entrada 2 9 3" xfId="10491" xr:uid="{B24C7B89-5A76-434C-AE9C-DD5C056F056E}"/>
    <cellStyle name="Entrada 2 9 3 10" xfId="10492" xr:uid="{DEC66B86-A280-4E3B-8125-ED4E041D8FED}"/>
    <cellStyle name="Entrada 2 9 3 11" xfId="10493" xr:uid="{846A4077-13C0-4696-9E09-0F41ABBC45D3}"/>
    <cellStyle name="Entrada 2 9 3 12" xfId="10494" xr:uid="{E4A5D2BE-B0D8-4EA0-9DD1-F7A1A5FF546D}"/>
    <cellStyle name="Entrada 2 9 3 13" xfId="10495" xr:uid="{A36CCF89-DDA1-4E12-B3CD-DDC64308953E}"/>
    <cellStyle name="Entrada 2 9 3 14" xfId="10496" xr:uid="{1D50515D-8683-4A1E-93F9-2A1F4E48D88F}"/>
    <cellStyle name="Entrada 2 9 3 15" xfId="10497" xr:uid="{B42F72C3-7974-428D-9645-9092D228E1AC}"/>
    <cellStyle name="Entrada 2 9 3 16" xfId="10498" xr:uid="{6D548CFC-F260-47B9-A6FF-6BA589D78F61}"/>
    <cellStyle name="Entrada 2 9 3 17" xfId="10499" xr:uid="{4010071F-E2C5-4334-81E2-5E9F7695BC9E}"/>
    <cellStyle name="Entrada 2 9 3 18" xfId="10500" xr:uid="{A0AD3344-CBB1-476D-BC6C-3B7C4365246A}"/>
    <cellStyle name="Entrada 2 9 3 19" xfId="10501" xr:uid="{7163FD58-4053-46AA-95DC-CBCFB9EC61D1}"/>
    <cellStyle name="Entrada 2 9 3 2" xfId="10502" xr:uid="{93103F7C-4A4B-480C-A84D-D54C8C2F24AD}"/>
    <cellStyle name="Entrada 2 9 3 20" xfId="10503" xr:uid="{A35CB6C4-655F-44B6-9603-33A4C39FE316}"/>
    <cellStyle name="Entrada 2 9 3 21" xfId="10504" xr:uid="{6A8384CD-CAA8-45D1-A00F-3940616B790F}"/>
    <cellStyle name="Entrada 2 9 3 22" xfId="10505" xr:uid="{83CBDC96-C910-4736-8CD6-FF636713A6D3}"/>
    <cellStyle name="Entrada 2 9 3 23" xfId="10506" xr:uid="{B119C7F0-C4FB-4A73-8E83-BE088DF95F69}"/>
    <cellStyle name="Entrada 2 9 3 24" xfId="10507" xr:uid="{18A2C46D-2CDD-4FE9-8F31-9F9F7017AF24}"/>
    <cellStyle name="Entrada 2 9 3 25" xfId="10508" xr:uid="{55BAF77B-36D3-4A29-AFA6-1650148D06AE}"/>
    <cellStyle name="Entrada 2 9 3 26" xfId="10509" xr:uid="{99365854-05BF-4189-BE33-451450EF075C}"/>
    <cellStyle name="Entrada 2 9 3 27" xfId="10510" xr:uid="{7B488663-09EE-4ADF-B7A7-65D9FA4735A1}"/>
    <cellStyle name="Entrada 2 9 3 28" xfId="10511" xr:uid="{865B6A88-58CA-4607-AF14-C84D0F2EC25B}"/>
    <cellStyle name="Entrada 2 9 3 29" xfId="10512" xr:uid="{E571D933-A583-420A-A480-870DBDF6AC15}"/>
    <cellStyle name="Entrada 2 9 3 3" xfId="10513" xr:uid="{14DDA836-7150-47D2-B7A4-C39DF5B8967E}"/>
    <cellStyle name="Entrada 2 9 3 30" xfId="10514" xr:uid="{A52932CD-EA2F-4555-A358-0220EA5F6901}"/>
    <cellStyle name="Entrada 2 9 3 31" xfId="10515" xr:uid="{5524E04D-B415-47DD-97E4-089760AFDFE7}"/>
    <cellStyle name="Entrada 2 9 3 4" xfId="10516" xr:uid="{755BA562-ABE6-43FA-A685-AAAE8781E768}"/>
    <cellStyle name="Entrada 2 9 3 5" xfId="10517" xr:uid="{D5726A80-1B46-4B99-81CC-27236FB5038A}"/>
    <cellStyle name="Entrada 2 9 3 6" xfId="10518" xr:uid="{FBE641DC-7347-4092-A73B-5137935EA0C3}"/>
    <cellStyle name="Entrada 2 9 3 7" xfId="10519" xr:uid="{E0A87194-FA61-434E-83F6-D89FD7658111}"/>
    <cellStyle name="Entrada 2 9 3 8" xfId="10520" xr:uid="{85D47BDD-DB3F-41DE-B5F5-D642E1FCC84C}"/>
    <cellStyle name="Entrada 2 9 3 9" xfId="10521" xr:uid="{14F8390E-6E04-487E-8C6A-F2D8B6753F13}"/>
    <cellStyle name="Entrada 2 9 30" xfId="10522" xr:uid="{F9E25E7C-E3E5-43E9-B3BE-C18F41CDE808}"/>
    <cellStyle name="Entrada 2 9 31" xfId="10523" xr:uid="{D529659D-9CC2-407E-94B3-E3EB902B2345}"/>
    <cellStyle name="Entrada 2 9 32" xfId="10524" xr:uid="{2E52FC24-4410-42B0-86FC-A87DF10745C0}"/>
    <cellStyle name="Entrada 2 9 33" xfId="10525" xr:uid="{45A063D0-95F8-46A2-B181-AC46A867FF3F}"/>
    <cellStyle name="Entrada 2 9 4" xfId="10526" xr:uid="{34C4C644-9F95-43C1-859B-0425BF72518B}"/>
    <cellStyle name="Entrada 2 9 5" xfId="10527" xr:uid="{7505C57E-B350-4EEF-A10A-79A5CF4378D4}"/>
    <cellStyle name="Entrada 2 9 6" xfId="10528" xr:uid="{A507389B-7758-4FD4-AC6D-C4167810543E}"/>
    <cellStyle name="Entrada 2 9 7" xfId="10529" xr:uid="{9B1510B6-25AC-4F56-B6CB-36C61D586E11}"/>
    <cellStyle name="Entrada 2 9 8" xfId="10530" xr:uid="{4229CD5F-12B3-4599-99F8-72ED09E6D40A}"/>
    <cellStyle name="Entrada 2 9 9" xfId="10531" xr:uid="{D367F407-1FB6-4DAE-ABB7-6AAACA2B603E}"/>
    <cellStyle name="Entrada 3" xfId="10532" xr:uid="{09CF207B-291A-4AD5-87B5-DB6B009F8A7A}"/>
    <cellStyle name="Entrada 3 10" xfId="10533" xr:uid="{36AD23D5-C659-4D4A-97B0-EAD783192EFB}"/>
    <cellStyle name="Entrada 3 11" xfId="10534" xr:uid="{0E346D74-FF1D-464B-9099-925C824392EB}"/>
    <cellStyle name="Entrada 3 12" xfId="10535" xr:uid="{176EE40A-3F5D-4F24-986A-16EC01CFF4D4}"/>
    <cellStyle name="Entrada 3 13" xfId="10536" xr:uid="{5D394A9A-13C9-453A-9F52-B281D1F06A28}"/>
    <cellStyle name="Entrada 3 14" xfId="10537" xr:uid="{EA28A0E0-993F-4B3D-9D70-A86FD727D1CA}"/>
    <cellStyle name="Entrada 3 15" xfId="10538" xr:uid="{21F3FE5B-D583-4F74-A2A3-B526380E3BCA}"/>
    <cellStyle name="Entrada 3 16" xfId="10539" xr:uid="{AD69751B-BD87-45DD-AF11-438F60B2E1EE}"/>
    <cellStyle name="Entrada 3 17" xfId="10540" xr:uid="{639DCF3A-0469-4FF9-B1B8-F1233CD5A51D}"/>
    <cellStyle name="Entrada 3 18" xfId="10541" xr:uid="{306465B4-065B-4F79-B400-54F670C0D80F}"/>
    <cellStyle name="Entrada 3 19" xfId="10542" xr:uid="{5F2F9598-6729-4766-A830-484FAE030978}"/>
    <cellStyle name="Entrada 3 2" xfId="10543" xr:uid="{3E559753-FC5B-4801-A135-2AAE556833FD}"/>
    <cellStyle name="Entrada 3 2 10" xfId="10544" xr:uid="{CD5F276A-3C0B-41DE-BA98-6ACD55D189AE}"/>
    <cellStyle name="Entrada 3 2 11" xfId="10545" xr:uid="{DD1A333E-7E3D-49EE-A6B5-70E4BBFA5D83}"/>
    <cellStyle name="Entrada 3 2 12" xfId="10546" xr:uid="{2DF03BBA-6EF0-46CD-97B5-B6112424929F}"/>
    <cellStyle name="Entrada 3 2 13" xfId="10547" xr:uid="{D159FD91-495E-4078-8C93-A3018B278239}"/>
    <cellStyle name="Entrada 3 2 14" xfId="10548" xr:uid="{670CC2FA-BF61-42C7-B894-55E884AE5BF8}"/>
    <cellStyle name="Entrada 3 2 15" xfId="10549" xr:uid="{E615994B-D26D-4903-A8B0-569705983227}"/>
    <cellStyle name="Entrada 3 2 16" xfId="10550" xr:uid="{6892AB43-BAD2-4D1E-85E7-68E3FC9AB13F}"/>
    <cellStyle name="Entrada 3 2 17" xfId="10551" xr:uid="{E16C2E5F-E294-497D-87EA-6F069F067AB9}"/>
    <cellStyle name="Entrada 3 2 18" xfId="10552" xr:uid="{7F75290D-0115-442B-908D-B579985EDBCC}"/>
    <cellStyle name="Entrada 3 2 19" xfId="10553" xr:uid="{CCF6CF1D-9B6A-4D4B-8126-916B003ED806}"/>
    <cellStyle name="Entrada 3 2 2" xfId="10554" xr:uid="{55D7A810-6867-417D-8963-07685F214205}"/>
    <cellStyle name="Entrada 3 2 20" xfId="10555" xr:uid="{3E643207-25EC-4FFF-B1DE-5CA26F0B7953}"/>
    <cellStyle name="Entrada 3 2 21" xfId="10556" xr:uid="{E7DCF45A-12D1-4903-930C-7BF21E3D3F2C}"/>
    <cellStyle name="Entrada 3 2 22" xfId="10557" xr:uid="{287C2F93-482A-4F3F-9BC2-A6A2D159B49E}"/>
    <cellStyle name="Entrada 3 2 23" xfId="10558" xr:uid="{C7289E1B-ADE0-4D73-A7D4-A6A1D7AEFD6D}"/>
    <cellStyle name="Entrada 3 2 24" xfId="10559" xr:uid="{34573BBB-3A8A-4B73-874C-F0548FD36E7A}"/>
    <cellStyle name="Entrada 3 2 25" xfId="10560" xr:uid="{7121FBB4-BFED-425B-B147-6CC2B2CEAF2B}"/>
    <cellStyle name="Entrada 3 2 26" xfId="10561" xr:uid="{C08961E9-05DC-4BB9-9935-E6EB1E95639F}"/>
    <cellStyle name="Entrada 3 2 27" xfId="10562" xr:uid="{E302944E-A7F1-4495-B795-D30D03C624B6}"/>
    <cellStyle name="Entrada 3 2 28" xfId="10563" xr:uid="{D0DD6323-AFD2-45F0-A86B-EAA52CD0DC36}"/>
    <cellStyle name="Entrada 3 2 29" xfId="10564" xr:uid="{D9BAA0D9-74AF-40C4-B1F7-350C1D8AC2AA}"/>
    <cellStyle name="Entrada 3 2 3" xfId="10565" xr:uid="{5302BF18-2338-4FBC-ACFB-1F0AFEC49AAA}"/>
    <cellStyle name="Entrada 3 2 30" xfId="10566" xr:uid="{3D989C07-70F5-4C26-8000-F15FDA061F3C}"/>
    <cellStyle name="Entrada 3 2 31" xfId="10567" xr:uid="{27097EA7-764E-44D3-8A4F-D8CF9D53A6D4}"/>
    <cellStyle name="Entrada 3 2 4" xfId="10568" xr:uid="{6F73C189-6EDF-4FD5-BF51-B89479AFC117}"/>
    <cellStyle name="Entrada 3 2 5" xfId="10569" xr:uid="{01448269-28EB-4BF4-827B-6D0A53DE14C2}"/>
    <cellStyle name="Entrada 3 2 6" xfId="10570" xr:uid="{736FDF03-6C5A-4065-9AF0-067E4D471F72}"/>
    <cellStyle name="Entrada 3 2 7" xfId="10571" xr:uid="{9D9BEE72-B542-4E91-92A6-4A43B7C5E1C5}"/>
    <cellStyle name="Entrada 3 2 8" xfId="10572" xr:uid="{C915C263-BE65-4662-AD3C-E60AD6C554F5}"/>
    <cellStyle name="Entrada 3 2 9" xfId="10573" xr:uid="{A2D26BF2-BABA-4345-BC1A-C4A1A6E4D728}"/>
    <cellStyle name="Entrada 3 20" xfId="10574" xr:uid="{61ABFB0E-C50D-4CAA-B93F-11DF597AEA3D}"/>
    <cellStyle name="Entrada 3 21" xfId="10575" xr:uid="{DA94FDEA-7B6A-4564-9B32-0D4943A3D6B0}"/>
    <cellStyle name="Entrada 3 22" xfId="10576" xr:uid="{8FCC7070-9D0A-4C47-A36F-AFC87800D5A1}"/>
    <cellStyle name="Entrada 3 23" xfId="10577" xr:uid="{DEEB991C-7F38-4864-AE25-CDA320449346}"/>
    <cellStyle name="Entrada 3 24" xfId="10578" xr:uid="{D39247CA-FE8F-4377-8CA8-655B406F1C0A}"/>
    <cellStyle name="Entrada 3 25" xfId="10579" xr:uid="{B4E18239-AA12-455A-91F3-96BB83A93E71}"/>
    <cellStyle name="Entrada 3 26" xfId="10580" xr:uid="{DE3F31AD-C444-4B2D-83D9-4F6AF938AD14}"/>
    <cellStyle name="Entrada 3 27" xfId="10581" xr:uid="{59F7F419-C4B5-4DEC-9607-AA078D42A495}"/>
    <cellStyle name="Entrada 3 28" xfId="10582" xr:uid="{E3C06E59-F3F7-4196-AD49-082D011D594E}"/>
    <cellStyle name="Entrada 3 29" xfId="10583" xr:uid="{D107FA10-6FE6-40D3-80EC-F9A04B030670}"/>
    <cellStyle name="Entrada 3 3" xfId="10584" xr:uid="{094ADD8D-D397-4BAD-80AA-1472EB6EBC9B}"/>
    <cellStyle name="Entrada 3 3 10" xfId="10585" xr:uid="{81C478A6-6442-4792-AB93-C8DEB6349CED}"/>
    <cellStyle name="Entrada 3 3 11" xfId="10586" xr:uid="{940A174F-D367-48F2-A873-69398C98FB9D}"/>
    <cellStyle name="Entrada 3 3 12" xfId="10587" xr:uid="{4641DD38-F0D9-40BE-9182-5749492DDA68}"/>
    <cellStyle name="Entrada 3 3 13" xfId="10588" xr:uid="{2332115B-A213-432B-A391-10A03574AFEF}"/>
    <cellStyle name="Entrada 3 3 14" xfId="10589" xr:uid="{7B04EDF4-7B43-4B0A-BCB4-AE7344899C0F}"/>
    <cellStyle name="Entrada 3 3 15" xfId="10590" xr:uid="{396A6D33-BB4B-4B20-8303-6D6365252232}"/>
    <cellStyle name="Entrada 3 3 16" xfId="10591" xr:uid="{DB734D6B-BE9A-4DC4-A8FC-045B8DA26581}"/>
    <cellStyle name="Entrada 3 3 17" xfId="10592" xr:uid="{9BB3C133-4477-480C-B6E4-8F7034976E42}"/>
    <cellStyle name="Entrada 3 3 18" xfId="10593" xr:uid="{B77CB93D-6E35-4E18-961A-606885D5DBE5}"/>
    <cellStyle name="Entrada 3 3 19" xfId="10594" xr:uid="{94B530CE-5B4F-4DBA-BAB1-623923CDB50B}"/>
    <cellStyle name="Entrada 3 3 2" xfId="10595" xr:uid="{934C3E8F-D94E-4F25-9C94-4B86849FB6FA}"/>
    <cellStyle name="Entrada 3 3 20" xfId="10596" xr:uid="{17720F45-6F80-43CD-A281-C582D6C9250C}"/>
    <cellStyle name="Entrada 3 3 21" xfId="10597" xr:uid="{A8AED513-7BF5-469E-B7B5-4FFE6545077B}"/>
    <cellStyle name="Entrada 3 3 22" xfId="10598" xr:uid="{7D20FCC9-1C27-4396-B604-E2828B04F925}"/>
    <cellStyle name="Entrada 3 3 23" xfId="10599" xr:uid="{7A5AE07E-57C9-476D-A427-CF9D0DA56EB6}"/>
    <cellStyle name="Entrada 3 3 24" xfId="10600" xr:uid="{B08FC661-9427-4C1D-B728-6E96C7143CCB}"/>
    <cellStyle name="Entrada 3 3 25" xfId="10601" xr:uid="{681C6469-18F6-4900-8220-A14627A2F367}"/>
    <cellStyle name="Entrada 3 3 26" xfId="10602" xr:uid="{F7533C9A-70D5-496F-9238-414801452449}"/>
    <cellStyle name="Entrada 3 3 27" xfId="10603" xr:uid="{BE0EA237-C5F0-47E7-AB84-D82E96A46090}"/>
    <cellStyle name="Entrada 3 3 28" xfId="10604" xr:uid="{579D26B2-FA8A-4707-87C1-6D509E7BA334}"/>
    <cellStyle name="Entrada 3 3 29" xfId="10605" xr:uid="{42875F65-6080-4352-BE4A-FCBA774AAC44}"/>
    <cellStyle name="Entrada 3 3 3" xfId="10606" xr:uid="{DF3D56DA-0E6D-4AD8-BF8B-D56B97BEAC5A}"/>
    <cellStyle name="Entrada 3 3 30" xfId="10607" xr:uid="{A54E0AFA-B946-48D4-9228-6D812DAA1AF1}"/>
    <cellStyle name="Entrada 3 3 31" xfId="10608" xr:uid="{4D27D153-A595-488A-98B3-F304FBE96169}"/>
    <cellStyle name="Entrada 3 3 4" xfId="10609" xr:uid="{FDA87A39-7EC7-46E4-874E-6FE225264D29}"/>
    <cellStyle name="Entrada 3 3 5" xfId="10610" xr:uid="{88713F96-3ACE-4DA5-B2D7-BD5F6070C7AB}"/>
    <cellStyle name="Entrada 3 3 6" xfId="10611" xr:uid="{2FF3F0B3-C43C-4116-87B8-8515BA61730C}"/>
    <cellStyle name="Entrada 3 3 7" xfId="10612" xr:uid="{A0EFB486-113B-47EC-916E-485647A17238}"/>
    <cellStyle name="Entrada 3 3 8" xfId="10613" xr:uid="{A087A75A-CE2F-4596-98CD-4AA2E811DA0E}"/>
    <cellStyle name="Entrada 3 3 9" xfId="10614" xr:uid="{397ABB34-D124-41DD-B887-D90381FF5EA4}"/>
    <cellStyle name="Entrada 3 30" xfId="10615" xr:uid="{6D461C4C-7469-4627-A09D-7DB5800038F1}"/>
    <cellStyle name="Entrada 3 31" xfId="10616" xr:uid="{6DFBED9B-F4DB-4711-82AA-DBE7EFE102FC}"/>
    <cellStyle name="Entrada 3 32" xfId="10617" xr:uid="{0D2378A9-4467-4FA8-856A-A5D72B28FF9B}"/>
    <cellStyle name="Entrada 3 33" xfId="10618" xr:uid="{5795BEF0-C094-42BF-A5E6-132CC901C78C}"/>
    <cellStyle name="Entrada 3 4" xfId="10619" xr:uid="{964C8581-CBF8-4FB5-8362-03FFB3AC5E15}"/>
    <cellStyle name="Entrada 3 5" xfId="10620" xr:uid="{0A78A560-7309-4367-9335-D642377E8C80}"/>
    <cellStyle name="Entrada 3 6" xfId="10621" xr:uid="{1232C6C0-7C75-4B63-B83D-90FF2F8B1162}"/>
    <cellStyle name="Entrada 3 7" xfId="10622" xr:uid="{72F790D8-D6F1-44D1-94AD-E0E9F168A05E}"/>
    <cellStyle name="Entrada 3 8" xfId="10623" xr:uid="{80713408-03FB-4275-9DF7-C61ED1236CFA}"/>
    <cellStyle name="Entrada 3 9" xfId="10624" xr:uid="{668177B7-D4A4-4FB0-BABF-BF44FA90D5EF}"/>
    <cellStyle name="Entrada 4" xfId="10625" xr:uid="{1BE778D8-EF37-46B7-A4F0-BE81DC0BFADA}"/>
    <cellStyle name="Entrada 4 10" xfId="10626" xr:uid="{9B26BE0E-B41A-4882-829B-83F6BCF19DA9}"/>
    <cellStyle name="Entrada 4 11" xfId="10627" xr:uid="{09AE3FBC-D27A-4943-85A0-45630AE49AE3}"/>
    <cellStyle name="Entrada 4 12" xfId="10628" xr:uid="{2298C13D-6AA5-4C20-95B0-60CFF93E70D2}"/>
    <cellStyle name="Entrada 4 13" xfId="10629" xr:uid="{B8F4F0E7-4018-4CA7-94E4-F48FF91082C7}"/>
    <cellStyle name="Entrada 4 14" xfId="10630" xr:uid="{7C7DDD35-82A8-4D83-B6DA-1761D23D0184}"/>
    <cellStyle name="Entrada 4 15" xfId="10631" xr:uid="{138BF0CB-D239-48AB-844C-9E8C885B0859}"/>
    <cellStyle name="Entrada 4 16" xfId="10632" xr:uid="{65258368-78F3-45CD-BEFE-F76251882462}"/>
    <cellStyle name="Entrada 4 17" xfId="10633" xr:uid="{DE5E3461-A08F-4CE8-8D9A-15A2BAE6EEA7}"/>
    <cellStyle name="Entrada 4 18" xfId="10634" xr:uid="{5AFACF47-409F-4985-80B9-171CCDFB4EEE}"/>
    <cellStyle name="Entrada 4 19" xfId="10635" xr:uid="{8577076E-C2D9-42A2-AA7C-A8E63A4A6385}"/>
    <cellStyle name="Entrada 4 2" xfId="10636" xr:uid="{0D1ED52A-74C1-429D-9435-F347F5478E61}"/>
    <cellStyle name="Entrada 4 2 10" xfId="10637" xr:uid="{328433C9-638B-4840-9A9F-F41E519346EF}"/>
    <cellStyle name="Entrada 4 2 11" xfId="10638" xr:uid="{081E6836-899A-4B87-9CFA-3ED184B1C792}"/>
    <cellStyle name="Entrada 4 2 12" xfId="10639" xr:uid="{AC565FA0-3329-4A3B-8B0A-98CC4B0D9A0E}"/>
    <cellStyle name="Entrada 4 2 13" xfId="10640" xr:uid="{FB7C6D70-AC75-4101-9E69-B7CFE10D04D9}"/>
    <cellStyle name="Entrada 4 2 14" xfId="10641" xr:uid="{655E2CE1-FADD-4308-B5C5-7129255EC7C1}"/>
    <cellStyle name="Entrada 4 2 15" xfId="10642" xr:uid="{12C3502A-B33F-4D08-9EBE-894A35F9F1CB}"/>
    <cellStyle name="Entrada 4 2 16" xfId="10643" xr:uid="{AD25C47B-59D6-4CEB-A0DC-1ED2625F0AD5}"/>
    <cellStyle name="Entrada 4 2 17" xfId="10644" xr:uid="{DB048F93-6FE8-4A02-A70E-CC435B09FB61}"/>
    <cellStyle name="Entrada 4 2 18" xfId="10645" xr:uid="{063B5339-3853-4151-9633-342485CE7192}"/>
    <cellStyle name="Entrada 4 2 19" xfId="10646" xr:uid="{AA319F87-6633-425C-BAC2-E32BF4CD9F46}"/>
    <cellStyle name="Entrada 4 2 2" xfId="10647" xr:uid="{5BF6AE6A-6397-4544-9C63-FFDDD5A3BBC4}"/>
    <cellStyle name="Entrada 4 2 20" xfId="10648" xr:uid="{B50673FC-1E59-49A4-A2F6-D7B2EE00014E}"/>
    <cellStyle name="Entrada 4 2 21" xfId="10649" xr:uid="{726965FC-7FB3-46D8-95F7-2900077F1EC9}"/>
    <cellStyle name="Entrada 4 2 22" xfId="10650" xr:uid="{E05F346C-12BB-4803-848D-7905C2FD3730}"/>
    <cellStyle name="Entrada 4 2 23" xfId="10651" xr:uid="{478B28CE-BF7A-417F-9722-713CA38EB657}"/>
    <cellStyle name="Entrada 4 2 24" xfId="10652" xr:uid="{6E744C32-A9FD-43ED-BF94-A73A94820973}"/>
    <cellStyle name="Entrada 4 2 25" xfId="10653" xr:uid="{041784C4-A8FA-49A8-9F33-C4D72A6249E4}"/>
    <cellStyle name="Entrada 4 2 26" xfId="10654" xr:uid="{E4847FF6-3AE9-444E-B084-E908EB122E4F}"/>
    <cellStyle name="Entrada 4 2 27" xfId="10655" xr:uid="{FE8E6E10-031C-429D-BC32-3BB7D28BEC74}"/>
    <cellStyle name="Entrada 4 2 28" xfId="10656" xr:uid="{C2FAE6E4-B246-4020-A9B0-9DF2CC992191}"/>
    <cellStyle name="Entrada 4 2 29" xfId="10657" xr:uid="{6BE9AAA1-CC2B-49E0-A084-8EE03814434B}"/>
    <cellStyle name="Entrada 4 2 3" xfId="10658" xr:uid="{9C2C5DF2-CE1E-4921-B8FF-0A22BD4CF00F}"/>
    <cellStyle name="Entrada 4 2 30" xfId="10659" xr:uid="{FB10B769-91E9-452B-A1BB-1FAA7AAC8FCE}"/>
    <cellStyle name="Entrada 4 2 31" xfId="10660" xr:uid="{006E91DE-8551-4CB8-86CC-BB302440780E}"/>
    <cellStyle name="Entrada 4 2 4" xfId="10661" xr:uid="{60074A1C-90E2-4C44-B2FA-87F47CCAEB05}"/>
    <cellStyle name="Entrada 4 2 5" xfId="10662" xr:uid="{23D463AA-FD03-45FA-8AF0-5039984DB6EF}"/>
    <cellStyle name="Entrada 4 2 6" xfId="10663" xr:uid="{2B2E77AB-A0F9-4CEF-93EA-71504E1497FE}"/>
    <cellStyle name="Entrada 4 2 7" xfId="10664" xr:uid="{62157400-88DA-4974-83E1-65CBEECB8792}"/>
    <cellStyle name="Entrada 4 2 8" xfId="10665" xr:uid="{74B3956C-0098-4099-A5E6-CAE8A90BCF3F}"/>
    <cellStyle name="Entrada 4 2 9" xfId="10666" xr:uid="{33E5BBB0-0D61-4E97-9A1F-814EDBB52B6C}"/>
    <cellStyle name="Entrada 4 20" xfId="10667" xr:uid="{44CE43F7-08A3-4D35-BE7E-BA2B989AF7F6}"/>
    <cellStyle name="Entrada 4 21" xfId="10668" xr:uid="{D8756586-DC23-45FA-8BE5-FC968245ADAF}"/>
    <cellStyle name="Entrada 4 22" xfId="10669" xr:uid="{54EA809C-B2B1-49C3-8DF9-4336205CFC0D}"/>
    <cellStyle name="Entrada 4 23" xfId="10670" xr:uid="{1528E326-46FF-48B2-9BBC-C97CC1C92B9B}"/>
    <cellStyle name="Entrada 4 24" xfId="10671" xr:uid="{33FDC4F9-B871-4E42-A36A-5D6440608874}"/>
    <cellStyle name="Entrada 4 25" xfId="10672" xr:uid="{AFC290B0-A6C8-45A8-A876-117A80ABFD95}"/>
    <cellStyle name="Entrada 4 26" xfId="10673" xr:uid="{18DB3D18-C8E5-4962-A17A-2676B78F966A}"/>
    <cellStyle name="Entrada 4 27" xfId="10674" xr:uid="{2268D57D-651C-4471-93F9-6D79D6970D45}"/>
    <cellStyle name="Entrada 4 28" xfId="10675" xr:uid="{43FDB8C3-58EE-4927-8857-0FC65012D85E}"/>
    <cellStyle name="Entrada 4 29" xfId="10676" xr:uid="{B8739E51-91EE-437F-AF89-FA6196F08189}"/>
    <cellStyle name="Entrada 4 3" xfId="10677" xr:uid="{07226312-B20F-401B-B6A9-437CDA7D087D}"/>
    <cellStyle name="Entrada 4 3 10" xfId="10678" xr:uid="{A71F060E-7D1C-4ED6-A9BD-48FA8FEB4818}"/>
    <cellStyle name="Entrada 4 3 11" xfId="10679" xr:uid="{057C579D-BB22-4103-A271-E3426CB694B1}"/>
    <cellStyle name="Entrada 4 3 12" xfId="10680" xr:uid="{D3B7445D-26C0-4AC7-BA62-5E1E185CD63A}"/>
    <cellStyle name="Entrada 4 3 13" xfId="10681" xr:uid="{B396492D-98BE-41D1-98C9-8E8D66F90F3B}"/>
    <cellStyle name="Entrada 4 3 14" xfId="10682" xr:uid="{9607CAEA-9E13-40D5-BA66-9957D60799C6}"/>
    <cellStyle name="Entrada 4 3 15" xfId="10683" xr:uid="{82CCC33C-081A-4375-AEB1-9C7B13EE0CE9}"/>
    <cellStyle name="Entrada 4 3 16" xfId="10684" xr:uid="{E1AEFD12-063E-4AD6-BAD4-8E6A8FE9D0C0}"/>
    <cellStyle name="Entrada 4 3 17" xfId="10685" xr:uid="{FA73E831-187B-4F17-8950-3D2CFA195C4D}"/>
    <cellStyle name="Entrada 4 3 18" xfId="10686" xr:uid="{4E41A632-E361-4619-9F01-98FF86B7B058}"/>
    <cellStyle name="Entrada 4 3 19" xfId="10687" xr:uid="{896F7D46-1D56-49CE-AC9B-2E22DA992CF0}"/>
    <cellStyle name="Entrada 4 3 2" xfId="10688" xr:uid="{20D4BF23-150F-406F-8624-C4C9E7454E4F}"/>
    <cellStyle name="Entrada 4 3 20" xfId="10689" xr:uid="{BE87A542-406E-4075-A795-452930E77CBA}"/>
    <cellStyle name="Entrada 4 3 21" xfId="10690" xr:uid="{3BCCB9FB-09D2-457A-9BFD-B4BB05FFD33A}"/>
    <cellStyle name="Entrada 4 3 22" xfId="10691" xr:uid="{9A401B1B-0CC6-45DA-9ADA-CE0E6D66D596}"/>
    <cellStyle name="Entrada 4 3 23" xfId="10692" xr:uid="{11597DFF-9478-4C8C-B4CE-172145AF788C}"/>
    <cellStyle name="Entrada 4 3 24" xfId="10693" xr:uid="{01D7C49E-922B-46D8-B9DA-9538EEBF9A7A}"/>
    <cellStyle name="Entrada 4 3 25" xfId="10694" xr:uid="{FC71316F-43A6-4ED6-8F7D-1F9DEA37287D}"/>
    <cellStyle name="Entrada 4 3 26" xfId="10695" xr:uid="{3EF224FC-5045-4198-A8DA-309FC80D4AB3}"/>
    <cellStyle name="Entrada 4 3 27" xfId="10696" xr:uid="{985532AD-BAC2-48D7-9713-4FC741EB7789}"/>
    <cellStyle name="Entrada 4 3 28" xfId="10697" xr:uid="{72D484E6-4410-4AD9-BF99-CAFD5DC173C7}"/>
    <cellStyle name="Entrada 4 3 29" xfId="10698" xr:uid="{DA403D65-1E1C-4C90-86CD-22A4F706BD73}"/>
    <cellStyle name="Entrada 4 3 3" xfId="10699" xr:uid="{9C6D6581-6679-4482-8B08-FF023D46D70D}"/>
    <cellStyle name="Entrada 4 3 30" xfId="10700" xr:uid="{A6A23C7E-328B-4032-B91A-711E7B15B836}"/>
    <cellStyle name="Entrada 4 3 31" xfId="10701" xr:uid="{1215FECD-EE6D-4A6C-A209-21899323C8D6}"/>
    <cellStyle name="Entrada 4 3 4" xfId="10702" xr:uid="{AA4180FC-1D14-4D4A-9810-B98E8AF8F976}"/>
    <cellStyle name="Entrada 4 3 5" xfId="10703" xr:uid="{D202C0BA-3DF4-43D4-98DE-4F12FF460EF4}"/>
    <cellStyle name="Entrada 4 3 6" xfId="10704" xr:uid="{379F2EB6-8348-4E77-A3C0-DF60C38C2D0F}"/>
    <cellStyle name="Entrada 4 3 7" xfId="10705" xr:uid="{B35B0BCE-09FB-4B59-B46F-B2FE8A201C96}"/>
    <cellStyle name="Entrada 4 3 8" xfId="10706" xr:uid="{F8DE0B0D-7598-4744-8AD4-BD654940D3A7}"/>
    <cellStyle name="Entrada 4 3 9" xfId="10707" xr:uid="{A4ACBEA6-F654-4CCD-B16D-E5C285099180}"/>
    <cellStyle name="Entrada 4 30" xfId="10708" xr:uid="{09DA10FF-EED2-47EA-B35D-8BD1A2EF28BB}"/>
    <cellStyle name="Entrada 4 31" xfId="10709" xr:uid="{6822CC7D-6904-4366-B4DB-52D5A3A3F421}"/>
    <cellStyle name="Entrada 4 32" xfId="10710" xr:uid="{795424CB-44BF-4703-A0D4-552BC9DD9D50}"/>
    <cellStyle name="Entrada 4 33" xfId="10711" xr:uid="{A30A695C-A8EE-4E79-9E3F-5FF77EB94C12}"/>
    <cellStyle name="Entrada 4 4" xfId="10712" xr:uid="{C5E02055-7902-4DDF-B831-5E7656E83B70}"/>
    <cellStyle name="Entrada 4 5" xfId="10713" xr:uid="{05552685-97D7-4902-AB07-8AEB221C102E}"/>
    <cellStyle name="Entrada 4 6" xfId="10714" xr:uid="{9912D971-0796-4E56-BC50-7FB0F8FE274A}"/>
    <cellStyle name="Entrada 4 7" xfId="10715" xr:uid="{4CB1365A-D776-428D-99DA-687E7BA8CFAC}"/>
    <cellStyle name="Entrada 4 8" xfId="10716" xr:uid="{D2331506-F064-467B-AB7D-5EE2B83043BF}"/>
    <cellStyle name="Entrada 4 9" xfId="10717" xr:uid="{2113A910-1CBF-4719-AC4C-37E18B83B2B9}"/>
    <cellStyle name="Entrada 5" xfId="10718" xr:uid="{16683F32-12DD-4C70-B97B-0C806EC35E73}"/>
    <cellStyle name="Entrada 5 10" xfId="10719" xr:uid="{8B82D2EA-8BA3-4374-9BD1-C21249362957}"/>
    <cellStyle name="Entrada 5 11" xfId="10720" xr:uid="{11E65C67-37A2-49F4-9DA3-98CBAC266B23}"/>
    <cellStyle name="Entrada 5 12" xfId="10721" xr:uid="{E4F17B39-7C04-4B5B-9875-02AF1CDBAEAC}"/>
    <cellStyle name="Entrada 5 13" xfId="10722" xr:uid="{0F01E25F-E51F-44F8-BE01-95F7F243414E}"/>
    <cellStyle name="Entrada 5 14" xfId="10723" xr:uid="{D7F781DB-F30E-4DAD-9C5F-8BE158A4C9B4}"/>
    <cellStyle name="Entrada 5 15" xfId="10724" xr:uid="{4F874655-3328-400D-8CE2-664BF0A8AA76}"/>
    <cellStyle name="Entrada 5 16" xfId="10725" xr:uid="{C92E8722-2DF3-4FEA-811E-9A902B95AA35}"/>
    <cellStyle name="Entrada 5 17" xfId="10726" xr:uid="{7FBADEDE-EAD6-4E0A-A5BE-B1702CF0D586}"/>
    <cellStyle name="Entrada 5 18" xfId="10727" xr:uid="{3F90D3D4-7DA8-4F71-BD7C-36D2499D461C}"/>
    <cellStyle name="Entrada 5 19" xfId="10728" xr:uid="{ADB9016A-79D7-4175-99F0-6BE9D0462886}"/>
    <cellStyle name="Entrada 5 2" xfId="10729" xr:uid="{24EB116C-C07E-47B7-B63D-B6959B5E8BD6}"/>
    <cellStyle name="Entrada 5 2 10" xfId="10730" xr:uid="{54904B36-AF89-4B93-BFEF-417DBD30DE48}"/>
    <cellStyle name="Entrada 5 2 11" xfId="10731" xr:uid="{E8167835-12C8-4B37-89CE-F517DC711CFB}"/>
    <cellStyle name="Entrada 5 2 12" xfId="10732" xr:uid="{14255CC9-AA99-4801-AFB5-C9063700D28F}"/>
    <cellStyle name="Entrada 5 2 13" xfId="10733" xr:uid="{FA8A85D3-B84E-436B-B06C-6DA51D92D3E5}"/>
    <cellStyle name="Entrada 5 2 14" xfId="10734" xr:uid="{C234C9C9-1F14-4FE6-BE61-DEB48489758A}"/>
    <cellStyle name="Entrada 5 2 15" xfId="10735" xr:uid="{A238611E-D4F6-4E3F-A1FA-299EA1FC1204}"/>
    <cellStyle name="Entrada 5 2 16" xfId="10736" xr:uid="{010387AD-512A-48CC-9054-E07DCF63D05A}"/>
    <cellStyle name="Entrada 5 2 17" xfId="10737" xr:uid="{65C98C63-B41C-4A22-8EDF-7C2919B3DBAA}"/>
    <cellStyle name="Entrada 5 2 18" xfId="10738" xr:uid="{73ECA54A-EDD0-441C-8D65-41AA6E15912D}"/>
    <cellStyle name="Entrada 5 2 19" xfId="10739" xr:uid="{85D45265-F520-40C0-81FD-DD137889A7AD}"/>
    <cellStyle name="Entrada 5 2 2" xfId="10740" xr:uid="{693C7213-007C-4A94-A8A9-9CB5DBBC4CD4}"/>
    <cellStyle name="Entrada 5 2 20" xfId="10741" xr:uid="{6739586B-206D-4FE0-A576-AD32A9C1F8EB}"/>
    <cellStyle name="Entrada 5 2 21" xfId="10742" xr:uid="{DEF103AB-C602-445A-A491-9873D3C3DC30}"/>
    <cellStyle name="Entrada 5 2 22" xfId="10743" xr:uid="{B2D54623-6220-4D79-A919-1100659054BA}"/>
    <cellStyle name="Entrada 5 2 23" xfId="10744" xr:uid="{0720F5A0-C41B-4166-897D-9C41210E4568}"/>
    <cellStyle name="Entrada 5 2 24" xfId="10745" xr:uid="{E311F5C7-DAC6-47BF-834C-5CCBD12B6F9A}"/>
    <cellStyle name="Entrada 5 2 25" xfId="10746" xr:uid="{1D3BBF77-7155-4E04-8723-154C14DFB975}"/>
    <cellStyle name="Entrada 5 2 26" xfId="10747" xr:uid="{CD98A751-7F78-4188-AC3F-E4F76FEACAEC}"/>
    <cellStyle name="Entrada 5 2 27" xfId="10748" xr:uid="{E847BABB-E2DC-4A66-A56D-C99A6D296304}"/>
    <cellStyle name="Entrada 5 2 28" xfId="10749" xr:uid="{363CE7A4-53F8-4034-8CA3-BCA88B3FC044}"/>
    <cellStyle name="Entrada 5 2 29" xfId="10750" xr:uid="{2582E16D-5ECD-4824-8028-7975EEF55347}"/>
    <cellStyle name="Entrada 5 2 3" xfId="10751" xr:uid="{BD2E6D0F-7DE6-435A-8604-0AF68B92B49A}"/>
    <cellStyle name="Entrada 5 2 30" xfId="10752" xr:uid="{26D49282-6463-45B2-84CE-1AA58C74E071}"/>
    <cellStyle name="Entrada 5 2 31" xfId="10753" xr:uid="{9033AAEC-F6D0-47E9-A5C6-ACD6166714CA}"/>
    <cellStyle name="Entrada 5 2 4" xfId="10754" xr:uid="{59205EC4-CB14-4997-99B9-385DE0A3E4EB}"/>
    <cellStyle name="Entrada 5 2 5" xfId="10755" xr:uid="{0B37A224-2CAF-4F3A-A637-175132BB2DE4}"/>
    <cellStyle name="Entrada 5 2 6" xfId="10756" xr:uid="{BBCF51CB-E7D0-4618-B758-B1CD7AD6C39C}"/>
    <cellStyle name="Entrada 5 2 7" xfId="10757" xr:uid="{D3B546E6-529C-4B2B-A1F2-063A5F080526}"/>
    <cellStyle name="Entrada 5 2 8" xfId="10758" xr:uid="{08A5EE61-0FA3-4EA2-8F5C-F36830543BFA}"/>
    <cellStyle name="Entrada 5 2 9" xfId="10759" xr:uid="{A2BE31E5-D73C-4750-B18E-1912315FD7DE}"/>
    <cellStyle name="Entrada 5 20" xfId="10760" xr:uid="{CA8C4BBF-C1EE-4B3C-9DEC-8A0E565ACE9E}"/>
    <cellStyle name="Entrada 5 21" xfId="10761" xr:uid="{F9904F6D-2DE0-4C7B-8AE8-0541386904A3}"/>
    <cellStyle name="Entrada 5 22" xfId="10762" xr:uid="{332B22DF-FF2F-4205-8B04-58C3B24233C2}"/>
    <cellStyle name="Entrada 5 23" xfId="10763" xr:uid="{CC83E5DA-1865-4D12-A32B-10F0CDCADC8F}"/>
    <cellStyle name="Entrada 5 24" xfId="10764" xr:uid="{5A6A24C2-AAAD-4466-9DD1-C210E9FFA0FC}"/>
    <cellStyle name="Entrada 5 25" xfId="10765" xr:uid="{F04F4625-91C5-42A9-A327-5B721FBCE6DC}"/>
    <cellStyle name="Entrada 5 26" xfId="10766" xr:uid="{3FAA3C77-A35B-44A6-AA43-26103CD4DA55}"/>
    <cellStyle name="Entrada 5 27" xfId="10767" xr:uid="{DEF9371C-DF46-47EF-AFB9-096A8E2C1569}"/>
    <cellStyle name="Entrada 5 28" xfId="10768" xr:uid="{D94FBA13-24A4-47C4-A5F8-0CBD55046D8B}"/>
    <cellStyle name="Entrada 5 29" xfId="10769" xr:uid="{95FE49BB-2CE8-4F54-9A91-A3C28C673A2C}"/>
    <cellStyle name="Entrada 5 3" xfId="10770" xr:uid="{23C67CA0-3FD2-49D9-ABC0-53421EB2C0F8}"/>
    <cellStyle name="Entrada 5 3 10" xfId="10771" xr:uid="{6F6B85AB-FBD9-4A23-B4D7-CAD944E5981B}"/>
    <cellStyle name="Entrada 5 3 11" xfId="10772" xr:uid="{6022226F-1669-49BC-9483-4C7EA7CA34FD}"/>
    <cellStyle name="Entrada 5 3 12" xfId="10773" xr:uid="{6BFBC194-125A-4568-A0F3-736003EF1463}"/>
    <cellStyle name="Entrada 5 3 13" xfId="10774" xr:uid="{AF6A7B5D-A558-4978-B77C-86AE0F76246C}"/>
    <cellStyle name="Entrada 5 3 14" xfId="10775" xr:uid="{635BED9A-1FBB-4B35-8BC2-7F5D8789083A}"/>
    <cellStyle name="Entrada 5 3 15" xfId="10776" xr:uid="{66436783-A831-43A6-93B6-A85FF70F8D0C}"/>
    <cellStyle name="Entrada 5 3 16" xfId="10777" xr:uid="{469DFB85-EFD0-47C3-A3FE-C685BB0A5F46}"/>
    <cellStyle name="Entrada 5 3 17" xfId="10778" xr:uid="{5BBCE32B-215F-42A4-959C-F51C3E9D00EB}"/>
    <cellStyle name="Entrada 5 3 18" xfId="10779" xr:uid="{EF893254-7BF7-4BA9-B9FB-44DA88F40746}"/>
    <cellStyle name="Entrada 5 3 19" xfId="10780" xr:uid="{9775D029-1C73-480E-B4A4-304B44DC4C91}"/>
    <cellStyle name="Entrada 5 3 2" xfId="10781" xr:uid="{7A1EEB85-D18B-4227-B97E-F7F7EBD7479C}"/>
    <cellStyle name="Entrada 5 3 20" xfId="10782" xr:uid="{DA9379E6-7C89-4843-8F6B-7D6CE17D45EA}"/>
    <cellStyle name="Entrada 5 3 21" xfId="10783" xr:uid="{E397B8FC-D3CD-446E-9F40-D9C7BE4AC615}"/>
    <cellStyle name="Entrada 5 3 22" xfId="10784" xr:uid="{175D1D42-2352-4876-A9A8-F846CC7E3A30}"/>
    <cellStyle name="Entrada 5 3 23" xfId="10785" xr:uid="{30599D21-F66E-4918-A111-9D06102AD982}"/>
    <cellStyle name="Entrada 5 3 24" xfId="10786" xr:uid="{FBA2BEE3-ABB2-47F9-9770-AE5855679494}"/>
    <cellStyle name="Entrada 5 3 25" xfId="10787" xr:uid="{197E00B5-522E-4CCB-ACF3-24631062BBFC}"/>
    <cellStyle name="Entrada 5 3 26" xfId="10788" xr:uid="{1918D648-8B90-4FC6-9F69-9499899E5D3A}"/>
    <cellStyle name="Entrada 5 3 27" xfId="10789" xr:uid="{6EE05764-DFFE-44BB-8D97-2C2697FEAB60}"/>
    <cellStyle name="Entrada 5 3 28" xfId="10790" xr:uid="{C0952506-129B-459D-A1FF-F9E740496625}"/>
    <cellStyle name="Entrada 5 3 29" xfId="10791" xr:uid="{E38BD9C2-6305-46C5-8AAD-080B2C8B6EDC}"/>
    <cellStyle name="Entrada 5 3 3" xfId="10792" xr:uid="{2D9B573F-00EE-44D2-B3D4-AE9E612FE1C3}"/>
    <cellStyle name="Entrada 5 3 30" xfId="10793" xr:uid="{E47CDA48-7FF7-44A6-A0C0-FEB8E159ED31}"/>
    <cellStyle name="Entrada 5 3 31" xfId="10794" xr:uid="{40DD8561-8BC9-4446-A1C4-B7DEB56EBD4C}"/>
    <cellStyle name="Entrada 5 3 4" xfId="10795" xr:uid="{725FBB81-54CF-44D6-B8BA-A6426135E80B}"/>
    <cellStyle name="Entrada 5 3 5" xfId="10796" xr:uid="{2941586E-2930-4753-8BA5-D8100DDA2793}"/>
    <cellStyle name="Entrada 5 3 6" xfId="10797" xr:uid="{510CACF2-8432-4DC2-975F-EB9B4BC5329D}"/>
    <cellStyle name="Entrada 5 3 7" xfId="10798" xr:uid="{C2E18E5A-8BC2-4B89-ABEE-EE5213CABABA}"/>
    <cellStyle name="Entrada 5 3 8" xfId="10799" xr:uid="{59EAA777-3C39-44B6-80A3-5D3667545D3B}"/>
    <cellStyle name="Entrada 5 3 9" xfId="10800" xr:uid="{4B350931-4EA4-4B66-A9DB-FE6304670ED3}"/>
    <cellStyle name="Entrada 5 30" xfId="10801" xr:uid="{CC25518A-BB2C-4F1A-8422-2A56552D74CA}"/>
    <cellStyle name="Entrada 5 31" xfId="10802" xr:uid="{F06A5CF9-AA0A-4EA9-BE21-81278D66DBB1}"/>
    <cellStyle name="Entrada 5 32" xfId="10803" xr:uid="{3ADDA915-199D-4269-A759-47AFCFA2D91A}"/>
    <cellStyle name="Entrada 5 33" xfId="10804" xr:uid="{CF45E787-2922-4EBC-9776-B75BB4A08E37}"/>
    <cellStyle name="Entrada 5 4" xfId="10805" xr:uid="{44130A14-0407-412A-B9A0-D206A0DC135C}"/>
    <cellStyle name="Entrada 5 5" xfId="10806" xr:uid="{71E64444-9A02-4979-A484-DB38568BB77E}"/>
    <cellStyle name="Entrada 5 6" xfId="10807" xr:uid="{20885442-2D43-4BF1-931C-166FB0027E03}"/>
    <cellStyle name="Entrada 5 7" xfId="10808" xr:uid="{B5079CB8-5DF2-4BAC-99BD-099B574810F0}"/>
    <cellStyle name="Entrada 5 8" xfId="10809" xr:uid="{13788605-E86E-457F-9FBB-A9FF3433CE27}"/>
    <cellStyle name="Entrada 5 9" xfId="10810" xr:uid="{4DD26C3B-7B61-4486-A2F9-28CDB0CBDAC7}"/>
    <cellStyle name="Entrada 6" xfId="10811" xr:uid="{6DAD27F4-8308-4850-A5B1-193B39119329}"/>
    <cellStyle name="Entrada 6 10" xfId="10812" xr:uid="{0877FAD9-C763-4BA6-AF34-A78735556019}"/>
    <cellStyle name="Entrada 6 11" xfId="10813" xr:uid="{B5EED068-A4DA-48C4-8692-6FCD6346ADEC}"/>
    <cellStyle name="Entrada 6 12" xfId="10814" xr:uid="{B51511BA-EC4C-4043-A880-D14C47E1C1A0}"/>
    <cellStyle name="Entrada 6 13" xfId="10815" xr:uid="{44F9837E-E4E8-4669-918B-F2261450F8D2}"/>
    <cellStyle name="Entrada 6 14" xfId="10816" xr:uid="{2C2265B0-CC61-4D54-B3F6-27A68ECF76FD}"/>
    <cellStyle name="Entrada 6 15" xfId="10817" xr:uid="{C7272C20-CBE4-4ADA-8A92-C6CCB968511D}"/>
    <cellStyle name="Entrada 6 16" xfId="10818" xr:uid="{169C4B43-179C-4411-A6CC-C85C1E32E0FD}"/>
    <cellStyle name="Entrada 6 17" xfId="10819" xr:uid="{0A7FD2C2-FDA6-4468-9ACE-1F9E68D2C261}"/>
    <cellStyle name="Entrada 6 18" xfId="10820" xr:uid="{FF07CC2E-36D1-4797-8BF5-BC980230F6D2}"/>
    <cellStyle name="Entrada 6 19" xfId="10821" xr:uid="{FEB07708-7000-4894-8683-1D7B8BFED6F7}"/>
    <cellStyle name="Entrada 6 2" xfId="10822" xr:uid="{4763A399-5672-4F7D-A688-5DD5D3302A07}"/>
    <cellStyle name="Entrada 6 2 10" xfId="10823" xr:uid="{85158A8C-B766-4C4C-8717-DCB6A325240B}"/>
    <cellStyle name="Entrada 6 2 11" xfId="10824" xr:uid="{F8EA4047-DFE8-421A-A9E0-7813B2E4E221}"/>
    <cellStyle name="Entrada 6 2 12" xfId="10825" xr:uid="{AB36BB29-6E9C-4AD9-A921-963978E38F64}"/>
    <cellStyle name="Entrada 6 2 13" xfId="10826" xr:uid="{ACFB09CF-60F5-4702-AB78-E0BBDC24DBA1}"/>
    <cellStyle name="Entrada 6 2 14" xfId="10827" xr:uid="{F587DF04-5CB6-4BD8-A528-ECB6CF1DBB46}"/>
    <cellStyle name="Entrada 6 2 15" xfId="10828" xr:uid="{B692EC91-2436-471E-BF3C-0D29B529985A}"/>
    <cellStyle name="Entrada 6 2 16" xfId="10829" xr:uid="{359CB2C4-FAF4-4E10-BD40-6FCED31AB092}"/>
    <cellStyle name="Entrada 6 2 17" xfId="10830" xr:uid="{7E50E1DF-DAB2-4953-AF97-EEC6159360FB}"/>
    <cellStyle name="Entrada 6 2 18" xfId="10831" xr:uid="{825CE222-F446-456F-B1F1-F31446D560B6}"/>
    <cellStyle name="Entrada 6 2 19" xfId="10832" xr:uid="{44AA68F4-205A-4626-B55B-5AE8DE4ED8B8}"/>
    <cellStyle name="Entrada 6 2 2" xfId="10833" xr:uid="{A7DB5E91-2DCD-4F0E-BEC8-CD19C219F737}"/>
    <cellStyle name="Entrada 6 2 20" xfId="10834" xr:uid="{9E609BC0-19F2-4428-B20F-0903EFADEFF7}"/>
    <cellStyle name="Entrada 6 2 21" xfId="10835" xr:uid="{EDCB0DC9-06B3-4BF0-B040-F44442867C34}"/>
    <cellStyle name="Entrada 6 2 22" xfId="10836" xr:uid="{667E6D19-832F-477C-8D1F-66A9C36B38AA}"/>
    <cellStyle name="Entrada 6 2 23" xfId="10837" xr:uid="{9AF54F61-2EA4-4641-8AC7-F3036418DEC0}"/>
    <cellStyle name="Entrada 6 2 24" xfId="10838" xr:uid="{1D7235AC-6402-4118-B909-47D6F53F6030}"/>
    <cellStyle name="Entrada 6 2 25" xfId="10839" xr:uid="{36AA52B6-C755-4E60-ACA9-30327D2569FE}"/>
    <cellStyle name="Entrada 6 2 26" xfId="10840" xr:uid="{9D181F0A-0CB6-4878-98B3-F24052C4EAC4}"/>
    <cellStyle name="Entrada 6 2 27" xfId="10841" xr:uid="{A65C4939-02A9-4CA6-88D0-3ABD7897189D}"/>
    <cellStyle name="Entrada 6 2 28" xfId="10842" xr:uid="{3457F412-24F7-4823-A82C-42CFAC4A0B88}"/>
    <cellStyle name="Entrada 6 2 29" xfId="10843" xr:uid="{5AFAD851-6B22-4036-BB39-1771B5B2A870}"/>
    <cellStyle name="Entrada 6 2 3" xfId="10844" xr:uid="{555EC247-FF49-483E-B137-A23CB0AC7974}"/>
    <cellStyle name="Entrada 6 2 30" xfId="10845" xr:uid="{A889F224-F00D-4482-9297-5A5E098C673E}"/>
    <cellStyle name="Entrada 6 2 31" xfId="10846" xr:uid="{DA50931D-CDBE-4D12-8CE0-E548D6FB900C}"/>
    <cellStyle name="Entrada 6 2 4" xfId="10847" xr:uid="{6BCF5F30-FA1E-4E80-8C5E-D2CD3EFB77C6}"/>
    <cellStyle name="Entrada 6 2 5" xfId="10848" xr:uid="{4DC25AFF-D86D-4532-8BDF-563A56691166}"/>
    <cellStyle name="Entrada 6 2 6" xfId="10849" xr:uid="{942A697B-A497-438A-A5E0-2219191198EE}"/>
    <cellStyle name="Entrada 6 2 7" xfId="10850" xr:uid="{D42CD6F3-D062-4BC7-AAC7-8C0C6A5C49EB}"/>
    <cellStyle name="Entrada 6 2 8" xfId="10851" xr:uid="{F501E7DA-66E1-49FA-8022-1B90C309BA53}"/>
    <cellStyle name="Entrada 6 2 9" xfId="10852" xr:uid="{0A0B82CD-D746-405E-B825-D4754F5C1727}"/>
    <cellStyle name="Entrada 6 20" xfId="10853" xr:uid="{AF56D4A7-3E8A-4DA7-B4CD-3BEE6CE23366}"/>
    <cellStyle name="Entrada 6 21" xfId="10854" xr:uid="{4622AB19-3545-4612-B16F-AB39BACB3240}"/>
    <cellStyle name="Entrada 6 22" xfId="10855" xr:uid="{121AD013-4BA9-482A-B918-5B8BCF5C04BE}"/>
    <cellStyle name="Entrada 6 23" xfId="10856" xr:uid="{F5B0D1D9-0824-4538-AD8D-A7A9F6BB3748}"/>
    <cellStyle name="Entrada 6 24" xfId="10857" xr:uid="{9AA6967A-3697-4785-9C5A-38AEC1D4DF6D}"/>
    <cellStyle name="Entrada 6 25" xfId="10858" xr:uid="{F6572D43-CED7-4E38-9DE3-7E77C726FC18}"/>
    <cellStyle name="Entrada 6 26" xfId="10859" xr:uid="{325ACDBC-9BEB-4D32-8C40-B8BBB7DF7981}"/>
    <cellStyle name="Entrada 6 27" xfId="10860" xr:uid="{86E7B872-D63E-4420-96F8-D9FF0A364935}"/>
    <cellStyle name="Entrada 6 28" xfId="10861" xr:uid="{BEAEA7DA-19FD-4FFE-BF88-1661AE2FD679}"/>
    <cellStyle name="Entrada 6 29" xfId="10862" xr:uid="{7473927A-AC7C-491F-A213-4469842D8E97}"/>
    <cellStyle name="Entrada 6 3" xfId="10863" xr:uid="{DC8012BD-71F5-40F7-AB84-04A0E2C32376}"/>
    <cellStyle name="Entrada 6 30" xfId="10864" xr:uid="{F2088F7B-7753-4203-A0B9-94CC70AB589D}"/>
    <cellStyle name="Entrada 6 31" xfId="10865" xr:uid="{3D0989D0-24C5-4205-BFE4-7C7724695C61}"/>
    <cellStyle name="Entrada 6 32" xfId="10866" xr:uid="{4617B85A-F35B-4BBE-8E16-A9973D8C3D52}"/>
    <cellStyle name="Entrada 6 4" xfId="10867" xr:uid="{07CFF1F6-C804-4A3B-BD9C-DC4C265550D2}"/>
    <cellStyle name="Entrada 6 5" xfId="10868" xr:uid="{4BA4FA71-6452-47EA-B426-0E2682D0EC10}"/>
    <cellStyle name="Entrada 6 6" xfId="10869" xr:uid="{4CD44DD0-6557-4137-815A-2297BEA1348A}"/>
    <cellStyle name="Entrada 6 7" xfId="10870" xr:uid="{79B47163-6BAB-4A44-87E5-D85655A72781}"/>
    <cellStyle name="Entrada 6 8" xfId="10871" xr:uid="{422933B7-6817-4A96-BF40-E0A7EEB07976}"/>
    <cellStyle name="Entrada 6 9" xfId="10872" xr:uid="{59BC33C1-401F-475A-9E6E-749EBAB6FDE9}"/>
    <cellStyle name="Entrada 7" xfId="10873" xr:uid="{23A79DF2-739D-4CFF-B041-7A2C8083FC5F}"/>
    <cellStyle name="Entrada 7 10" xfId="10874" xr:uid="{A033D19F-A81F-407D-A3D9-E4C35CC783FD}"/>
    <cellStyle name="Entrada 7 11" xfId="10875" xr:uid="{02E277DF-B58B-4E75-98F7-BBA9377DD0A2}"/>
    <cellStyle name="Entrada 7 12" xfId="10876" xr:uid="{F35F7790-C4A0-4BA8-BA12-80AD2C78E9B9}"/>
    <cellStyle name="Entrada 7 13" xfId="10877" xr:uid="{E6291BA5-C2FA-43A4-B814-1586D0DE8903}"/>
    <cellStyle name="Entrada 7 14" xfId="10878" xr:uid="{EAE79200-39E6-495D-BF7A-8396FC9A7F8C}"/>
    <cellStyle name="Entrada 7 15" xfId="10879" xr:uid="{E6222181-97AB-4240-8019-246E03BFE30D}"/>
    <cellStyle name="Entrada 7 16" xfId="10880" xr:uid="{FA0AD3CA-D536-45C7-9B87-EF8F675CC3B5}"/>
    <cellStyle name="Entrada 7 17" xfId="10881" xr:uid="{2FF7DE73-C338-4A05-BFBB-00D5C442B029}"/>
    <cellStyle name="Entrada 7 18" xfId="10882" xr:uid="{7737CE19-8D9A-452D-9AD3-CEDE3A109CD4}"/>
    <cellStyle name="Entrada 7 19" xfId="10883" xr:uid="{311E6F8D-490B-45AC-8C18-C38020006464}"/>
    <cellStyle name="Entrada 7 2" xfId="10884" xr:uid="{F2771562-7E5D-41A2-BC11-8FB40E8A9B05}"/>
    <cellStyle name="Entrada 7 20" xfId="10885" xr:uid="{10022530-E64C-4383-8BD9-A5D422F4321C}"/>
    <cellStyle name="Entrada 7 21" xfId="10886" xr:uid="{8BA02142-2F7B-49B4-8524-038D2745FDA1}"/>
    <cellStyle name="Entrada 7 22" xfId="10887" xr:uid="{C90E83F9-9BA0-49BB-BBDE-DF2F813DBAE5}"/>
    <cellStyle name="Entrada 7 23" xfId="10888" xr:uid="{AF99AD44-548F-43B3-8329-086411CB145D}"/>
    <cellStyle name="Entrada 7 24" xfId="10889" xr:uid="{45D0DA67-9A49-4CFD-A1F2-98E0EFDA62C3}"/>
    <cellStyle name="Entrada 7 25" xfId="10890" xr:uid="{0959F3E4-2269-420E-9C8A-D772583E86D0}"/>
    <cellStyle name="Entrada 7 26" xfId="10891" xr:uid="{B6032425-CF1F-4C00-86C2-72DF05581AD1}"/>
    <cellStyle name="Entrada 7 27" xfId="10892" xr:uid="{462F68D4-8F64-42D3-B0E2-214E31888482}"/>
    <cellStyle name="Entrada 7 28" xfId="10893" xr:uid="{D9B7BCC2-1A85-479E-A495-E88EC7F6B261}"/>
    <cellStyle name="Entrada 7 29" xfId="10894" xr:uid="{13304204-E3D7-4CD2-A3E9-956FBCFA0BA6}"/>
    <cellStyle name="Entrada 7 3" xfId="10895" xr:uid="{15EF63C4-9807-4DAB-B8D5-7DEEBE115066}"/>
    <cellStyle name="Entrada 7 30" xfId="10896" xr:uid="{B8055EAE-0FF0-4F92-9FAE-EE8DBE6DD57E}"/>
    <cellStyle name="Entrada 7 31" xfId="10897" xr:uid="{DC95197A-8AD3-46FD-B598-555942881732}"/>
    <cellStyle name="Entrada 7 4" xfId="10898" xr:uid="{C806B0AA-012C-448F-B5F1-F236C875A127}"/>
    <cellStyle name="Entrada 7 5" xfId="10899" xr:uid="{4A1AD8E3-E2E8-49C2-A855-B1336DF23274}"/>
    <cellStyle name="Entrada 7 6" xfId="10900" xr:uid="{5F655807-A351-426B-9C6E-E3454E99331B}"/>
    <cellStyle name="Entrada 7 7" xfId="10901" xr:uid="{F97EB92A-E8EB-4B3B-9501-06B75424DAE2}"/>
    <cellStyle name="Entrada 7 8" xfId="10902" xr:uid="{4B24FA99-84A0-4182-A729-1894AE15619A}"/>
    <cellStyle name="Entrada 7 9" xfId="10903" xr:uid="{2C0F90AA-4F30-49E5-BD4A-87C9E7804667}"/>
    <cellStyle name="Entrada 8" xfId="10904" xr:uid="{F4B6FCAF-B27F-4FCB-8D1C-B9881FD8AE60}"/>
    <cellStyle name="Estilo 1" xfId="30" xr:uid="{A5973910-3882-4948-89B7-0EEF857AF3A4}"/>
    <cellStyle name="Euro" xfId="31" xr:uid="{B7497A18-0E42-4811-AA99-80E376D5791C}"/>
    <cellStyle name="Euro 2" xfId="10905" xr:uid="{DE60590F-E1E0-4A9F-A695-91EB7323DB42}"/>
    <cellStyle name="Hipervínculo 2" xfId="10906" xr:uid="{1A325369-9025-4075-A496-CD6098B3AD55}"/>
    <cellStyle name="Hipervínculo 3" xfId="10907" xr:uid="{1CC5E901-CD81-460A-9107-E82F747264E3}"/>
    <cellStyle name="Incorrecto 2" xfId="121" xr:uid="{5E779565-63AB-4D0E-AE91-0B7F0C78E92B}"/>
    <cellStyle name="Incorrecto 2 10" xfId="10908" xr:uid="{883670B7-A724-4630-967A-75DD88413D01}"/>
    <cellStyle name="Incorrecto 2 11" xfId="10909" xr:uid="{26D0E961-FEBD-4687-BF19-74FDE3C81A42}"/>
    <cellStyle name="Incorrecto 2 2" xfId="10910" xr:uid="{108EBE56-F4A6-49A2-9357-C9F2DBEFB3A0}"/>
    <cellStyle name="Incorrecto 2 3" xfId="10911" xr:uid="{D2C17608-DF84-484D-B32B-631E9150EAD1}"/>
    <cellStyle name="Incorrecto 2 4" xfId="10912" xr:uid="{432AA5B4-3C05-46FE-B069-158F97E956E3}"/>
    <cellStyle name="Incorrecto 2 5" xfId="10913" xr:uid="{F59FC560-08FA-402A-A47D-FED3FC2AD18B}"/>
    <cellStyle name="Incorrecto 2 6" xfId="10914" xr:uid="{08303AA4-DC94-4024-A456-7BB7753BBE3B}"/>
    <cellStyle name="Incorrecto 2 7" xfId="10915" xr:uid="{3D61A176-D4B3-4B14-8168-8BC65A879A08}"/>
    <cellStyle name="Incorrecto 2 8" xfId="10916" xr:uid="{70345C23-C384-41AB-8FE5-D6A690F9B743}"/>
    <cellStyle name="Incorrecto 2 9" xfId="10917" xr:uid="{233A43E9-2B94-41E2-A8F4-20A87E3E52AC}"/>
    <cellStyle name="Incorrecto 3" xfId="10918" xr:uid="{349D9651-BE9B-44FE-A800-EE124D173A9D}"/>
    <cellStyle name="Incorrecto 3 2" xfId="10919" xr:uid="{75526B0E-A6D6-4399-8B58-C1A9626FC501}"/>
    <cellStyle name="Incorrecto 3 3" xfId="10920" xr:uid="{3AAAA48F-8D14-4219-A1B7-352F8CB79C09}"/>
    <cellStyle name="Incorrecto 4" xfId="10921" xr:uid="{93D43998-987A-4735-AA99-B03A032CA268}"/>
    <cellStyle name="Incorrecto 4 2" xfId="10922" xr:uid="{6B5D36E3-7D25-4B65-9FB9-4220602134C8}"/>
    <cellStyle name="Incorrecto 4 3" xfId="10923" xr:uid="{25759CEE-5062-46DA-972D-96E8E0B3BFA3}"/>
    <cellStyle name="Incorrecto 5" xfId="10924" xr:uid="{C335DA19-CF13-4D1D-BDEF-DD93B6E971B8}"/>
    <cellStyle name="Incorrecto 5 2" xfId="10925" xr:uid="{55009B6C-406E-48F7-9E5D-7752CDE7CC8D}"/>
    <cellStyle name="Incorrecto 5 3" xfId="10926" xr:uid="{B2DA10E7-D8F2-4C3D-865C-6E58F1612B4A}"/>
    <cellStyle name="Incorrecto 6" xfId="10927" xr:uid="{A5D8F1CA-9327-49C6-ABBD-F58721E6A8D8}"/>
    <cellStyle name="Incorrecto 6 2" xfId="10928" xr:uid="{3D1F00E7-4740-4A26-93DC-1BDDAFC862AA}"/>
    <cellStyle name="Incorrecto 7" xfId="10929" xr:uid="{DCCDFB0D-B49E-4138-AC46-29D4F0AD17E2}"/>
    <cellStyle name="Incorrecto 8" xfId="10930" xr:uid="{92D91F36-4A28-4098-ADA0-4254A68893B1}"/>
    <cellStyle name="Millares" xfId="17" builtinId="3"/>
    <cellStyle name="Millares 10" xfId="33" xr:uid="{2914853F-2780-4804-B28A-14EB01BE0882}"/>
    <cellStyle name="Millares 10 2" xfId="10931" xr:uid="{C8914E16-03E0-4E9B-9200-47205BDC1F37}"/>
    <cellStyle name="Millares 11" xfId="34" xr:uid="{F20DA32B-E1DE-49FF-AFD9-BF484CB06805}"/>
    <cellStyle name="Millares 12" xfId="75" xr:uid="{3EB52436-E5D8-4ED7-9D5E-CA0B74F95579}"/>
    <cellStyle name="Millares 13" xfId="89" xr:uid="{0FD7FAC7-1EA1-41A3-8E72-A09D9F2A912F}"/>
    <cellStyle name="Millares 14" xfId="10932" xr:uid="{882AE499-7BCB-4B47-9B1E-254B7E3482AB}"/>
    <cellStyle name="Millares 15" xfId="43330" xr:uid="{C9C34706-633B-4A54-A7F4-51BCEA5A6F61}"/>
    <cellStyle name="Millares 16" xfId="43341" xr:uid="{F4483A56-E0E9-415B-98CF-ECC5F962B9C0}"/>
    <cellStyle name="Millares 17" xfId="32" xr:uid="{70055A59-5A09-47D2-82E2-98A44A1D81CA}"/>
    <cellStyle name="Millares 2" xfId="4" xr:uid="{00000000-0005-0000-0000-000000000000}"/>
    <cellStyle name="Millares 2 10" xfId="10933" xr:uid="{248F2D4C-E308-4B8E-8719-0A92C9B2F5CB}"/>
    <cellStyle name="Millares 2 11" xfId="10934" xr:uid="{9E2D2688-023C-4343-A366-E73AEC4A1D86}"/>
    <cellStyle name="Millares 2 12" xfId="10935" xr:uid="{A12CFDF6-C06A-47E6-A0CE-726153A07554}"/>
    <cellStyle name="Millares 2 13" xfId="43334" xr:uid="{03C95C2E-9C18-4830-9A34-B209CA7FF426}"/>
    <cellStyle name="Millares 2 14" xfId="35" xr:uid="{16259CD5-5C0B-46B0-B79C-2192D6A52106}"/>
    <cellStyle name="Millares 2 2" xfId="12" xr:uid="{725E23A4-5E0E-4659-9F65-70311751E49D}"/>
    <cellStyle name="Millares 2 2 10" xfId="36" xr:uid="{F3FFE2D4-2532-4DF4-8B71-B57AA6B604BA}"/>
    <cellStyle name="Millares 2 2 11" xfId="43345" xr:uid="{1CB250DD-0FAC-44F0-9793-D285EFAE41B0}"/>
    <cellStyle name="Millares 2 2 2" xfId="122" xr:uid="{915FF9BC-4A24-4D58-A142-DA9E370D8DBE}"/>
    <cellStyle name="Millares 2 2 2 2" xfId="123" xr:uid="{885BC95C-6F00-4F7D-BE17-42A38A15F465}"/>
    <cellStyle name="Millares 2 2 2 2 2" xfId="10936" xr:uid="{9E400B59-C7E2-400B-A762-201F493F6F4D}"/>
    <cellStyle name="Millares 2 2 2 2 2 2" xfId="10937" xr:uid="{5AC277C6-D169-4D89-B267-DBA03E6179D5}"/>
    <cellStyle name="Millares 2 2 2 2 2 2 2" xfId="10938" xr:uid="{0437DEAD-B1F1-4C0E-A68C-8FA0BB97BB24}"/>
    <cellStyle name="Millares 2 2 2 2 2 2 2 2" xfId="10939" xr:uid="{1C1DD25F-8CC4-456C-A576-970B2D81AC63}"/>
    <cellStyle name="Millares 2 2 2 2 2 2 2 2 2" xfId="10940" xr:uid="{A91B2C1A-8EA9-4D81-A36C-63650258DF32}"/>
    <cellStyle name="Millares 2 2 2 2 2 2 2 2 2 2" xfId="10941" xr:uid="{E8B0383E-8397-448F-985A-83CDF9AE2465}"/>
    <cellStyle name="Millares 2 2 2 2 2 2 2 2 2 2 2" xfId="10942" xr:uid="{76203E94-0FD3-4C5D-BF38-3DCBFC5811BD}"/>
    <cellStyle name="Millares 2 2 2 2 2 2 2 2 2 2 2 2" xfId="10943" xr:uid="{1BBF872E-140D-489D-B6BE-9D654F9A1B7B}"/>
    <cellStyle name="Millares 2 2 2 2 2 2 2 2 2 2 2 3" xfId="10944" xr:uid="{A66C998B-CEB6-41E9-9559-669C3BBA4F02}"/>
    <cellStyle name="Millares 2 2 2 2 2 2 2 2 2 2 3" xfId="10945" xr:uid="{83E9F516-DC83-4302-8BA9-4D12AD3A0198}"/>
    <cellStyle name="Millares 2 2 2 2 2 2 2 2 2 3" xfId="10946" xr:uid="{CF9762AF-BADA-4965-B4B7-8645BC4CE8DC}"/>
    <cellStyle name="Millares 2 2 2 2 2 2 2 2 2 4" xfId="10947" xr:uid="{9C40E807-621F-4256-9823-89F21E8C1575}"/>
    <cellStyle name="Millares 2 2 2 2 2 2 2 2 3" xfId="10948" xr:uid="{B1BB6808-B93D-4DD8-AE83-53D7B1FA43C9}"/>
    <cellStyle name="Millares 2 2 2 2 2 2 2 2 3 2" xfId="10949" xr:uid="{71C9F8BB-8080-4F63-9BC0-A7C7AF52A303}"/>
    <cellStyle name="Millares 2 2 2 2 2 2 2 2 3 3" xfId="10950" xr:uid="{C3A5AB1D-8B26-4D6D-AECF-64E18E79821C}"/>
    <cellStyle name="Millares 2 2 2 2 2 2 2 2 4" xfId="10951" xr:uid="{A796038B-96F6-4AA0-B785-90240DFF5681}"/>
    <cellStyle name="Millares 2 2 2 2 2 2 2 3" xfId="10952" xr:uid="{856542C8-3A52-48CD-A6CD-D7BA60B6EACA}"/>
    <cellStyle name="Millares 2 2 2 2 2 2 2 3 2" xfId="10953" xr:uid="{E06C3F4C-61FA-4FF5-87C1-C9012A592DBA}"/>
    <cellStyle name="Millares 2 2 2 2 2 2 2 3 2 2" xfId="10954" xr:uid="{270E8AE6-3C2B-4A1F-BB2E-29E9D7D002BA}"/>
    <cellStyle name="Millares 2 2 2 2 2 2 2 3 2 3" xfId="10955" xr:uid="{C99780C5-748E-4D43-BD34-173518EA4298}"/>
    <cellStyle name="Millares 2 2 2 2 2 2 2 3 3" xfId="10956" xr:uid="{0FB32A21-48B6-443C-B95F-9D463790D412}"/>
    <cellStyle name="Millares 2 2 2 2 2 2 2 4" xfId="10957" xr:uid="{6BB3DA4C-AC9F-4750-854D-9943FCD9E689}"/>
    <cellStyle name="Millares 2 2 2 2 2 2 2 5" xfId="10958" xr:uid="{02E6D95F-F127-4E63-B314-D296C19096F5}"/>
    <cellStyle name="Millares 2 2 2 2 2 2 3" xfId="10959" xr:uid="{1F96972E-8C7C-41BE-B8FD-077B2ECAFCB2}"/>
    <cellStyle name="Millares 2 2 2 2 2 2 4" xfId="10960" xr:uid="{766FFEC2-21B3-48F0-8B0F-2AA0BE23697F}"/>
    <cellStyle name="Millares 2 2 2 2 2 2 5" xfId="10961" xr:uid="{D5C46111-6920-4B6F-BD3F-7E5BF459EDD0}"/>
    <cellStyle name="Millares 2 2 2 2 2 2 5 2" xfId="10962" xr:uid="{B2B17DC0-F75C-4889-8BD6-8E340A9A8135}"/>
    <cellStyle name="Millares 2 2 2 2 2 2 5 2 2" xfId="10963" xr:uid="{229856BC-32C4-4CAA-AC96-A49E77CFB3F1}"/>
    <cellStyle name="Millares 2 2 2 2 2 2 5 2 2 2" xfId="10964" xr:uid="{6E904359-801B-4316-8C50-399FF3B79E28}"/>
    <cellStyle name="Millares 2 2 2 2 2 2 5 2 2 3" xfId="10965" xr:uid="{5ED574BD-0CF1-4057-9912-7C972854BC8E}"/>
    <cellStyle name="Millares 2 2 2 2 2 2 5 2 3" xfId="10966" xr:uid="{B3FA1166-2255-4B1B-ACA1-FA9795D6C453}"/>
    <cellStyle name="Millares 2 2 2 2 2 2 5 3" xfId="10967" xr:uid="{3E1A2CA8-AC30-47E2-B618-FEEBC4E267BF}"/>
    <cellStyle name="Millares 2 2 2 2 2 2 5 4" xfId="10968" xr:uid="{04D2E689-AE8D-4126-BC11-B2667ADF51D4}"/>
    <cellStyle name="Millares 2 2 2 2 2 2 6" xfId="10969" xr:uid="{95CD28F3-1B30-4597-888C-FF68023EA5A4}"/>
    <cellStyle name="Millares 2 2 2 2 2 2 6 2" xfId="10970" xr:uid="{20675A05-BEEC-4A20-A2A8-FD72FDA35029}"/>
    <cellStyle name="Millares 2 2 2 2 2 2 6 3" xfId="10971" xr:uid="{5A1E88C2-2F5A-449B-A504-6112F1C7DC1D}"/>
    <cellStyle name="Millares 2 2 2 2 2 2 7" xfId="10972" xr:uid="{90F27BAA-95A2-4955-B48F-306353E82DB9}"/>
    <cellStyle name="Millares 2 2 2 2 2 3" xfId="10973" xr:uid="{CD3DE3B1-A529-4787-B7DB-D698744BCF98}"/>
    <cellStyle name="Millares 2 2 2 2 2 3 2" xfId="10974" xr:uid="{967D766A-EE81-470D-8FA4-AB50FDB57456}"/>
    <cellStyle name="Millares 2 2 2 2 2 3 2 2" xfId="10975" xr:uid="{B1D26BBB-FDDE-4194-8035-9FEE3D75D6F8}"/>
    <cellStyle name="Millares 2 2 2 2 2 3 2 2 2" xfId="10976" xr:uid="{037E6DD6-C913-461B-B321-4A91512B2C69}"/>
    <cellStyle name="Millares 2 2 2 2 2 3 2 2 2 2" xfId="10977" xr:uid="{5DADC537-385F-4CDB-9908-DEDCE6473618}"/>
    <cellStyle name="Millares 2 2 2 2 2 3 2 2 2 2 2" xfId="10978" xr:uid="{9B09AE52-37BA-4626-AFB5-64F7A8A0256B}"/>
    <cellStyle name="Millares 2 2 2 2 2 3 2 2 2 2 3" xfId="10979" xr:uid="{CDE265FA-5E41-4325-A34A-06965DA8611E}"/>
    <cellStyle name="Millares 2 2 2 2 2 3 2 2 2 3" xfId="10980" xr:uid="{ED19C50E-E3DA-4F13-90BB-08AE85566403}"/>
    <cellStyle name="Millares 2 2 2 2 2 3 2 2 3" xfId="10981" xr:uid="{7B2482F1-7E5B-4C78-954E-689E2DE4A6D9}"/>
    <cellStyle name="Millares 2 2 2 2 2 3 2 2 4" xfId="10982" xr:uid="{D0E4D5C1-41CA-4E66-8686-D3541EF8B184}"/>
    <cellStyle name="Millares 2 2 2 2 2 3 2 3" xfId="10983" xr:uid="{731F42EA-15CE-4BF7-B300-DE98DC46508C}"/>
    <cellStyle name="Millares 2 2 2 2 2 3 2 3 2" xfId="10984" xr:uid="{751CCAAE-A031-4304-9D8F-B68022671643}"/>
    <cellStyle name="Millares 2 2 2 2 2 3 2 3 3" xfId="10985" xr:uid="{49772C52-7E15-4481-A1AF-0E6454D6A774}"/>
    <cellStyle name="Millares 2 2 2 2 2 3 2 4" xfId="10986" xr:uid="{0AF4AC8E-981B-4725-A59B-80224E229680}"/>
    <cellStyle name="Millares 2 2 2 2 2 3 3" xfId="10987" xr:uid="{D0039EBA-1846-4285-93B1-4E2914ECC1EF}"/>
    <cellStyle name="Millares 2 2 2 2 2 3 3 2" xfId="10988" xr:uid="{72CEE27D-3D55-46A8-A072-014A17BFB2B3}"/>
    <cellStyle name="Millares 2 2 2 2 2 3 3 2 2" xfId="10989" xr:uid="{217C03C4-B658-42AB-953E-798EB23A147C}"/>
    <cellStyle name="Millares 2 2 2 2 2 3 3 2 3" xfId="10990" xr:uid="{C9C2E067-10B1-4367-A77D-9DE22B4CC486}"/>
    <cellStyle name="Millares 2 2 2 2 2 3 3 3" xfId="10991" xr:uid="{8F2FF569-821F-45A2-8692-B042DA780D11}"/>
    <cellStyle name="Millares 2 2 2 2 2 3 4" xfId="10992" xr:uid="{A72C5A43-F76A-4AAD-846B-144DFCAB8BB3}"/>
    <cellStyle name="Millares 2 2 2 2 2 3 5" xfId="10993" xr:uid="{0F47BA3D-8524-4734-A0A9-2F8FCDE5814B}"/>
    <cellStyle name="Millares 2 2 2 2 2 4" xfId="10994" xr:uid="{3722C3C9-D08D-4733-991F-165A6357998F}"/>
    <cellStyle name="Millares 2 2 2 2 2 5" xfId="10995" xr:uid="{5585B12A-16C9-41C9-823A-85C6DCEA8C9E}"/>
    <cellStyle name="Millares 2 2 2 2 2 5 2" xfId="10996" xr:uid="{E46CB295-FE1C-4F2A-8839-4B8F7585DD1F}"/>
    <cellStyle name="Millares 2 2 2 2 2 5 2 2" xfId="10997" xr:uid="{05CCEAA1-1B43-4893-A76A-F18A88E9B500}"/>
    <cellStyle name="Millares 2 2 2 2 2 5 2 2 2" xfId="10998" xr:uid="{322F937F-92B0-427C-9950-9C644E125EA5}"/>
    <cellStyle name="Millares 2 2 2 2 2 5 2 2 3" xfId="10999" xr:uid="{412C5BA2-5718-4C26-9A24-4E0179692DCB}"/>
    <cellStyle name="Millares 2 2 2 2 2 5 2 3" xfId="11000" xr:uid="{54328173-B9F6-455D-9071-D3308133C845}"/>
    <cellStyle name="Millares 2 2 2 2 2 5 3" xfId="11001" xr:uid="{64D41E3F-9C8A-4E4E-AA87-1627D0D55464}"/>
    <cellStyle name="Millares 2 2 2 2 2 5 4" xfId="11002" xr:uid="{9E9E16AE-AF43-4CD5-887E-88A288CD8ED7}"/>
    <cellStyle name="Millares 2 2 2 2 2 6" xfId="11003" xr:uid="{290B80D0-E01E-4A15-801D-D06DFC4CEA86}"/>
    <cellStyle name="Millares 2 2 2 2 2 6 2" xfId="11004" xr:uid="{8B04159C-B05F-4F0C-BF13-C4C969E6B8B1}"/>
    <cellStyle name="Millares 2 2 2 2 2 6 3" xfId="11005" xr:uid="{7D5F01A4-23DD-4B73-BEEC-3E3FF3F74763}"/>
    <cellStyle name="Millares 2 2 2 2 2 7" xfId="11006" xr:uid="{FF4C1238-A0FA-40F5-BC99-642AF08C8175}"/>
    <cellStyle name="Millares 2 2 2 2 3" xfId="11007" xr:uid="{5AF11CFF-FF1C-480B-B7E7-6C8E1A2B3EA8}"/>
    <cellStyle name="Millares 2 2 2 2 3 2" xfId="11008" xr:uid="{83CEAAA4-3171-4109-BC05-2DEB6669EE91}"/>
    <cellStyle name="Millares 2 2 2 2 3 2 2" xfId="11009" xr:uid="{506652ED-C205-448F-A700-2ECADCFF022F}"/>
    <cellStyle name="Millares 2 2 2 2 3 2 2 2" xfId="11010" xr:uid="{5650B1CA-C1E9-49F3-9F14-BC3F33CE5C02}"/>
    <cellStyle name="Millares 2 2 2 2 3 2 2 2 2" xfId="11011" xr:uid="{EDE7DE86-88EE-475E-A6B0-DFBF91B34E10}"/>
    <cellStyle name="Millares 2 2 2 2 3 2 2 2 2 2" xfId="11012" xr:uid="{E3309F6F-5D7C-4A04-AC56-FEA96FC99F93}"/>
    <cellStyle name="Millares 2 2 2 2 3 2 2 2 2 3" xfId="11013" xr:uid="{060189FB-D4F5-4A37-AB21-3C6678F1A947}"/>
    <cellStyle name="Millares 2 2 2 2 3 2 2 2 3" xfId="11014" xr:uid="{70ADCB38-37A9-4CFF-88CA-ED7554A47294}"/>
    <cellStyle name="Millares 2 2 2 2 3 2 2 3" xfId="11015" xr:uid="{09F1D3A4-7431-4123-849F-F1FB7B707FFC}"/>
    <cellStyle name="Millares 2 2 2 2 3 2 2 4" xfId="11016" xr:uid="{C1B80741-B439-4CDA-8B9D-4D7739120AA2}"/>
    <cellStyle name="Millares 2 2 2 2 3 2 3" xfId="11017" xr:uid="{F1D96A70-B8C4-472C-B9F8-7492F2F3E5B9}"/>
    <cellStyle name="Millares 2 2 2 2 3 2 3 2" xfId="11018" xr:uid="{F659BCAD-8236-4DB7-8F0D-15151CE0AFD7}"/>
    <cellStyle name="Millares 2 2 2 2 3 2 3 3" xfId="11019" xr:uid="{C371B717-BE6F-4756-A79E-6A7FE5356C4D}"/>
    <cellStyle name="Millares 2 2 2 2 3 2 4" xfId="11020" xr:uid="{9BE417C3-0CA3-4B72-AC87-2405854A59B5}"/>
    <cellStyle name="Millares 2 2 2 2 3 3" xfId="11021" xr:uid="{A6835A5D-FE21-47B2-B6C4-61D6F76C42E3}"/>
    <cellStyle name="Millares 2 2 2 2 3 3 2" xfId="11022" xr:uid="{8C3041C7-DFF6-4039-B1B4-B8CC705B8DC0}"/>
    <cellStyle name="Millares 2 2 2 2 3 3 2 2" xfId="11023" xr:uid="{FBEEA256-ED9B-4CA8-8E5B-DFA0786C4219}"/>
    <cellStyle name="Millares 2 2 2 2 3 3 2 3" xfId="11024" xr:uid="{BED84558-7F89-45D1-AE2F-48743DF39C76}"/>
    <cellStyle name="Millares 2 2 2 2 3 3 3" xfId="11025" xr:uid="{22538F31-C841-4EBE-BBFA-E8EC5A208EA3}"/>
    <cellStyle name="Millares 2 2 2 2 3 4" xfId="11026" xr:uid="{B3FAD032-F785-4701-8680-B4E297138009}"/>
    <cellStyle name="Millares 2 2 2 2 3 5" xfId="11027" xr:uid="{C7837ECC-1017-495C-BAAE-B14D3AFC271F}"/>
    <cellStyle name="Millares 2 2 2 2 4" xfId="11028" xr:uid="{48E94420-8D86-4549-BA73-DF3C620B6947}"/>
    <cellStyle name="Millares 2 2 2 2 5" xfId="11029" xr:uid="{C2E35740-B168-4AB2-92EB-8A090BE374D5}"/>
    <cellStyle name="Millares 2 2 2 2 6" xfId="11030" xr:uid="{3AC971D8-C539-4104-9A34-A3145E1E010C}"/>
    <cellStyle name="Millares 2 2 2 2 6 2" xfId="11031" xr:uid="{10C7422C-52AA-43D6-BE76-C538F0EECDB0}"/>
    <cellStyle name="Millares 2 2 2 2 6 2 2" xfId="11032" xr:uid="{80212CFE-9677-4F0A-80BD-31AE01264EC0}"/>
    <cellStyle name="Millares 2 2 2 2 6 2 2 2" xfId="11033" xr:uid="{5A5E3422-6AB5-4D5A-BA47-82296390B0A2}"/>
    <cellStyle name="Millares 2 2 2 2 6 2 2 3" xfId="11034" xr:uid="{0B341CC6-DA90-4540-8F4C-A28A7AFB4436}"/>
    <cellStyle name="Millares 2 2 2 2 6 2 3" xfId="11035" xr:uid="{5D8DD7F9-6DAA-4301-A4BA-9C16A0277B66}"/>
    <cellStyle name="Millares 2 2 2 2 6 3" xfId="11036" xr:uid="{39F65BDC-B0E8-409B-8978-80BDC1D3B8B0}"/>
    <cellStyle name="Millares 2 2 2 2 6 4" xfId="11037" xr:uid="{AEFEAEF5-76F9-4458-8508-B94BE1372E0E}"/>
    <cellStyle name="Millares 2 2 2 2 7" xfId="11038" xr:uid="{C60F3087-4F4E-4149-B4D2-45FCC6F3381D}"/>
    <cellStyle name="Millares 2 2 2 2 7 2" xfId="11039" xr:uid="{2E44322B-1B66-4A78-8046-73D34CBD1DD3}"/>
    <cellStyle name="Millares 2 2 2 2 7 3" xfId="11040" xr:uid="{E7C2B2F0-14C2-4E55-8076-B432EC799551}"/>
    <cellStyle name="Millares 2 2 2 2 8" xfId="11041" xr:uid="{0F67C495-314C-4DEB-BFDB-795A623F381B}"/>
    <cellStyle name="Millares 2 2 2 3" xfId="11042" xr:uid="{EA1741C5-0C6A-4A2C-9B91-28D7229F8793}"/>
    <cellStyle name="Millares 2 2 2 3 2" xfId="11043" xr:uid="{CC201D0B-4D3B-4996-B9AC-E571FF96D56E}"/>
    <cellStyle name="Millares 2 2 2 3 2 2" xfId="11044" xr:uid="{0EFD52D7-CF98-4DD6-9B49-2B55C0F7407F}"/>
    <cellStyle name="Millares 2 2 2 3 2 2 2" xfId="11045" xr:uid="{55CF2250-C8E7-474C-B6F0-811672DE9AD1}"/>
    <cellStyle name="Millares 2 2 2 3 2 2 2 2" xfId="11046" xr:uid="{7943ACC6-3A6D-4251-BEE1-F50CEBCBDA56}"/>
    <cellStyle name="Millares 2 2 2 3 2 2 2 2 2" xfId="11047" xr:uid="{4C0E772E-510D-40FB-B4B4-4BB6D6E9A6E7}"/>
    <cellStyle name="Millares 2 2 2 3 2 2 2 2 2 2" xfId="11048" xr:uid="{F965A0A2-BA13-4302-805B-1C9535E060D6}"/>
    <cellStyle name="Millares 2 2 2 3 2 2 2 2 2 3" xfId="11049" xr:uid="{94915A27-B6E9-4FF6-BC2D-ADD1378116B0}"/>
    <cellStyle name="Millares 2 2 2 3 2 2 2 2 3" xfId="11050" xr:uid="{C5A62AF8-3257-4886-9DE3-9D43EC0ADC12}"/>
    <cellStyle name="Millares 2 2 2 3 2 2 2 3" xfId="11051" xr:uid="{96F0AF54-2096-4AA0-B58A-842CC73DBE5E}"/>
    <cellStyle name="Millares 2 2 2 3 2 2 2 4" xfId="11052" xr:uid="{F9922CFF-ED5D-40F2-B060-B5F663C79B6A}"/>
    <cellStyle name="Millares 2 2 2 3 2 2 3" xfId="11053" xr:uid="{02D5C302-9B32-452A-9C21-1F1892E870C0}"/>
    <cellStyle name="Millares 2 2 2 3 2 2 3 2" xfId="11054" xr:uid="{32C73524-F67E-4AEB-87B7-2DEB8921982D}"/>
    <cellStyle name="Millares 2 2 2 3 2 2 3 3" xfId="11055" xr:uid="{3EEF4E03-CDEA-488D-ADE2-1FE83B6F87A9}"/>
    <cellStyle name="Millares 2 2 2 3 2 2 4" xfId="11056" xr:uid="{AD483158-AE52-4351-893D-5B0DBFD4A450}"/>
    <cellStyle name="Millares 2 2 2 3 2 3" xfId="11057" xr:uid="{DA568E49-E2FD-4759-B043-FB2DD5E70FC6}"/>
    <cellStyle name="Millares 2 2 2 3 2 3 2" xfId="11058" xr:uid="{D4DCD362-F5B8-450F-B521-563FD19349AB}"/>
    <cellStyle name="Millares 2 2 2 3 2 3 2 2" xfId="11059" xr:uid="{F38ABBDB-4176-47CD-A770-FBB9A70B0BBD}"/>
    <cellStyle name="Millares 2 2 2 3 2 3 2 3" xfId="11060" xr:uid="{AD0AF00F-6586-4D64-B3D5-92377B84D1AB}"/>
    <cellStyle name="Millares 2 2 2 3 2 3 3" xfId="11061" xr:uid="{0F46C9DF-1801-4893-9DB9-A32633E00992}"/>
    <cellStyle name="Millares 2 2 2 3 2 4" xfId="11062" xr:uid="{B26CE772-2ECA-432C-893E-AB2CAF53DCDD}"/>
    <cellStyle name="Millares 2 2 2 3 2 5" xfId="11063" xr:uid="{A5382B3D-1C94-46FE-BE74-ABDCFFC1B415}"/>
    <cellStyle name="Millares 2 2 2 3 3" xfId="11064" xr:uid="{1DF976C6-1CF5-4EB1-BD04-EA3A0D8DE409}"/>
    <cellStyle name="Millares 2 2 2 3 4" xfId="11065" xr:uid="{E2B5080E-F3CF-4165-B8A1-964F42025CD9}"/>
    <cellStyle name="Millares 2 2 2 3 5" xfId="11066" xr:uid="{8A0E9FD5-47A9-431B-9755-10E6D13A9D4F}"/>
    <cellStyle name="Millares 2 2 2 3 5 2" xfId="11067" xr:uid="{D58FD5F8-FBE9-4E30-8F3B-BD12FE70BFE0}"/>
    <cellStyle name="Millares 2 2 2 3 5 2 2" xfId="11068" xr:uid="{0C57CEBA-6A3D-4BB7-834E-524066C214A7}"/>
    <cellStyle name="Millares 2 2 2 3 5 2 2 2" xfId="11069" xr:uid="{8F2AAC77-57ED-47A6-BAE7-E90424F60E1B}"/>
    <cellStyle name="Millares 2 2 2 3 5 2 2 3" xfId="11070" xr:uid="{D1C7033A-3D5E-4323-850B-E9E47E0C8D8E}"/>
    <cellStyle name="Millares 2 2 2 3 5 2 3" xfId="11071" xr:uid="{056D1D96-7114-4250-889C-90F8E331B563}"/>
    <cellStyle name="Millares 2 2 2 3 5 3" xfId="11072" xr:uid="{989F2F07-7C99-4EB7-A490-FED2325E2E6A}"/>
    <cellStyle name="Millares 2 2 2 3 5 4" xfId="11073" xr:uid="{FDFBE745-2AD8-4B95-AAB8-9E1C2E3AC808}"/>
    <cellStyle name="Millares 2 2 2 3 6" xfId="11074" xr:uid="{C1D4BB61-5C34-4A76-8E67-8A314F0BE348}"/>
    <cellStyle name="Millares 2 2 2 3 6 2" xfId="11075" xr:uid="{42E62373-DAB1-4A78-AE2E-523DB9645F24}"/>
    <cellStyle name="Millares 2 2 2 3 6 3" xfId="11076" xr:uid="{AAB0978F-B1FB-41C4-8E37-214A912A7DE1}"/>
    <cellStyle name="Millares 2 2 2 3 7" xfId="11077" xr:uid="{69F9A851-4B35-41F4-8567-6CF8B7C46FD1}"/>
    <cellStyle name="Millares 2 2 2 4" xfId="11078" xr:uid="{C3FFB760-09F1-4EBC-9749-D68145A13A09}"/>
    <cellStyle name="Millares 2 2 2 4 2" xfId="11079" xr:uid="{43BF89C0-C27C-404B-BB95-1AE7B8E95CD2}"/>
    <cellStyle name="Millares 2 2 2 4 2 2" xfId="11080" xr:uid="{D21E5712-ED0B-47DC-A43B-3465C635B4E8}"/>
    <cellStyle name="Millares 2 2 2 4 2 2 2" xfId="11081" xr:uid="{5AADC849-928E-4655-8D8A-4E09E45D3449}"/>
    <cellStyle name="Millares 2 2 2 4 2 2 2 2" xfId="11082" xr:uid="{3697372B-9CF3-4CF7-93CD-9F7536EC9CC1}"/>
    <cellStyle name="Millares 2 2 2 4 2 2 2 2 2" xfId="11083" xr:uid="{A2F74CC0-454B-4937-A6ED-64A24DC12854}"/>
    <cellStyle name="Millares 2 2 2 4 2 2 2 2 3" xfId="11084" xr:uid="{480D719E-AF96-4F76-B3EA-EFEA60E0F1D5}"/>
    <cellStyle name="Millares 2 2 2 4 2 2 2 3" xfId="11085" xr:uid="{129773C5-C4DA-4E32-847E-75843999E7B0}"/>
    <cellStyle name="Millares 2 2 2 4 2 2 3" xfId="11086" xr:uid="{20371978-ADD4-45F6-8A8E-2A82F44C2016}"/>
    <cellStyle name="Millares 2 2 2 4 2 2 4" xfId="11087" xr:uid="{D3A926BD-CBD0-444C-AC09-49B8C33AE1DF}"/>
    <cellStyle name="Millares 2 2 2 4 2 3" xfId="11088" xr:uid="{A157111C-C05E-4D73-BF20-8E0EDA8E856C}"/>
    <cellStyle name="Millares 2 2 2 4 2 3 2" xfId="11089" xr:uid="{AB88CC3C-374D-4718-9255-5A220912C478}"/>
    <cellStyle name="Millares 2 2 2 4 2 3 3" xfId="11090" xr:uid="{BF1F0A64-82F0-4B19-BD31-8C6B48DB52F2}"/>
    <cellStyle name="Millares 2 2 2 4 2 4" xfId="11091" xr:uid="{C03A1525-B087-487E-B84A-AD0E2086EA1B}"/>
    <cellStyle name="Millares 2 2 2 4 3" xfId="11092" xr:uid="{89170253-79E1-46C7-A095-BDB1B4C172E0}"/>
    <cellStyle name="Millares 2 2 2 4 3 2" xfId="11093" xr:uid="{BCD3B24F-3004-467C-9131-D00FDE7315A1}"/>
    <cellStyle name="Millares 2 2 2 4 3 2 2" xfId="11094" xr:uid="{C8D07A92-F491-4006-8749-88E5D892EA78}"/>
    <cellStyle name="Millares 2 2 2 4 3 2 3" xfId="11095" xr:uid="{71F5D9D5-D319-4485-AF78-EDCCC04001E5}"/>
    <cellStyle name="Millares 2 2 2 4 3 3" xfId="11096" xr:uid="{0E8BCDB6-8F67-4483-B833-26236151A039}"/>
    <cellStyle name="Millares 2 2 2 4 4" xfId="11097" xr:uid="{BB641894-0B5B-428F-83C7-EFAD3067DD40}"/>
    <cellStyle name="Millares 2 2 2 4 5" xfId="11098" xr:uid="{1B588C01-4001-40E3-98CB-63CEEFE4F747}"/>
    <cellStyle name="Millares 2 2 2 5" xfId="11099" xr:uid="{42AF0988-26A0-4C62-9DEE-7BB4167AEBDD}"/>
    <cellStyle name="Millares 2 2 2 6" xfId="11100" xr:uid="{09D2CDE0-6785-4A2D-8E0F-222DF3B5F8AE}"/>
    <cellStyle name="Millares 2 2 2 6 2" xfId="11101" xr:uid="{01CEFC04-478D-4B17-8B59-A8DCA21E2905}"/>
    <cellStyle name="Millares 2 2 2 6 2 2" xfId="11102" xr:uid="{B4AB035F-D4DD-422D-9B02-E5D3A7F52890}"/>
    <cellStyle name="Millares 2 2 2 6 2 2 2" xfId="11103" xr:uid="{AC70B7E4-CC26-4E4E-A6F7-5F0A26BD73F3}"/>
    <cellStyle name="Millares 2 2 2 6 2 2 3" xfId="11104" xr:uid="{84EE1EC2-C2DD-437F-9563-07423FD9213D}"/>
    <cellStyle name="Millares 2 2 2 6 2 3" xfId="11105" xr:uid="{34E1552B-A98C-4358-9FE3-40B78FD9F524}"/>
    <cellStyle name="Millares 2 2 2 6 3" xfId="11106" xr:uid="{3B8CAAFA-1090-4E99-BB76-94C67CE84621}"/>
    <cellStyle name="Millares 2 2 2 6 4" xfId="11107" xr:uid="{3AD26A5F-164F-443A-A4BE-18E6D4D3F4E6}"/>
    <cellStyle name="Millares 2 2 2 7" xfId="11108" xr:uid="{C8A27F87-3CF9-4663-B5C5-69EAFD9F5C0E}"/>
    <cellStyle name="Millares 2 2 2 7 2" xfId="11109" xr:uid="{C058F5ED-EBF8-4094-8A27-B81643167E80}"/>
    <cellStyle name="Millares 2 2 2 7 3" xfId="11110" xr:uid="{83311E9A-909E-4BA1-BCFC-D88246A4CC48}"/>
    <cellStyle name="Millares 2 2 2 8" xfId="11111" xr:uid="{CDCA72E2-2221-4044-95FC-3F3E8D995FD8}"/>
    <cellStyle name="Millares 2 2 2 9" xfId="43346" xr:uid="{86C1BB67-9095-48EF-AA31-C53A083BD0EE}"/>
    <cellStyle name="Millares 2 2 3" xfId="141" xr:uid="{B638301D-EE98-455E-B09C-349EC463BF7E}"/>
    <cellStyle name="Millares 2 2 3 2" xfId="11112" xr:uid="{309355F4-9D55-4CC9-AE4C-106D09EE05E4}"/>
    <cellStyle name="Millares 2 2 3 2 2" xfId="11113" xr:uid="{B12F13BA-A568-4CE3-BCFC-F61F2DC40857}"/>
    <cellStyle name="Millares 2 2 3 2 2 2" xfId="11114" xr:uid="{3C8BB6D3-F1DB-458D-9A95-A7FAF7B6E668}"/>
    <cellStyle name="Millares 2 2 3 2 2 2 2" xfId="11115" xr:uid="{750B1B76-B3B0-4530-9461-72DCD7A6E315}"/>
    <cellStyle name="Millares 2 2 3 2 2 2 2 2" xfId="11116" xr:uid="{0FA1AADD-9C17-4636-A0FF-F6D723BFA15B}"/>
    <cellStyle name="Millares 2 2 3 2 2 2 2 2 2" xfId="11117" xr:uid="{7130B65F-E2D9-4033-95E5-BFAD9C4C16E3}"/>
    <cellStyle name="Millares 2 2 3 2 2 2 2 2 3" xfId="11118" xr:uid="{F657A74B-ADB6-4923-A52E-4919BF6C8615}"/>
    <cellStyle name="Millares 2 2 3 2 2 2 2 3" xfId="11119" xr:uid="{D93B6B3E-E2EB-4FE4-B2CF-98DE683BC300}"/>
    <cellStyle name="Millares 2 2 3 2 2 2 3" xfId="11120" xr:uid="{69FBF0A4-EEC9-495D-A000-F25957B143A5}"/>
    <cellStyle name="Millares 2 2 3 2 2 2 4" xfId="11121" xr:uid="{099AD60C-E837-46B4-AFAF-686E27291E93}"/>
    <cellStyle name="Millares 2 2 3 2 2 3" xfId="11122" xr:uid="{40FA96F4-7275-4FC5-A077-25B49AE75351}"/>
    <cellStyle name="Millares 2 2 3 2 2 3 2" xfId="11123" xr:uid="{CE288B13-FBF8-4FF1-8D38-15A7B371F0D4}"/>
    <cellStyle name="Millares 2 2 3 2 2 3 3" xfId="11124" xr:uid="{5F70E136-BFC6-4230-82BB-80D6371967B5}"/>
    <cellStyle name="Millares 2 2 3 2 2 4" xfId="11125" xr:uid="{8F563C82-D1C2-4C2D-97CC-548D690B2C62}"/>
    <cellStyle name="Millares 2 2 3 2 3" xfId="11126" xr:uid="{04C0A758-3645-44AF-8729-8FA49E1D5ECC}"/>
    <cellStyle name="Millares 2 2 3 2 3 2" xfId="11127" xr:uid="{B3C50F36-19EC-4F20-863D-93387E49C5F1}"/>
    <cellStyle name="Millares 2 2 3 2 3 2 2" xfId="11128" xr:uid="{7E4CBEBC-CA6F-4378-AE6D-6D84C236BD94}"/>
    <cellStyle name="Millares 2 2 3 2 3 2 3" xfId="11129" xr:uid="{BF917296-8C34-4738-9241-C816F1559F0C}"/>
    <cellStyle name="Millares 2 2 3 2 3 3" xfId="11130" xr:uid="{BB7ACEEC-19DE-4109-9363-8569213ABA02}"/>
    <cellStyle name="Millares 2 2 3 2 4" xfId="11131" xr:uid="{CD58705F-F8FF-4E74-8D8F-747BFD977990}"/>
    <cellStyle name="Millares 2 2 3 2 5" xfId="11132" xr:uid="{3F50837B-21E8-49AD-864C-2F68CC3F20C8}"/>
    <cellStyle name="Millares 2 2 3 3" xfId="11133" xr:uid="{4634681A-E86B-48B9-B996-21F4A9E51874}"/>
    <cellStyle name="Millares 2 2 3 4" xfId="11134" xr:uid="{4BAFDCF0-7A56-4D85-8BC8-7983268F2AF8}"/>
    <cellStyle name="Millares 2 2 3 5" xfId="11135" xr:uid="{FEA2FEB9-7B48-425C-965D-2D485360C494}"/>
    <cellStyle name="Millares 2 2 3 5 2" xfId="11136" xr:uid="{20BF1A75-7707-42CD-A887-926F55D6FD1C}"/>
    <cellStyle name="Millares 2 2 3 5 2 2" xfId="11137" xr:uid="{95CF1439-53E1-4223-ABCE-C6B0B1754D5B}"/>
    <cellStyle name="Millares 2 2 3 5 2 2 2" xfId="11138" xr:uid="{FB19B639-6B96-4C9D-9B7B-F8337AE2A86C}"/>
    <cellStyle name="Millares 2 2 3 5 2 2 3" xfId="11139" xr:uid="{E9776429-0437-4842-930D-A4A58A3ED62B}"/>
    <cellStyle name="Millares 2 2 3 5 2 3" xfId="11140" xr:uid="{EEE5D4A2-BAC0-4D2F-9C46-4C42F3E9EA1C}"/>
    <cellStyle name="Millares 2 2 3 5 3" xfId="11141" xr:uid="{4BAE8595-2C23-4E0F-8CD9-7EC1076EEE8F}"/>
    <cellStyle name="Millares 2 2 3 5 4" xfId="11142" xr:uid="{E999DEC4-C5A1-4D17-8EB4-4C04485EBCB1}"/>
    <cellStyle name="Millares 2 2 3 6" xfId="11143" xr:uid="{FDEF0654-C92C-45E3-A5DE-266CDE9FB041}"/>
    <cellStyle name="Millares 2 2 3 6 2" xfId="11144" xr:uid="{8FD3B27C-F76A-4704-8742-0BB7E028D54D}"/>
    <cellStyle name="Millares 2 2 3 6 3" xfId="11145" xr:uid="{C4DEA0F3-DCF5-41E6-BD97-29983EECD53E}"/>
    <cellStyle name="Millares 2 2 3 7" xfId="11146" xr:uid="{7C2C396B-1606-4241-81D2-9A800550698A}"/>
    <cellStyle name="Millares 2 2 4" xfId="142" xr:uid="{5F426B68-95B8-4A43-BEF2-0FA724007722}"/>
    <cellStyle name="Millares 2 2 4 2" xfId="11147" xr:uid="{5220B5BA-1665-4762-A335-1B139B2F973B}"/>
    <cellStyle name="Millares 2 2 4 2 2" xfId="11148" xr:uid="{981F1F3D-CC75-4DE1-8256-9765BB79B4CB}"/>
    <cellStyle name="Millares 2 2 4 2 2 2" xfId="11149" xr:uid="{4A4CD549-A0C5-4F5B-9291-82652EF1431F}"/>
    <cellStyle name="Millares 2 2 4 2 2 2 2" xfId="11150" xr:uid="{27B44101-5715-46A6-B9DD-448CE6544EC1}"/>
    <cellStyle name="Millares 2 2 4 2 2 2 2 2" xfId="11151" xr:uid="{FCC5936D-5AA6-475A-8ED5-AD569E7D120F}"/>
    <cellStyle name="Millares 2 2 4 2 2 2 2 3" xfId="11152" xr:uid="{B9F782FB-966B-4AE4-821E-DB35F868625E}"/>
    <cellStyle name="Millares 2 2 4 2 2 2 3" xfId="11153" xr:uid="{3D4C4C69-5647-4711-9C75-38C51CA6EB13}"/>
    <cellStyle name="Millares 2 2 4 2 2 3" xfId="11154" xr:uid="{3BCB585C-751E-4009-9942-5D4FDD97C6D6}"/>
    <cellStyle name="Millares 2 2 4 2 2 4" xfId="11155" xr:uid="{CA8D854D-9ABE-4816-A5DD-90DD53705948}"/>
    <cellStyle name="Millares 2 2 4 2 3" xfId="11156" xr:uid="{7794DE3E-944F-4381-BF5C-0FA19C89CC1B}"/>
    <cellStyle name="Millares 2 2 4 2 3 2" xfId="11157" xr:uid="{9276B6E6-D7B2-4D3C-A0C8-4511D85FF0FC}"/>
    <cellStyle name="Millares 2 2 4 2 3 3" xfId="11158" xr:uid="{460206D9-F97F-4D2E-978B-8B7B4C54F142}"/>
    <cellStyle name="Millares 2 2 4 2 4" xfId="11159" xr:uid="{D6F259D7-8E3C-4380-A0FA-BD11BFF5C1D9}"/>
    <cellStyle name="Millares 2 2 4 3" xfId="11160" xr:uid="{E69B4682-BE69-4746-A9EA-30FBD373A9E0}"/>
    <cellStyle name="Millares 2 2 4 3 2" xfId="11161" xr:uid="{C4372675-2F4B-4E36-9336-FC6C695EE181}"/>
    <cellStyle name="Millares 2 2 4 3 2 2" xfId="11162" xr:uid="{72B8D067-2CEF-4AE6-B9F2-950D592BC511}"/>
    <cellStyle name="Millares 2 2 4 3 2 3" xfId="11163" xr:uid="{E987D1B7-7237-49B8-839C-21DCA89A0FE6}"/>
    <cellStyle name="Millares 2 2 4 3 3" xfId="11164" xr:uid="{19E8B8E3-8894-43C1-BFE5-00AB9304D7A3}"/>
    <cellStyle name="Millares 2 2 4 4" xfId="11165" xr:uid="{491A57FA-4592-4D05-9FAA-6FA3E17AF2F7}"/>
    <cellStyle name="Millares 2 2 4 5" xfId="11166" xr:uid="{FDFA45E7-02AD-41AD-9408-2A7A5C70A7BF}"/>
    <cellStyle name="Millares 2 2 5" xfId="143" xr:uid="{03FDEA3A-F2BD-42EC-8DB3-CB877149BF0D}"/>
    <cellStyle name="Millares 2 2 6" xfId="144" xr:uid="{D1754AC3-F066-4F2E-A364-DCCEAF377882}"/>
    <cellStyle name="Millares 2 2 6 2" xfId="11167" xr:uid="{3312777E-A687-4A47-91F6-447D41915604}"/>
    <cellStyle name="Millares 2 2 6 2 2" xfId="11168" xr:uid="{079D668C-1DDC-4D5E-811B-B656A5B87ED1}"/>
    <cellStyle name="Millares 2 2 6 2 2 2" xfId="11169" xr:uid="{0D38969F-5DF4-4692-8309-A3822CAD50FA}"/>
    <cellStyle name="Millares 2 2 6 2 2 3" xfId="11170" xr:uid="{C969AB93-C340-4362-ACB6-67B61D62D173}"/>
    <cellStyle name="Millares 2 2 6 2 3" xfId="11171" xr:uid="{4FC0BFBA-7AE7-487D-A4AD-3C0A9FB9766F}"/>
    <cellStyle name="Millares 2 2 6 3" xfId="11172" xr:uid="{E4023366-79A3-4827-9A83-70A71CABFD25}"/>
    <cellStyle name="Millares 2 2 6 4" xfId="11173" xr:uid="{4A4B4986-7B59-4BE2-BDFB-DA4164528222}"/>
    <cellStyle name="Millares 2 2 7" xfId="11174" xr:uid="{8CA74727-7337-4892-AD2E-B2FC5DA4FDA6}"/>
    <cellStyle name="Millares 2 2 7 2" xfId="11175" xr:uid="{802B9E89-9C45-44AE-BFF9-478FD4E36BF4}"/>
    <cellStyle name="Millares 2 2 7 3" xfId="11176" xr:uid="{5D8AD775-0A79-4146-B98A-43615F9F3D7C}"/>
    <cellStyle name="Millares 2 2 8" xfId="11177" xr:uid="{C0F59220-F14B-40E3-BCA2-6E184E13D0E9}"/>
    <cellStyle name="Millares 2 2 9" xfId="11178" xr:uid="{0E560ED1-30A0-4D6E-8B95-5A824255EBFC}"/>
    <cellStyle name="Millares 2 3" xfId="79" xr:uid="{5FE6C9B2-D00D-4998-93E5-81C226B22682}"/>
    <cellStyle name="Millares 2 3 2" xfId="11179" xr:uid="{7D851876-D6D5-4866-AB6C-5F9B2BD871EA}"/>
    <cellStyle name="Millares 2 3 2 2" xfId="43348" xr:uid="{6FEFBDB5-AD7F-4B52-BA5C-CA9E4C659193}"/>
    <cellStyle name="Millares 2 3 3" xfId="43347" xr:uid="{DCB85161-4BE3-4A06-9561-AB68A5A6FB28}"/>
    <cellStyle name="Millares 2 4" xfId="80" xr:uid="{5AC37D3D-0727-423C-813E-2A29F91E51FC}"/>
    <cellStyle name="Millares 2 4 2" xfId="43350" xr:uid="{42422A9A-464B-4E41-8B1B-3B88025E106E}"/>
    <cellStyle name="Millares 2 4 3" xfId="43349" xr:uid="{8613FD34-80A3-41B1-AAA9-B2D184FD0834}"/>
    <cellStyle name="Millares 2 5" xfId="81" xr:uid="{46517604-B441-476F-8ED7-8F9E98B641C7}"/>
    <cellStyle name="Millares 2 5 2" xfId="43352" xr:uid="{18F6714F-C84D-4BF8-986E-B69F0C6CE757}"/>
    <cellStyle name="Millares 2 5 3" xfId="43351" xr:uid="{0E4EFAA6-3546-44CF-9D1E-6911A6F4D96C}"/>
    <cellStyle name="Millares 2 6" xfId="82" xr:uid="{547AE5AD-F7EC-4A28-85A4-FF40E8C4BA7E}"/>
    <cellStyle name="Millares 2 6 2" xfId="43354" xr:uid="{D7189AF0-ECB1-47D8-9629-05D27901D3F1}"/>
    <cellStyle name="Millares 2 6 3" xfId="43353" xr:uid="{58FD2190-1DB4-4614-B4C0-DA9ED4254476}"/>
    <cellStyle name="Millares 2 7" xfId="11180" xr:uid="{AE982DEC-3E99-46D2-BD06-B53C732D6B71}"/>
    <cellStyle name="Millares 2 7 2" xfId="43355" xr:uid="{B81BAB4F-4DB6-48A6-BCEE-634321074387}"/>
    <cellStyle name="Millares 2 8" xfId="11181" xr:uid="{240DBE71-9599-4FE2-9976-C386E9800486}"/>
    <cellStyle name="Millares 2 9" xfId="11182" xr:uid="{A0A4FBEA-4944-4DD5-A3D8-B624861BA6E8}"/>
    <cellStyle name="Millares 2_Perfil Basadre Agosto  NOV 2012" xfId="37" xr:uid="{EEB065E7-5CCB-413D-BA44-C18DE876857C}"/>
    <cellStyle name="Millares 3" xfId="11" xr:uid="{DFC2BAE2-412A-496E-915C-DB9F5D9E379F}"/>
    <cellStyle name="Millares 3 2" xfId="11183" xr:uid="{5D2599BC-C0CB-4904-BD88-5DBDC3CB7CB6}"/>
    <cellStyle name="Millares 3 2 2" xfId="11184" xr:uid="{B272A534-9DD8-472A-B2A1-CD101D0F5C15}"/>
    <cellStyle name="Millares 3 2 3" xfId="43368" xr:uid="{595E69EA-8F83-46F0-BB8B-3CD10F2C48EA}"/>
    <cellStyle name="Millares 3 3" xfId="11185" xr:uid="{05D1E6A4-B4B8-4752-BEB3-A69933A3D6D9}"/>
    <cellStyle name="Millares 3 4" xfId="38" xr:uid="{02265A6C-99D1-4692-8B63-B9BBC6BD6066}"/>
    <cellStyle name="Millares 3 5" xfId="43367" xr:uid="{95329CDE-D33E-4482-A7D0-FFB884A095B5}"/>
    <cellStyle name="Millares 4" xfId="21" xr:uid="{E3700773-9F62-415E-9717-BA3E4A5535E8}"/>
    <cellStyle name="Millares 4 2" xfId="11186" xr:uid="{D2D99EBC-3E3E-48BF-8085-241E3AE74342}"/>
    <cellStyle name="Millares 4 2 2" xfId="43356" xr:uid="{93F565A1-03D9-4004-BD90-50E141A26EBE}"/>
    <cellStyle name="Millares 4 3" xfId="11187" xr:uid="{E3EF0680-8D75-488F-BBBD-256348919729}"/>
    <cellStyle name="Millares 4 4" xfId="39" xr:uid="{03E3DD70-DF5B-4E6D-9F3A-251B80A08B6D}"/>
    <cellStyle name="Millares 5" xfId="40" xr:uid="{486DE142-3A5C-4BF9-BE18-3197EE1BEA68}"/>
    <cellStyle name="Millares 5 10" xfId="11188" xr:uid="{62AEEE99-CECB-43AC-90B8-32F13339D631}"/>
    <cellStyle name="Millares 5 10 10" xfId="11189" xr:uid="{0F28891F-DD58-41D6-AC92-D0275D3B416F}"/>
    <cellStyle name="Millares 5 10 11" xfId="11190" xr:uid="{E417313C-2F4B-4976-B6D0-EF99072002E4}"/>
    <cellStyle name="Millares 5 10 12" xfId="11191" xr:uid="{714227E2-5764-4633-AEC1-F09DAA1FC657}"/>
    <cellStyle name="Millares 5 10 13" xfId="11192" xr:uid="{31775008-A2E4-46A9-AD77-087D965B58DD}"/>
    <cellStyle name="Millares 5 10 14" xfId="11193" xr:uid="{BD723840-6882-4C58-9878-6D0583BC7C4E}"/>
    <cellStyle name="Millares 5 10 15" xfId="11194" xr:uid="{A4EFE9BE-7BD4-4E3F-8F97-F7033CC58DFE}"/>
    <cellStyle name="Millares 5 10 16" xfId="11195" xr:uid="{E92D46A0-7429-44B4-8809-B4416FE9DB8D}"/>
    <cellStyle name="Millares 5 10 17" xfId="11196" xr:uid="{F1BA0032-A541-4961-BC14-CBFF61DBA3E4}"/>
    <cellStyle name="Millares 5 10 18" xfId="11197" xr:uid="{743BB2C6-FF6B-45F6-A11E-8523AB8F62EF}"/>
    <cellStyle name="Millares 5 10 19" xfId="11198" xr:uid="{4563DDCE-67A6-4B5D-8685-44429DCB8E9D}"/>
    <cellStyle name="Millares 5 10 2" xfId="11199" xr:uid="{32545D51-DB66-48C7-B7E2-5C0C969D1235}"/>
    <cellStyle name="Millares 5 10 20" xfId="11200" xr:uid="{C96A58A4-CECC-47BB-9BB7-51FDA0DC5B59}"/>
    <cellStyle name="Millares 5 10 21" xfId="11201" xr:uid="{007F5BAB-99D6-4C5B-AEA7-737ED43A226A}"/>
    <cellStyle name="Millares 5 10 22" xfId="11202" xr:uid="{88BF5407-868F-4606-B82A-AC23ABC93248}"/>
    <cellStyle name="Millares 5 10 3" xfId="11203" xr:uid="{11F3C837-BA24-4687-810C-5BCE4F94BC7E}"/>
    <cellStyle name="Millares 5 10 4" xfId="11204" xr:uid="{A6678C7E-EA1F-42A9-A684-FE720797A5D7}"/>
    <cellStyle name="Millares 5 10 5" xfId="11205" xr:uid="{0563252F-C3B2-437D-81A3-0DDB118633C0}"/>
    <cellStyle name="Millares 5 10 6" xfId="11206" xr:uid="{8D2E6C2E-719B-4636-8278-06D4D6A83332}"/>
    <cellStyle name="Millares 5 10 7" xfId="11207" xr:uid="{8677DA9F-909D-43F3-AFD6-766E7F4E5A3B}"/>
    <cellStyle name="Millares 5 10 8" xfId="11208" xr:uid="{A19CFA6A-2C00-4EFE-94B5-58C1AA1EC774}"/>
    <cellStyle name="Millares 5 10 9" xfId="11209" xr:uid="{84E590EE-0D1B-4840-A1E1-7CBE76353DAC}"/>
    <cellStyle name="Millares 5 11" xfId="11210" xr:uid="{1E07843A-30CA-4475-AB91-AAEB1AB32E80}"/>
    <cellStyle name="Millares 5 12" xfId="11211" xr:uid="{7140EECD-50B9-4AC6-8FF9-AAE4CC18596D}"/>
    <cellStyle name="Millares 5 13" xfId="11212" xr:uid="{03AD868A-E7ED-4EC9-B449-35DAF63BD9B2}"/>
    <cellStyle name="Millares 5 14" xfId="11213" xr:uid="{195F3584-B0F4-4FD0-B57B-8FA27073328F}"/>
    <cellStyle name="Millares 5 15" xfId="11214" xr:uid="{6D599341-4E2C-4184-84A6-CE809C695C36}"/>
    <cellStyle name="Millares 5 16" xfId="11215" xr:uid="{29C15E24-71C7-4023-B6FC-7938462D49CD}"/>
    <cellStyle name="Millares 5 17" xfId="11216" xr:uid="{8DB8E59C-2A06-42BD-B793-D9E94BC37D67}"/>
    <cellStyle name="Millares 5 18" xfId="11217" xr:uid="{23397347-FE40-40EB-B545-C675D75F885F}"/>
    <cellStyle name="Millares 5 19" xfId="11218" xr:uid="{E27919D6-D662-4347-B2A3-DDB975D0AAB5}"/>
    <cellStyle name="Millares 5 2" xfId="11219" xr:uid="{8818AC4E-0F28-4C59-855C-A7782BA6C656}"/>
    <cellStyle name="Millares 5 2 10" xfId="11220" xr:uid="{F69BD4AD-4F2F-4D06-BF9A-F20EA2C39A56}"/>
    <cellStyle name="Millares 5 2 11" xfId="11221" xr:uid="{8215AE60-E7B8-401F-824B-FCD2680D10D5}"/>
    <cellStyle name="Millares 5 2 12" xfId="11222" xr:uid="{0DFFB728-0C61-47ED-A7A6-AA491B37AC44}"/>
    <cellStyle name="Millares 5 2 13" xfId="11223" xr:uid="{021E8AC5-9199-4E20-9502-C1BB57CFC1FC}"/>
    <cellStyle name="Millares 5 2 14" xfId="11224" xr:uid="{E3E5CD4B-3FEE-4D37-A6C9-AD87C2D72052}"/>
    <cellStyle name="Millares 5 2 15" xfId="11225" xr:uid="{C89B954C-F93F-4872-A0E0-B19762280052}"/>
    <cellStyle name="Millares 5 2 16" xfId="11226" xr:uid="{E4922AA4-6032-448B-BD6B-ACCB36E7A065}"/>
    <cellStyle name="Millares 5 2 17" xfId="11227" xr:uid="{3A866C2D-068C-485D-80F1-CA323E00B028}"/>
    <cellStyle name="Millares 5 2 18" xfId="11228" xr:uid="{A1BE29F3-F7D2-4D4E-8F50-CB67FC300C6E}"/>
    <cellStyle name="Millares 5 2 19" xfId="11229" xr:uid="{C59291E1-40F0-45E7-9D4F-3201F43059D7}"/>
    <cellStyle name="Millares 5 2 2" xfId="11230" xr:uid="{0F78469E-5354-4A68-97C4-CD525D9A2D63}"/>
    <cellStyle name="Millares 5 2 20" xfId="11231" xr:uid="{B5F9CDEA-BAC9-41CE-BAE8-0D7F23F84FC7}"/>
    <cellStyle name="Millares 5 2 21" xfId="11232" xr:uid="{7B8854ED-1B44-4634-A20B-993D655B875C}"/>
    <cellStyle name="Millares 5 2 22" xfId="11233" xr:uid="{9551EB40-70AC-4D01-A0F8-E2D7E01CCFE1}"/>
    <cellStyle name="Millares 5 2 23" xfId="43358" xr:uid="{BBBBA33B-4930-41FA-9D82-742C374F840B}"/>
    <cellStyle name="Millares 5 2 3" xfId="11234" xr:uid="{DC50C318-017D-4FCC-B4FC-D1B2E46DC755}"/>
    <cellStyle name="Millares 5 2 4" xfId="11235" xr:uid="{CB07A7BF-77EE-4988-A83B-2DD25B35876F}"/>
    <cellStyle name="Millares 5 2 5" xfId="11236" xr:uid="{28F5A954-02BF-43CC-BBEB-BFC54ED7F331}"/>
    <cellStyle name="Millares 5 2 6" xfId="11237" xr:uid="{2B6F6519-0A43-4E06-B144-2C518F7E0903}"/>
    <cellStyle name="Millares 5 2 7" xfId="11238" xr:uid="{21B56E20-40AB-49EB-A894-998E0AD805D4}"/>
    <cellStyle name="Millares 5 2 8" xfId="11239" xr:uid="{0E322EE3-A529-4A62-8A01-83196FD56F0A}"/>
    <cellStyle name="Millares 5 2 9" xfId="11240" xr:uid="{FF242AC0-8D0F-4A4B-82D2-B96B9476E556}"/>
    <cellStyle name="Millares 5 20" xfId="11241" xr:uid="{240209FA-2F04-4B6F-BD81-AD2687DD7735}"/>
    <cellStyle name="Millares 5 21" xfId="11242" xr:uid="{B7AF91B0-EF8F-4367-AFC3-8E6254947FCC}"/>
    <cellStyle name="Millares 5 22" xfId="11243" xr:uid="{5D20A6C3-E066-4981-9044-3E8D912B7425}"/>
    <cellStyle name="Millares 5 23" xfId="11244" xr:uid="{4D75F41D-4764-4B6D-9CA3-0F84A293FB7B}"/>
    <cellStyle name="Millares 5 24" xfId="11245" xr:uid="{B057B538-2D44-4EF9-B543-C49E46CF0697}"/>
    <cellStyle name="Millares 5 25" xfId="11246" xr:uid="{764C5DD9-5A93-4EC6-815C-AAF9CC55790E}"/>
    <cellStyle name="Millares 5 26" xfId="11247" xr:uid="{E2052BE8-5016-4917-BA91-C856020EC020}"/>
    <cellStyle name="Millares 5 27" xfId="11248" xr:uid="{84154C47-D42D-4285-AAE5-3E1E87432897}"/>
    <cellStyle name="Millares 5 28" xfId="11249" xr:uid="{572634B2-9830-43DE-A1E3-A3B568514EC8}"/>
    <cellStyle name="Millares 5 29" xfId="11250" xr:uid="{D64AF0F6-114D-4170-A367-EAB64417B72A}"/>
    <cellStyle name="Millares 5 3" xfId="11251" xr:uid="{7266C417-85AF-4FBF-BD6A-143BFACAA105}"/>
    <cellStyle name="Millares 5 3 10" xfId="11252" xr:uid="{10865883-897F-4DED-82CE-8C1908BCBE29}"/>
    <cellStyle name="Millares 5 3 11" xfId="11253" xr:uid="{97B7226A-D924-43DD-862A-3B35CCCC1802}"/>
    <cellStyle name="Millares 5 3 12" xfId="11254" xr:uid="{F7B6467F-7F3E-46EB-BA36-D65E9E99E3EF}"/>
    <cellStyle name="Millares 5 3 13" xfId="11255" xr:uid="{438F1576-4D28-4D73-B38A-FFBC4AE6B1FB}"/>
    <cellStyle name="Millares 5 3 14" xfId="11256" xr:uid="{77028145-C30C-4E77-9555-5AA5174E7E5D}"/>
    <cellStyle name="Millares 5 3 15" xfId="11257" xr:uid="{68DC7993-3409-4B07-89D7-93EA8D421BF8}"/>
    <cellStyle name="Millares 5 3 16" xfId="11258" xr:uid="{4CBF29A7-F3CE-4BCB-89FB-B8AB69C8601A}"/>
    <cellStyle name="Millares 5 3 17" xfId="11259" xr:uid="{4CA45A4F-542E-4DA1-8271-7DA381D75B87}"/>
    <cellStyle name="Millares 5 3 18" xfId="11260" xr:uid="{98B7C821-4273-4F45-96E3-1835C004EE7D}"/>
    <cellStyle name="Millares 5 3 19" xfId="11261" xr:uid="{D4599AF9-0CCF-4CFB-8185-9AA00CD65DD2}"/>
    <cellStyle name="Millares 5 3 2" xfId="11262" xr:uid="{97551811-6788-4627-9DF5-095E003AE43F}"/>
    <cellStyle name="Millares 5 3 20" xfId="11263" xr:uid="{D438F390-182C-468D-BCCA-C134A2A5B2D0}"/>
    <cellStyle name="Millares 5 3 21" xfId="11264" xr:uid="{1B4C842A-BF3F-4C69-8C32-909ECA3B7736}"/>
    <cellStyle name="Millares 5 3 22" xfId="11265" xr:uid="{4C848E2B-BE9C-4AAF-94B8-BB1C7BC2D1F4}"/>
    <cellStyle name="Millares 5 3 3" xfId="11266" xr:uid="{846D3ACB-380E-4338-B454-A959FE6DCA04}"/>
    <cellStyle name="Millares 5 3 4" xfId="11267" xr:uid="{17298771-42AD-49E5-BB5E-26D19A3455CE}"/>
    <cellStyle name="Millares 5 3 5" xfId="11268" xr:uid="{7F0A6F93-62E3-4583-B671-C0CA62E066E6}"/>
    <cellStyle name="Millares 5 3 6" xfId="11269" xr:uid="{DDBB41FF-534B-4957-AFE8-511D6AC5B39D}"/>
    <cellStyle name="Millares 5 3 7" xfId="11270" xr:uid="{91045686-5608-4B36-842E-7C0B93E886F6}"/>
    <cellStyle name="Millares 5 3 8" xfId="11271" xr:uid="{F4CD25BB-D336-4D60-B581-766E436D8C51}"/>
    <cellStyle name="Millares 5 3 9" xfId="11272" xr:uid="{E7830604-BC91-4E66-948C-95499E3BB53A}"/>
    <cellStyle name="Millares 5 30" xfId="11273" xr:uid="{797C1FE0-CEED-4B1F-A4E1-9EA5B10C6BB1}"/>
    <cellStyle name="Millares 5 31" xfId="11274" xr:uid="{C9BBD207-E550-4BAD-8D0D-93066582E4FC}"/>
    <cellStyle name="Millares 5 32" xfId="43357" xr:uid="{BCC6212A-9415-44EA-8599-6E9149E9B96E}"/>
    <cellStyle name="Millares 5 4" xfId="11275" xr:uid="{BDB05A27-18AF-4B4E-B14B-53CC420920B7}"/>
    <cellStyle name="Millares 5 4 10" xfId="11276" xr:uid="{32D1CA5F-96CB-4C3B-B3EC-E1C697C40E27}"/>
    <cellStyle name="Millares 5 4 11" xfId="11277" xr:uid="{2F231E49-0F0C-4419-9F43-6AB4502515E9}"/>
    <cellStyle name="Millares 5 4 12" xfId="11278" xr:uid="{D45FF1FD-CF95-473E-9AED-91165D830CDC}"/>
    <cellStyle name="Millares 5 4 13" xfId="11279" xr:uid="{73EFAA0D-8978-4843-B86C-F54AA203C0AD}"/>
    <cellStyle name="Millares 5 4 14" xfId="11280" xr:uid="{4745A1BE-9337-4348-B3CC-7B3FEAA1EEA1}"/>
    <cellStyle name="Millares 5 4 15" xfId="11281" xr:uid="{7C147908-2DB4-4D87-89D5-78E3F3D34FC3}"/>
    <cellStyle name="Millares 5 4 16" xfId="11282" xr:uid="{848302B0-4DF4-41FD-B064-25DD980C258E}"/>
    <cellStyle name="Millares 5 4 17" xfId="11283" xr:uid="{6AF849B1-5E1C-4879-91B6-863DDAB1F48A}"/>
    <cellStyle name="Millares 5 4 18" xfId="11284" xr:uid="{BA020BD2-C489-4208-B38A-B40F558C3AD8}"/>
    <cellStyle name="Millares 5 4 19" xfId="11285" xr:uid="{FDFE5C3D-513E-42A0-8624-58BF31A57D55}"/>
    <cellStyle name="Millares 5 4 2" xfId="11286" xr:uid="{C742582C-551E-4586-9AE5-34859CB4082A}"/>
    <cellStyle name="Millares 5 4 20" xfId="11287" xr:uid="{9C4B7112-850A-4B06-8F07-44DDAD47CEBF}"/>
    <cellStyle name="Millares 5 4 21" xfId="11288" xr:uid="{48E28492-9A39-4C45-96C4-D472CB60B4FD}"/>
    <cellStyle name="Millares 5 4 22" xfId="11289" xr:uid="{CB888575-05D3-490F-8E49-27B9DCF324C8}"/>
    <cellStyle name="Millares 5 4 3" xfId="11290" xr:uid="{B1DD4491-8B74-4083-B4FC-61C8FC0D02D4}"/>
    <cellStyle name="Millares 5 4 4" xfId="11291" xr:uid="{BC091070-171D-49E7-8220-1604C09FED63}"/>
    <cellStyle name="Millares 5 4 5" xfId="11292" xr:uid="{E2903650-2726-4C0E-ABB3-E2D783294DF1}"/>
    <cellStyle name="Millares 5 4 6" xfId="11293" xr:uid="{DF27996C-5609-4F4E-A859-65E6731D2E3E}"/>
    <cellStyle name="Millares 5 4 7" xfId="11294" xr:uid="{4E9EFF06-BDF9-4688-B496-4672628A9632}"/>
    <cellStyle name="Millares 5 4 8" xfId="11295" xr:uid="{583D2CC0-A58B-4242-9349-26875762C4A7}"/>
    <cellStyle name="Millares 5 4 9" xfId="11296" xr:uid="{F43977D5-B4F4-44B4-B302-AF787316500A}"/>
    <cellStyle name="Millares 5 5" xfId="11297" xr:uid="{E7F6A131-83A9-40AC-99E7-24C356F5C6DD}"/>
    <cellStyle name="Millares 5 5 10" xfId="11298" xr:uid="{A27EFC7E-84D9-4988-A0D6-6CC19629E953}"/>
    <cellStyle name="Millares 5 5 11" xfId="11299" xr:uid="{800CF2C2-0659-4ADD-98B5-6C6639773707}"/>
    <cellStyle name="Millares 5 5 12" xfId="11300" xr:uid="{FF7D39EE-F4BA-4C37-AC4C-252A3A327702}"/>
    <cellStyle name="Millares 5 5 13" xfId="11301" xr:uid="{94416368-5235-4B00-9E39-C9D9B89E79C0}"/>
    <cellStyle name="Millares 5 5 14" xfId="11302" xr:uid="{34228BA1-8D86-44F1-96F9-E7F3545DC8C7}"/>
    <cellStyle name="Millares 5 5 15" xfId="11303" xr:uid="{F77AE687-E33D-4603-B65B-64F56841C22A}"/>
    <cellStyle name="Millares 5 5 16" xfId="11304" xr:uid="{83B8CAD3-5D06-4048-9F73-0A0B5EC52E69}"/>
    <cellStyle name="Millares 5 5 17" xfId="11305" xr:uid="{6BD30FC7-4B69-453F-A551-C69494654508}"/>
    <cellStyle name="Millares 5 5 18" xfId="11306" xr:uid="{B82E1CD4-6C44-4E38-9C03-0405B5CD5C8E}"/>
    <cellStyle name="Millares 5 5 19" xfId="11307" xr:uid="{42F8B441-7FCE-479E-B34F-5394DA37702B}"/>
    <cellStyle name="Millares 5 5 2" xfId="11308" xr:uid="{E5E7ADFA-3270-49E8-BA21-24224E64C6F1}"/>
    <cellStyle name="Millares 5 5 20" xfId="11309" xr:uid="{11C1C909-5770-43FB-86DD-9A7E1D06E059}"/>
    <cellStyle name="Millares 5 5 21" xfId="11310" xr:uid="{C5280502-F5D7-4693-BA23-49ABBBBDFB80}"/>
    <cellStyle name="Millares 5 5 22" xfId="11311" xr:uid="{124BA4C2-D87D-4C63-B87E-CD6EE77723C4}"/>
    <cellStyle name="Millares 5 5 3" xfId="11312" xr:uid="{2ED4AABC-6183-4142-9554-15D68ADEB061}"/>
    <cellStyle name="Millares 5 5 4" xfId="11313" xr:uid="{B322583E-40A0-4785-86AE-A90132A0C414}"/>
    <cellStyle name="Millares 5 5 5" xfId="11314" xr:uid="{D9880BEC-C0A0-4D7F-8728-4DAC8688DE34}"/>
    <cellStyle name="Millares 5 5 6" xfId="11315" xr:uid="{99E6764F-A45D-4BE1-A661-B2B6B5C9F7E9}"/>
    <cellStyle name="Millares 5 5 7" xfId="11316" xr:uid="{EF3A32DF-3606-4740-ACCB-DD7A658D823A}"/>
    <cellStyle name="Millares 5 5 8" xfId="11317" xr:uid="{BCBD8FD9-430C-4B14-A7DF-DFF3DEE91D38}"/>
    <cellStyle name="Millares 5 5 9" xfId="11318" xr:uid="{6A38EC28-5642-4B2F-808E-B2A7AA9A4CB5}"/>
    <cellStyle name="Millares 5 6" xfId="11319" xr:uid="{0E5AECEB-3B67-4F66-85F3-63C87985DA15}"/>
    <cellStyle name="Millares 5 6 10" xfId="11320" xr:uid="{E56861A5-1598-460C-ADC6-019E11C40B15}"/>
    <cellStyle name="Millares 5 6 11" xfId="11321" xr:uid="{D6CEA97D-78F2-47A9-96F3-C5BEABB40B63}"/>
    <cellStyle name="Millares 5 6 12" xfId="11322" xr:uid="{047FE10D-8C8F-4F74-AF3B-CD9E08C221C8}"/>
    <cellStyle name="Millares 5 6 13" xfId="11323" xr:uid="{B3E4D906-F9E0-4502-B704-D156E902F5A4}"/>
    <cellStyle name="Millares 5 6 14" xfId="11324" xr:uid="{B8656FE5-5070-4330-A7F0-B82C1DA150A0}"/>
    <cellStyle name="Millares 5 6 15" xfId="11325" xr:uid="{F6FFA39D-2CBB-448B-99EF-C19DA1070B79}"/>
    <cellStyle name="Millares 5 6 16" xfId="11326" xr:uid="{BD37D38C-D507-481E-861B-1E97167C32CE}"/>
    <cellStyle name="Millares 5 6 17" xfId="11327" xr:uid="{F89833DF-09AA-40C2-87C5-6292AD6D2622}"/>
    <cellStyle name="Millares 5 6 18" xfId="11328" xr:uid="{B754EF8D-6A3A-45FF-AD24-4FFBBEC13ADE}"/>
    <cellStyle name="Millares 5 6 19" xfId="11329" xr:uid="{9EAFA6A7-BC51-436A-8F28-8CEB23B4BC92}"/>
    <cellStyle name="Millares 5 6 2" xfId="11330" xr:uid="{A7884B78-D11C-4FE7-8B96-6AD12F22B9E3}"/>
    <cellStyle name="Millares 5 6 20" xfId="11331" xr:uid="{53A4CAF9-9455-4B24-B228-3FC6BAD21151}"/>
    <cellStyle name="Millares 5 6 21" xfId="11332" xr:uid="{0DDE5391-8FFC-4C22-AA71-068C39572A73}"/>
    <cellStyle name="Millares 5 6 22" xfId="11333" xr:uid="{FB8DBBFE-F503-4DB9-BB4E-BCAFC8D9886F}"/>
    <cellStyle name="Millares 5 6 3" xfId="11334" xr:uid="{895FD9E8-EF1A-41C6-AF74-6AA404DFC9B8}"/>
    <cellStyle name="Millares 5 6 4" xfId="11335" xr:uid="{FA17A3EA-B89D-450A-A8BE-764AF1C31F61}"/>
    <cellStyle name="Millares 5 6 5" xfId="11336" xr:uid="{99E05D43-8634-455D-88D9-E1DC7A66D752}"/>
    <cellStyle name="Millares 5 6 6" xfId="11337" xr:uid="{1E0728A3-9015-4843-A0ED-1F45127D637B}"/>
    <cellStyle name="Millares 5 6 7" xfId="11338" xr:uid="{A0420D99-D1D2-457E-9DB6-D90FC1FAA9AC}"/>
    <cellStyle name="Millares 5 6 8" xfId="11339" xr:uid="{B8FD502D-4787-4316-9AB4-438D410A1B15}"/>
    <cellStyle name="Millares 5 6 9" xfId="11340" xr:uid="{6147AA68-FB78-465E-9C2C-95BDEB243B29}"/>
    <cellStyle name="Millares 5 7" xfId="11341" xr:uid="{6ED19D2D-1038-4C9C-B976-2AF0ECCF0AA5}"/>
    <cellStyle name="Millares 5 7 10" xfId="11342" xr:uid="{AAB7D227-A12F-4732-8D4D-F242CBC7C532}"/>
    <cellStyle name="Millares 5 7 11" xfId="11343" xr:uid="{EC47E4BB-AEB0-4CB4-90F1-11A464AC4D48}"/>
    <cellStyle name="Millares 5 7 12" xfId="11344" xr:uid="{7564605C-04BD-4C8C-A59F-14C7F4C9C6EC}"/>
    <cellStyle name="Millares 5 7 13" xfId="11345" xr:uid="{04D90D68-1246-4F76-B19E-82A866C98A4C}"/>
    <cellStyle name="Millares 5 7 14" xfId="11346" xr:uid="{33A6BBF9-9E7C-4185-8F21-FC076C1F5521}"/>
    <cellStyle name="Millares 5 7 15" xfId="11347" xr:uid="{94E36CA7-C08A-4A8D-BA57-FFEFF6946E0F}"/>
    <cellStyle name="Millares 5 7 16" xfId="11348" xr:uid="{78852FA3-D8C1-448E-A357-F9860FC053CB}"/>
    <cellStyle name="Millares 5 7 17" xfId="11349" xr:uid="{D90DC74F-2915-4EB9-9E8B-9BA18C150129}"/>
    <cellStyle name="Millares 5 7 18" xfId="11350" xr:uid="{F081DD57-8339-4B9B-955B-B18520DA17AB}"/>
    <cellStyle name="Millares 5 7 19" xfId="11351" xr:uid="{E1796ADB-965E-4BD6-B38F-572610339B87}"/>
    <cellStyle name="Millares 5 7 2" xfId="11352" xr:uid="{A7F40486-2BE3-4B7B-8130-EB7F7DEFF6D9}"/>
    <cellStyle name="Millares 5 7 20" xfId="11353" xr:uid="{9E033EE8-145D-469A-A0FB-C2DD58946E21}"/>
    <cellStyle name="Millares 5 7 21" xfId="11354" xr:uid="{8A859ECD-6B47-4779-89F7-16C5A6F39DA3}"/>
    <cellStyle name="Millares 5 7 22" xfId="11355" xr:uid="{B93A99B4-0168-409E-BC9C-C4265933A00E}"/>
    <cellStyle name="Millares 5 7 3" xfId="11356" xr:uid="{5266D436-9C1D-4A3A-80B0-81D9CCE0E87C}"/>
    <cellStyle name="Millares 5 7 4" xfId="11357" xr:uid="{D2F8EDA6-655E-48AE-BFC2-5DF417C07973}"/>
    <cellStyle name="Millares 5 7 5" xfId="11358" xr:uid="{28209861-96AE-47CD-9E30-2B6139428137}"/>
    <cellStyle name="Millares 5 7 6" xfId="11359" xr:uid="{D05AC2E2-F1DC-4E8A-81BB-B3A7ED3496AB}"/>
    <cellStyle name="Millares 5 7 7" xfId="11360" xr:uid="{880A286B-37C6-42A4-B3F8-CAC53C57B670}"/>
    <cellStyle name="Millares 5 7 8" xfId="11361" xr:uid="{5CD5E537-85BB-4F86-97F5-2B36AF90D196}"/>
    <cellStyle name="Millares 5 7 9" xfId="11362" xr:uid="{AF28C162-871F-467F-B1ED-29F3B871147A}"/>
    <cellStyle name="Millares 5 8" xfId="11363" xr:uid="{EBF25E78-5D34-45CF-BA07-4843C8CC8B8C}"/>
    <cellStyle name="Millares 5 8 10" xfId="11364" xr:uid="{EE12FF9B-191A-41DD-A96E-46530FDACD98}"/>
    <cellStyle name="Millares 5 8 11" xfId="11365" xr:uid="{74B47799-9511-45E9-AD5A-69F6D4A87D3A}"/>
    <cellStyle name="Millares 5 8 12" xfId="11366" xr:uid="{C6AE9CEE-63AB-4941-99B1-FAC7192ADE19}"/>
    <cellStyle name="Millares 5 8 13" xfId="11367" xr:uid="{EF58F061-BEFD-436A-AFD8-ACF1A1C4BEEE}"/>
    <cellStyle name="Millares 5 8 14" xfId="11368" xr:uid="{A5E3705B-29D4-4F9B-B7F7-170958D3C2BD}"/>
    <cellStyle name="Millares 5 8 15" xfId="11369" xr:uid="{7495D06D-AFF4-457A-A727-F417524FEE43}"/>
    <cellStyle name="Millares 5 8 16" xfId="11370" xr:uid="{189B67CB-56E6-49D0-8350-42036314174D}"/>
    <cellStyle name="Millares 5 8 17" xfId="11371" xr:uid="{C1C79AE3-B18F-4EB9-A69A-A11D7B6A456C}"/>
    <cellStyle name="Millares 5 8 18" xfId="11372" xr:uid="{97179939-8884-42BB-996F-05F399ED1D6B}"/>
    <cellStyle name="Millares 5 8 19" xfId="11373" xr:uid="{882473E8-EBDA-4238-9912-136F7DD941F7}"/>
    <cellStyle name="Millares 5 8 2" xfId="11374" xr:uid="{9B22DB66-A050-4A66-AAA6-40063EEE07E5}"/>
    <cellStyle name="Millares 5 8 20" xfId="11375" xr:uid="{C96209DC-87CD-47A5-AAFD-851A3516BF78}"/>
    <cellStyle name="Millares 5 8 21" xfId="11376" xr:uid="{5011C196-2E10-448A-948E-43BFBF06303D}"/>
    <cellStyle name="Millares 5 8 22" xfId="11377" xr:uid="{117DF277-8851-4D9D-851E-2AB619D49C9D}"/>
    <cellStyle name="Millares 5 8 3" xfId="11378" xr:uid="{C5E4070C-EA8B-4345-8ABC-86D5CBD104AE}"/>
    <cellStyle name="Millares 5 8 4" xfId="11379" xr:uid="{0C0DD128-7F94-48FA-9AD6-4D2E033C034F}"/>
    <cellStyle name="Millares 5 8 5" xfId="11380" xr:uid="{43DB64D0-1123-4F7F-A767-EFC18F4CACCA}"/>
    <cellStyle name="Millares 5 8 6" xfId="11381" xr:uid="{9828CBBF-B670-4D2D-9BF7-5CDC98135598}"/>
    <cellStyle name="Millares 5 8 7" xfId="11382" xr:uid="{12EE7A66-2BD7-4B72-9F4F-E5381B317859}"/>
    <cellStyle name="Millares 5 8 8" xfId="11383" xr:uid="{C1605791-3DD9-4961-9D92-C926F923618A}"/>
    <cellStyle name="Millares 5 8 9" xfId="11384" xr:uid="{72D10396-5BA9-4B18-BE79-09194E533B39}"/>
    <cellStyle name="Millares 5 9" xfId="11385" xr:uid="{D0993247-258F-48F3-8069-726CB535A446}"/>
    <cellStyle name="Millares 5 9 10" xfId="11386" xr:uid="{1AA7BFA8-E1F5-4BB8-96A9-7DB83906D7F4}"/>
    <cellStyle name="Millares 5 9 11" xfId="11387" xr:uid="{912E7454-3A81-4008-B0A0-BAF57BDF62E8}"/>
    <cellStyle name="Millares 5 9 12" xfId="11388" xr:uid="{F4BDE27F-814A-4861-BA97-DA2828C4817E}"/>
    <cellStyle name="Millares 5 9 13" xfId="11389" xr:uid="{CD41F081-C715-4148-A290-5D57761D633C}"/>
    <cellStyle name="Millares 5 9 14" xfId="11390" xr:uid="{74EF0E76-69BD-401B-A79E-0ED118E69578}"/>
    <cellStyle name="Millares 5 9 15" xfId="11391" xr:uid="{211FFA26-CDC2-4573-82ED-52BBAE5C4A0A}"/>
    <cellStyle name="Millares 5 9 16" xfId="11392" xr:uid="{6F5FC702-C052-4079-8EE2-BE995BE0CDA3}"/>
    <cellStyle name="Millares 5 9 17" xfId="11393" xr:uid="{7120FE2D-48B3-41EB-A588-C61B2C22BAF8}"/>
    <cellStyle name="Millares 5 9 18" xfId="11394" xr:uid="{4D0C3CFF-538F-4EAC-8A8E-D19A6E3EA0BD}"/>
    <cellStyle name="Millares 5 9 19" xfId="11395" xr:uid="{BC507ED5-DD21-4C0E-8B3E-B2C0B847A31A}"/>
    <cellStyle name="Millares 5 9 2" xfId="11396" xr:uid="{FC2C6D51-B2AE-4F93-8AC4-906CBBA0BBAF}"/>
    <cellStyle name="Millares 5 9 20" xfId="11397" xr:uid="{7E842AF5-F953-4ADD-9E36-A2FD4BDE3FB2}"/>
    <cellStyle name="Millares 5 9 21" xfId="11398" xr:uid="{C02C2857-D6BA-4DAE-A2CA-351B59E05722}"/>
    <cellStyle name="Millares 5 9 22" xfId="11399" xr:uid="{117F292C-DB6C-4128-A62D-08BFB69D8F27}"/>
    <cellStyle name="Millares 5 9 3" xfId="11400" xr:uid="{80193489-5A61-4A24-B0EA-36D3FF9B82FC}"/>
    <cellStyle name="Millares 5 9 4" xfId="11401" xr:uid="{5329B12A-86C3-4D00-BC11-7C0B229EA7BC}"/>
    <cellStyle name="Millares 5 9 5" xfId="11402" xr:uid="{C36A5899-45DA-4CDC-94EA-43421C1FB6F6}"/>
    <cellStyle name="Millares 5 9 6" xfId="11403" xr:uid="{DC986BF3-FEA8-4216-8EAC-8A95D9FF4AE2}"/>
    <cellStyle name="Millares 5 9 7" xfId="11404" xr:uid="{422AA828-9A3F-4C0F-A25C-7171608F5F90}"/>
    <cellStyle name="Millares 5 9 8" xfId="11405" xr:uid="{2516F009-755B-4BB0-AD4E-FCCD31389686}"/>
    <cellStyle name="Millares 5 9 9" xfId="11406" xr:uid="{F2B5CB15-8D68-4B10-84F5-0EAFA3FF2A60}"/>
    <cellStyle name="Millares 6" xfId="41" xr:uid="{B8E1F915-96EC-40F2-9101-6D282E885A22}"/>
    <cellStyle name="Millares 6 2" xfId="43360" xr:uid="{13EE9600-C56D-4897-87C4-4221D75DD83D}"/>
    <cellStyle name="Millares 6 3" xfId="43359" xr:uid="{613E23B0-1620-4595-A2FF-CE1902D3F231}"/>
    <cellStyle name="Millares 7" xfId="42" xr:uid="{24553F34-BF58-479C-AF6E-330A62A7CE9B}"/>
    <cellStyle name="Millares 8" xfId="43" xr:uid="{22A340C3-7338-4ACA-B40F-015094B312FA}"/>
    <cellStyle name="Millares 9" xfId="44" xr:uid="{2E092F2D-4039-4D2A-BBDA-0C4EC5AC9E99}"/>
    <cellStyle name="Moneda" xfId="1" builtinId="4"/>
    <cellStyle name="Moneda 2" xfId="9" xr:uid="{DBC843BE-68AC-4433-9559-3ED8E5838B1A}"/>
    <cellStyle name="Moneda 2 2" xfId="43337" xr:uid="{FD25255F-3A25-425B-98FA-E18AFE00E539}"/>
    <cellStyle name="Moneda 2 3" xfId="11407" xr:uid="{B5233073-F7EB-45B8-91BB-ADDABB40D81B}"/>
    <cellStyle name="Moneda 3" xfId="11408" xr:uid="{0ABE000C-1836-41A1-88DE-B1847BE5FCA8}"/>
    <cellStyle name="Moneda 4" xfId="43331" xr:uid="{F94C979B-B9C7-4070-8EC9-CC29B4C465E9}"/>
    <cellStyle name="Moneda 5" xfId="8" xr:uid="{1F32B7E9-1509-49E0-8A2A-190B210A8B18}"/>
    <cellStyle name="Moneda 6" xfId="43366" xr:uid="{75A11954-3696-495F-9E68-F66FBBD45ADC}"/>
    <cellStyle name="Neutral 2" xfId="124" xr:uid="{04329612-DAAC-498F-B194-C914C12E5905}"/>
    <cellStyle name="Neutral 2 10" xfId="11409" xr:uid="{CFA46997-5AE8-4D9B-8361-75E3AC9755C2}"/>
    <cellStyle name="Neutral 2 11" xfId="11410" xr:uid="{43C83783-FC19-432D-90D0-FFFFE667D2D1}"/>
    <cellStyle name="Neutral 2 2" xfId="11411" xr:uid="{226E6985-839E-4EEF-A7AA-31280E03C1D3}"/>
    <cellStyle name="Neutral 2 3" xfId="11412" xr:uid="{612334FE-C65E-47C5-8DCF-CFDC39E2A84A}"/>
    <cellStyle name="Neutral 2 4" xfId="11413" xr:uid="{FD94F983-484D-42D0-A239-ED7864174B10}"/>
    <cellStyle name="Neutral 2 5" xfId="11414" xr:uid="{EEC358A7-534C-4E8C-913D-6DFB8C38225B}"/>
    <cellStyle name="Neutral 2 6" xfId="11415" xr:uid="{923CB18C-C9DF-4C0C-BA03-B618B80AFD95}"/>
    <cellStyle name="Neutral 2 7" xfId="11416" xr:uid="{24EC7A17-553F-49DE-AAA5-82D94DF70676}"/>
    <cellStyle name="Neutral 2 8" xfId="11417" xr:uid="{38C025C6-4140-46E0-AEE4-DE2C5208F002}"/>
    <cellStyle name="Neutral 2 9" xfId="11418" xr:uid="{17A25492-9A5A-4B08-84D7-D92346772588}"/>
    <cellStyle name="Neutral 3" xfId="11419" xr:uid="{2A2B4217-D4C8-4663-A780-2D5A3E9527C1}"/>
    <cellStyle name="Neutral 3 2" xfId="11420" xr:uid="{202A494C-9613-46F4-A013-614CF5E44745}"/>
    <cellStyle name="Neutral 3 3" xfId="11421" xr:uid="{0FF39E3E-D5C1-4389-B6E6-8C65241DA126}"/>
    <cellStyle name="Neutral 4" xfId="11422" xr:uid="{9C190909-184F-4F7E-BDA3-47B6E3C3A894}"/>
    <cellStyle name="Neutral 4 2" xfId="11423" xr:uid="{5EA4114B-E443-49A2-8AF6-452352FCDF06}"/>
    <cellStyle name="Neutral 4 3" xfId="11424" xr:uid="{0EF9EA19-1C84-49B6-BA8C-1207B5A7E5D3}"/>
    <cellStyle name="Neutral 5" xfId="11425" xr:uid="{94D76F87-F899-4F44-AA8E-CD98802BDEB9}"/>
    <cellStyle name="Neutral 5 2" xfId="11426" xr:uid="{403AB7E7-AD7F-43C6-A480-DB44842169E5}"/>
    <cellStyle name="Neutral 5 3" xfId="11427" xr:uid="{25A535CB-0A91-40D5-82C4-82B17A46B5D8}"/>
    <cellStyle name="Neutral 6" xfId="11428" xr:uid="{5CC06311-AAA9-4AB4-B3C7-F7D6AB13629D}"/>
    <cellStyle name="Neutral 6 2" xfId="11429" xr:uid="{32026F21-F4E9-49FA-ADF8-413FFC9974BE}"/>
    <cellStyle name="Neutral 7" xfId="11430" xr:uid="{242BFEE7-1DE1-4858-B398-D8820D9E8916}"/>
    <cellStyle name="Normal" xfId="0" builtinId="0"/>
    <cellStyle name="Normal 10" xfId="3" xr:uid="{00000000-0005-0000-0000-000003000000}"/>
    <cellStyle name="Normal 10 2" xfId="43339" xr:uid="{8B4CD78E-859F-4667-9B4B-511095C8E4FD}"/>
    <cellStyle name="Normal 100" xfId="145" xr:uid="{AE71B0E1-A561-4F29-B2DC-8BDC9517153F}"/>
    <cellStyle name="Normal 100 2" xfId="146" xr:uid="{3B017185-D097-4F2A-9ADF-3852BB8A2A20}"/>
    <cellStyle name="Normal 100 3" xfId="147" xr:uid="{39AE8924-CB52-497F-88E6-DE3CCAB855D7}"/>
    <cellStyle name="Normal 100 4" xfId="148" xr:uid="{8B921081-B19E-4D63-929D-61C0989EAB81}"/>
    <cellStyle name="Normal 100 5" xfId="149" xr:uid="{E1EF1B76-26BD-41D1-8278-16E8412C9533}"/>
    <cellStyle name="Normal 100 6" xfId="150" xr:uid="{30CD4D20-CA77-4AF6-8075-075F81210A5B}"/>
    <cellStyle name="Normal 100 7" xfId="151" xr:uid="{C5351D39-38AF-4C5C-8AD3-05100A546DBA}"/>
    <cellStyle name="Normal 100 8" xfId="152" xr:uid="{D2D89006-0CE6-4913-AFA3-322EE8CF6426}"/>
    <cellStyle name="Normal 101" xfId="153" xr:uid="{15DD1192-DC1C-4A84-85A7-B3B2F3E910D0}"/>
    <cellStyle name="Normal 102" xfId="154" xr:uid="{8C82BDD1-5925-492D-ABA1-DFB6C36A4C4F}"/>
    <cellStyle name="Normal 102 2" xfId="155" xr:uid="{2E0B8635-21A7-413E-A5F2-0AE8770D00F4}"/>
    <cellStyle name="Normal 102 3" xfId="156" xr:uid="{29413F78-D513-4FCC-8799-56AA44598121}"/>
    <cellStyle name="Normal 102 4" xfId="157" xr:uid="{C9EA7EAD-5118-494A-860E-16DF00A6434C}"/>
    <cellStyle name="Normal 102 5" xfId="158" xr:uid="{2DE45F5C-B221-4C4E-8A88-2D7744A8C3F6}"/>
    <cellStyle name="Normal 102 6" xfId="159" xr:uid="{6C630ECC-E256-4593-A0D2-15F7B1929F4D}"/>
    <cellStyle name="Normal 102 7" xfId="160" xr:uid="{60D58905-C69E-4EE4-8FA7-30B6AE55B0F4}"/>
    <cellStyle name="Normal 102 8" xfId="161" xr:uid="{2417149A-8498-4D4A-BCE9-7719BC7F61B5}"/>
    <cellStyle name="Normal 103" xfId="162" xr:uid="{F85688CF-B64D-442F-9265-A5B549557706}"/>
    <cellStyle name="Normal 103 2" xfId="163" xr:uid="{953B9037-3557-447B-ADA3-BD94DDC26311}"/>
    <cellStyle name="Normal 103 3" xfId="164" xr:uid="{684E7023-304F-4896-A199-B8BB4E09AC10}"/>
    <cellStyle name="Normal 103 4" xfId="165" xr:uid="{162F1507-0DDB-40E6-AD51-E309CD349938}"/>
    <cellStyle name="Normal 103 5" xfId="166" xr:uid="{8A0F7707-ED61-4BD9-B1CA-9EA252B61B1A}"/>
    <cellStyle name="Normal 103 6" xfId="167" xr:uid="{0BA10890-A7A2-45E9-8F30-AE3CB1D5ED68}"/>
    <cellStyle name="Normal 103 7" xfId="168" xr:uid="{DF6EBB42-2456-4922-9153-D677E1932564}"/>
    <cellStyle name="Normal 103 8" xfId="169" xr:uid="{9663D896-AFAE-4109-942C-38D0EE559405}"/>
    <cellStyle name="Normal 104" xfId="170" xr:uid="{3AB84D45-FB63-47F8-9FAB-7EB5346DFB05}"/>
    <cellStyle name="Normal 105" xfId="171" xr:uid="{D97A4DC9-1448-4939-8EAB-1A5D16A7938F}"/>
    <cellStyle name="Normal 106" xfId="172" xr:uid="{313B0E4D-01C6-4E4B-AC2A-BACC9A81C742}"/>
    <cellStyle name="Normal 107" xfId="173" xr:uid="{29960DFF-500F-4C86-82A8-46E1FB24A125}"/>
    <cellStyle name="Normal 108" xfId="174" xr:uid="{9CBD21A1-0E63-4129-A475-9EFBB2DC2843}"/>
    <cellStyle name="Normal 109" xfId="175" xr:uid="{6B60DB10-8BF3-40B9-85A0-76CC27191F8C}"/>
    <cellStyle name="Normal 11" xfId="45" xr:uid="{D50D6127-5F17-4FD5-B682-C3EBE25866AC}"/>
    <cellStyle name="Normal 11 10" xfId="11431" xr:uid="{14A4A7DA-C2E6-4051-85BE-42C2368082D3}"/>
    <cellStyle name="Normal 11 11" xfId="11432" xr:uid="{02914370-30A3-4BDE-8369-660AB2CAEDAB}"/>
    <cellStyle name="Normal 11 12" xfId="11433" xr:uid="{0E811FB9-1BC6-4D0F-8E96-9FCCB3264049}"/>
    <cellStyle name="Normal 11 13" xfId="11434" xr:uid="{83E6CF70-E1C9-476C-BD39-38E5567568CE}"/>
    <cellStyle name="Normal 11 14" xfId="11435" xr:uid="{CEB0F3D6-A095-4AB3-ADC2-3A808234FBC6}"/>
    <cellStyle name="Normal 11 15" xfId="11436" xr:uid="{715A3E1D-37D9-4F98-9641-8837BD725361}"/>
    <cellStyle name="Normal 11 16" xfId="11437" xr:uid="{5D92AF17-FAAC-488F-95BA-AB66076733CB}"/>
    <cellStyle name="Normal 11 17" xfId="11438" xr:uid="{EC9CF734-AD0C-411C-9EE5-7A57CE24BD6C}"/>
    <cellStyle name="Normal 11 18" xfId="11439" xr:uid="{B14C94AE-CE1B-4BE3-997B-30E9C59A32B8}"/>
    <cellStyle name="Normal 11 19" xfId="11440" xr:uid="{F7DCFEE9-761C-40C2-AAAC-066BD44055B7}"/>
    <cellStyle name="Normal 11 2" xfId="46" xr:uid="{2227413D-0AD7-45B6-BC98-196B87E4B95A}"/>
    <cellStyle name="Normal 11 20" xfId="11441" xr:uid="{B5019BDB-BC60-4816-AFAE-54720111B725}"/>
    <cellStyle name="Normal 11 21" xfId="11442" xr:uid="{BD4A273E-6EDE-4C9C-BC06-A1B30DF6DCE5}"/>
    <cellStyle name="Normal 11 22" xfId="11443" xr:uid="{89729AAB-9F49-42E2-B799-4A239B7A4D01}"/>
    <cellStyle name="Normal 11 23" xfId="11444" xr:uid="{5813EC73-D179-4A82-A06F-451BC6ACE35B}"/>
    <cellStyle name="Normal 11 24" xfId="11445" xr:uid="{BF23CD49-ADC9-4090-B8FA-CA75A50BFFED}"/>
    <cellStyle name="Normal 11 25" xfId="11446" xr:uid="{5E984641-A853-4C4D-A539-B77F8B95857A}"/>
    <cellStyle name="Normal 11 26" xfId="11447" xr:uid="{2D8972A0-D760-4326-AB43-716D06A301FF}"/>
    <cellStyle name="Normal 11 27" xfId="11448" xr:uid="{051C9A57-C049-44B1-80E5-C0DA461CADA0}"/>
    <cellStyle name="Normal 11 28" xfId="11449" xr:uid="{D27F0E0D-EC99-4CB3-B6C6-8ECEE0DFE608}"/>
    <cellStyle name="Normal 11 29" xfId="11450" xr:uid="{A0613688-65B3-4D94-A078-76B7163DC408}"/>
    <cellStyle name="Normal 11 3" xfId="47" xr:uid="{5CD44C24-6AC3-4728-8DCC-6A71A23951A9}"/>
    <cellStyle name="Normal 11 30" xfId="11451" xr:uid="{3BB614A7-8768-4D6F-B6D1-3D3618F51428}"/>
    <cellStyle name="Normal 11 31" xfId="11452" xr:uid="{3F5D6D8E-7ECB-4BF6-900C-2AA06D00977C}"/>
    <cellStyle name="Normal 11 32" xfId="11453" xr:uid="{957C5708-D28D-4B3B-8BC0-6C96E5412F34}"/>
    <cellStyle name="Normal 11 33" xfId="11454" xr:uid="{F016A9FA-0706-4FB5-85E8-BC85B9630DE7}"/>
    <cellStyle name="Normal 11 34" xfId="11455" xr:uid="{57557591-F1F9-470A-9DD8-5669FF889A12}"/>
    <cellStyle name="Normal 11 35" xfId="11456" xr:uid="{75A730F7-B7C6-4484-BDC5-B8A6953AA1B0}"/>
    <cellStyle name="Normal 11 36" xfId="11457" xr:uid="{09D1339A-416D-4216-87B0-F0F98D71347D}"/>
    <cellStyle name="Normal 11 37" xfId="11458" xr:uid="{B721C3C4-68B0-4F32-8DFC-C023FA6BDC7A}"/>
    <cellStyle name="Normal 11 38" xfId="11459" xr:uid="{0E536DC6-CB46-47AB-9748-E89A0144E258}"/>
    <cellStyle name="Normal 11 39" xfId="11460" xr:uid="{01F0ABF1-2158-4B11-8818-9AB00677B9D0}"/>
    <cellStyle name="Normal 11 4" xfId="176" xr:uid="{DD66C673-0E9D-4BFD-9E91-35699013D338}"/>
    <cellStyle name="Normal 11 40" xfId="11461" xr:uid="{915DBD93-0356-4617-AF46-AFF1016AB185}"/>
    <cellStyle name="Normal 11 41" xfId="11462" xr:uid="{7E3A97D0-B577-4428-B6AD-9C94839B5297}"/>
    <cellStyle name="Normal 11 42" xfId="11463" xr:uid="{5CF70B58-622E-4BA0-A564-5D2FD63360EA}"/>
    <cellStyle name="Normal 11 43" xfId="11464" xr:uid="{0334BB4B-0935-4B3D-8F14-5CF2DA71F890}"/>
    <cellStyle name="Normal 11 44" xfId="11465" xr:uid="{09FE2A5D-80A3-4532-9D13-CC794E9F56C3}"/>
    <cellStyle name="Normal 11 45" xfId="11466" xr:uid="{4B336F64-9A14-46EF-973A-E0D397B512D0}"/>
    <cellStyle name="Normal 11 46" xfId="11467" xr:uid="{7E64CA8E-E939-45F8-A943-3DE6CB2FC826}"/>
    <cellStyle name="Normal 11 5" xfId="177" xr:uid="{5D5D827C-1712-4326-A383-162D7EB408B0}"/>
    <cellStyle name="Normal 11 6" xfId="178" xr:uid="{0CC63431-6AEE-4B12-9DCD-ED509D6C40DD}"/>
    <cellStyle name="Normal 11 7" xfId="179" xr:uid="{6BA46667-563A-43B7-A217-502CCA8019C9}"/>
    <cellStyle name="Normal 11 8" xfId="180" xr:uid="{D83CEB92-65A2-4EC6-8343-2D89D9F9EA49}"/>
    <cellStyle name="Normal 11 9" xfId="11468" xr:uid="{673956C1-DA87-4B3D-A9CF-A572715097C6}"/>
    <cellStyle name="Normal 110" xfId="181" xr:uid="{9704A53B-43AF-43D5-843A-39705F767C54}"/>
    <cellStyle name="Normal 111" xfId="182" xr:uid="{09B6B7C7-E632-493A-B425-E2F88DA75B4A}"/>
    <cellStyle name="Normal 112" xfId="183" xr:uid="{7441CF74-2ECA-4AA9-87B2-07BA0C27D83E}"/>
    <cellStyle name="Normal 113" xfId="184" xr:uid="{B3E27A1D-DEA1-48A3-BB12-2AFFB42DB43D}"/>
    <cellStyle name="Normal 114" xfId="185" xr:uid="{B7D66729-9501-43F0-8DE5-04CA1540A19D}"/>
    <cellStyle name="Normal 114 2" xfId="186" xr:uid="{6D9CE517-D09B-4F72-8782-64B3AF33E8A3}"/>
    <cellStyle name="Normal 114 3" xfId="187" xr:uid="{5F31314B-5749-4E69-BD9C-08899D8FAC5F}"/>
    <cellStyle name="Normal 114 4" xfId="188" xr:uid="{80A37476-5BA4-4AD2-8E39-E3CF6B306C98}"/>
    <cellStyle name="Normal 114 5" xfId="189" xr:uid="{C2B55B69-26FD-4695-8E69-5987E3D40CA0}"/>
    <cellStyle name="Normal 114 6" xfId="190" xr:uid="{DE88497D-1446-48A5-B57C-15836D7A6639}"/>
    <cellStyle name="Normal 114 7" xfId="191" xr:uid="{51090265-BA32-476C-BE36-BCE4C15692A5}"/>
    <cellStyle name="Normal 114 8" xfId="192" xr:uid="{65FB6221-CFE5-41E6-B9F9-3018EE7FC55C}"/>
    <cellStyle name="Normal 115" xfId="193" xr:uid="{68845436-C9C6-4DDD-9CD7-434410E436D3}"/>
    <cellStyle name="Normal 115 2" xfId="194" xr:uid="{7A97A322-97A8-481C-B717-88294F483150}"/>
    <cellStyle name="Normal 115 3" xfId="195" xr:uid="{97FF1F36-D71B-4DA8-B2AF-3B26EEDAA0ED}"/>
    <cellStyle name="Normal 115 4" xfId="196" xr:uid="{FEAA27C0-5F51-4D3B-B018-C3AAB4AEBC52}"/>
    <cellStyle name="Normal 115 5" xfId="197" xr:uid="{4410684A-666C-4DF3-BC60-298254BD4B7B}"/>
    <cellStyle name="Normal 115 6" xfId="198" xr:uid="{5C53B96E-0439-4D8E-AF19-5B88801A07B1}"/>
    <cellStyle name="Normal 115 7" xfId="199" xr:uid="{867B5270-8F36-480E-B542-0BF69FDE9965}"/>
    <cellStyle name="Normal 115 8" xfId="200" xr:uid="{CE7C8B22-8966-44D5-95C5-9395A4310DEA}"/>
    <cellStyle name="Normal 116" xfId="201" xr:uid="{33823198-A589-47BD-B552-F6F3D24C9815}"/>
    <cellStyle name="Normal 116 2" xfId="202" xr:uid="{4ED6F056-E909-4D3F-A098-2077C3BCA850}"/>
    <cellStyle name="Normal 116 2 2" xfId="203" xr:uid="{0EAF3CBF-09C5-4434-90AF-A0F0B6C77F8A}"/>
    <cellStyle name="Normal 116 2 2 2" xfId="204" xr:uid="{6967B0E4-F893-4C91-BEEB-032E193DC603}"/>
    <cellStyle name="Normal 116 2 2 3" xfId="205" xr:uid="{40038BBB-29FF-4AEB-ADD9-5E90188401D1}"/>
    <cellStyle name="Normal 116 2 3" xfId="206" xr:uid="{E6A28275-20E0-4D84-9454-5848498A2813}"/>
    <cellStyle name="Normal 116 2 3 2" xfId="207" xr:uid="{0187B80C-F886-4B44-888C-37D34C79DA79}"/>
    <cellStyle name="Normal 116 2 3 3" xfId="208" xr:uid="{59E4F436-4C17-43DF-A556-DA3012F9D899}"/>
    <cellStyle name="Normal 116 2 4" xfId="209" xr:uid="{21DAC218-4FFF-4B6B-A35A-20C93B44E7E2}"/>
    <cellStyle name="Normal 116 2 4 2" xfId="210" xr:uid="{4BD71B59-60A3-43C2-99F1-0B7F25546B83}"/>
    <cellStyle name="Normal 116 2 4 3" xfId="211" xr:uid="{FC8EC8E6-5604-4D0B-87D0-66A468A4EFFD}"/>
    <cellStyle name="Normal 116 2 5" xfId="212" xr:uid="{EFF77942-3282-41B8-B626-53FA09673827}"/>
    <cellStyle name="Normal 116 2 5 2" xfId="213" xr:uid="{86F0AF82-33F8-441F-B34C-ECC0806EC934}"/>
    <cellStyle name="Normal 116 2 5 3" xfId="214" xr:uid="{65704C83-F48C-43A8-B43E-D29D98239205}"/>
    <cellStyle name="Normal 116 2 6" xfId="215" xr:uid="{DD0FA5C5-1228-4B10-B869-06AF88AF2C53}"/>
    <cellStyle name="Normal 116 2 7" xfId="216" xr:uid="{3A20C616-AC79-43D7-87FF-4EA77F1DD321}"/>
    <cellStyle name="Normal 116 3" xfId="217" xr:uid="{EC4A9450-CFB9-48D1-9391-23CEBF00389C}"/>
    <cellStyle name="Normal 116 3 2" xfId="218" xr:uid="{E72C2F77-292F-4907-A73C-B19B539B7E27}"/>
    <cellStyle name="Normal 116 3 3" xfId="219" xr:uid="{31189A3E-0732-4E6C-89E7-3D9377EECF4B}"/>
    <cellStyle name="Normal 116 4" xfId="220" xr:uid="{1EDB30F5-8570-4ADF-8175-EC11DB6C0718}"/>
    <cellStyle name="Normal 116 4 2" xfId="221" xr:uid="{6CB8C95F-2074-4A28-AEF2-F4243D924A47}"/>
    <cellStyle name="Normal 116 4 3" xfId="222" xr:uid="{8FF667C5-1760-4C97-9091-689E0DBA22ED}"/>
    <cellStyle name="Normal 116 5" xfId="223" xr:uid="{0FB7408D-CF94-4DFA-BAC2-95DA53B0FFD1}"/>
    <cellStyle name="Normal 116 5 2" xfId="224" xr:uid="{9B9C6735-30E3-4B13-AF87-C74D71433B6B}"/>
    <cellStyle name="Normal 116 5 3" xfId="225" xr:uid="{BBFDB8EA-5EC5-4D80-832E-3B4FEEADFF90}"/>
    <cellStyle name="Normal 116 6" xfId="226" xr:uid="{F5F11115-59E3-46DC-A94F-136CC21E9D50}"/>
    <cellStyle name="Normal 116 6 2" xfId="227" xr:uid="{4C343DFA-FEC6-4685-BA5B-AB8956AA9B0C}"/>
    <cellStyle name="Normal 116 6 3" xfId="228" xr:uid="{B5B3DFEF-4C4F-4CBA-8A9A-0B3995796E86}"/>
    <cellStyle name="Normal 116 7" xfId="229" xr:uid="{44007BF6-6A24-45FA-ACA4-F233AD02B3D7}"/>
    <cellStyle name="Normal 116 8" xfId="230" xr:uid="{9A05BDCC-5319-4054-B6F0-69B19E93D844}"/>
    <cellStyle name="Normal 117" xfId="231" xr:uid="{D4F2E4F4-29CB-486E-8FAE-3456061EB31D}"/>
    <cellStyle name="Normal 117 2" xfId="232" xr:uid="{E255BBDE-2EF0-4A87-B13B-D5B6A6DC2944}"/>
    <cellStyle name="Normal 117 3" xfId="233" xr:uid="{A0D217AE-4826-4B19-9B1D-72C4FC7A4388}"/>
    <cellStyle name="Normal 117 4" xfId="234" xr:uid="{31CF60E2-01F0-4E57-8FE3-805AD3627FEC}"/>
    <cellStyle name="Normal 117 5" xfId="235" xr:uid="{B622D3FB-0B28-4B99-8D52-F10AB470A2B3}"/>
    <cellStyle name="Normal 117 6" xfId="236" xr:uid="{80D85F35-A3E2-45C4-8FBA-FCAAC1FE128E}"/>
    <cellStyle name="Normal 117 7" xfId="237" xr:uid="{4615D31D-25D5-4465-AA85-B1542E7D6208}"/>
    <cellStyle name="Normal 117 8" xfId="238" xr:uid="{B661A34A-C425-48E0-A1B6-2E278FD97852}"/>
    <cellStyle name="Normal 118" xfId="239" xr:uid="{0A077EEB-CFAE-46D8-8A6C-CE351C810733}"/>
    <cellStyle name="Normal 119" xfId="240" xr:uid="{FFBFDF31-25B0-4406-A3A9-B100BE40E104}"/>
    <cellStyle name="Normal 12" xfId="48" xr:uid="{E489F86A-2CF1-4446-A4AD-580B3177D7BD}"/>
    <cellStyle name="Normal 12 2" xfId="241" xr:uid="{A9E89973-245C-4FA9-9A9A-C06C84E1E14C}"/>
    <cellStyle name="Normal 12 3" xfId="242" xr:uid="{C96124B6-4B41-4F00-8BDA-19C014BD3E53}"/>
    <cellStyle name="Normal 12 4" xfId="243" xr:uid="{892F9A89-0355-4624-9DCB-AAEDD7907498}"/>
    <cellStyle name="Normal 12 5" xfId="244" xr:uid="{B6D3E117-5D76-453D-980C-B80E46481791}"/>
    <cellStyle name="Normal 12 6" xfId="245" xr:uid="{C7F8B1BF-1388-406D-AD4F-E2B125875ED5}"/>
    <cellStyle name="Normal 12 7" xfId="246" xr:uid="{A2FE2D5E-14C2-48F4-84B7-CDFA2A3633AE}"/>
    <cellStyle name="Normal 12 8" xfId="247" xr:uid="{E155051F-4D3F-46AA-B948-F0FC1E6D0B41}"/>
    <cellStyle name="Normal 120" xfId="248" xr:uid="{55130821-FD61-41D2-BA11-3CE709AA2CC1}"/>
    <cellStyle name="Normal 121" xfId="249" xr:uid="{E472538F-E945-4620-9D6F-D8B09DAC5F2F}"/>
    <cellStyle name="Normal 122" xfId="250" xr:uid="{1D2602BF-6F3F-44B5-B0EB-C1EB403388C4}"/>
    <cellStyle name="Normal 123" xfId="251" xr:uid="{0531817F-5C8C-4FFF-BE37-8216D1C61DCC}"/>
    <cellStyle name="Normal 124" xfId="252" xr:uid="{2DC5FE9A-09A3-4066-BD37-288A1E98452A}"/>
    <cellStyle name="Normal 125" xfId="253" xr:uid="{4B2C48A9-97A8-4311-BD6B-F8D407B47E0C}"/>
    <cellStyle name="Normal 126" xfId="254" xr:uid="{747EA30A-9F8D-4465-9A6C-0D9FEFCA860B}"/>
    <cellStyle name="Normal 127" xfId="255" xr:uid="{EF2C2704-736B-4540-A9A8-1B9E5166DD11}"/>
    <cellStyle name="Normal 128" xfId="256" xr:uid="{C4130971-6525-466B-B398-FACA1671955F}"/>
    <cellStyle name="Normal 129" xfId="257" xr:uid="{18082F4D-C544-4F19-B23B-E0DC6AC46649}"/>
    <cellStyle name="Normal 13" xfId="49" xr:uid="{371A9A30-CD46-4FE3-84AD-396280901391}"/>
    <cellStyle name="Normal 13 10" xfId="11469" xr:uid="{C5710B55-409D-4E83-9C43-D0F32EFD320D}"/>
    <cellStyle name="Normal 13 10 10" xfId="11470" xr:uid="{3D2C3EE0-BD5E-47CD-9E72-04A8DA70E8F7}"/>
    <cellStyle name="Normal 13 10 10 10" xfId="11471" xr:uid="{D12FD189-D2F9-48F2-906C-000C355001D5}"/>
    <cellStyle name="Normal 13 10 10 11" xfId="11472" xr:uid="{459C3507-E36B-43FC-B515-FA76181A5D33}"/>
    <cellStyle name="Normal 13 10 10 12" xfId="11473" xr:uid="{F224C113-9327-4423-AFC8-67FBA097DA20}"/>
    <cellStyle name="Normal 13 10 10 13" xfId="11474" xr:uid="{D7E72406-EFAC-46E3-AE3E-917A93D84855}"/>
    <cellStyle name="Normal 13 10 10 14" xfId="11475" xr:uid="{B1FC9C9B-E4E7-4642-BC58-C25662BA39B9}"/>
    <cellStyle name="Normal 13 10 10 15" xfId="11476" xr:uid="{DCC80D34-7070-4124-9625-0C5221D25451}"/>
    <cellStyle name="Normal 13 10 10 16" xfId="11477" xr:uid="{517D3151-24FA-4730-AC10-2704AFF093C6}"/>
    <cellStyle name="Normal 13 10 10 17" xfId="11478" xr:uid="{B41F23EB-9218-4AAC-9BF2-500A03CBBD06}"/>
    <cellStyle name="Normal 13 10 10 18" xfId="11479" xr:uid="{2204F34B-C479-4AA7-9E5D-66B1BE03F774}"/>
    <cellStyle name="Normal 13 10 10 19" xfId="11480" xr:uid="{CBB746CF-A1AC-43AE-B0C9-3E04B96BF84B}"/>
    <cellStyle name="Normal 13 10 10 2" xfId="11481" xr:uid="{5C3DE823-11BF-4215-8653-2DF9EC39AA9D}"/>
    <cellStyle name="Normal 13 10 10 20" xfId="11482" xr:uid="{188B7997-4F55-4A64-BAEA-250FEED2B440}"/>
    <cellStyle name="Normal 13 10 10 21" xfId="11483" xr:uid="{D41C2C45-D015-4F81-B72F-5C7D890AD973}"/>
    <cellStyle name="Normal 13 10 10 22" xfId="11484" xr:uid="{ABBCA771-88EE-413F-A330-B18CB5C30C3A}"/>
    <cellStyle name="Normal 13 10 10 3" xfId="11485" xr:uid="{55CEB78B-AE89-4B01-9828-8DF0CC20AC60}"/>
    <cellStyle name="Normal 13 10 10 4" xfId="11486" xr:uid="{39C3DA18-2408-4E86-88D0-6826A0AC48F7}"/>
    <cellStyle name="Normal 13 10 10 5" xfId="11487" xr:uid="{AB8262F7-9297-4518-A470-242D26F42267}"/>
    <cellStyle name="Normal 13 10 10 6" xfId="11488" xr:uid="{3EC253AD-655F-4F80-B069-CA4EB30B97B6}"/>
    <cellStyle name="Normal 13 10 10 7" xfId="11489" xr:uid="{47684E3B-C73E-46C5-90AA-C322CB2951B6}"/>
    <cellStyle name="Normal 13 10 10 8" xfId="11490" xr:uid="{A8A7DDA8-27A0-4152-A175-453D1C5FF458}"/>
    <cellStyle name="Normal 13 10 10 9" xfId="11491" xr:uid="{325586CB-FFE9-47AF-B9C1-1036B9D22A20}"/>
    <cellStyle name="Normal 13 10 11" xfId="11492" xr:uid="{A468D1F3-9AE4-4B80-815E-BDCE96E9D699}"/>
    <cellStyle name="Normal 13 10 11 10" xfId="11493" xr:uid="{9A492A4D-C809-4B5C-B411-F1D0220C569C}"/>
    <cellStyle name="Normal 13 10 11 11" xfId="11494" xr:uid="{22C634FC-6059-48B6-98F8-1882D8341676}"/>
    <cellStyle name="Normal 13 10 11 12" xfId="11495" xr:uid="{035038EE-C8D2-4D1F-A76B-A8C08E536E19}"/>
    <cellStyle name="Normal 13 10 11 13" xfId="11496" xr:uid="{75386093-9968-40EF-85C1-B85DD8F40E7F}"/>
    <cellStyle name="Normal 13 10 11 14" xfId="11497" xr:uid="{BF6AC30A-C2EC-4637-B0B9-D1460575B2BB}"/>
    <cellStyle name="Normal 13 10 11 15" xfId="11498" xr:uid="{BA4FCF28-4153-4A97-9202-501277207F0B}"/>
    <cellStyle name="Normal 13 10 11 16" xfId="11499" xr:uid="{ABBC157C-C444-44F7-824C-9E2BE7456707}"/>
    <cellStyle name="Normal 13 10 11 17" xfId="11500" xr:uid="{A8A16246-C147-4FCF-9368-B7ED99DCDEF3}"/>
    <cellStyle name="Normal 13 10 11 18" xfId="11501" xr:uid="{7B9CE960-D122-4F68-A9E1-F09A064FA022}"/>
    <cellStyle name="Normal 13 10 11 19" xfId="11502" xr:uid="{FE09908B-73AC-4FC2-A99D-9CD5627DA1CF}"/>
    <cellStyle name="Normal 13 10 11 2" xfId="11503" xr:uid="{6EF21A1F-55EB-4C73-85BD-134B10DB360B}"/>
    <cellStyle name="Normal 13 10 11 20" xfId="11504" xr:uid="{DD25A67B-51D4-409F-B44D-93A6AFF06E15}"/>
    <cellStyle name="Normal 13 10 11 21" xfId="11505" xr:uid="{403AC9CC-4A6E-4BAA-AE5A-BEDB98137CBC}"/>
    <cellStyle name="Normal 13 10 11 22" xfId="11506" xr:uid="{7194FA5F-14C0-4738-8361-BE52C2552AEE}"/>
    <cellStyle name="Normal 13 10 11 3" xfId="11507" xr:uid="{509CFD33-825F-46AA-B311-28FCA8FB0A85}"/>
    <cellStyle name="Normal 13 10 11 4" xfId="11508" xr:uid="{A4A12325-4390-466A-B181-872F74EF804E}"/>
    <cellStyle name="Normal 13 10 11 5" xfId="11509" xr:uid="{651C1515-C2D1-4279-AE29-746FD312B842}"/>
    <cellStyle name="Normal 13 10 11 6" xfId="11510" xr:uid="{C0447DC0-4E82-482A-921B-9D99F79F1758}"/>
    <cellStyle name="Normal 13 10 11 7" xfId="11511" xr:uid="{AC824898-2CD6-4E9C-9C47-795B262F0C2F}"/>
    <cellStyle name="Normal 13 10 11 8" xfId="11512" xr:uid="{5F4B580F-7C26-4ED2-BDDB-42577603BEEC}"/>
    <cellStyle name="Normal 13 10 11 9" xfId="11513" xr:uid="{22D1F86F-979E-4004-8A13-F843AE9241DD}"/>
    <cellStyle name="Normal 13 10 12" xfId="11514" xr:uid="{B133CC12-8528-4A62-960A-571F752A99F5}"/>
    <cellStyle name="Normal 13 10 12 10" xfId="11515" xr:uid="{DC931C7A-C8AB-4194-AB7B-C9177029CF27}"/>
    <cellStyle name="Normal 13 10 12 11" xfId="11516" xr:uid="{16BDE402-3934-405A-BC82-9FF4423A2C95}"/>
    <cellStyle name="Normal 13 10 12 12" xfId="11517" xr:uid="{FB0C3167-E086-4D14-B399-CFE1BF947CF4}"/>
    <cellStyle name="Normal 13 10 12 13" xfId="11518" xr:uid="{6579F138-EA3F-462F-9571-921B1205829C}"/>
    <cellStyle name="Normal 13 10 12 14" xfId="11519" xr:uid="{3CF7D1CC-7497-4A50-9898-099CDF673943}"/>
    <cellStyle name="Normal 13 10 12 15" xfId="11520" xr:uid="{B316A302-D16A-4B63-91A8-BD16721AFA4A}"/>
    <cellStyle name="Normal 13 10 12 16" xfId="11521" xr:uid="{8B9EC737-6B1B-40DF-9871-5CAE72CDF941}"/>
    <cellStyle name="Normal 13 10 12 17" xfId="11522" xr:uid="{26FE1C58-CEE5-4958-B24C-E331723271EE}"/>
    <cellStyle name="Normal 13 10 12 18" xfId="11523" xr:uid="{20EB303B-9FDF-4D73-B8E0-376CFC76A035}"/>
    <cellStyle name="Normal 13 10 12 19" xfId="11524" xr:uid="{2FAB3D98-428E-4498-B589-751B9B5470F0}"/>
    <cellStyle name="Normal 13 10 12 2" xfId="11525" xr:uid="{34DEB137-CB78-4A7F-A76B-6E431243AB5F}"/>
    <cellStyle name="Normal 13 10 12 20" xfId="11526" xr:uid="{035F22AE-2B33-4ADF-B196-1899BD5667AD}"/>
    <cellStyle name="Normal 13 10 12 21" xfId="11527" xr:uid="{5DF7D863-648D-4187-B563-3F9E74506B24}"/>
    <cellStyle name="Normal 13 10 12 22" xfId="11528" xr:uid="{028BE5AB-C792-4AC9-803A-9BD991DB62B7}"/>
    <cellStyle name="Normal 13 10 12 3" xfId="11529" xr:uid="{6BADC401-3AFC-4E52-A04A-F4A8549A1DAA}"/>
    <cellStyle name="Normal 13 10 12 4" xfId="11530" xr:uid="{824CCEC2-3A68-427B-B817-A02C79E22186}"/>
    <cellStyle name="Normal 13 10 12 5" xfId="11531" xr:uid="{D5A28DD1-1A0D-4B51-9331-3DF03D126901}"/>
    <cellStyle name="Normal 13 10 12 6" xfId="11532" xr:uid="{6354F2D6-BB00-4570-A987-4FDA2A45E144}"/>
    <cellStyle name="Normal 13 10 12 7" xfId="11533" xr:uid="{55BB0B8E-9DF8-4F00-B77B-4BDFC8149D3F}"/>
    <cellStyle name="Normal 13 10 12 8" xfId="11534" xr:uid="{84B59BCC-31E6-4650-BAD4-81444623E4C8}"/>
    <cellStyle name="Normal 13 10 12 9" xfId="11535" xr:uid="{C1CC10C5-5CCF-444B-A15C-1045ACCB5539}"/>
    <cellStyle name="Normal 13 10 13" xfId="11536" xr:uid="{1BA9F5D2-606F-4D43-8BBF-818354B99DD4}"/>
    <cellStyle name="Normal 13 10 13 10" xfId="11537" xr:uid="{83B217F9-0141-4A74-800A-70B3ED129783}"/>
    <cellStyle name="Normal 13 10 13 11" xfId="11538" xr:uid="{A973327E-5697-4617-BF63-FCBD5CA1268B}"/>
    <cellStyle name="Normal 13 10 13 12" xfId="11539" xr:uid="{AB47F931-2BF5-4D1C-8C80-D670169CD950}"/>
    <cellStyle name="Normal 13 10 13 13" xfId="11540" xr:uid="{7A58FEB1-21AC-4625-8653-C9551B9770E4}"/>
    <cellStyle name="Normal 13 10 13 14" xfId="11541" xr:uid="{01965805-3C83-4897-A656-9ACD64BBED2A}"/>
    <cellStyle name="Normal 13 10 13 15" xfId="11542" xr:uid="{68C0BBD1-4FE8-4747-BB14-7ACFE5FF17C7}"/>
    <cellStyle name="Normal 13 10 13 16" xfId="11543" xr:uid="{A911EC24-A6D0-4F49-AC15-1174EA2ED533}"/>
    <cellStyle name="Normal 13 10 13 17" xfId="11544" xr:uid="{43C8B8FA-02B7-4928-8E3A-22E1BDD282C1}"/>
    <cellStyle name="Normal 13 10 13 18" xfId="11545" xr:uid="{3B3958C6-DE65-4A31-8537-11111E8A9735}"/>
    <cellStyle name="Normal 13 10 13 19" xfId="11546" xr:uid="{7BA2F7B5-2FD7-4742-87FA-B2D8BE052769}"/>
    <cellStyle name="Normal 13 10 13 2" xfId="11547" xr:uid="{5FC42C27-DFC4-4E36-BB78-1C32D1B2CB05}"/>
    <cellStyle name="Normal 13 10 13 20" xfId="11548" xr:uid="{C74D8A8A-DD95-4409-9885-8FB869B431E1}"/>
    <cellStyle name="Normal 13 10 13 21" xfId="11549" xr:uid="{96994811-54E3-4428-94A9-EC4B9BA7D76A}"/>
    <cellStyle name="Normal 13 10 13 22" xfId="11550" xr:uid="{692A8801-EF66-4191-91B4-A9348193687D}"/>
    <cellStyle name="Normal 13 10 13 3" xfId="11551" xr:uid="{50D41846-C9FE-4EB8-8E39-02711D4A3A14}"/>
    <cellStyle name="Normal 13 10 13 4" xfId="11552" xr:uid="{A330E3CB-E685-44CB-B4B2-3CC6B707680D}"/>
    <cellStyle name="Normal 13 10 13 5" xfId="11553" xr:uid="{63F51B90-8798-439A-82DA-52B564A9C5E8}"/>
    <cellStyle name="Normal 13 10 13 6" xfId="11554" xr:uid="{88B52624-6422-444C-A9B1-E7FB48C320E7}"/>
    <cellStyle name="Normal 13 10 13 7" xfId="11555" xr:uid="{EFA4B463-F4D5-435F-8C72-4BCDDB8C591A}"/>
    <cellStyle name="Normal 13 10 13 8" xfId="11556" xr:uid="{9D317F75-30EA-4459-95FD-DFBFD70672F9}"/>
    <cellStyle name="Normal 13 10 13 9" xfId="11557" xr:uid="{BDE8A0A6-8110-4B7F-9DFD-93227136C408}"/>
    <cellStyle name="Normal 13 10 14" xfId="11558" xr:uid="{DF1D119E-8513-464D-BF54-A5255594F280}"/>
    <cellStyle name="Normal 13 10 14 10" xfId="11559" xr:uid="{601ED66C-B219-4260-85BD-31FA54890138}"/>
    <cellStyle name="Normal 13 10 14 11" xfId="11560" xr:uid="{76A9AB56-34DC-404F-9441-0F69929FEDC7}"/>
    <cellStyle name="Normal 13 10 14 12" xfId="11561" xr:uid="{0E97837D-307E-45C4-A093-4292A2A489A5}"/>
    <cellStyle name="Normal 13 10 14 13" xfId="11562" xr:uid="{B8AF74BD-1255-4FFF-820D-E71591C9621D}"/>
    <cellStyle name="Normal 13 10 14 14" xfId="11563" xr:uid="{7BBC3ED0-645C-428B-BB6B-2AB369341709}"/>
    <cellStyle name="Normal 13 10 14 15" xfId="11564" xr:uid="{C0F2D519-401F-4521-86D3-4716B54D23BD}"/>
    <cellStyle name="Normal 13 10 14 16" xfId="11565" xr:uid="{131ACF91-97EB-4D8C-8FDD-1FD044720507}"/>
    <cellStyle name="Normal 13 10 14 17" xfId="11566" xr:uid="{84FB2566-3DAC-4B66-BCE2-7B531811C86D}"/>
    <cellStyle name="Normal 13 10 14 18" xfId="11567" xr:uid="{08614235-8F11-4EDF-B173-3279E975C358}"/>
    <cellStyle name="Normal 13 10 14 19" xfId="11568" xr:uid="{2A4DA96F-51B7-4B7E-BF83-4ACED0FF9D97}"/>
    <cellStyle name="Normal 13 10 14 2" xfId="11569" xr:uid="{12EC4EE5-7235-4BAA-A9D7-CC4D738BF577}"/>
    <cellStyle name="Normal 13 10 14 20" xfId="11570" xr:uid="{121FA130-3877-4519-9F64-20D061123EA7}"/>
    <cellStyle name="Normal 13 10 14 21" xfId="11571" xr:uid="{AFD28FB6-8021-4B52-AB65-6C7B00DAE2F2}"/>
    <cellStyle name="Normal 13 10 14 22" xfId="11572" xr:uid="{033A395C-80C1-4C04-9037-45BA42644D9B}"/>
    <cellStyle name="Normal 13 10 14 3" xfId="11573" xr:uid="{6C274387-12E9-4C33-BABE-B72678A7B2C1}"/>
    <cellStyle name="Normal 13 10 14 4" xfId="11574" xr:uid="{FB49DFF5-75BD-443C-AD0B-0E13EDE77D26}"/>
    <cellStyle name="Normal 13 10 14 5" xfId="11575" xr:uid="{0DDE5DBC-69A0-4280-A395-F384057D149F}"/>
    <cellStyle name="Normal 13 10 14 6" xfId="11576" xr:uid="{51E25094-6ED8-4D30-BA7A-E3FD5C775DC1}"/>
    <cellStyle name="Normal 13 10 14 7" xfId="11577" xr:uid="{FD5056A4-9C41-49C9-937F-C5DF8CAADBE1}"/>
    <cellStyle name="Normal 13 10 14 8" xfId="11578" xr:uid="{BFCEEF39-7C3C-40E5-9B24-1782A5CFF9D3}"/>
    <cellStyle name="Normal 13 10 14 9" xfId="11579" xr:uid="{F40F8EA6-F19D-440D-AE8D-F9A68DF5E39C}"/>
    <cellStyle name="Normal 13 10 15" xfId="11580" xr:uid="{D7F33019-B870-468A-BBCD-7B1BC24D3C74}"/>
    <cellStyle name="Normal 13 10 15 10" xfId="11581" xr:uid="{060500DE-42D6-4089-B481-3C02EBBE63DB}"/>
    <cellStyle name="Normal 13 10 15 11" xfId="11582" xr:uid="{500792A8-637B-469F-9816-3E415515159C}"/>
    <cellStyle name="Normal 13 10 15 12" xfId="11583" xr:uid="{C900C487-00E4-4142-A0DB-6C14994CD3E1}"/>
    <cellStyle name="Normal 13 10 15 13" xfId="11584" xr:uid="{77E555BD-CBDD-4E4C-8119-65F1895A59EE}"/>
    <cellStyle name="Normal 13 10 15 14" xfId="11585" xr:uid="{BB04A9F0-C88C-4046-B541-08BC6440DBB1}"/>
    <cellStyle name="Normal 13 10 15 15" xfId="11586" xr:uid="{AFCF9635-4026-4AA1-893B-20E07B784A99}"/>
    <cellStyle name="Normal 13 10 15 16" xfId="11587" xr:uid="{9DD0FCB5-4811-46ED-A0F4-ECC2172866E7}"/>
    <cellStyle name="Normal 13 10 15 17" xfId="11588" xr:uid="{1B61E218-6C5A-4916-A383-1AE89EE5D9EC}"/>
    <cellStyle name="Normal 13 10 15 18" xfId="11589" xr:uid="{A9A613C9-B54A-48D2-A840-9630235DF508}"/>
    <cellStyle name="Normal 13 10 15 19" xfId="11590" xr:uid="{623BABCE-AF73-4736-A64D-E5BDA6ADDE5F}"/>
    <cellStyle name="Normal 13 10 15 2" xfId="11591" xr:uid="{22EE8663-0825-4AC9-9B8C-C7A7289047B5}"/>
    <cellStyle name="Normal 13 10 15 20" xfId="11592" xr:uid="{602F6F50-6F98-4D9B-B841-44C3363987A6}"/>
    <cellStyle name="Normal 13 10 15 21" xfId="11593" xr:uid="{B2F8CF69-BD4E-4563-AA3B-6F39F2CF7954}"/>
    <cellStyle name="Normal 13 10 15 22" xfId="11594" xr:uid="{71C824D6-9BC4-47AF-8E21-D4FEA8294225}"/>
    <cellStyle name="Normal 13 10 15 3" xfId="11595" xr:uid="{8524EFF9-D7AF-4E32-96B5-0B95017E2527}"/>
    <cellStyle name="Normal 13 10 15 4" xfId="11596" xr:uid="{7FF2158F-8C43-41A7-95D4-B2CEA6B1F47D}"/>
    <cellStyle name="Normal 13 10 15 5" xfId="11597" xr:uid="{0BB9A149-989A-4B10-A30A-979FD65CD6F0}"/>
    <cellStyle name="Normal 13 10 15 6" xfId="11598" xr:uid="{4EA567B1-2FDB-43E5-8F8E-1E2AF391DAB6}"/>
    <cellStyle name="Normal 13 10 15 7" xfId="11599" xr:uid="{DF67D8AB-E65D-4FD1-8034-8EDF0959907A}"/>
    <cellStyle name="Normal 13 10 15 8" xfId="11600" xr:uid="{C77EDA5D-3DB3-4C80-A7CC-0FD818AB6F77}"/>
    <cellStyle name="Normal 13 10 15 9" xfId="11601" xr:uid="{33348A55-39A3-4A6F-A8F3-49CBC7FC3686}"/>
    <cellStyle name="Normal 13 10 16" xfId="11602" xr:uid="{D54B3376-C6F4-429C-9916-B27E0650BA84}"/>
    <cellStyle name="Normal 13 10 17" xfId="11603" xr:uid="{D3441E1D-A8A6-41E0-858B-900E6CBE01FF}"/>
    <cellStyle name="Normal 13 10 18" xfId="11604" xr:uid="{EFFD0AE6-4411-4D6B-91B4-3741C4B6F472}"/>
    <cellStyle name="Normal 13 10 19" xfId="11605" xr:uid="{D3143DED-C604-47CC-9EFC-FDE88FA4E079}"/>
    <cellStyle name="Normal 13 10 2" xfId="11606" xr:uid="{6EC11932-EFEA-4872-B49E-226E9B239C62}"/>
    <cellStyle name="Normal 13 10 2 10" xfId="11607" xr:uid="{71FB3CD5-8E3C-46FF-A917-E413641C123B}"/>
    <cellStyle name="Normal 13 10 2 10 10" xfId="11608" xr:uid="{1375DF2C-29C9-4B5A-AC5B-00A93A7DC11A}"/>
    <cellStyle name="Normal 13 10 2 10 11" xfId="11609" xr:uid="{063A2091-17DA-45B3-9063-9EC712355635}"/>
    <cellStyle name="Normal 13 10 2 10 12" xfId="11610" xr:uid="{C6B38A33-87E7-4D8A-8952-0967DF1B9BA0}"/>
    <cellStyle name="Normal 13 10 2 10 13" xfId="11611" xr:uid="{444147C3-5B60-4490-A550-160EF2A3E988}"/>
    <cellStyle name="Normal 13 10 2 10 14" xfId="11612" xr:uid="{7A059811-3FD5-4A02-A501-4A47838366A1}"/>
    <cellStyle name="Normal 13 10 2 10 15" xfId="11613" xr:uid="{1B7DE4C3-F8FA-41A5-B1D7-C84543C3F6DF}"/>
    <cellStyle name="Normal 13 10 2 10 16" xfId="11614" xr:uid="{7922AF11-717B-4369-BE29-726354313FCE}"/>
    <cellStyle name="Normal 13 10 2 10 17" xfId="11615" xr:uid="{F83A64FE-D6A9-4B42-B66B-548510C18F00}"/>
    <cellStyle name="Normal 13 10 2 10 18" xfId="11616" xr:uid="{8AF8F853-DC9D-4AA5-B2DF-15080758DAD3}"/>
    <cellStyle name="Normal 13 10 2 10 19" xfId="11617" xr:uid="{BBB817B1-F27F-478F-A877-50F800F4E4E6}"/>
    <cellStyle name="Normal 13 10 2 10 2" xfId="11618" xr:uid="{468BF082-A7F8-418B-BB9B-5C16D4E0E542}"/>
    <cellStyle name="Normal 13 10 2 10 20" xfId="11619" xr:uid="{F2AAD096-4E2C-40D0-81F1-5B43453EBAD4}"/>
    <cellStyle name="Normal 13 10 2 10 21" xfId="11620" xr:uid="{6BC00BB4-46E2-4666-8E93-8DAE6EC42EBC}"/>
    <cellStyle name="Normal 13 10 2 10 22" xfId="11621" xr:uid="{E07306A1-C6BF-4EE1-B5A5-E48E988D6826}"/>
    <cellStyle name="Normal 13 10 2 10 3" xfId="11622" xr:uid="{D69BC0E8-EEC5-49ED-A660-AD396B4C54E0}"/>
    <cellStyle name="Normal 13 10 2 10 4" xfId="11623" xr:uid="{BA448781-EF3B-454D-8235-C876ED57F9AF}"/>
    <cellStyle name="Normal 13 10 2 10 5" xfId="11624" xr:uid="{1136BCE3-CAAD-4A87-8A69-AEB52931D373}"/>
    <cellStyle name="Normal 13 10 2 10 6" xfId="11625" xr:uid="{1F70E4D1-B867-43E1-8816-E203A6F1A555}"/>
    <cellStyle name="Normal 13 10 2 10 7" xfId="11626" xr:uid="{B0BD5757-43CD-47D1-BE75-922F893A2652}"/>
    <cellStyle name="Normal 13 10 2 10 8" xfId="11627" xr:uid="{4F3E07E3-3BA7-4B7B-847E-15C4695EC602}"/>
    <cellStyle name="Normal 13 10 2 10 9" xfId="11628" xr:uid="{D9F14125-B6C7-4BA1-98E1-5709171DDA50}"/>
    <cellStyle name="Normal 13 10 2 11" xfId="11629" xr:uid="{08FD41F8-CFF0-45F7-99A0-E385988603A5}"/>
    <cellStyle name="Normal 13 10 2 12" xfId="11630" xr:uid="{C2F83155-95C4-4A2A-9030-C84A8E447085}"/>
    <cellStyle name="Normal 13 10 2 13" xfId="11631" xr:uid="{E1E74491-B764-4E55-AEF2-A5BB6021B804}"/>
    <cellStyle name="Normal 13 10 2 14" xfId="11632" xr:uid="{204E8B83-5C92-4BD2-A1A6-535BC63F6A92}"/>
    <cellStyle name="Normal 13 10 2 15" xfId="11633" xr:uid="{59CEE4EE-7388-49D1-9F36-6CFA33E38E6A}"/>
    <cellStyle name="Normal 13 10 2 16" xfId="11634" xr:uid="{42FF6140-71A3-4989-8746-C256D9009149}"/>
    <cellStyle name="Normal 13 10 2 17" xfId="11635" xr:uid="{68B04936-3A82-47F9-8477-811636659D5E}"/>
    <cellStyle name="Normal 13 10 2 18" xfId="11636" xr:uid="{6FEC4105-87F2-4ABB-B4AB-6E2DE0A25B9C}"/>
    <cellStyle name="Normal 13 10 2 19" xfId="11637" xr:uid="{09836883-4DA7-4139-B4A1-10FCB8890B56}"/>
    <cellStyle name="Normal 13 10 2 2" xfId="11638" xr:uid="{04CAFCB8-659E-4D18-9395-C594166E5BDB}"/>
    <cellStyle name="Normal 13 10 2 2 10" xfId="11639" xr:uid="{B9669184-52E1-4747-A196-9433462927E7}"/>
    <cellStyle name="Normal 13 10 2 2 11" xfId="11640" xr:uid="{ABEB424C-02C9-4545-B573-9955F2E6009A}"/>
    <cellStyle name="Normal 13 10 2 2 12" xfId="11641" xr:uid="{535AD190-CEEA-48AE-8A25-A80D42A6A7C8}"/>
    <cellStyle name="Normal 13 10 2 2 13" xfId="11642" xr:uid="{543ACF60-96B7-4D60-B346-F0BFD6E9DFB1}"/>
    <cellStyle name="Normal 13 10 2 2 14" xfId="11643" xr:uid="{9D72F354-8DB5-4A18-AE1C-FE44086509BE}"/>
    <cellStyle name="Normal 13 10 2 2 15" xfId="11644" xr:uid="{3FAF270B-8C44-4987-B0DC-6B2F2E1A609D}"/>
    <cellStyle name="Normal 13 10 2 2 16" xfId="11645" xr:uid="{8CEDA026-B192-4677-9733-F5DE5DC1E258}"/>
    <cellStyle name="Normal 13 10 2 2 17" xfId="11646" xr:uid="{8A3271C9-8C04-494F-887A-8C9E8B8761B7}"/>
    <cellStyle name="Normal 13 10 2 2 18" xfId="11647" xr:uid="{E251FFCF-801A-46DA-A8F6-194864D0452A}"/>
    <cellStyle name="Normal 13 10 2 2 19" xfId="11648" xr:uid="{BD8C9482-DBFA-4AF3-A44E-B7D0081C4B1B}"/>
    <cellStyle name="Normal 13 10 2 2 2" xfId="11649" xr:uid="{FA5981B8-0A9D-4A2D-BF99-14371B0095D9}"/>
    <cellStyle name="Normal 13 10 2 2 20" xfId="11650" xr:uid="{11F31BF9-5340-449F-AE47-A6749828B7DA}"/>
    <cellStyle name="Normal 13 10 2 2 21" xfId="11651" xr:uid="{3C416A37-A900-4172-B616-6C8A69A4BE79}"/>
    <cellStyle name="Normal 13 10 2 2 22" xfId="11652" xr:uid="{5CD2764B-00DC-426B-8AD2-579A09A238CA}"/>
    <cellStyle name="Normal 13 10 2 2 3" xfId="11653" xr:uid="{2B3CB9CD-4C3B-4346-9AC3-2ABEFAB5AEF7}"/>
    <cellStyle name="Normal 13 10 2 2 4" xfId="11654" xr:uid="{653A2D52-49BE-4344-948E-B44FDB0D46F6}"/>
    <cellStyle name="Normal 13 10 2 2 5" xfId="11655" xr:uid="{FDA17D49-C2EA-4450-AD48-4AFADEC65D5A}"/>
    <cellStyle name="Normal 13 10 2 2 6" xfId="11656" xr:uid="{F749D25B-D7D6-4583-A0B1-9E7766D02F2E}"/>
    <cellStyle name="Normal 13 10 2 2 7" xfId="11657" xr:uid="{28B88093-D2F7-4041-946B-E8C87F652A92}"/>
    <cellStyle name="Normal 13 10 2 2 8" xfId="11658" xr:uid="{01D5254C-258D-44C1-BF2C-80A1A177A938}"/>
    <cellStyle name="Normal 13 10 2 2 9" xfId="11659" xr:uid="{1D3E3547-F9C8-4046-848B-F586B3C94D4B}"/>
    <cellStyle name="Normal 13 10 2 20" xfId="11660" xr:uid="{4657AB91-FB40-43B3-AC22-223F5A0F60B6}"/>
    <cellStyle name="Normal 13 10 2 21" xfId="11661" xr:uid="{DE1F6A6B-E4AC-4691-A30B-65ECF43C4240}"/>
    <cellStyle name="Normal 13 10 2 22" xfId="11662" xr:uid="{075F5E08-3756-453A-B66F-28D43152315C}"/>
    <cellStyle name="Normal 13 10 2 23" xfId="11663" xr:uid="{1B932D69-B8D7-4E21-9077-FE3611613B2B}"/>
    <cellStyle name="Normal 13 10 2 24" xfId="11664" xr:uid="{5962D958-6E75-4DA3-8134-D376D87C7A1F}"/>
    <cellStyle name="Normal 13 10 2 25" xfId="11665" xr:uid="{44302603-E069-44FE-BD73-E16305A02C23}"/>
    <cellStyle name="Normal 13 10 2 26" xfId="11666" xr:uid="{1E2E2407-7F00-4278-8DED-5AD8614581B4}"/>
    <cellStyle name="Normal 13 10 2 27" xfId="11667" xr:uid="{CF94438C-BE7E-4729-8423-78D301895613}"/>
    <cellStyle name="Normal 13 10 2 28" xfId="11668" xr:uid="{527A6A6C-1BC5-46FD-B940-2BE42441E9F7}"/>
    <cellStyle name="Normal 13 10 2 29" xfId="11669" xr:uid="{8DD4E2C0-44E9-4781-B79D-23F273AE81F8}"/>
    <cellStyle name="Normal 13 10 2 3" xfId="11670" xr:uid="{7C605E26-B77A-49B5-987C-91DAD1611AAA}"/>
    <cellStyle name="Normal 13 10 2 3 10" xfId="11671" xr:uid="{3CD9CEC2-26CD-4B36-AFC3-9FDFA3EFB75A}"/>
    <cellStyle name="Normal 13 10 2 3 11" xfId="11672" xr:uid="{ABEFB3D0-66CD-4EAC-9DD4-DD1E930C8ED2}"/>
    <cellStyle name="Normal 13 10 2 3 12" xfId="11673" xr:uid="{86A66AC0-D6BC-44A6-85AA-76F9E6A0D65A}"/>
    <cellStyle name="Normal 13 10 2 3 13" xfId="11674" xr:uid="{E86F7A1E-6D1E-49A0-95CA-5877B050C6E5}"/>
    <cellStyle name="Normal 13 10 2 3 14" xfId="11675" xr:uid="{D03F178F-EB6C-4767-9677-E3DBEC68A543}"/>
    <cellStyle name="Normal 13 10 2 3 15" xfId="11676" xr:uid="{C5632F09-C087-459C-8316-AD3E19C94C3C}"/>
    <cellStyle name="Normal 13 10 2 3 16" xfId="11677" xr:uid="{92171BDE-184D-451B-B085-0E07C4996ACD}"/>
    <cellStyle name="Normal 13 10 2 3 17" xfId="11678" xr:uid="{8F825EE9-E52F-45CF-A901-67BBEB7AD945}"/>
    <cellStyle name="Normal 13 10 2 3 18" xfId="11679" xr:uid="{AD51B59E-F5C8-46F6-913B-2C9C6B59378E}"/>
    <cellStyle name="Normal 13 10 2 3 19" xfId="11680" xr:uid="{D281F435-BCAD-4B5B-B6B0-D059A94872FA}"/>
    <cellStyle name="Normal 13 10 2 3 2" xfId="11681" xr:uid="{6B064A59-34FD-428E-B71A-BAD71480680A}"/>
    <cellStyle name="Normal 13 10 2 3 20" xfId="11682" xr:uid="{17DB7823-56ED-4C30-9696-4B52BAD921C8}"/>
    <cellStyle name="Normal 13 10 2 3 21" xfId="11683" xr:uid="{AE0756E8-F9E4-4351-A6FE-210423205596}"/>
    <cellStyle name="Normal 13 10 2 3 22" xfId="11684" xr:uid="{5E9ECD06-685B-4926-839E-4CAA426A4AED}"/>
    <cellStyle name="Normal 13 10 2 3 3" xfId="11685" xr:uid="{3F10B1CA-37CB-4BC5-882A-A804C40F3932}"/>
    <cellStyle name="Normal 13 10 2 3 4" xfId="11686" xr:uid="{7113E53B-EA9B-4E64-81E3-B1DC96943937}"/>
    <cellStyle name="Normal 13 10 2 3 5" xfId="11687" xr:uid="{A896EBFF-D9C8-46E5-B5DD-ECFE4B983956}"/>
    <cellStyle name="Normal 13 10 2 3 6" xfId="11688" xr:uid="{F60BE4AA-6113-4886-BB18-1AAFA967A631}"/>
    <cellStyle name="Normal 13 10 2 3 7" xfId="11689" xr:uid="{9B923D9E-BA60-4120-8B53-86CF9365BE2E}"/>
    <cellStyle name="Normal 13 10 2 3 8" xfId="11690" xr:uid="{8C824836-7045-4461-963F-A22A098AC5D0}"/>
    <cellStyle name="Normal 13 10 2 3 9" xfId="11691" xr:uid="{E7E0231D-28E8-43BE-9FAC-9823036C0F4A}"/>
    <cellStyle name="Normal 13 10 2 30" xfId="11692" xr:uid="{57EFC2CC-3864-4F58-9C9E-CDE2566D8AB6}"/>
    <cellStyle name="Normal 13 10 2 31" xfId="11693" xr:uid="{A2CF80F2-2F1B-484E-9E49-0DD8B54977CC}"/>
    <cellStyle name="Normal 13 10 2 4" xfId="11694" xr:uid="{B283FF5C-BDCE-4664-9AF8-FE3E470B8427}"/>
    <cellStyle name="Normal 13 10 2 4 10" xfId="11695" xr:uid="{B4BF16C6-4FC5-43BB-8079-9A117464DC62}"/>
    <cellStyle name="Normal 13 10 2 4 11" xfId="11696" xr:uid="{1A5EA595-273F-46CF-A68A-72353C158908}"/>
    <cellStyle name="Normal 13 10 2 4 12" xfId="11697" xr:uid="{0D250AEE-5F87-4AEC-8FE7-5557544ABC92}"/>
    <cellStyle name="Normal 13 10 2 4 13" xfId="11698" xr:uid="{791DB334-0F8C-4A8C-83C8-46125587267B}"/>
    <cellStyle name="Normal 13 10 2 4 14" xfId="11699" xr:uid="{94B7B1B7-3935-462F-A46C-744CDAB179F9}"/>
    <cellStyle name="Normal 13 10 2 4 15" xfId="11700" xr:uid="{72D485F7-4BB1-4DDA-913B-01C8A3D05B26}"/>
    <cellStyle name="Normal 13 10 2 4 16" xfId="11701" xr:uid="{51115D1F-7A4A-4960-B66F-EBB9A8993BF9}"/>
    <cellStyle name="Normal 13 10 2 4 17" xfId="11702" xr:uid="{86D8EA4C-C914-45AA-AFF6-FE44570CA6E2}"/>
    <cellStyle name="Normal 13 10 2 4 18" xfId="11703" xr:uid="{415CA6D7-5F3B-4BCD-8034-7F352C550439}"/>
    <cellStyle name="Normal 13 10 2 4 19" xfId="11704" xr:uid="{B5BFA006-30D0-491E-BCA5-D2C90585B781}"/>
    <cellStyle name="Normal 13 10 2 4 2" xfId="11705" xr:uid="{CB2C68A4-A978-4DB4-BFE6-4E7FD5521CCA}"/>
    <cellStyle name="Normal 13 10 2 4 20" xfId="11706" xr:uid="{4C85BDFE-5838-4DCC-9E79-1A8456094396}"/>
    <cellStyle name="Normal 13 10 2 4 21" xfId="11707" xr:uid="{EE083F5F-2357-47BD-94B9-BC216D8E028F}"/>
    <cellStyle name="Normal 13 10 2 4 22" xfId="11708" xr:uid="{9E67FD02-D4A7-421C-9ED4-94D0AE11348D}"/>
    <cellStyle name="Normal 13 10 2 4 3" xfId="11709" xr:uid="{A87A01D5-7815-445B-8372-C30A34B3C272}"/>
    <cellStyle name="Normal 13 10 2 4 4" xfId="11710" xr:uid="{22B4E18B-872F-4F2E-8339-5DA4BF4324BF}"/>
    <cellStyle name="Normal 13 10 2 4 5" xfId="11711" xr:uid="{63F77CF0-9D8F-49B9-AB7E-8B5CDF9A6B83}"/>
    <cellStyle name="Normal 13 10 2 4 6" xfId="11712" xr:uid="{6CE74A76-B9E2-4C8A-AF29-83FB2C0E0BFB}"/>
    <cellStyle name="Normal 13 10 2 4 7" xfId="11713" xr:uid="{D06499D1-1056-4FAC-BDA5-47F108ECFC05}"/>
    <cellStyle name="Normal 13 10 2 4 8" xfId="11714" xr:uid="{7959321C-3C84-4121-A36F-DF3235644AE6}"/>
    <cellStyle name="Normal 13 10 2 4 9" xfId="11715" xr:uid="{4418A640-BE09-433F-884D-98DB8C4756F1}"/>
    <cellStyle name="Normal 13 10 2 5" xfId="11716" xr:uid="{021A914C-DC19-423F-9A8B-44F515266EA6}"/>
    <cellStyle name="Normal 13 10 2 5 10" xfId="11717" xr:uid="{B58FDD31-43E3-413C-A6DA-89B2C0332F0D}"/>
    <cellStyle name="Normal 13 10 2 5 11" xfId="11718" xr:uid="{9AAFB58C-A074-4716-9B34-AED6A8ADD388}"/>
    <cellStyle name="Normal 13 10 2 5 12" xfId="11719" xr:uid="{77540ED0-63C0-43B2-BC2F-7A5B8BF3F3D9}"/>
    <cellStyle name="Normal 13 10 2 5 13" xfId="11720" xr:uid="{CC4AED75-8B01-43EC-B1A6-C14C78336AE1}"/>
    <cellStyle name="Normal 13 10 2 5 14" xfId="11721" xr:uid="{FF56E06C-B6FB-4324-8FCD-C8EEEECA95C6}"/>
    <cellStyle name="Normal 13 10 2 5 15" xfId="11722" xr:uid="{8CC0E1DD-86A2-495C-B666-9C396046D265}"/>
    <cellStyle name="Normal 13 10 2 5 16" xfId="11723" xr:uid="{ABF79140-B678-4FBE-B92A-47D9BA92F37D}"/>
    <cellStyle name="Normal 13 10 2 5 17" xfId="11724" xr:uid="{60523AFE-63DD-4E93-A051-EE8EE6E3E355}"/>
    <cellStyle name="Normal 13 10 2 5 18" xfId="11725" xr:uid="{36BEAE06-A637-4122-B3EB-6F81DE6045AA}"/>
    <cellStyle name="Normal 13 10 2 5 19" xfId="11726" xr:uid="{F559D03F-7FA9-46DD-8A45-0FBD0A5209CB}"/>
    <cellStyle name="Normal 13 10 2 5 2" xfId="11727" xr:uid="{86A48E68-873D-422A-8C11-F60045EF59F2}"/>
    <cellStyle name="Normal 13 10 2 5 20" xfId="11728" xr:uid="{69407F10-80F2-405E-A500-4AE48BF94A07}"/>
    <cellStyle name="Normal 13 10 2 5 21" xfId="11729" xr:uid="{3EFBD59E-9051-4380-8AC3-DBB111916DB0}"/>
    <cellStyle name="Normal 13 10 2 5 22" xfId="11730" xr:uid="{28E6ABD6-0A2B-49EA-9EBD-F19D77D07720}"/>
    <cellStyle name="Normal 13 10 2 5 3" xfId="11731" xr:uid="{FE97AF07-F611-4921-8568-E9397905A7A7}"/>
    <cellStyle name="Normal 13 10 2 5 4" xfId="11732" xr:uid="{6B0E91EE-C35B-44EA-8E09-2AD98FCCF19D}"/>
    <cellStyle name="Normal 13 10 2 5 5" xfId="11733" xr:uid="{F267066A-0FEC-48DD-827A-F0E5213068DB}"/>
    <cellStyle name="Normal 13 10 2 5 6" xfId="11734" xr:uid="{FD34A148-6E1C-44B3-B6A0-E8527CD1B5ED}"/>
    <cellStyle name="Normal 13 10 2 5 7" xfId="11735" xr:uid="{A1E56421-E6A7-4186-A84C-092ABDD137FB}"/>
    <cellStyle name="Normal 13 10 2 5 8" xfId="11736" xr:uid="{25B1F255-AB2E-4A50-B69C-FF811FBB7E6F}"/>
    <cellStyle name="Normal 13 10 2 5 9" xfId="11737" xr:uid="{B66929D5-A1AD-4C2C-BF23-2E9DB2BE2C11}"/>
    <cellStyle name="Normal 13 10 2 6" xfId="11738" xr:uid="{D550A46A-10FD-4522-B10D-44B5F043FEF8}"/>
    <cellStyle name="Normal 13 10 2 6 10" xfId="11739" xr:uid="{FA0E80DE-EBAD-4CD2-9B72-5452298A5285}"/>
    <cellStyle name="Normal 13 10 2 6 11" xfId="11740" xr:uid="{DDBA660B-C40D-4A0F-90F4-9D948813465B}"/>
    <cellStyle name="Normal 13 10 2 6 12" xfId="11741" xr:uid="{38630BB7-4E52-4179-8EDC-33F2967C90C6}"/>
    <cellStyle name="Normal 13 10 2 6 13" xfId="11742" xr:uid="{7475B649-3607-4CA5-97C4-5182C5EECFD8}"/>
    <cellStyle name="Normal 13 10 2 6 14" xfId="11743" xr:uid="{9CF8A46A-8CB1-4861-8FF2-454BE7E80B7F}"/>
    <cellStyle name="Normal 13 10 2 6 15" xfId="11744" xr:uid="{7842ED7F-6F88-4873-B12C-A7DF97D15F65}"/>
    <cellStyle name="Normal 13 10 2 6 16" xfId="11745" xr:uid="{327E115C-817B-4015-94DA-7C124FCCDBDB}"/>
    <cellStyle name="Normal 13 10 2 6 17" xfId="11746" xr:uid="{B2D3EAD6-800D-41D6-9A6F-D8B660D1235D}"/>
    <cellStyle name="Normal 13 10 2 6 18" xfId="11747" xr:uid="{DB10BD72-2EC9-4EBB-BEF6-FEF561EF1F4C}"/>
    <cellStyle name="Normal 13 10 2 6 19" xfId="11748" xr:uid="{8A61AE5B-F1B9-4B00-8ED9-C4AB2322CB6D}"/>
    <cellStyle name="Normal 13 10 2 6 2" xfId="11749" xr:uid="{34024F52-71CF-47EA-993D-ED52ED655C9A}"/>
    <cellStyle name="Normal 13 10 2 6 20" xfId="11750" xr:uid="{F1031793-E87F-4ED6-88BF-ACDA131109D7}"/>
    <cellStyle name="Normal 13 10 2 6 21" xfId="11751" xr:uid="{0C739FC8-D7A3-4F29-9EBD-9B889BDCDC07}"/>
    <cellStyle name="Normal 13 10 2 6 22" xfId="11752" xr:uid="{D1B13815-ED75-4064-B12C-136F2D99D489}"/>
    <cellStyle name="Normal 13 10 2 6 3" xfId="11753" xr:uid="{6E3E3CAC-8D47-42DA-8FFC-EA80EE7CCD55}"/>
    <cellStyle name="Normal 13 10 2 6 4" xfId="11754" xr:uid="{00FCE1C3-34E5-487A-BAE5-CFD6C0CE3F63}"/>
    <cellStyle name="Normal 13 10 2 6 5" xfId="11755" xr:uid="{1F90A298-09B0-4F11-A380-4F6C53022678}"/>
    <cellStyle name="Normal 13 10 2 6 6" xfId="11756" xr:uid="{FBA76136-36D7-4BD6-8145-C17E76A48340}"/>
    <cellStyle name="Normal 13 10 2 6 7" xfId="11757" xr:uid="{5E51DFEA-75D4-4D7E-8A32-49DD4BB756F0}"/>
    <cellStyle name="Normal 13 10 2 6 8" xfId="11758" xr:uid="{A3CE545A-C75C-41F7-881A-C23B4BD31D69}"/>
    <cellStyle name="Normal 13 10 2 6 9" xfId="11759" xr:uid="{341BABA5-5608-403C-A61F-FFF0B20DC45C}"/>
    <cellStyle name="Normal 13 10 2 7" xfId="11760" xr:uid="{1A80A93D-D48D-4953-8367-F670FB5E2531}"/>
    <cellStyle name="Normal 13 10 2 7 10" xfId="11761" xr:uid="{138BC2FF-B694-4DA2-AF9E-9691B11501AF}"/>
    <cellStyle name="Normal 13 10 2 7 11" xfId="11762" xr:uid="{B6F68720-BA0F-4F3E-AB11-54BB25BF4A9C}"/>
    <cellStyle name="Normal 13 10 2 7 12" xfId="11763" xr:uid="{DCDD087C-67FC-463E-B60E-F306D7A31456}"/>
    <cellStyle name="Normal 13 10 2 7 13" xfId="11764" xr:uid="{9DEB0CF9-CAD3-415C-8180-3628F6792B42}"/>
    <cellStyle name="Normal 13 10 2 7 14" xfId="11765" xr:uid="{EC8FDCC0-B5BB-4DE7-8054-E8EDF8649318}"/>
    <cellStyle name="Normal 13 10 2 7 15" xfId="11766" xr:uid="{2061AE36-5ED5-41DD-9FF4-ED60561117B1}"/>
    <cellStyle name="Normal 13 10 2 7 16" xfId="11767" xr:uid="{1F87BDC3-F161-4F91-BB89-3C51308FDE53}"/>
    <cellStyle name="Normal 13 10 2 7 17" xfId="11768" xr:uid="{1CCBEDDD-93A1-47FC-863F-657073C5F77E}"/>
    <cellStyle name="Normal 13 10 2 7 18" xfId="11769" xr:uid="{66F08405-87A1-4B77-9357-AF490BEB526A}"/>
    <cellStyle name="Normal 13 10 2 7 19" xfId="11770" xr:uid="{5FCB35D3-61AB-487D-8B92-322B2E2BD2C8}"/>
    <cellStyle name="Normal 13 10 2 7 2" xfId="11771" xr:uid="{149D1B30-62B4-488C-8979-5F7545079661}"/>
    <cellStyle name="Normal 13 10 2 7 20" xfId="11772" xr:uid="{20123439-8058-41BE-9512-766AEE49AADF}"/>
    <cellStyle name="Normal 13 10 2 7 21" xfId="11773" xr:uid="{419C7A40-A2B1-4378-9E36-BD13B830277C}"/>
    <cellStyle name="Normal 13 10 2 7 22" xfId="11774" xr:uid="{5854D84E-E16E-492B-8B10-E9D1957D4946}"/>
    <cellStyle name="Normal 13 10 2 7 3" xfId="11775" xr:uid="{BE0DC5B1-70A5-40C4-ABF6-8DB4DD29796B}"/>
    <cellStyle name="Normal 13 10 2 7 4" xfId="11776" xr:uid="{0E2FD756-1327-43D7-B5D0-22E8A331D7FE}"/>
    <cellStyle name="Normal 13 10 2 7 5" xfId="11777" xr:uid="{114E3DE6-ECFA-45CC-8D1E-B9CE0CC34CEB}"/>
    <cellStyle name="Normal 13 10 2 7 6" xfId="11778" xr:uid="{F2879257-805D-4D1D-879B-0D6CD33814A0}"/>
    <cellStyle name="Normal 13 10 2 7 7" xfId="11779" xr:uid="{FE627B99-4A79-476F-86C5-D0C2CC7E993F}"/>
    <cellStyle name="Normal 13 10 2 7 8" xfId="11780" xr:uid="{DB039788-4356-46E2-A072-3FADE80F52A8}"/>
    <cellStyle name="Normal 13 10 2 7 9" xfId="11781" xr:uid="{44397F2C-82B0-404D-A409-4A656FBAA89B}"/>
    <cellStyle name="Normal 13 10 2 8" xfId="11782" xr:uid="{CAB45E8F-90F0-4149-A9B4-E1CD82B8893F}"/>
    <cellStyle name="Normal 13 10 2 8 10" xfId="11783" xr:uid="{6592BD5D-CBBE-45C0-AC59-28CF302F387E}"/>
    <cellStyle name="Normal 13 10 2 8 11" xfId="11784" xr:uid="{2D336BD6-F560-4CB0-AC2E-1C163CAD56AA}"/>
    <cellStyle name="Normal 13 10 2 8 12" xfId="11785" xr:uid="{521BD7CC-BC39-4E7B-87E3-EA108B3CA44C}"/>
    <cellStyle name="Normal 13 10 2 8 13" xfId="11786" xr:uid="{20DD8C79-0B61-4B99-B4C2-6B61E5E6209A}"/>
    <cellStyle name="Normal 13 10 2 8 14" xfId="11787" xr:uid="{67ADED61-9ED2-48B1-8A04-8EA2CF36B933}"/>
    <cellStyle name="Normal 13 10 2 8 15" xfId="11788" xr:uid="{AA000E37-99D7-4150-B6A7-7432F21DDE10}"/>
    <cellStyle name="Normal 13 10 2 8 16" xfId="11789" xr:uid="{65DD8D97-3982-43F2-BA2B-921E5139A034}"/>
    <cellStyle name="Normal 13 10 2 8 17" xfId="11790" xr:uid="{A1A12F25-DCE4-4EB5-A21B-71A1C99E3707}"/>
    <cellStyle name="Normal 13 10 2 8 18" xfId="11791" xr:uid="{D9A999D3-367C-4567-8926-0CB1E5FBAEDD}"/>
    <cellStyle name="Normal 13 10 2 8 19" xfId="11792" xr:uid="{B0620559-F524-40F0-A6E2-7D80B85D40D7}"/>
    <cellStyle name="Normal 13 10 2 8 2" xfId="11793" xr:uid="{DC7154A6-5789-4CE8-ACBE-55D40AC92F81}"/>
    <cellStyle name="Normal 13 10 2 8 20" xfId="11794" xr:uid="{4465E113-2A79-48F5-9D7A-7312D64FBF2D}"/>
    <cellStyle name="Normal 13 10 2 8 21" xfId="11795" xr:uid="{803C1BB5-560C-4C2D-A547-97CB865F7878}"/>
    <cellStyle name="Normal 13 10 2 8 22" xfId="11796" xr:uid="{21375A67-EEF4-4B82-A77B-7CA20AF69BF6}"/>
    <cellStyle name="Normal 13 10 2 8 3" xfId="11797" xr:uid="{260695BC-2576-4521-BABA-6D78DB9C97AE}"/>
    <cellStyle name="Normal 13 10 2 8 4" xfId="11798" xr:uid="{744738D0-5A1D-400F-9BD1-DC26B26B0838}"/>
    <cellStyle name="Normal 13 10 2 8 5" xfId="11799" xr:uid="{C85F43D7-B029-4406-8CC1-31F074A3956C}"/>
    <cellStyle name="Normal 13 10 2 8 6" xfId="11800" xr:uid="{46D6DE6D-588E-407C-AA6A-1103098D7E29}"/>
    <cellStyle name="Normal 13 10 2 8 7" xfId="11801" xr:uid="{46877B6F-2205-4F51-8049-4728C094BF4C}"/>
    <cellStyle name="Normal 13 10 2 8 8" xfId="11802" xr:uid="{77C311F8-ECC7-4807-ABE1-674A35679891}"/>
    <cellStyle name="Normal 13 10 2 8 9" xfId="11803" xr:uid="{BDA8A752-5413-4216-B75E-BF3F3C5F6AC7}"/>
    <cellStyle name="Normal 13 10 2 9" xfId="11804" xr:uid="{63D66CFC-7192-4ECC-9AFB-1DE7212A2F4D}"/>
    <cellStyle name="Normal 13 10 2 9 10" xfId="11805" xr:uid="{6334CBA6-2E55-420C-84B3-F0A08AF64AE9}"/>
    <cellStyle name="Normal 13 10 2 9 11" xfId="11806" xr:uid="{AE390C05-E24F-47BD-A329-B96557DE5483}"/>
    <cellStyle name="Normal 13 10 2 9 12" xfId="11807" xr:uid="{120FA495-9360-4E6F-BF65-AA93122E82DC}"/>
    <cellStyle name="Normal 13 10 2 9 13" xfId="11808" xr:uid="{7002B150-3762-4E95-B4C3-819E4943A73C}"/>
    <cellStyle name="Normal 13 10 2 9 14" xfId="11809" xr:uid="{F8C058E5-8C58-429C-8AFE-F7C55035A244}"/>
    <cellStyle name="Normal 13 10 2 9 15" xfId="11810" xr:uid="{F6A2054A-9D31-4683-8B9F-C3EACBCFC704}"/>
    <cellStyle name="Normal 13 10 2 9 16" xfId="11811" xr:uid="{AEC7935B-A07C-4C8D-A4F7-B355A6518244}"/>
    <cellStyle name="Normal 13 10 2 9 17" xfId="11812" xr:uid="{82F6A951-66D3-47DD-AAE9-3CC3B67D8188}"/>
    <cellStyle name="Normal 13 10 2 9 18" xfId="11813" xr:uid="{2A64CD5E-1AFE-4534-83A2-B2DA08692624}"/>
    <cellStyle name="Normal 13 10 2 9 19" xfId="11814" xr:uid="{5714D8CA-8164-4103-806A-AA19F301C2F2}"/>
    <cellStyle name="Normal 13 10 2 9 2" xfId="11815" xr:uid="{CA130FF9-9216-4F1F-ACAF-8A6BFEB030A7}"/>
    <cellStyle name="Normal 13 10 2 9 20" xfId="11816" xr:uid="{4CBABF7D-7AE7-49CA-B61E-4AFFC52FBC87}"/>
    <cellStyle name="Normal 13 10 2 9 21" xfId="11817" xr:uid="{F576E3EE-67DB-4DCC-9DB5-400FC18E9EF9}"/>
    <cellStyle name="Normal 13 10 2 9 22" xfId="11818" xr:uid="{1B872D4C-DEBE-4E4B-BD52-9742A78AC481}"/>
    <cellStyle name="Normal 13 10 2 9 3" xfId="11819" xr:uid="{DEF74D4E-0F8C-4B6F-A3A3-4BDF81CA4DCF}"/>
    <cellStyle name="Normal 13 10 2 9 4" xfId="11820" xr:uid="{73D3A031-9AAC-452E-92F3-B1A193545206}"/>
    <cellStyle name="Normal 13 10 2 9 5" xfId="11821" xr:uid="{7980006D-5CE0-4891-B614-42594C343EB7}"/>
    <cellStyle name="Normal 13 10 2 9 6" xfId="11822" xr:uid="{FC4C718D-7251-4CE6-A4EF-990528E8BF15}"/>
    <cellStyle name="Normal 13 10 2 9 7" xfId="11823" xr:uid="{882B8B2D-F4E6-4516-B49A-52E07C6B5B4A}"/>
    <cellStyle name="Normal 13 10 2 9 8" xfId="11824" xr:uid="{485922EB-6F4F-495A-BC71-67F3B8525695}"/>
    <cellStyle name="Normal 13 10 2 9 9" xfId="11825" xr:uid="{F6AD8914-51BB-4E4E-8F63-2349376B1E45}"/>
    <cellStyle name="Normal 13 10 20" xfId="11826" xr:uid="{1E1862A0-CA6F-4B94-BF4B-E92DEE5F9130}"/>
    <cellStyle name="Normal 13 10 21" xfId="11827" xr:uid="{F0CC8985-84B9-4FD1-876D-6A9849AEB493}"/>
    <cellStyle name="Normal 13 10 22" xfId="11828" xr:uid="{71CBE088-4D5A-4576-9800-9B1F20D103A7}"/>
    <cellStyle name="Normal 13 10 23" xfId="11829" xr:uid="{A7A0B03E-E075-4938-826B-E6507316A700}"/>
    <cellStyle name="Normal 13 10 24" xfId="11830" xr:uid="{DE301167-8DAD-48CD-869C-7E8C89371BEB}"/>
    <cellStyle name="Normal 13 10 25" xfId="11831" xr:uid="{EE263B2E-3787-4625-AE18-AA339659E69A}"/>
    <cellStyle name="Normal 13 10 26" xfId="11832" xr:uid="{509238A8-49C7-477D-BA77-FA9339B09E57}"/>
    <cellStyle name="Normal 13 10 27" xfId="11833" xr:uid="{C5ACCE47-49A7-4B6E-8F3B-2CD23A5F6DD1}"/>
    <cellStyle name="Normal 13 10 28" xfId="11834" xr:uid="{196BF168-32C1-46D1-856B-B7B29A595D58}"/>
    <cellStyle name="Normal 13 10 29" xfId="11835" xr:uid="{547DAB75-C95E-4F2B-81C6-ECB92B4A8E70}"/>
    <cellStyle name="Normal 13 10 3" xfId="11836" xr:uid="{963AF1FC-D3A5-4CBE-8F77-3B71CBAFDF18}"/>
    <cellStyle name="Normal 13 10 3 10" xfId="11837" xr:uid="{86E2009E-30DA-4AF8-A7E5-801112B9A259}"/>
    <cellStyle name="Normal 13 10 3 10 10" xfId="11838" xr:uid="{2825FE1B-D873-4206-BF2E-AB3AA10E885E}"/>
    <cellStyle name="Normal 13 10 3 10 11" xfId="11839" xr:uid="{7D9F06EA-5F03-4993-868A-61476625799B}"/>
    <cellStyle name="Normal 13 10 3 10 12" xfId="11840" xr:uid="{5116962D-E5D0-4BDD-B18C-9304A46082D1}"/>
    <cellStyle name="Normal 13 10 3 10 13" xfId="11841" xr:uid="{5C75D55D-6AB4-4C73-B934-624C1D9CC16C}"/>
    <cellStyle name="Normal 13 10 3 10 14" xfId="11842" xr:uid="{540A0E1C-247D-4EE1-89AF-B4ED9BFDDCBF}"/>
    <cellStyle name="Normal 13 10 3 10 15" xfId="11843" xr:uid="{5A3AB6AD-ECAD-4AB4-A582-29B1F3301C98}"/>
    <cellStyle name="Normal 13 10 3 10 16" xfId="11844" xr:uid="{16DB3234-E45E-460B-85D3-7B93CF2CAC12}"/>
    <cellStyle name="Normal 13 10 3 10 17" xfId="11845" xr:uid="{BCDC458E-DEF6-42C5-B8F6-9C93C23EA814}"/>
    <cellStyle name="Normal 13 10 3 10 18" xfId="11846" xr:uid="{3E4DB708-27FB-4B7D-8430-DA89952BD2D7}"/>
    <cellStyle name="Normal 13 10 3 10 19" xfId="11847" xr:uid="{436F7A84-830A-4800-9562-345CD747432D}"/>
    <cellStyle name="Normal 13 10 3 10 2" xfId="11848" xr:uid="{BDB25C11-5F4C-486E-92D5-7DC561B3ADF6}"/>
    <cellStyle name="Normal 13 10 3 10 20" xfId="11849" xr:uid="{92478063-978B-497A-A675-C8A8F9A3CAE5}"/>
    <cellStyle name="Normal 13 10 3 10 21" xfId="11850" xr:uid="{019D106C-4447-4983-A81B-4255F048A357}"/>
    <cellStyle name="Normal 13 10 3 10 22" xfId="11851" xr:uid="{9822DFF3-A2E2-4A14-8588-FCCA75D0281A}"/>
    <cellStyle name="Normal 13 10 3 10 3" xfId="11852" xr:uid="{5A62BEE0-D2F5-4ED8-A62C-227DDB4BA8B9}"/>
    <cellStyle name="Normal 13 10 3 10 4" xfId="11853" xr:uid="{C07193C9-BAC7-43D5-86A5-53F97C0621C4}"/>
    <cellStyle name="Normal 13 10 3 10 5" xfId="11854" xr:uid="{20022ECA-9A54-46D1-94C2-B8CE1285ADDA}"/>
    <cellStyle name="Normal 13 10 3 10 6" xfId="11855" xr:uid="{EA690D6B-252D-431C-BE5C-F848539D6273}"/>
    <cellStyle name="Normal 13 10 3 10 7" xfId="11856" xr:uid="{76BCF330-3324-4128-9548-4D23F1C2885E}"/>
    <cellStyle name="Normal 13 10 3 10 8" xfId="11857" xr:uid="{C76193CE-EE78-4A1F-9FE4-00459D5C09F3}"/>
    <cellStyle name="Normal 13 10 3 10 9" xfId="11858" xr:uid="{E2780016-5A79-44EE-8FBF-914161C813C9}"/>
    <cellStyle name="Normal 13 10 3 11" xfId="11859" xr:uid="{CF396B6A-353B-43B1-A965-20A0CC6BEDBE}"/>
    <cellStyle name="Normal 13 10 3 12" xfId="11860" xr:uid="{DBB9F514-B4D3-4416-8873-D6E510BE7E5A}"/>
    <cellStyle name="Normal 13 10 3 13" xfId="11861" xr:uid="{8C645AC6-9CBF-48D4-9FA9-E36BC575699B}"/>
    <cellStyle name="Normal 13 10 3 14" xfId="11862" xr:uid="{13CEDDCB-A6AE-441D-9E66-66C9521AF10A}"/>
    <cellStyle name="Normal 13 10 3 15" xfId="11863" xr:uid="{F8AEFB0C-B348-4CC6-A42B-F8E227C44E86}"/>
    <cellStyle name="Normal 13 10 3 16" xfId="11864" xr:uid="{9F0BACF6-6C0C-4379-9BDB-5955CF3B7055}"/>
    <cellStyle name="Normal 13 10 3 17" xfId="11865" xr:uid="{57246BA4-79C2-484E-9FD6-693E4885ED6B}"/>
    <cellStyle name="Normal 13 10 3 18" xfId="11866" xr:uid="{B244986A-18BB-4E0D-843C-39864CDDEB39}"/>
    <cellStyle name="Normal 13 10 3 19" xfId="11867" xr:uid="{E69D0870-19EC-4812-BA5E-3E31D1E33CB6}"/>
    <cellStyle name="Normal 13 10 3 2" xfId="11868" xr:uid="{9D8DE777-8ABF-498B-8685-3130DA24BD73}"/>
    <cellStyle name="Normal 13 10 3 2 10" xfId="11869" xr:uid="{63D81275-72A6-4C7F-ADDD-7374B384BC3E}"/>
    <cellStyle name="Normal 13 10 3 2 11" xfId="11870" xr:uid="{CA9A81FD-B74F-4385-917D-133F4D300CAC}"/>
    <cellStyle name="Normal 13 10 3 2 12" xfId="11871" xr:uid="{BFE965ED-8CD9-41FB-94AD-52D6C9169DCB}"/>
    <cellStyle name="Normal 13 10 3 2 13" xfId="11872" xr:uid="{1CFE8151-50C9-48B1-ADDF-28180DAF7ECF}"/>
    <cellStyle name="Normal 13 10 3 2 14" xfId="11873" xr:uid="{7FA8BB7E-BB86-4AEA-A282-52D9EA988D91}"/>
    <cellStyle name="Normal 13 10 3 2 15" xfId="11874" xr:uid="{7D4BACCD-BEAF-4791-A571-AB24D93391BF}"/>
    <cellStyle name="Normal 13 10 3 2 16" xfId="11875" xr:uid="{8AA67C92-74BB-444D-B97A-19C4EF8D5B06}"/>
    <cellStyle name="Normal 13 10 3 2 17" xfId="11876" xr:uid="{B1405F5E-F55D-4007-88D8-F01B4CD346D2}"/>
    <cellStyle name="Normal 13 10 3 2 18" xfId="11877" xr:uid="{32F12F9E-0E59-4543-8A0D-108DD319DE58}"/>
    <cellStyle name="Normal 13 10 3 2 19" xfId="11878" xr:uid="{9B49C6A0-99F9-4D99-AA82-E46A4B06558F}"/>
    <cellStyle name="Normal 13 10 3 2 2" xfId="11879" xr:uid="{6364EE0D-251C-48D7-872B-F26DB8D51619}"/>
    <cellStyle name="Normal 13 10 3 2 20" xfId="11880" xr:uid="{9A333824-2242-4D8F-8E3F-F4774A1FC6AC}"/>
    <cellStyle name="Normal 13 10 3 2 21" xfId="11881" xr:uid="{9B98EE96-BB33-41A0-8579-F9E8B61DC721}"/>
    <cellStyle name="Normal 13 10 3 2 22" xfId="11882" xr:uid="{D61B521C-1D72-4A89-A45D-4114867FFB07}"/>
    <cellStyle name="Normal 13 10 3 2 3" xfId="11883" xr:uid="{6A28D1F0-8183-413B-B530-900BC350B790}"/>
    <cellStyle name="Normal 13 10 3 2 4" xfId="11884" xr:uid="{0C7EEBA5-CCCE-47BC-BD8D-98771B98DA34}"/>
    <cellStyle name="Normal 13 10 3 2 5" xfId="11885" xr:uid="{1B15C748-C3CA-48BF-86C6-6E5A773AD5A9}"/>
    <cellStyle name="Normal 13 10 3 2 6" xfId="11886" xr:uid="{88CD576C-0679-430D-B945-550B68BB618D}"/>
    <cellStyle name="Normal 13 10 3 2 7" xfId="11887" xr:uid="{60EBC41C-8D71-451E-971C-BE28F52E13EA}"/>
    <cellStyle name="Normal 13 10 3 2 8" xfId="11888" xr:uid="{3A7F984A-B79C-4A5B-B08C-1AC71E701E55}"/>
    <cellStyle name="Normal 13 10 3 2 9" xfId="11889" xr:uid="{F02C46DD-D3D9-4B6C-8F87-76E728474F09}"/>
    <cellStyle name="Normal 13 10 3 20" xfId="11890" xr:uid="{DBEE591A-D377-4B77-835A-74B74548BCBE}"/>
    <cellStyle name="Normal 13 10 3 21" xfId="11891" xr:uid="{0E5DF730-EEA6-4D1B-961F-14A6BEB01B54}"/>
    <cellStyle name="Normal 13 10 3 22" xfId="11892" xr:uid="{7583456F-B6C6-4829-B76D-168CEE2CE250}"/>
    <cellStyle name="Normal 13 10 3 23" xfId="11893" xr:uid="{821D2061-DDE0-4793-8C38-D1BC3688269F}"/>
    <cellStyle name="Normal 13 10 3 24" xfId="11894" xr:uid="{3978B5E5-3E9C-4B26-B24C-AD9A5DAD683E}"/>
    <cellStyle name="Normal 13 10 3 25" xfId="11895" xr:uid="{72860294-CE6F-470E-866D-B7283A1C2D5F}"/>
    <cellStyle name="Normal 13 10 3 26" xfId="11896" xr:uid="{B474594C-D2CF-4136-9D30-F452CAD966C1}"/>
    <cellStyle name="Normal 13 10 3 27" xfId="11897" xr:uid="{D936E795-E46D-4C36-9D20-661810821466}"/>
    <cellStyle name="Normal 13 10 3 28" xfId="11898" xr:uid="{50881391-12D9-4BEF-910D-98FA28F19962}"/>
    <cellStyle name="Normal 13 10 3 29" xfId="11899" xr:uid="{FC7C8D98-BDCC-4F33-AD32-B126AE021C1F}"/>
    <cellStyle name="Normal 13 10 3 3" xfId="11900" xr:uid="{01B01F14-526E-4D6A-827E-3BCEA6D775B4}"/>
    <cellStyle name="Normal 13 10 3 3 10" xfId="11901" xr:uid="{58BB300E-6B5C-467E-B625-B7882281C216}"/>
    <cellStyle name="Normal 13 10 3 3 11" xfId="11902" xr:uid="{5BB56E50-7D91-420E-BC4E-8EA4FEE6B926}"/>
    <cellStyle name="Normal 13 10 3 3 12" xfId="11903" xr:uid="{EC41A9AA-678D-4E6A-99B5-E305E645FF30}"/>
    <cellStyle name="Normal 13 10 3 3 13" xfId="11904" xr:uid="{15D85BEA-F2CC-46F8-9033-01ACA7BAD7FD}"/>
    <cellStyle name="Normal 13 10 3 3 14" xfId="11905" xr:uid="{4F3B2149-AF2F-4A7C-9D22-EC9112C069DA}"/>
    <cellStyle name="Normal 13 10 3 3 15" xfId="11906" xr:uid="{07C7FC10-C741-441C-BD9B-33389819958E}"/>
    <cellStyle name="Normal 13 10 3 3 16" xfId="11907" xr:uid="{158145F8-8061-4705-9297-D89341B55741}"/>
    <cellStyle name="Normal 13 10 3 3 17" xfId="11908" xr:uid="{2CC76D11-7A78-4C59-9881-D01B68AE316E}"/>
    <cellStyle name="Normal 13 10 3 3 18" xfId="11909" xr:uid="{D9E68552-A70A-44FC-8F79-4D4317CB7B0D}"/>
    <cellStyle name="Normal 13 10 3 3 19" xfId="11910" xr:uid="{20C7842C-DF57-46A7-98A7-A72FBE0DA4FA}"/>
    <cellStyle name="Normal 13 10 3 3 2" xfId="11911" xr:uid="{F3BCAF15-0EBF-4847-BA97-23264B101CF8}"/>
    <cellStyle name="Normal 13 10 3 3 20" xfId="11912" xr:uid="{9DC84B3A-6975-40B4-B4F1-F739E92FD15D}"/>
    <cellStyle name="Normal 13 10 3 3 21" xfId="11913" xr:uid="{5EFC624F-3D12-47AE-8CEC-C6F36F8177D9}"/>
    <cellStyle name="Normal 13 10 3 3 22" xfId="11914" xr:uid="{F1E78116-203B-466C-A99E-782045FFDEB2}"/>
    <cellStyle name="Normal 13 10 3 3 3" xfId="11915" xr:uid="{C9ADCA62-2894-41EE-8CD0-D0A493BACC62}"/>
    <cellStyle name="Normal 13 10 3 3 4" xfId="11916" xr:uid="{E21481A2-6F7F-472A-B21E-797EDC3F9FD0}"/>
    <cellStyle name="Normal 13 10 3 3 5" xfId="11917" xr:uid="{945C7F00-6F81-4334-ABAE-48D62791CB67}"/>
    <cellStyle name="Normal 13 10 3 3 6" xfId="11918" xr:uid="{EE580B1C-D8A3-4E90-ABBD-8E09A1A28F8A}"/>
    <cellStyle name="Normal 13 10 3 3 7" xfId="11919" xr:uid="{094F74A2-CB85-4634-A52D-273B456024B0}"/>
    <cellStyle name="Normal 13 10 3 3 8" xfId="11920" xr:uid="{6D66F7BD-DE10-4B77-A59B-92EB36D82944}"/>
    <cellStyle name="Normal 13 10 3 3 9" xfId="11921" xr:uid="{DCD598D3-7222-4ED3-B7E1-B1112EAE3CCB}"/>
    <cellStyle name="Normal 13 10 3 30" xfId="11922" xr:uid="{FFFE90E3-0625-45C3-83A9-60C0CD209730}"/>
    <cellStyle name="Normal 13 10 3 31" xfId="11923" xr:uid="{3CA766C2-5B2B-4E4B-9F0F-5F2DE2E21A74}"/>
    <cellStyle name="Normal 13 10 3 4" xfId="11924" xr:uid="{0182DFC2-7A4F-443B-9FBA-809F9FFE4C0B}"/>
    <cellStyle name="Normal 13 10 3 4 10" xfId="11925" xr:uid="{A31481D8-68AA-4198-8479-7F04F10AEBAD}"/>
    <cellStyle name="Normal 13 10 3 4 11" xfId="11926" xr:uid="{5A9DDCA9-91D4-4D79-A7AA-4D30AD84EA2B}"/>
    <cellStyle name="Normal 13 10 3 4 12" xfId="11927" xr:uid="{C9F5551E-E496-4630-9FCD-C94BFA7F1160}"/>
    <cellStyle name="Normal 13 10 3 4 13" xfId="11928" xr:uid="{E7D81170-BC00-48D5-82E0-AF22C9542B9B}"/>
    <cellStyle name="Normal 13 10 3 4 14" xfId="11929" xr:uid="{EBD81A6D-0D58-495E-BA21-4ED3735F4B46}"/>
    <cellStyle name="Normal 13 10 3 4 15" xfId="11930" xr:uid="{0F7496DA-2F87-470E-98A2-937BD415B970}"/>
    <cellStyle name="Normal 13 10 3 4 16" xfId="11931" xr:uid="{1DD13147-DAD2-4CBE-B6A2-6C6FFB126E2E}"/>
    <cellStyle name="Normal 13 10 3 4 17" xfId="11932" xr:uid="{71C1327B-F863-4D12-B683-56514D14D9C9}"/>
    <cellStyle name="Normal 13 10 3 4 18" xfId="11933" xr:uid="{56B89910-7938-4E47-8877-11810BA0B560}"/>
    <cellStyle name="Normal 13 10 3 4 19" xfId="11934" xr:uid="{EE54EDA9-24B8-4DEC-8467-861137C978CB}"/>
    <cellStyle name="Normal 13 10 3 4 2" xfId="11935" xr:uid="{EB8B660D-34C1-4E8A-BA92-09950C8A8FEB}"/>
    <cellStyle name="Normal 13 10 3 4 20" xfId="11936" xr:uid="{E634FF87-4BA5-4E98-B81B-4C1C3D66132F}"/>
    <cellStyle name="Normal 13 10 3 4 21" xfId="11937" xr:uid="{D0E6F386-9FAE-413F-9598-2350374FD699}"/>
    <cellStyle name="Normal 13 10 3 4 22" xfId="11938" xr:uid="{72859832-F9E2-405A-88A8-22F70693E5D1}"/>
    <cellStyle name="Normal 13 10 3 4 3" xfId="11939" xr:uid="{0951945E-C596-40BF-8DBC-0C251D47A537}"/>
    <cellStyle name="Normal 13 10 3 4 4" xfId="11940" xr:uid="{299873B6-0F3B-43B1-A3CC-D3273C9EAEB0}"/>
    <cellStyle name="Normal 13 10 3 4 5" xfId="11941" xr:uid="{742BF6FB-4D18-4FEF-BEF0-112A138D753B}"/>
    <cellStyle name="Normal 13 10 3 4 6" xfId="11942" xr:uid="{D3F5B821-988F-45FA-8057-CBB7D1B8AE10}"/>
    <cellStyle name="Normal 13 10 3 4 7" xfId="11943" xr:uid="{96E81FE7-0520-4AAC-9FF2-A01BE181B14F}"/>
    <cellStyle name="Normal 13 10 3 4 8" xfId="11944" xr:uid="{1207F859-8A4A-4A3D-A528-5BB3E0F9B375}"/>
    <cellStyle name="Normal 13 10 3 4 9" xfId="11945" xr:uid="{0A0E5A3E-1C7D-4BAA-BA40-55B85AB0624F}"/>
    <cellStyle name="Normal 13 10 3 5" xfId="11946" xr:uid="{44A50C24-054C-4D2B-A673-EA8BD4CD60C9}"/>
    <cellStyle name="Normal 13 10 3 5 10" xfId="11947" xr:uid="{75224634-F198-419C-A6E8-D2D16F872AC6}"/>
    <cellStyle name="Normal 13 10 3 5 11" xfId="11948" xr:uid="{07791272-BB6C-4A89-8A38-297F8E0805B1}"/>
    <cellStyle name="Normal 13 10 3 5 12" xfId="11949" xr:uid="{4ED78804-9AD8-4FAC-80CB-AB5724425290}"/>
    <cellStyle name="Normal 13 10 3 5 13" xfId="11950" xr:uid="{24543515-2D4A-4ABB-BB4F-4663E7828D7A}"/>
    <cellStyle name="Normal 13 10 3 5 14" xfId="11951" xr:uid="{01A5B6A2-E079-4C06-86E2-133E52C7F200}"/>
    <cellStyle name="Normal 13 10 3 5 15" xfId="11952" xr:uid="{5945A633-14A6-47EE-A602-31961C050E25}"/>
    <cellStyle name="Normal 13 10 3 5 16" xfId="11953" xr:uid="{7DC1C8B0-05FC-4702-AECF-0C9ACF08004C}"/>
    <cellStyle name="Normal 13 10 3 5 17" xfId="11954" xr:uid="{DC7F0238-CEB0-49BA-AE6C-0BA0C988A587}"/>
    <cellStyle name="Normal 13 10 3 5 18" xfId="11955" xr:uid="{73E786BD-7579-4D8C-97FC-05342FA8A994}"/>
    <cellStyle name="Normal 13 10 3 5 19" xfId="11956" xr:uid="{D23683E8-2393-4C37-A104-773097A1E97B}"/>
    <cellStyle name="Normal 13 10 3 5 2" xfId="11957" xr:uid="{D2280650-F5CA-43E3-B797-CE8BDCE7355C}"/>
    <cellStyle name="Normal 13 10 3 5 20" xfId="11958" xr:uid="{77BFADF7-175B-4D70-A353-D8440F3925B9}"/>
    <cellStyle name="Normal 13 10 3 5 21" xfId="11959" xr:uid="{A738E006-71B7-4F06-B87F-58CF793E5DD2}"/>
    <cellStyle name="Normal 13 10 3 5 22" xfId="11960" xr:uid="{7DFE6B4E-03BE-4C09-8C80-896DDB0C067C}"/>
    <cellStyle name="Normal 13 10 3 5 3" xfId="11961" xr:uid="{0760784B-3F90-420D-9BD2-9CA8B16264CC}"/>
    <cellStyle name="Normal 13 10 3 5 4" xfId="11962" xr:uid="{011F3C94-BED1-4534-8342-F14C699EA1CF}"/>
    <cellStyle name="Normal 13 10 3 5 5" xfId="11963" xr:uid="{3E9C6B86-13A2-46EC-B0F6-9052B6514B30}"/>
    <cellStyle name="Normal 13 10 3 5 6" xfId="11964" xr:uid="{B337E6C7-E449-4E5A-8E96-783C0ABF45CF}"/>
    <cellStyle name="Normal 13 10 3 5 7" xfId="11965" xr:uid="{D4B7A183-4E86-404C-89FE-1618F205BD5C}"/>
    <cellStyle name="Normal 13 10 3 5 8" xfId="11966" xr:uid="{25662A50-240A-4239-A20D-E1128F82E2B6}"/>
    <cellStyle name="Normal 13 10 3 5 9" xfId="11967" xr:uid="{BE3F7A73-D772-43B8-8A6B-6BC9C56BA41E}"/>
    <cellStyle name="Normal 13 10 3 6" xfId="11968" xr:uid="{A5561549-9232-4131-A142-EDF4E057C951}"/>
    <cellStyle name="Normal 13 10 3 6 10" xfId="11969" xr:uid="{215DC43A-CA62-4C33-87F7-7DB18892E249}"/>
    <cellStyle name="Normal 13 10 3 6 11" xfId="11970" xr:uid="{4D3A196D-E284-4B98-801E-9A923A247BEA}"/>
    <cellStyle name="Normal 13 10 3 6 12" xfId="11971" xr:uid="{E9EDA497-DAA5-49A1-966A-6C81F6EE54EB}"/>
    <cellStyle name="Normal 13 10 3 6 13" xfId="11972" xr:uid="{6D49EB50-75A2-4FA1-9824-32D31F38E31B}"/>
    <cellStyle name="Normal 13 10 3 6 14" xfId="11973" xr:uid="{C926808C-5D13-449F-B2F8-131EFF102944}"/>
    <cellStyle name="Normal 13 10 3 6 15" xfId="11974" xr:uid="{537F27F6-189B-4721-9234-997BFA7B07B1}"/>
    <cellStyle name="Normal 13 10 3 6 16" xfId="11975" xr:uid="{41047771-9A0E-41BC-933E-6E1ADF745339}"/>
    <cellStyle name="Normal 13 10 3 6 17" xfId="11976" xr:uid="{5D306058-087A-4B26-A633-B1E55CA06E76}"/>
    <cellStyle name="Normal 13 10 3 6 18" xfId="11977" xr:uid="{0266D980-C1FC-443A-81EC-34AEE0B4C6D3}"/>
    <cellStyle name="Normal 13 10 3 6 19" xfId="11978" xr:uid="{8BCE2D2F-BFDE-4546-AAF6-56AB42A6BA71}"/>
    <cellStyle name="Normal 13 10 3 6 2" xfId="11979" xr:uid="{4D13CB1B-D10C-46DE-B691-960771D90066}"/>
    <cellStyle name="Normal 13 10 3 6 20" xfId="11980" xr:uid="{5163D083-8947-4A29-8D96-4834B3A72F43}"/>
    <cellStyle name="Normal 13 10 3 6 21" xfId="11981" xr:uid="{8AECD453-5869-4A4A-AF25-B54812308BAA}"/>
    <cellStyle name="Normal 13 10 3 6 22" xfId="11982" xr:uid="{CCCB09CE-23AF-4DC2-B2B9-88E374FC37D4}"/>
    <cellStyle name="Normal 13 10 3 6 3" xfId="11983" xr:uid="{17F047DA-7201-48DC-BABD-D12BC026AC5A}"/>
    <cellStyle name="Normal 13 10 3 6 4" xfId="11984" xr:uid="{757EC89C-A40D-49B7-8B14-1C5573500C10}"/>
    <cellStyle name="Normal 13 10 3 6 5" xfId="11985" xr:uid="{AADAF486-EF8F-4793-80F8-F7A90C07536B}"/>
    <cellStyle name="Normal 13 10 3 6 6" xfId="11986" xr:uid="{36C17EE6-0A7D-4E7B-A1D1-23F2334A7A6C}"/>
    <cellStyle name="Normal 13 10 3 6 7" xfId="11987" xr:uid="{D2AF6171-65D9-45B6-BACE-06AF3DA35AEC}"/>
    <cellStyle name="Normal 13 10 3 6 8" xfId="11988" xr:uid="{389C87A4-46C6-4A58-AFB1-3DC77E050080}"/>
    <cellStyle name="Normal 13 10 3 6 9" xfId="11989" xr:uid="{CD098D6A-10CA-4DA8-B07A-B910E34AB96D}"/>
    <cellStyle name="Normal 13 10 3 7" xfId="11990" xr:uid="{EBC7ADD4-8CFB-4602-9434-75B625373A2B}"/>
    <cellStyle name="Normal 13 10 3 7 10" xfId="11991" xr:uid="{2C8C5CDB-E20A-48E6-8A64-16A2A8680760}"/>
    <cellStyle name="Normal 13 10 3 7 11" xfId="11992" xr:uid="{2704A0CE-8D9C-4BC6-9ECD-AA662E217AD0}"/>
    <cellStyle name="Normal 13 10 3 7 12" xfId="11993" xr:uid="{E1CCBDA1-62A8-4350-8AD5-2475B977CCEB}"/>
    <cellStyle name="Normal 13 10 3 7 13" xfId="11994" xr:uid="{8FB1EE99-C240-4410-8A53-2802B05B3D4D}"/>
    <cellStyle name="Normal 13 10 3 7 14" xfId="11995" xr:uid="{C2902764-DB25-494A-8FEC-BB500B5DF777}"/>
    <cellStyle name="Normal 13 10 3 7 15" xfId="11996" xr:uid="{0378594C-5D92-4196-8EC9-A3A91720DCBF}"/>
    <cellStyle name="Normal 13 10 3 7 16" xfId="11997" xr:uid="{495B78E7-DFAF-4736-BE98-7012CAC8A72B}"/>
    <cellStyle name="Normal 13 10 3 7 17" xfId="11998" xr:uid="{3262C3FC-A02F-48AF-8EB2-0E08734EA633}"/>
    <cellStyle name="Normal 13 10 3 7 18" xfId="11999" xr:uid="{630FE96B-FD0F-4D83-A35D-A64D383794CD}"/>
    <cellStyle name="Normal 13 10 3 7 19" xfId="12000" xr:uid="{5F5DC272-731A-4D3B-8483-6D6A7E4559A9}"/>
    <cellStyle name="Normal 13 10 3 7 2" xfId="12001" xr:uid="{B2FF4DE3-2A38-4B15-A32C-6A4A52F21A15}"/>
    <cellStyle name="Normal 13 10 3 7 20" xfId="12002" xr:uid="{D1FE0BC3-2B00-42F9-82AB-F342CC1995A4}"/>
    <cellStyle name="Normal 13 10 3 7 21" xfId="12003" xr:uid="{5A91E4B6-7326-4D67-8832-A13203B8498E}"/>
    <cellStyle name="Normal 13 10 3 7 22" xfId="12004" xr:uid="{AB0AC504-9F84-4990-8C09-AEE28B91F989}"/>
    <cellStyle name="Normal 13 10 3 7 3" xfId="12005" xr:uid="{14A0CB11-16D8-498F-B90A-D1FB9BA3FC8A}"/>
    <cellStyle name="Normal 13 10 3 7 4" xfId="12006" xr:uid="{F4E2AC12-431B-4319-B66B-2E105C507F76}"/>
    <cellStyle name="Normal 13 10 3 7 5" xfId="12007" xr:uid="{92BF27D2-8C6A-4A26-8586-60A043EE9798}"/>
    <cellStyle name="Normal 13 10 3 7 6" xfId="12008" xr:uid="{827DB706-CA50-4404-ABF6-ECEC56E4D8EC}"/>
    <cellStyle name="Normal 13 10 3 7 7" xfId="12009" xr:uid="{ADBA8878-F7ED-4125-9EFD-CB2527E79503}"/>
    <cellStyle name="Normal 13 10 3 7 8" xfId="12010" xr:uid="{F3BD5D30-1E58-478C-A3CF-AC14E86DD9CB}"/>
    <cellStyle name="Normal 13 10 3 7 9" xfId="12011" xr:uid="{50E7949E-8DA4-4B56-AAF7-8774E8EA3F1E}"/>
    <cellStyle name="Normal 13 10 3 8" xfId="12012" xr:uid="{F5A3B988-6E76-4FB5-AF2A-0DDD1778D0BF}"/>
    <cellStyle name="Normal 13 10 3 8 10" xfId="12013" xr:uid="{FF94F80C-1A17-459F-8A2F-A44E3839C321}"/>
    <cellStyle name="Normal 13 10 3 8 11" xfId="12014" xr:uid="{99BFAC08-A2FF-4F0E-8659-D1572B8E899E}"/>
    <cellStyle name="Normal 13 10 3 8 12" xfId="12015" xr:uid="{AB9C65D0-12DC-470F-8A64-32857705AA5A}"/>
    <cellStyle name="Normal 13 10 3 8 13" xfId="12016" xr:uid="{C86747D2-5C77-461B-8781-938437B56167}"/>
    <cellStyle name="Normal 13 10 3 8 14" xfId="12017" xr:uid="{380B78DB-FFFB-4E85-9C65-FF70B45354A4}"/>
    <cellStyle name="Normal 13 10 3 8 15" xfId="12018" xr:uid="{D2D73E9B-C3A9-439B-988D-ED2F5AC78914}"/>
    <cellStyle name="Normal 13 10 3 8 16" xfId="12019" xr:uid="{163ABC2D-E457-477C-8730-7BA42749BA41}"/>
    <cellStyle name="Normal 13 10 3 8 17" xfId="12020" xr:uid="{D9FC5046-A26E-4785-96D9-6A1F55BA7753}"/>
    <cellStyle name="Normal 13 10 3 8 18" xfId="12021" xr:uid="{98C87A5E-1764-4B21-A647-D58EC5931BF1}"/>
    <cellStyle name="Normal 13 10 3 8 19" xfId="12022" xr:uid="{C57A9E86-55FA-4B3B-9F0A-95B830762B2D}"/>
    <cellStyle name="Normal 13 10 3 8 2" xfId="12023" xr:uid="{FBA7D19B-A3B3-44A8-B8CA-B4E85440C796}"/>
    <cellStyle name="Normal 13 10 3 8 20" xfId="12024" xr:uid="{27E80061-9BCF-47B6-AF0A-B7FA4BD0012F}"/>
    <cellStyle name="Normal 13 10 3 8 21" xfId="12025" xr:uid="{8B084751-6A1F-4782-9600-044E536D4252}"/>
    <cellStyle name="Normal 13 10 3 8 22" xfId="12026" xr:uid="{8F7FE646-13FA-477E-A329-DB128AC83E1B}"/>
    <cellStyle name="Normal 13 10 3 8 3" xfId="12027" xr:uid="{3E7B183E-CE5B-4DBA-BA39-5FF3E976EC41}"/>
    <cellStyle name="Normal 13 10 3 8 4" xfId="12028" xr:uid="{489905FC-5DED-44D4-80D8-26331235FE76}"/>
    <cellStyle name="Normal 13 10 3 8 5" xfId="12029" xr:uid="{E51BE139-10EB-4D4E-9470-9ACCDAC8A0EB}"/>
    <cellStyle name="Normal 13 10 3 8 6" xfId="12030" xr:uid="{032FEEC8-D11D-49E2-8269-A490554B0963}"/>
    <cellStyle name="Normal 13 10 3 8 7" xfId="12031" xr:uid="{8A07AE18-2BD0-4230-92B0-00D2CF033D17}"/>
    <cellStyle name="Normal 13 10 3 8 8" xfId="12032" xr:uid="{EE6D6B35-CDAF-47F1-93FA-D63F673ABECD}"/>
    <cellStyle name="Normal 13 10 3 8 9" xfId="12033" xr:uid="{BB8EA88E-AC0D-48E1-AD59-1BF16A4162A2}"/>
    <cellStyle name="Normal 13 10 3 9" xfId="12034" xr:uid="{9C12AC5C-09AC-43BF-A49C-44020654887A}"/>
    <cellStyle name="Normal 13 10 3 9 10" xfId="12035" xr:uid="{732E3987-31EC-4BF4-852E-F58E6818B38B}"/>
    <cellStyle name="Normal 13 10 3 9 11" xfId="12036" xr:uid="{9A0C719D-06B8-481E-AEE4-9667D4FAD570}"/>
    <cellStyle name="Normal 13 10 3 9 12" xfId="12037" xr:uid="{2F4C5C3A-2DE5-4ABA-8D92-2122F070BF1B}"/>
    <cellStyle name="Normal 13 10 3 9 13" xfId="12038" xr:uid="{52356DDA-55F4-49FD-A0E7-7BB1C0D0993C}"/>
    <cellStyle name="Normal 13 10 3 9 14" xfId="12039" xr:uid="{F6180C26-1D80-46CC-97DC-04ABCF0DE223}"/>
    <cellStyle name="Normal 13 10 3 9 15" xfId="12040" xr:uid="{773A4463-1612-46B7-8155-DBD8A9093ACB}"/>
    <cellStyle name="Normal 13 10 3 9 16" xfId="12041" xr:uid="{CDC098C9-5C79-4EBD-8FB6-256A10A5E843}"/>
    <cellStyle name="Normal 13 10 3 9 17" xfId="12042" xr:uid="{D9663CCF-1A10-4254-995F-53F47084B587}"/>
    <cellStyle name="Normal 13 10 3 9 18" xfId="12043" xr:uid="{B3370A27-D417-4907-BEB3-8D8B83A90BF8}"/>
    <cellStyle name="Normal 13 10 3 9 19" xfId="12044" xr:uid="{CD91D8D4-2D04-4742-A0B7-7501E751AC29}"/>
    <cellStyle name="Normal 13 10 3 9 2" xfId="12045" xr:uid="{AFAD0242-6CBF-459D-A6AA-AF8732ADDC1A}"/>
    <cellStyle name="Normal 13 10 3 9 20" xfId="12046" xr:uid="{93D58CAA-C6B7-4171-B3CD-8A61B6F838FC}"/>
    <cellStyle name="Normal 13 10 3 9 21" xfId="12047" xr:uid="{E10BFF36-20C8-4E1E-A85A-23A7FE2FE695}"/>
    <cellStyle name="Normal 13 10 3 9 22" xfId="12048" xr:uid="{B130AB81-C7AF-4498-8F70-A5E0A4CD9139}"/>
    <cellStyle name="Normal 13 10 3 9 3" xfId="12049" xr:uid="{BE4ED96C-6318-4422-9EB3-A90B0C00C733}"/>
    <cellStyle name="Normal 13 10 3 9 4" xfId="12050" xr:uid="{57628633-B372-4923-AE1C-936BD991566D}"/>
    <cellStyle name="Normal 13 10 3 9 5" xfId="12051" xr:uid="{15E9DBA0-4C24-4AD0-AC98-A74ED31641E5}"/>
    <cellStyle name="Normal 13 10 3 9 6" xfId="12052" xr:uid="{2C3A8FCF-29D9-4D37-918D-8F8BE88811CF}"/>
    <cellStyle name="Normal 13 10 3 9 7" xfId="12053" xr:uid="{61A84A51-2C8A-44BA-A559-47DD0798963B}"/>
    <cellStyle name="Normal 13 10 3 9 8" xfId="12054" xr:uid="{92DE5ED0-4329-4B62-B831-6EF4F853FDD0}"/>
    <cellStyle name="Normal 13 10 3 9 9" xfId="12055" xr:uid="{BFE071C8-2C9A-4168-ABA9-456333857C6C}"/>
    <cellStyle name="Normal 13 10 30" xfId="12056" xr:uid="{0BA07FEC-FC99-4999-98B8-2CCAE212FB2B}"/>
    <cellStyle name="Normal 13 10 31" xfId="12057" xr:uid="{15B5BAC4-E770-4921-9B1C-E4B49878A608}"/>
    <cellStyle name="Normal 13 10 32" xfId="12058" xr:uid="{F8727E6C-EF97-4FEC-9BD7-3FA39A7E7EC4}"/>
    <cellStyle name="Normal 13 10 33" xfId="12059" xr:uid="{AB41B6AB-BEE8-4D13-BC19-B1D0D79F0342}"/>
    <cellStyle name="Normal 13 10 34" xfId="12060" xr:uid="{E09213D3-AEB3-4FF9-812E-41EC1E282E62}"/>
    <cellStyle name="Normal 13 10 35" xfId="12061" xr:uid="{E0E31759-141A-49D4-AE4C-EF47EFBF2300}"/>
    <cellStyle name="Normal 13 10 36" xfId="12062" xr:uid="{1E70C255-FFE6-4AFA-A257-44F987C83898}"/>
    <cellStyle name="Normal 13 10 4" xfId="12063" xr:uid="{8032D244-D2E1-45C0-86AF-032A242B1A8B}"/>
    <cellStyle name="Normal 13 10 4 10" xfId="12064" xr:uid="{63BCADD8-F7B1-4C3D-9BA3-51E717EFA12E}"/>
    <cellStyle name="Normal 13 10 4 10 10" xfId="12065" xr:uid="{FFA79207-DBDB-45A2-96F6-E7C86CFA8CE7}"/>
    <cellStyle name="Normal 13 10 4 10 11" xfId="12066" xr:uid="{346E212C-AA67-4E04-BA71-7685BE5B4260}"/>
    <cellStyle name="Normal 13 10 4 10 12" xfId="12067" xr:uid="{924E9E3B-DC50-403F-B869-9EE49A4DB196}"/>
    <cellStyle name="Normal 13 10 4 10 13" xfId="12068" xr:uid="{76C400D3-87F7-4959-87EB-031F8535A089}"/>
    <cellStyle name="Normal 13 10 4 10 14" xfId="12069" xr:uid="{F9241125-7A5D-46F7-BDBA-807FA90F8A6A}"/>
    <cellStyle name="Normal 13 10 4 10 15" xfId="12070" xr:uid="{2F54020D-5F02-4220-9F80-F540010C1B3D}"/>
    <cellStyle name="Normal 13 10 4 10 16" xfId="12071" xr:uid="{12E4912C-52DD-4A7C-8FC4-F77C5CF4D20C}"/>
    <cellStyle name="Normal 13 10 4 10 17" xfId="12072" xr:uid="{A6917DB0-4245-4BC2-825A-5A6943EE35D3}"/>
    <cellStyle name="Normal 13 10 4 10 18" xfId="12073" xr:uid="{99E173E7-87CF-4F4B-A995-8F8A72EFA1E0}"/>
    <cellStyle name="Normal 13 10 4 10 19" xfId="12074" xr:uid="{72C6DFF2-FE7A-4F09-8FC1-B8D254B3E7B0}"/>
    <cellStyle name="Normal 13 10 4 10 2" xfId="12075" xr:uid="{629C2AB1-2DC4-42C1-A35E-335CDBF28A4D}"/>
    <cellStyle name="Normal 13 10 4 10 20" xfId="12076" xr:uid="{9B1807F6-4728-41B7-8D75-14802B8534D0}"/>
    <cellStyle name="Normal 13 10 4 10 21" xfId="12077" xr:uid="{60BEE919-3606-414F-A866-77A2B2FCDBAC}"/>
    <cellStyle name="Normal 13 10 4 10 22" xfId="12078" xr:uid="{B3EDA992-1505-4E14-A6EF-3B94CA011DC6}"/>
    <cellStyle name="Normal 13 10 4 10 3" xfId="12079" xr:uid="{F3B72751-5250-4E92-8FA6-67F080F7B4CB}"/>
    <cellStyle name="Normal 13 10 4 10 4" xfId="12080" xr:uid="{15DBD859-BDC3-4CD7-99F5-6F758CCC49F9}"/>
    <cellStyle name="Normal 13 10 4 10 5" xfId="12081" xr:uid="{E4E9D83A-4265-4F5D-932B-6F2469B802B5}"/>
    <cellStyle name="Normal 13 10 4 10 6" xfId="12082" xr:uid="{FC97A5EB-C1FF-4014-8A1D-54308D2B0DF6}"/>
    <cellStyle name="Normal 13 10 4 10 7" xfId="12083" xr:uid="{1DA0722D-7AF9-4BF8-915C-07A6B5BA0DC0}"/>
    <cellStyle name="Normal 13 10 4 10 8" xfId="12084" xr:uid="{B9034A47-6404-457C-A4E9-8E863E2AED24}"/>
    <cellStyle name="Normal 13 10 4 10 9" xfId="12085" xr:uid="{4C5C7629-EA1E-415E-8093-45355EAACCBA}"/>
    <cellStyle name="Normal 13 10 4 11" xfId="12086" xr:uid="{354E65CA-4A79-4A6F-A678-51B664C3EE97}"/>
    <cellStyle name="Normal 13 10 4 12" xfId="12087" xr:uid="{F0ED8FE5-D9E4-47A1-8361-E14C868A3363}"/>
    <cellStyle name="Normal 13 10 4 13" xfId="12088" xr:uid="{9B68D958-D066-483E-A5AB-C6D99B15EDD5}"/>
    <cellStyle name="Normal 13 10 4 14" xfId="12089" xr:uid="{A1E32405-1A91-4A2A-8CEB-F5D92A320A9E}"/>
    <cellStyle name="Normal 13 10 4 15" xfId="12090" xr:uid="{E68CF7C5-FE76-49C3-9163-4AD7A21ECFF6}"/>
    <cellStyle name="Normal 13 10 4 16" xfId="12091" xr:uid="{ABB25A11-DEAA-4BEC-B5FA-C0051A77BA8C}"/>
    <cellStyle name="Normal 13 10 4 17" xfId="12092" xr:uid="{43457943-8C88-436A-A82A-7112765C8A50}"/>
    <cellStyle name="Normal 13 10 4 18" xfId="12093" xr:uid="{2288C54E-5484-43F6-94A1-044D5FD91E0F}"/>
    <cellStyle name="Normal 13 10 4 19" xfId="12094" xr:uid="{F9849653-E612-4C79-9B21-05AB85C7BFB8}"/>
    <cellStyle name="Normal 13 10 4 2" xfId="12095" xr:uid="{33F9C40B-6234-406D-9DDC-61F0529B657E}"/>
    <cellStyle name="Normal 13 10 4 2 10" xfId="12096" xr:uid="{26ED7EA7-CFB0-4EDF-8116-D28A24232D98}"/>
    <cellStyle name="Normal 13 10 4 2 11" xfId="12097" xr:uid="{ACAF9BD2-0F62-452F-B7AF-B1D0642FA0F8}"/>
    <cellStyle name="Normal 13 10 4 2 12" xfId="12098" xr:uid="{B9119CBB-E22E-43FC-961A-4CF711474846}"/>
    <cellStyle name="Normal 13 10 4 2 13" xfId="12099" xr:uid="{64924A0E-1DD0-4CCA-8B87-A0BECEA1AF81}"/>
    <cellStyle name="Normal 13 10 4 2 14" xfId="12100" xr:uid="{0F83AE5A-96DE-4171-8F84-90CDC514B6F8}"/>
    <cellStyle name="Normal 13 10 4 2 15" xfId="12101" xr:uid="{E038E755-80E6-4796-B304-C98BC786B48F}"/>
    <cellStyle name="Normal 13 10 4 2 16" xfId="12102" xr:uid="{4E9C8E17-C368-4D3B-B120-05F4F1E8BB96}"/>
    <cellStyle name="Normal 13 10 4 2 17" xfId="12103" xr:uid="{F656A229-46DE-4C7E-ACE9-89D3D3D04A63}"/>
    <cellStyle name="Normal 13 10 4 2 18" xfId="12104" xr:uid="{14041E77-7C94-4397-95A5-288CAA29E471}"/>
    <cellStyle name="Normal 13 10 4 2 19" xfId="12105" xr:uid="{F58ECDBE-80C8-441F-9215-1F0A494E75BD}"/>
    <cellStyle name="Normal 13 10 4 2 2" xfId="12106" xr:uid="{CA119F39-9206-436B-BBA7-72ACDA4E7623}"/>
    <cellStyle name="Normal 13 10 4 2 20" xfId="12107" xr:uid="{0EA55138-656C-4C22-98C4-09F888271FD5}"/>
    <cellStyle name="Normal 13 10 4 2 21" xfId="12108" xr:uid="{96C9C453-112E-4C0A-86AA-E3311FB2D14C}"/>
    <cellStyle name="Normal 13 10 4 2 22" xfId="12109" xr:uid="{E2D88949-6E9E-4EFC-85DD-5E53A84E41D2}"/>
    <cellStyle name="Normal 13 10 4 2 3" xfId="12110" xr:uid="{03315B77-F3D3-45BD-89A4-77213EFBC0AB}"/>
    <cellStyle name="Normal 13 10 4 2 4" xfId="12111" xr:uid="{A06BCA31-8450-4A87-8E24-A35270CF49A6}"/>
    <cellStyle name="Normal 13 10 4 2 5" xfId="12112" xr:uid="{F5942D4C-FC64-4758-A264-0CF1069C992D}"/>
    <cellStyle name="Normal 13 10 4 2 6" xfId="12113" xr:uid="{B30DE9DB-8C60-49EB-962E-618CB105C7EF}"/>
    <cellStyle name="Normal 13 10 4 2 7" xfId="12114" xr:uid="{45D1EF2B-CE96-428A-8C25-6843E07288B5}"/>
    <cellStyle name="Normal 13 10 4 2 8" xfId="12115" xr:uid="{BB01C91E-CF71-4D68-A30E-0D7B8F5305CA}"/>
    <cellStyle name="Normal 13 10 4 2 9" xfId="12116" xr:uid="{4D84A403-A764-4121-BAC1-43C653001029}"/>
    <cellStyle name="Normal 13 10 4 20" xfId="12117" xr:uid="{FAD9167B-21F7-48E2-B8D0-4B67756D01AF}"/>
    <cellStyle name="Normal 13 10 4 21" xfId="12118" xr:uid="{0C736525-7757-46C1-BDB0-B7E5FA5F1091}"/>
    <cellStyle name="Normal 13 10 4 22" xfId="12119" xr:uid="{152475EF-6F7D-420A-9BDB-9A3DB1B7168C}"/>
    <cellStyle name="Normal 13 10 4 23" xfId="12120" xr:uid="{5E7F3466-9785-4615-9463-6E97C6274E45}"/>
    <cellStyle name="Normal 13 10 4 24" xfId="12121" xr:uid="{FE8908A0-B18C-4B6A-A677-530676AFF266}"/>
    <cellStyle name="Normal 13 10 4 25" xfId="12122" xr:uid="{2DB69BB5-7A65-47CB-9A36-DC0993503E59}"/>
    <cellStyle name="Normal 13 10 4 26" xfId="12123" xr:uid="{84D2AFAF-CB27-441C-BF46-70C7104FC082}"/>
    <cellStyle name="Normal 13 10 4 27" xfId="12124" xr:uid="{B35FABA9-AF81-4B88-9261-F0714418E105}"/>
    <cellStyle name="Normal 13 10 4 28" xfId="12125" xr:uid="{CA277C2B-EA1E-4DF6-BD00-D4CFD5829B92}"/>
    <cellStyle name="Normal 13 10 4 29" xfId="12126" xr:uid="{3DA9C5DC-56D4-47F9-8CB0-9BC77AD49C33}"/>
    <cellStyle name="Normal 13 10 4 3" xfId="12127" xr:uid="{D4579D1B-B730-4DC8-B807-6DFF877A4060}"/>
    <cellStyle name="Normal 13 10 4 3 10" xfId="12128" xr:uid="{7B946F2E-23CE-48F2-B30D-09D117FD6E75}"/>
    <cellStyle name="Normal 13 10 4 3 11" xfId="12129" xr:uid="{0F01E484-A963-4B2C-9227-BEFD9933317B}"/>
    <cellStyle name="Normal 13 10 4 3 12" xfId="12130" xr:uid="{BB4B72CF-BD73-48AD-B8B3-CB697FE2AEF3}"/>
    <cellStyle name="Normal 13 10 4 3 13" xfId="12131" xr:uid="{A3FE7D59-6866-4F0C-8C3F-5465DD239150}"/>
    <cellStyle name="Normal 13 10 4 3 14" xfId="12132" xr:uid="{D6DD9F2E-5751-4080-B8BD-BB10476E9ECB}"/>
    <cellStyle name="Normal 13 10 4 3 15" xfId="12133" xr:uid="{B8779B25-3F2E-4582-8EAF-327569D852CD}"/>
    <cellStyle name="Normal 13 10 4 3 16" xfId="12134" xr:uid="{C9E8E0CE-DC06-483A-B36F-45FD6CA544F2}"/>
    <cellStyle name="Normal 13 10 4 3 17" xfId="12135" xr:uid="{E2F2D09B-C6E2-4253-9AE1-26DFD5E9950F}"/>
    <cellStyle name="Normal 13 10 4 3 18" xfId="12136" xr:uid="{F19F8506-49AD-4D4C-952A-FB7864A47882}"/>
    <cellStyle name="Normal 13 10 4 3 19" xfId="12137" xr:uid="{9289A68F-3DC0-45DA-B6D0-37AA11E4085E}"/>
    <cellStyle name="Normal 13 10 4 3 2" xfId="12138" xr:uid="{A6FB7F4C-AD35-4A30-9F10-31423C59ED53}"/>
    <cellStyle name="Normal 13 10 4 3 20" xfId="12139" xr:uid="{F7BF109B-627D-4232-AD0C-EA9E59E95B54}"/>
    <cellStyle name="Normal 13 10 4 3 21" xfId="12140" xr:uid="{59057029-5CA7-4A5F-89DD-7383D8BEE73B}"/>
    <cellStyle name="Normal 13 10 4 3 22" xfId="12141" xr:uid="{61780E4C-D70E-4F54-9060-4AE1D250AAC2}"/>
    <cellStyle name="Normal 13 10 4 3 3" xfId="12142" xr:uid="{8C39E1FF-60CF-4CEC-A33E-4BF7D6114CF6}"/>
    <cellStyle name="Normal 13 10 4 3 4" xfId="12143" xr:uid="{A83CAA96-29CD-4B83-8DED-A93F95D1A0C9}"/>
    <cellStyle name="Normal 13 10 4 3 5" xfId="12144" xr:uid="{8FF618B2-33F0-4DAE-976F-E114935A269F}"/>
    <cellStyle name="Normal 13 10 4 3 6" xfId="12145" xr:uid="{5B6E9C3D-8BCD-44A6-9627-2C1F20F32EAE}"/>
    <cellStyle name="Normal 13 10 4 3 7" xfId="12146" xr:uid="{4AD42B13-97DA-4894-89DB-109AABF67C5D}"/>
    <cellStyle name="Normal 13 10 4 3 8" xfId="12147" xr:uid="{65DEBC00-D1DC-4358-8B9E-BFD7C857AFBE}"/>
    <cellStyle name="Normal 13 10 4 3 9" xfId="12148" xr:uid="{844D9183-079B-4836-AC8F-10A5362463A3}"/>
    <cellStyle name="Normal 13 10 4 30" xfId="12149" xr:uid="{DDF3085C-7AB3-42CE-8A61-0E7C07BBF5EA}"/>
    <cellStyle name="Normal 13 10 4 31" xfId="12150" xr:uid="{D1783C2D-3619-4915-B03A-697F323A7396}"/>
    <cellStyle name="Normal 13 10 4 4" xfId="12151" xr:uid="{C702AA2C-0C1F-4F33-A40D-FA55F3A4A278}"/>
    <cellStyle name="Normal 13 10 4 4 10" xfId="12152" xr:uid="{04B9AE54-CFD7-4ED7-9CDF-9CF5F795320E}"/>
    <cellStyle name="Normal 13 10 4 4 11" xfId="12153" xr:uid="{68D5A31E-E5BC-4F79-AD78-4B0BD09DBF94}"/>
    <cellStyle name="Normal 13 10 4 4 12" xfId="12154" xr:uid="{177A1AF6-3381-46DD-8A55-4007B28E147C}"/>
    <cellStyle name="Normal 13 10 4 4 13" xfId="12155" xr:uid="{67700C16-AB0F-4854-B3BF-1D7F1A8A2F3A}"/>
    <cellStyle name="Normal 13 10 4 4 14" xfId="12156" xr:uid="{A075AD90-6ABD-4760-9DDB-7FA719244ADC}"/>
    <cellStyle name="Normal 13 10 4 4 15" xfId="12157" xr:uid="{B1B4F077-10F9-4D13-938F-C4AF6918FD89}"/>
    <cellStyle name="Normal 13 10 4 4 16" xfId="12158" xr:uid="{8748D0C3-C860-4E37-BE57-8E0811D11145}"/>
    <cellStyle name="Normal 13 10 4 4 17" xfId="12159" xr:uid="{1C119885-CD6C-45F2-96AC-94DA039D602E}"/>
    <cellStyle name="Normal 13 10 4 4 18" xfId="12160" xr:uid="{04C20F14-8502-4BB4-B62B-C80964D89B4B}"/>
    <cellStyle name="Normal 13 10 4 4 19" xfId="12161" xr:uid="{E4CD0769-8652-4DBB-A13A-EBED0D7B84D5}"/>
    <cellStyle name="Normal 13 10 4 4 2" xfId="12162" xr:uid="{49CAF81E-762D-4FE4-BD7B-1423A8DE0D23}"/>
    <cellStyle name="Normal 13 10 4 4 20" xfId="12163" xr:uid="{1C9C85B4-3F79-4C17-8B0D-C03A2B8F6262}"/>
    <cellStyle name="Normal 13 10 4 4 21" xfId="12164" xr:uid="{E8CD131D-9A25-4FF5-AB5C-27541D6B3336}"/>
    <cellStyle name="Normal 13 10 4 4 22" xfId="12165" xr:uid="{487BA15A-700C-4928-8A08-08A427311708}"/>
    <cellStyle name="Normal 13 10 4 4 3" xfId="12166" xr:uid="{9D406436-B898-4AF3-8900-6C625D6EF6A6}"/>
    <cellStyle name="Normal 13 10 4 4 4" xfId="12167" xr:uid="{7E22BA89-A11D-4C6C-8FC7-879941E307C6}"/>
    <cellStyle name="Normal 13 10 4 4 5" xfId="12168" xr:uid="{39AC04EF-A580-47EA-B67A-71DEF754A811}"/>
    <cellStyle name="Normal 13 10 4 4 6" xfId="12169" xr:uid="{C3DBD523-AFCA-497B-ACD6-FBF4E9B32025}"/>
    <cellStyle name="Normal 13 10 4 4 7" xfId="12170" xr:uid="{7FA2C60D-AE4F-46D2-A10C-D879F753A5F7}"/>
    <cellStyle name="Normal 13 10 4 4 8" xfId="12171" xr:uid="{3B1C0327-8F92-4ADD-B03F-44CA2592D247}"/>
    <cellStyle name="Normal 13 10 4 4 9" xfId="12172" xr:uid="{1DD79B08-1521-4A55-B8F7-5AFE0132AF6D}"/>
    <cellStyle name="Normal 13 10 4 5" xfId="12173" xr:uid="{33A0FC4F-1718-4C88-BF57-3A769C691BFD}"/>
    <cellStyle name="Normal 13 10 4 5 10" xfId="12174" xr:uid="{E5448E4F-8485-44E9-8E58-E54E48A4A5FD}"/>
    <cellStyle name="Normal 13 10 4 5 11" xfId="12175" xr:uid="{699F4702-A9B3-41A2-B6EE-A5DEF386B3EF}"/>
    <cellStyle name="Normal 13 10 4 5 12" xfId="12176" xr:uid="{B3D4BEA8-277B-4BC7-8A7F-FD6B225A4B20}"/>
    <cellStyle name="Normal 13 10 4 5 13" xfId="12177" xr:uid="{A7427E30-C982-40C5-A401-EB6A6DB422A8}"/>
    <cellStyle name="Normal 13 10 4 5 14" xfId="12178" xr:uid="{F989FEE8-5F0C-4D22-8830-4B657CD9E0BB}"/>
    <cellStyle name="Normal 13 10 4 5 15" xfId="12179" xr:uid="{7EC5BE31-9F8B-4F79-9067-29384BCAF07A}"/>
    <cellStyle name="Normal 13 10 4 5 16" xfId="12180" xr:uid="{41B0DE7B-17B4-4850-814B-7AF5D8780910}"/>
    <cellStyle name="Normal 13 10 4 5 17" xfId="12181" xr:uid="{77A229C9-837B-4D1C-8E50-54112428DD96}"/>
    <cellStyle name="Normal 13 10 4 5 18" xfId="12182" xr:uid="{A493A77D-A1D0-4816-9825-B8F7091438B0}"/>
    <cellStyle name="Normal 13 10 4 5 19" xfId="12183" xr:uid="{8A70F0FB-E928-40CD-8625-DBDDF1F48B83}"/>
    <cellStyle name="Normal 13 10 4 5 2" xfId="12184" xr:uid="{F7884F37-4065-4C97-BCD6-9965F17D74C1}"/>
    <cellStyle name="Normal 13 10 4 5 20" xfId="12185" xr:uid="{01C3094D-5E65-493A-9E70-080868CFA0D8}"/>
    <cellStyle name="Normal 13 10 4 5 21" xfId="12186" xr:uid="{D327259B-D8C7-4380-AD8C-D73883664F74}"/>
    <cellStyle name="Normal 13 10 4 5 22" xfId="12187" xr:uid="{C769E17B-0F21-4483-AD52-83DE97D60BC7}"/>
    <cellStyle name="Normal 13 10 4 5 3" xfId="12188" xr:uid="{2AB6FDA1-63D1-4B62-B682-7E2467C4B3FE}"/>
    <cellStyle name="Normal 13 10 4 5 4" xfId="12189" xr:uid="{1E9302A7-321C-4918-9D98-2DD83F067710}"/>
    <cellStyle name="Normal 13 10 4 5 5" xfId="12190" xr:uid="{3C5D4978-0B5F-4F14-91A5-416AC9C70DC6}"/>
    <cellStyle name="Normal 13 10 4 5 6" xfId="12191" xr:uid="{0BD126F7-3B83-4EEC-A77A-D6D12A4CD6A4}"/>
    <cellStyle name="Normal 13 10 4 5 7" xfId="12192" xr:uid="{2EEAF9A9-9A66-4982-A54F-C594F8CC0E18}"/>
    <cellStyle name="Normal 13 10 4 5 8" xfId="12193" xr:uid="{0863C409-8B32-4374-B20F-5616F6F317FF}"/>
    <cellStyle name="Normal 13 10 4 5 9" xfId="12194" xr:uid="{C4291658-290F-48E2-B476-1C7E7C110C5F}"/>
    <cellStyle name="Normal 13 10 4 6" xfId="12195" xr:uid="{12AC5048-B602-451A-A010-7FFF31E05F3A}"/>
    <cellStyle name="Normal 13 10 4 6 10" xfId="12196" xr:uid="{FAB2CF6C-703C-479B-9C6E-639E3330137C}"/>
    <cellStyle name="Normal 13 10 4 6 11" xfId="12197" xr:uid="{4718BEDE-6BBD-42AD-9502-CF3084C65469}"/>
    <cellStyle name="Normal 13 10 4 6 12" xfId="12198" xr:uid="{7D47C646-7F25-44A5-9E5A-8D4C9965BAC8}"/>
    <cellStyle name="Normal 13 10 4 6 13" xfId="12199" xr:uid="{99D97B46-6F82-4275-A19C-E780D0F35612}"/>
    <cellStyle name="Normal 13 10 4 6 14" xfId="12200" xr:uid="{D220D876-6CC6-4528-955E-55C95BBCAA61}"/>
    <cellStyle name="Normal 13 10 4 6 15" xfId="12201" xr:uid="{1367C14A-398E-4F8A-B16D-C9982F04B961}"/>
    <cellStyle name="Normal 13 10 4 6 16" xfId="12202" xr:uid="{FFABBE52-2C63-487F-8083-D8FBCDF794DC}"/>
    <cellStyle name="Normal 13 10 4 6 17" xfId="12203" xr:uid="{C13E0F71-DF53-49CE-8BC3-74D1DD516E0E}"/>
    <cellStyle name="Normal 13 10 4 6 18" xfId="12204" xr:uid="{D407C079-24D3-458A-812E-2582FB279A3D}"/>
    <cellStyle name="Normal 13 10 4 6 19" xfId="12205" xr:uid="{115D3792-AC7E-486C-9C5A-EFF093597705}"/>
    <cellStyle name="Normal 13 10 4 6 2" xfId="12206" xr:uid="{3EBC3B2A-9383-4530-9ACC-C45B66412139}"/>
    <cellStyle name="Normal 13 10 4 6 20" xfId="12207" xr:uid="{5362001D-F01C-4537-ACB0-5F0EE2BD9BDD}"/>
    <cellStyle name="Normal 13 10 4 6 21" xfId="12208" xr:uid="{5477D8B5-4C6A-469F-A15E-902B20F53BDC}"/>
    <cellStyle name="Normal 13 10 4 6 22" xfId="12209" xr:uid="{4B2B604A-C515-4747-945A-B95B9DA88E2C}"/>
    <cellStyle name="Normal 13 10 4 6 3" xfId="12210" xr:uid="{C2008BE4-78A2-409F-8549-1E1FA87F681C}"/>
    <cellStyle name="Normal 13 10 4 6 4" xfId="12211" xr:uid="{FD5B621F-3EBB-4809-8150-5F5E7C9B6A09}"/>
    <cellStyle name="Normal 13 10 4 6 5" xfId="12212" xr:uid="{F7C9F549-E11B-464E-B9AF-56348BE9503F}"/>
    <cellStyle name="Normal 13 10 4 6 6" xfId="12213" xr:uid="{40DDD66A-1C30-430E-AF9E-3E7A50548910}"/>
    <cellStyle name="Normal 13 10 4 6 7" xfId="12214" xr:uid="{2318A358-DD8A-47AB-A563-F5F4327F0C7E}"/>
    <cellStyle name="Normal 13 10 4 6 8" xfId="12215" xr:uid="{DB728D20-AAAC-4B88-9FEF-09383520C569}"/>
    <cellStyle name="Normal 13 10 4 6 9" xfId="12216" xr:uid="{65493FDB-E434-4E08-BD22-26962186D59D}"/>
    <cellStyle name="Normal 13 10 4 7" xfId="12217" xr:uid="{D38B9259-7E3A-40F5-B743-AC4A87820639}"/>
    <cellStyle name="Normal 13 10 4 7 10" xfId="12218" xr:uid="{067723FE-56D1-4674-89A8-E3BB4C2D2E9E}"/>
    <cellStyle name="Normal 13 10 4 7 11" xfId="12219" xr:uid="{E4B66AE2-8B8B-4265-8CCC-FF3ADD5F49AB}"/>
    <cellStyle name="Normal 13 10 4 7 12" xfId="12220" xr:uid="{BB9C236B-0854-401D-BDF5-E4979687412E}"/>
    <cellStyle name="Normal 13 10 4 7 13" xfId="12221" xr:uid="{5FB23750-E49D-43E6-9942-A9DF54059E88}"/>
    <cellStyle name="Normal 13 10 4 7 14" xfId="12222" xr:uid="{CCD79529-B50A-43E7-90B7-315A3500F71E}"/>
    <cellStyle name="Normal 13 10 4 7 15" xfId="12223" xr:uid="{F8EF8D12-C376-46F9-A724-E529C2F13F11}"/>
    <cellStyle name="Normal 13 10 4 7 16" xfId="12224" xr:uid="{0DFE04ED-6441-4474-BF06-C0A9C82953D0}"/>
    <cellStyle name="Normal 13 10 4 7 17" xfId="12225" xr:uid="{FD0701EA-AE65-4DCB-BCBF-17442D5BDD55}"/>
    <cellStyle name="Normal 13 10 4 7 18" xfId="12226" xr:uid="{ADBBFB19-3963-4FC1-8B38-1BC81FDD3478}"/>
    <cellStyle name="Normal 13 10 4 7 19" xfId="12227" xr:uid="{F6532E50-B11C-4EC2-B2B9-F6CD9166234D}"/>
    <cellStyle name="Normal 13 10 4 7 2" xfId="12228" xr:uid="{C8AFA3C8-C024-4A33-9FEF-9687D887FE8F}"/>
    <cellStyle name="Normal 13 10 4 7 20" xfId="12229" xr:uid="{D0057C7D-DA3F-4C8F-890C-E1CD07EA23F9}"/>
    <cellStyle name="Normal 13 10 4 7 21" xfId="12230" xr:uid="{615598B4-C383-42F1-A92E-8E5DD6B99A4D}"/>
    <cellStyle name="Normal 13 10 4 7 22" xfId="12231" xr:uid="{D18FCC5A-41F3-4C41-97B2-43B075790C9A}"/>
    <cellStyle name="Normal 13 10 4 7 3" xfId="12232" xr:uid="{FFB446CD-7C24-4537-96B0-351DCCFBD3AE}"/>
    <cellStyle name="Normal 13 10 4 7 4" xfId="12233" xr:uid="{28926D9C-BABF-41E5-8698-ABD21FD320C0}"/>
    <cellStyle name="Normal 13 10 4 7 5" xfId="12234" xr:uid="{0E51A0D4-9CF2-42BB-9424-56DFC8C840F3}"/>
    <cellStyle name="Normal 13 10 4 7 6" xfId="12235" xr:uid="{C1AA1823-748B-419F-88CA-B4A8B8B11C3E}"/>
    <cellStyle name="Normal 13 10 4 7 7" xfId="12236" xr:uid="{3F7A7E70-56E3-495E-B27D-704427C0DB19}"/>
    <cellStyle name="Normal 13 10 4 7 8" xfId="12237" xr:uid="{CC36A511-C503-4906-B63D-3A260A2C0471}"/>
    <cellStyle name="Normal 13 10 4 7 9" xfId="12238" xr:uid="{07A5CC14-4998-42FB-8D57-DF610E2085FF}"/>
    <cellStyle name="Normal 13 10 4 8" xfId="12239" xr:uid="{ECB679EE-EDD2-4C5B-9573-ED958002D151}"/>
    <cellStyle name="Normal 13 10 4 8 10" xfId="12240" xr:uid="{CF94135D-F3A6-49D4-A3BC-E5E3AEE6FFA5}"/>
    <cellStyle name="Normal 13 10 4 8 11" xfId="12241" xr:uid="{668113D7-7EDE-4B75-BC4F-E3491F1B9C2C}"/>
    <cellStyle name="Normal 13 10 4 8 12" xfId="12242" xr:uid="{4CA34D71-E6BA-4A8B-8979-198BD44DB007}"/>
    <cellStyle name="Normal 13 10 4 8 13" xfId="12243" xr:uid="{9E8C52AA-809E-4A2C-A8A6-6C94A3CB2404}"/>
    <cellStyle name="Normal 13 10 4 8 14" xfId="12244" xr:uid="{D85BE3E1-E040-431F-AD1A-A5EA74D0ECE0}"/>
    <cellStyle name="Normal 13 10 4 8 15" xfId="12245" xr:uid="{2105667D-2138-4EA3-B7C9-80CB28846686}"/>
    <cellStyle name="Normal 13 10 4 8 16" xfId="12246" xr:uid="{4663E1CF-F800-4525-BE90-2507D44B00F0}"/>
    <cellStyle name="Normal 13 10 4 8 17" xfId="12247" xr:uid="{B224B5DB-208D-4737-B836-29498A16B8F5}"/>
    <cellStyle name="Normal 13 10 4 8 18" xfId="12248" xr:uid="{4BDDACDA-4635-410E-9E97-4DB070DB870D}"/>
    <cellStyle name="Normal 13 10 4 8 19" xfId="12249" xr:uid="{FD5B8807-28F7-4E83-BDBB-6A83B4D24054}"/>
    <cellStyle name="Normal 13 10 4 8 2" xfId="12250" xr:uid="{49DB2FC0-E5A4-4D34-8C32-5345A4D47633}"/>
    <cellStyle name="Normal 13 10 4 8 20" xfId="12251" xr:uid="{630795BA-815D-4C82-854C-DEF482C24263}"/>
    <cellStyle name="Normal 13 10 4 8 21" xfId="12252" xr:uid="{3E75E7E6-714D-41C7-90DB-19C4D12D204C}"/>
    <cellStyle name="Normal 13 10 4 8 22" xfId="12253" xr:uid="{9D7FACE9-38E3-4785-BA65-6C6DB190E448}"/>
    <cellStyle name="Normal 13 10 4 8 3" xfId="12254" xr:uid="{CF1251A5-FBFD-4FB1-99D8-108A0C11EBCC}"/>
    <cellStyle name="Normal 13 10 4 8 4" xfId="12255" xr:uid="{1EF3207C-5711-42C6-B090-8BAD20552901}"/>
    <cellStyle name="Normal 13 10 4 8 5" xfId="12256" xr:uid="{CF8CA176-BA62-4682-86EC-D4354D2B0F69}"/>
    <cellStyle name="Normal 13 10 4 8 6" xfId="12257" xr:uid="{6C0B36F0-159C-45D3-BA58-74A779E0C354}"/>
    <cellStyle name="Normal 13 10 4 8 7" xfId="12258" xr:uid="{6821DDC9-A962-4F35-94A5-48E31C656810}"/>
    <cellStyle name="Normal 13 10 4 8 8" xfId="12259" xr:uid="{61EA8722-56D3-48FA-891F-CB32C75472DD}"/>
    <cellStyle name="Normal 13 10 4 8 9" xfId="12260" xr:uid="{890F2DEB-8E29-4E39-B3D0-7394780BAA70}"/>
    <cellStyle name="Normal 13 10 4 9" xfId="12261" xr:uid="{B67B7BC7-5B2E-4B9F-BCDE-E7723A204538}"/>
    <cellStyle name="Normal 13 10 4 9 10" xfId="12262" xr:uid="{E6E195A0-B48F-43C9-BAC2-EE00C2FFA12A}"/>
    <cellStyle name="Normal 13 10 4 9 11" xfId="12263" xr:uid="{1CD9B46A-F4BC-4E9B-95A9-53BC42B805EE}"/>
    <cellStyle name="Normal 13 10 4 9 12" xfId="12264" xr:uid="{0CBC2ED5-B577-427F-A920-229C6EB94CBC}"/>
    <cellStyle name="Normal 13 10 4 9 13" xfId="12265" xr:uid="{1EB792CA-3E4E-41A6-BACC-EF043265AEC7}"/>
    <cellStyle name="Normal 13 10 4 9 14" xfId="12266" xr:uid="{BFA38702-153A-4018-9103-936D3C615373}"/>
    <cellStyle name="Normal 13 10 4 9 15" xfId="12267" xr:uid="{B04ED316-3C45-4484-B4F2-F96063BB20E8}"/>
    <cellStyle name="Normal 13 10 4 9 16" xfId="12268" xr:uid="{36D05551-06FB-41A7-A5DB-8DDF6D00A940}"/>
    <cellStyle name="Normal 13 10 4 9 17" xfId="12269" xr:uid="{674B60CC-18DA-4274-A65D-32EE42695DD0}"/>
    <cellStyle name="Normal 13 10 4 9 18" xfId="12270" xr:uid="{4E39A9E1-DF1B-49D6-9713-4954391769DF}"/>
    <cellStyle name="Normal 13 10 4 9 19" xfId="12271" xr:uid="{4777E216-81D8-43A5-962D-72E77734E735}"/>
    <cellStyle name="Normal 13 10 4 9 2" xfId="12272" xr:uid="{0729062C-4EFF-4B71-9321-C4F313C36AD4}"/>
    <cellStyle name="Normal 13 10 4 9 20" xfId="12273" xr:uid="{D909E3C5-175A-4102-9C4A-0531482032D3}"/>
    <cellStyle name="Normal 13 10 4 9 21" xfId="12274" xr:uid="{0CFBEB4E-3477-4C36-AAD1-5037BA79A77A}"/>
    <cellStyle name="Normal 13 10 4 9 22" xfId="12275" xr:uid="{0AF198CE-D5F9-4CED-9CA6-5F335B112A2F}"/>
    <cellStyle name="Normal 13 10 4 9 3" xfId="12276" xr:uid="{3017AD87-5C1F-40A7-AAEF-7F5897C8B60D}"/>
    <cellStyle name="Normal 13 10 4 9 4" xfId="12277" xr:uid="{4AE630E5-AEF2-4980-90A2-EEF0214D828A}"/>
    <cellStyle name="Normal 13 10 4 9 5" xfId="12278" xr:uid="{72E72C18-6835-4CC2-B20C-74A5E29BE37B}"/>
    <cellStyle name="Normal 13 10 4 9 6" xfId="12279" xr:uid="{AEF11A9D-27F6-41F5-85E0-B7E3511595E5}"/>
    <cellStyle name="Normal 13 10 4 9 7" xfId="12280" xr:uid="{B40569B5-7850-4F14-9FA7-AA691054F44D}"/>
    <cellStyle name="Normal 13 10 4 9 8" xfId="12281" xr:uid="{43D107D7-03B1-4D8D-ACF9-792724F886EA}"/>
    <cellStyle name="Normal 13 10 4 9 9" xfId="12282" xr:uid="{68E9F8DD-43ED-4EF6-84B7-8E95A95AC4C3}"/>
    <cellStyle name="Normal 13 10 5" xfId="12283" xr:uid="{2D735429-1A46-4DF6-8301-6B6FC15AD970}"/>
    <cellStyle name="Normal 13 10 5 10" xfId="12284" xr:uid="{129918B8-A4E9-4517-ABAB-E1873217A816}"/>
    <cellStyle name="Normal 13 10 5 10 10" xfId="12285" xr:uid="{D69D4431-E1E3-4444-86A8-5CEFCB389FE7}"/>
    <cellStyle name="Normal 13 10 5 10 11" xfId="12286" xr:uid="{95111A35-72AC-47F7-A0A9-60B9B20325CA}"/>
    <cellStyle name="Normal 13 10 5 10 12" xfId="12287" xr:uid="{35F8DA70-513F-4342-9927-310C4A61C273}"/>
    <cellStyle name="Normal 13 10 5 10 13" xfId="12288" xr:uid="{0CABC663-AA86-4ABC-8D0F-302464629806}"/>
    <cellStyle name="Normal 13 10 5 10 14" xfId="12289" xr:uid="{5975149F-35B7-40C6-B9AD-B30963A58CA6}"/>
    <cellStyle name="Normal 13 10 5 10 15" xfId="12290" xr:uid="{6D767542-2E66-4EC5-864B-EB9106ABBE0C}"/>
    <cellStyle name="Normal 13 10 5 10 16" xfId="12291" xr:uid="{8018A8B3-2226-4F6B-A25D-E0EF0E2D3A83}"/>
    <cellStyle name="Normal 13 10 5 10 17" xfId="12292" xr:uid="{39AF9ADC-DB9B-4E83-9ECD-64E0EC90D395}"/>
    <cellStyle name="Normal 13 10 5 10 18" xfId="12293" xr:uid="{5BA3F595-FCBD-41AF-AB63-6053EE5F840C}"/>
    <cellStyle name="Normal 13 10 5 10 19" xfId="12294" xr:uid="{3442121F-CB9E-49BA-93BF-2B3346B5807E}"/>
    <cellStyle name="Normal 13 10 5 10 2" xfId="12295" xr:uid="{A72F5494-CCDA-4106-8C17-19C4858FC874}"/>
    <cellStyle name="Normal 13 10 5 10 20" xfId="12296" xr:uid="{B63C5F98-3CCA-4C14-91B7-2790E80E9A49}"/>
    <cellStyle name="Normal 13 10 5 10 21" xfId="12297" xr:uid="{F1E70501-D2EF-4FAE-BA98-306F7508D39A}"/>
    <cellStyle name="Normal 13 10 5 10 22" xfId="12298" xr:uid="{BFF7A681-7341-4D50-AD8E-D09D8AB81B3F}"/>
    <cellStyle name="Normal 13 10 5 10 3" xfId="12299" xr:uid="{D9467673-327F-4B08-8A28-061447945E1B}"/>
    <cellStyle name="Normal 13 10 5 10 4" xfId="12300" xr:uid="{8B07BF44-36E8-4AA6-8CA9-3D67A7954D81}"/>
    <cellStyle name="Normal 13 10 5 10 5" xfId="12301" xr:uid="{818F2511-FE8B-448D-BE2A-201B238DBA16}"/>
    <cellStyle name="Normal 13 10 5 10 6" xfId="12302" xr:uid="{367E23AF-A555-4125-AC96-6D44F442CAEC}"/>
    <cellStyle name="Normal 13 10 5 10 7" xfId="12303" xr:uid="{722F4BC7-63C6-4922-8B65-53BAA0F13903}"/>
    <cellStyle name="Normal 13 10 5 10 8" xfId="12304" xr:uid="{6FE77535-1DD8-4BCA-BC90-7CA96B8CC56F}"/>
    <cellStyle name="Normal 13 10 5 10 9" xfId="12305" xr:uid="{50F163E7-E84C-4467-8F4F-FDCA4BBB47E8}"/>
    <cellStyle name="Normal 13 10 5 11" xfId="12306" xr:uid="{8554DF1F-49B9-41BA-B956-EA117F008B31}"/>
    <cellStyle name="Normal 13 10 5 12" xfId="12307" xr:uid="{38C2D044-7E7F-4121-BC77-A72A0F4E7B54}"/>
    <cellStyle name="Normal 13 10 5 13" xfId="12308" xr:uid="{7A2826F8-29E8-41BB-8B82-F7CF8E56C4CA}"/>
    <cellStyle name="Normal 13 10 5 14" xfId="12309" xr:uid="{00687417-908A-47A0-A39A-ED8A808476A4}"/>
    <cellStyle name="Normal 13 10 5 15" xfId="12310" xr:uid="{DA47778E-956C-4E76-ABB9-D37A856BD223}"/>
    <cellStyle name="Normal 13 10 5 16" xfId="12311" xr:uid="{40219097-F26B-4724-9A8C-14275A20E558}"/>
    <cellStyle name="Normal 13 10 5 17" xfId="12312" xr:uid="{D5B61A1C-4EF2-4453-AB43-A241DC0789CF}"/>
    <cellStyle name="Normal 13 10 5 18" xfId="12313" xr:uid="{16E0D7D2-E7B4-4BB1-A113-83BBA8D4A79B}"/>
    <cellStyle name="Normal 13 10 5 19" xfId="12314" xr:uid="{9763F6C8-F23E-4450-A54C-DE3097964934}"/>
    <cellStyle name="Normal 13 10 5 2" xfId="12315" xr:uid="{91CDEF36-107B-45EF-9CBA-FD6DBC93D5CD}"/>
    <cellStyle name="Normal 13 10 5 2 10" xfId="12316" xr:uid="{D31E011C-A0D8-4DAB-82D8-737DA05818E8}"/>
    <cellStyle name="Normal 13 10 5 2 11" xfId="12317" xr:uid="{F376CAE8-4198-4CCC-AA8A-709F9AB0AED1}"/>
    <cellStyle name="Normal 13 10 5 2 12" xfId="12318" xr:uid="{CEEB68ED-D79B-4114-913C-04E369070C40}"/>
    <cellStyle name="Normal 13 10 5 2 13" xfId="12319" xr:uid="{DD239786-C56F-44F3-B3BE-09B6302601C6}"/>
    <cellStyle name="Normal 13 10 5 2 14" xfId="12320" xr:uid="{4B5398B3-48A8-41E2-8528-F592A1730A49}"/>
    <cellStyle name="Normal 13 10 5 2 15" xfId="12321" xr:uid="{22F84B0C-ACBA-469C-9F18-9CA81CAE0AE5}"/>
    <cellStyle name="Normal 13 10 5 2 16" xfId="12322" xr:uid="{B2692CA3-A58A-4209-A82F-8714E686E7C0}"/>
    <cellStyle name="Normal 13 10 5 2 17" xfId="12323" xr:uid="{D1414717-5587-4B38-93D9-ED4B75DDBC23}"/>
    <cellStyle name="Normal 13 10 5 2 18" xfId="12324" xr:uid="{461AFBF2-A1BA-4391-B94E-F14742C78457}"/>
    <cellStyle name="Normal 13 10 5 2 19" xfId="12325" xr:uid="{3476B5DC-1421-4E27-A0AD-4087A4DE0649}"/>
    <cellStyle name="Normal 13 10 5 2 2" xfId="12326" xr:uid="{70BBADC4-C4F5-4BDD-B5FD-2D693CFDA93A}"/>
    <cellStyle name="Normal 13 10 5 2 20" xfId="12327" xr:uid="{3DCDD588-1AB8-4D99-B531-944FB4B367EB}"/>
    <cellStyle name="Normal 13 10 5 2 21" xfId="12328" xr:uid="{74302D47-E5B3-478C-8BF1-111A313AC760}"/>
    <cellStyle name="Normal 13 10 5 2 22" xfId="12329" xr:uid="{94D6EA1D-56B6-4088-BD25-A42A9387E17F}"/>
    <cellStyle name="Normal 13 10 5 2 3" xfId="12330" xr:uid="{E919EA5E-A24C-4D59-980D-9A3B97D1428A}"/>
    <cellStyle name="Normal 13 10 5 2 4" xfId="12331" xr:uid="{59ED9DF2-12B3-4012-B434-727CA4BC7E39}"/>
    <cellStyle name="Normal 13 10 5 2 5" xfId="12332" xr:uid="{6F8EBA0E-EB80-48B9-93B7-2675AD37E3DC}"/>
    <cellStyle name="Normal 13 10 5 2 6" xfId="12333" xr:uid="{748B6C34-08C8-415A-BFE5-378B3E5B189A}"/>
    <cellStyle name="Normal 13 10 5 2 7" xfId="12334" xr:uid="{ECAAF32C-5E32-4861-A20C-D8A273446B79}"/>
    <cellStyle name="Normal 13 10 5 2 8" xfId="12335" xr:uid="{EA171349-30AB-40BE-9107-82860A41EC91}"/>
    <cellStyle name="Normal 13 10 5 2 9" xfId="12336" xr:uid="{5554575B-C2DE-40B7-989F-C99CFA7F52F1}"/>
    <cellStyle name="Normal 13 10 5 20" xfId="12337" xr:uid="{4447A213-2F32-4B49-ACE6-D36255C6B794}"/>
    <cellStyle name="Normal 13 10 5 21" xfId="12338" xr:uid="{A894FF45-7D58-4780-987F-A64CF57BFB0D}"/>
    <cellStyle name="Normal 13 10 5 22" xfId="12339" xr:uid="{AA01775D-CB12-476C-8885-A983CF12DED4}"/>
    <cellStyle name="Normal 13 10 5 23" xfId="12340" xr:uid="{14B3BB43-CD70-40D8-91BE-A36E695CD89A}"/>
    <cellStyle name="Normal 13 10 5 24" xfId="12341" xr:uid="{B5A473F7-216F-40AA-9B67-44C61B5BBFBB}"/>
    <cellStyle name="Normal 13 10 5 25" xfId="12342" xr:uid="{B8294D8B-08F3-49F2-958E-2F006851B4F1}"/>
    <cellStyle name="Normal 13 10 5 26" xfId="12343" xr:uid="{8B44EA28-4FB7-4741-9697-AB33B040C4E1}"/>
    <cellStyle name="Normal 13 10 5 27" xfId="12344" xr:uid="{86FE911A-CAFF-461A-9131-18BD210E63F2}"/>
    <cellStyle name="Normal 13 10 5 28" xfId="12345" xr:uid="{4BA57C25-2C77-4E18-B817-18DE75ED77FB}"/>
    <cellStyle name="Normal 13 10 5 29" xfId="12346" xr:uid="{26ED1BF6-8DA2-4CB7-AD52-0FE4763F9192}"/>
    <cellStyle name="Normal 13 10 5 3" xfId="12347" xr:uid="{C2E01372-1F99-4866-A760-A24F17300AA2}"/>
    <cellStyle name="Normal 13 10 5 3 10" xfId="12348" xr:uid="{93A6262C-F319-4DD6-A2D4-E7CA09504AEB}"/>
    <cellStyle name="Normal 13 10 5 3 11" xfId="12349" xr:uid="{AA54A52F-7F05-4F71-A9A5-C0A43667FAA3}"/>
    <cellStyle name="Normal 13 10 5 3 12" xfId="12350" xr:uid="{C83E4E75-F49E-4837-95F4-128E22470A31}"/>
    <cellStyle name="Normal 13 10 5 3 13" xfId="12351" xr:uid="{7D4A0E23-C7F1-421C-BB2E-25B3F4C679A4}"/>
    <cellStyle name="Normal 13 10 5 3 14" xfId="12352" xr:uid="{FBBC8E94-BF0F-4937-B715-53304C0C436C}"/>
    <cellStyle name="Normal 13 10 5 3 15" xfId="12353" xr:uid="{9D019AFA-F7AA-4CA9-8889-37864A300CEF}"/>
    <cellStyle name="Normal 13 10 5 3 16" xfId="12354" xr:uid="{F5F3B205-004E-4EF9-B6E0-259FFB0DD3CB}"/>
    <cellStyle name="Normal 13 10 5 3 17" xfId="12355" xr:uid="{C382CFD6-9433-4788-BAE3-9A66A5A4FFBF}"/>
    <cellStyle name="Normal 13 10 5 3 18" xfId="12356" xr:uid="{36091FD1-DAE7-40CC-BB92-B87A17681B1F}"/>
    <cellStyle name="Normal 13 10 5 3 19" xfId="12357" xr:uid="{537A6778-653C-4AFC-99CA-F381D00D656E}"/>
    <cellStyle name="Normal 13 10 5 3 2" xfId="12358" xr:uid="{5795D266-B5C5-4A01-A1B4-88C7AA486DE4}"/>
    <cellStyle name="Normal 13 10 5 3 20" xfId="12359" xr:uid="{4C7589B4-0A53-4792-9593-1892BAA8A8DB}"/>
    <cellStyle name="Normal 13 10 5 3 21" xfId="12360" xr:uid="{8EA2CC8C-8BC8-4E4F-A490-8024940DFE74}"/>
    <cellStyle name="Normal 13 10 5 3 22" xfId="12361" xr:uid="{5BACB979-0104-4783-8F85-22A37EB096B6}"/>
    <cellStyle name="Normal 13 10 5 3 3" xfId="12362" xr:uid="{07C02C74-4941-4FEF-B8A9-F1BC58260FB7}"/>
    <cellStyle name="Normal 13 10 5 3 4" xfId="12363" xr:uid="{DCC25F20-F5BC-4212-A46E-734DAB89A2E9}"/>
    <cellStyle name="Normal 13 10 5 3 5" xfId="12364" xr:uid="{71F3905B-C2EF-4581-9BE9-76F46AF00DA7}"/>
    <cellStyle name="Normal 13 10 5 3 6" xfId="12365" xr:uid="{11BBD052-A173-4C51-8FA3-7A2A89121D21}"/>
    <cellStyle name="Normal 13 10 5 3 7" xfId="12366" xr:uid="{43AD055B-8A93-4639-909C-DCC9A9F35F70}"/>
    <cellStyle name="Normal 13 10 5 3 8" xfId="12367" xr:uid="{F13438C2-8054-48D8-AEA9-B8F6BDFAA656}"/>
    <cellStyle name="Normal 13 10 5 3 9" xfId="12368" xr:uid="{FB6B8564-D3A1-4868-9A64-321B648B2592}"/>
    <cellStyle name="Normal 13 10 5 30" xfId="12369" xr:uid="{650A867B-F709-4BC6-9CB2-561FDF39B2B1}"/>
    <cellStyle name="Normal 13 10 5 31" xfId="12370" xr:uid="{31E7D098-F7C9-4FBB-9CB5-A457B50C0488}"/>
    <cellStyle name="Normal 13 10 5 4" xfId="12371" xr:uid="{1AEB3229-573F-4BD6-B9FB-2D0610085BE6}"/>
    <cellStyle name="Normal 13 10 5 4 10" xfId="12372" xr:uid="{BBF8A52A-6281-476F-AC39-E60C0F799E1C}"/>
    <cellStyle name="Normal 13 10 5 4 11" xfId="12373" xr:uid="{F6964461-FF16-49CD-9D75-13D94EE6D03B}"/>
    <cellStyle name="Normal 13 10 5 4 12" xfId="12374" xr:uid="{6685638D-19A7-438F-A97F-724E1C3B6F05}"/>
    <cellStyle name="Normal 13 10 5 4 13" xfId="12375" xr:uid="{886E145D-C549-44C0-970B-8F4DC3FE7867}"/>
    <cellStyle name="Normal 13 10 5 4 14" xfId="12376" xr:uid="{543C3052-A31A-4BCF-B546-9A745AA50833}"/>
    <cellStyle name="Normal 13 10 5 4 15" xfId="12377" xr:uid="{6B6A304B-25E9-4B59-AE53-6D87B9C6776F}"/>
    <cellStyle name="Normal 13 10 5 4 16" xfId="12378" xr:uid="{54E55F09-6585-4645-AAD2-33FF83780B3E}"/>
    <cellStyle name="Normal 13 10 5 4 17" xfId="12379" xr:uid="{404FB929-8BA8-48B9-B61A-70395A7235F3}"/>
    <cellStyle name="Normal 13 10 5 4 18" xfId="12380" xr:uid="{0A89406E-E2D3-46B6-AACE-29BBD7D1481A}"/>
    <cellStyle name="Normal 13 10 5 4 19" xfId="12381" xr:uid="{E8D4177B-9F4D-4189-833E-99CD03C0C7B5}"/>
    <cellStyle name="Normal 13 10 5 4 2" xfId="12382" xr:uid="{2EDA8B29-EFB8-47FB-B7D0-F850F3535C3B}"/>
    <cellStyle name="Normal 13 10 5 4 20" xfId="12383" xr:uid="{EF0D2C43-39AB-40E4-B96F-CDF5B6E953EB}"/>
    <cellStyle name="Normal 13 10 5 4 21" xfId="12384" xr:uid="{0F7232CD-0162-4365-ABB5-87E7635E3429}"/>
    <cellStyle name="Normal 13 10 5 4 22" xfId="12385" xr:uid="{6EB0FD01-4112-4894-8F49-CD4E2FF835C4}"/>
    <cellStyle name="Normal 13 10 5 4 3" xfId="12386" xr:uid="{B37E8ECE-E9D8-4CB3-AE5D-6105094DEE9D}"/>
    <cellStyle name="Normal 13 10 5 4 4" xfId="12387" xr:uid="{6A26028A-4696-4EE9-A5B6-A1CD0527C8DF}"/>
    <cellStyle name="Normal 13 10 5 4 5" xfId="12388" xr:uid="{5C661CA4-53A6-44CC-AACC-4E6BB25A1343}"/>
    <cellStyle name="Normal 13 10 5 4 6" xfId="12389" xr:uid="{03455A3A-09AB-4A5B-B7BE-BC2795B16012}"/>
    <cellStyle name="Normal 13 10 5 4 7" xfId="12390" xr:uid="{CFBCAF0A-6511-4003-A681-7DC3F03E6D04}"/>
    <cellStyle name="Normal 13 10 5 4 8" xfId="12391" xr:uid="{0210C30E-BF2F-4BC7-8782-3FBDD2A71060}"/>
    <cellStyle name="Normal 13 10 5 4 9" xfId="12392" xr:uid="{3D84045D-F948-42BE-9D09-05B033D64524}"/>
    <cellStyle name="Normal 13 10 5 5" xfId="12393" xr:uid="{BADF8472-570B-4ED4-A4DD-D354702806A7}"/>
    <cellStyle name="Normal 13 10 5 5 10" xfId="12394" xr:uid="{9D61E84B-9132-493B-A619-B8BB07929A36}"/>
    <cellStyle name="Normal 13 10 5 5 11" xfId="12395" xr:uid="{D2F85217-95F5-4B41-B1DE-52F2C3CD0C3B}"/>
    <cellStyle name="Normal 13 10 5 5 12" xfId="12396" xr:uid="{F4006F32-9941-49F4-BB3F-A7C4CBF10B7B}"/>
    <cellStyle name="Normal 13 10 5 5 13" xfId="12397" xr:uid="{FA37698C-5C84-4B62-80D3-9AAC3D076613}"/>
    <cellStyle name="Normal 13 10 5 5 14" xfId="12398" xr:uid="{2A789EF8-3C47-48E1-BE9E-1D0E2E5A1CB6}"/>
    <cellStyle name="Normal 13 10 5 5 15" xfId="12399" xr:uid="{07907163-5883-4071-8542-A7FBE6FD4DD8}"/>
    <cellStyle name="Normal 13 10 5 5 16" xfId="12400" xr:uid="{6CB9602A-FBEC-4000-AB16-BD22CD2BB1AB}"/>
    <cellStyle name="Normal 13 10 5 5 17" xfId="12401" xr:uid="{7C274054-9D11-460D-9C32-650744619851}"/>
    <cellStyle name="Normal 13 10 5 5 18" xfId="12402" xr:uid="{447FA836-A9CE-40D4-98AA-819C964D6A54}"/>
    <cellStyle name="Normal 13 10 5 5 19" xfId="12403" xr:uid="{338BB339-6DBC-4C0B-9555-63822C334DB4}"/>
    <cellStyle name="Normal 13 10 5 5 2" xfId="12404" xr:uid="{50488983-7F46-4058-BA4D-C76B3A4E02FE}"/>
    <cellStyle name="Normal 13 10 5 5 20" xfId="12405" xr:uid="{59D11C1D-09AE-4319-ABC8-4F6A35230ECD}"/>
    <cellStyle name="Normal 13 10 5 5 21" xfId="12406" xr:uid="{AAECA6EC-D590-438C-B652-5095D850AA17}"/>
    <cellStyle name="Normal 13 10 5 5 22" xfId="12407" xr:uid="{C05559B3-A749-461E-AE18-A4829C5D7596}"/>
    <cellStyle name="Normal 13 10 5 5 3" xfId="12408" xr:uid="{FE5DDF89-459E-46E9-B196-EDA354318449}"/>
    <cellStyle name="Normal 13 10 5 5 4" xfId="12409" xr:uid="{E84FF25A-1DFA-4FC0-8773-2F21CFD13588}"/>
    <cellStyle name="Normal 13 10 5 5 5" xfId="12410" xr:uid="{0F9A127E-1338-4520-ABA7-D804627203E1}"/>
    <cellStyle name="Normal 13 10 5 5 6" xfId="12411" xr:uid="{1ACA48E0-5F02-4C8A-8298-F72A0BA0F7AA}"/>
    <cellStyle name="Normal 13 10 5 5 7" xfId="12412" xr:uid="{AB7962DC-B862-4624-9991-99C0DD1A4540}"/>
    <cellStyle name="Normal 13 10 5 5 8" xfId="12413" xr:uid="{B459DFBA-F58F-4BEF-85E5-EC535883B417}"/>
    <cellStyle name="Normal 13 10 5 5 9" xfId="12414" xr:uid="{E5DE704D-FD65-49E7-A6F6-8E87AAB22553}"/>
    <cellStyle name="Normal 13 10 5 6" xfId="12415" xr:uid="{16286E09-DC67-4909-8733-20BD408A8B6E}"/>
    <cellStyle name="Normal 13 10 5 6 10" xfId="12416" xr:uid="{77F63AD8-9220-4560-B3A1-08EA1FC15B44}"/>
    <cellStyle name="Normal 13 10 5 6 11" xfId="12417" xr:uid="{2EC62693-F3C4-40C0-AFCB-6298458E4BE6}"/>
    <cellStyle name="Normal 13 10 5 6 12" xfId="12418" xr:uid="{F41F6B6C-D7B6-4B59-9C56-70358F457BD9}"/>
    <cellStyle name="Normal 13 10 5 6 13" xfId="12419" xr:uid="{F614F909-D18F-4EE7-AF7D-ED2B4DB6BA0D}"/>
    <cellStyle name="Normal 13 10 5 6 14" xfId="12420" xr:uid="{76417D22-9A1E-45DC-B48B-4864D7A116F3}"/>
    <cellStyle name="Normal 13 10 5 6 15" xfId="12421" xr:uid="{478DF008-DFBC-4D1A-AE47-A7DF4805FD28}"/>
    <cellStyle name="Normal 13 10 5 6 16" xfId="12422" xr:uid="{0DFB42C8-8180-4CBE-AD18-3CEBFCCCCEDE}"/>
    <cellStyle name="Normal 13 10 5 6 17" xfId="12423" xr:uid="{6F509751-F2E9-4DDF-915E-FFECC0D26150}"/>
    <cellStyle name="Normal 13 10 5 6 18" xfId="12424" xr:uid="{C522DC1C-2378-4930-8CA5-3D82C3196758}"/>
    <cellStyle name="Normal 13 10 5 6 19" xfId="12425" xr:uid="{B25A240D-F380-48B7-AB64-B189E1AE35E3}"/>
    <cellStyle name="Normal 13 10 5 6 2" xfId="12426" xr:uid="{6BADECB7-7C64-499A-A831-B4AEB22FD592}"/>
    <cellStyle name="Normal 13 10 5 6 20" xfId="12427" xr:uid="{AA2449BF-3956-4CEF-A05B-476E081FCCFF}"/>
    <cellStyle name="Normal 13 10 5 6 21" xfId="12428" xr:uid="{B23BB9CA-95C1-49A2-AC08-997EF998B3A3}"/>
    <cellStyle name="Normal 13 10 5 6 22" xfId="12429" xr:uid="{A1A36E17-49EA-4D33-B91D-78E79CC77AE8}"/>
    <cellStyle name="Normal 13 10 5 6 3" xfId="12430" xr:uid="{FD30E75B-B0B6-4442-B2F0-389FBEF020A7}"/>
    <cellStyle name="Normal 13 10 5 6 4" xfId="12431" xr:uid="{760BB6E5-070E-4BC9-8947-3C3DFA33613C}"/>
    <cellStyle name="Normal 13 10 5 6 5" xfId="12432" xr:uid="{0BE1CDDA-AFB4-4369-983B-232C4EC2E7DE}"/>
    <cellStyle name="Normal 13 10 5 6 6" xfId="12433" xr:uid="{F95F2F5A-50FB-4A53-BC5E-FEDC4268682C}"/>
    <cellStyle name="Normal 13 10 5 6 7" xfId="12434" xr:uid="{91F8C508-65F9-46C5-9308-6080E7CDD3AD}"/>
    <cellStyle name="Normal 13 10 5 6 8" xfId="12435" xr:uid="{8AC24356-2DE8-446B-970D-7C91A42620D3}"/>
    <cellStyle name="Normal 13 10 5 6 9" xfId="12436" xr:uid="{E5F397BF-CA16-4622-9929-3E22D8506DC9}"/>
    <cellStyle name="Normal 13 10 5 7" xfId="12437" xr:uid="{00CD4DB4-DF67-4690-B7F1-81908D34CF5C}"/>
    <cellStyle name="Normal 13 10 5 7 10" xfId="12438" xr:uid="{C3ED5E08-D042-45D8-8310-0319EA38E4A9}"/>
    <cellStyle name="Normal 13 10 5 7 11" xfId="12439" xr:uid="{E360ECEC-79F9-459F-B779-24018100E744}"/>
    <cellStyle name="Normal 13 10 5 7 12" xfId="12440" xr:uid="{7FF12493-65B6-4940-9F65-C5EC8C193D61}"/>
    <cellStyle name="Normal 13 10 5 7 13" xfId="12441" xr:uid="{9136247E-95F8-4F65-9388-EABA2F5F54F6}"/>
    <cellStyle name="Normal 13 10 5 7 14" xfId="12442" xr:uid="{D04C1C33-0F79-40DD-8A23-DF169B72FF37}"/>
    <cellStyle name="Normal 13 10 5 7 15" xfId="12443" xr:uid="{B2D85F78-178A-481C-B376-B96CE3E4C23F}"/>
    <cellStyle name="Normal 13 10 5 7 16" xfId="12444" xr:uid="{CEF26396-6603-440C-833D-89BC7ED126AA}"/>
    <cellStyle name="Normal 13 10 5 7 17" xfId="12445" xr:uid="{C48913A5-8DC4-40AD-A0B2-0C52E4EA7D68}"/>
    <cellStyle name="Normal 13 10 5 7 18" xfId="12446" xr:uid="{D2908341-C475-4E07-A7A1-07CBB3EE4C99}"/>
    <cellStyle name="Normal 13 10 5 7 19" xfId="12447" xr:uid="{9D4F327C-9937-475D-831E-CE19ACC2C534}"/>
    <cellStyle name="Normal 13 10 5 7 2" xfId="12448" xr:uid="{43D4E8D1-5DCE-46AB-8DA1-A827F046066D}"/>
    <cellStyle name="Normal 13 10 5 7 20" xfId="12449" xr:uid="{A1EE5FE9-B1E9-4063-BD36-AEE611C2A73B}"/>
    <cellStyle name="Normal 13 10 5 7 21" xfId="12450" xr:uid="{B16B3153-8328-4D2D-A2C7-97551D4157C5}"/>
    <cellStyle name="Normal 13 10 5 7 22" xfId="12451" xr:uid="{C5B130FD-2CB2-428B-AA44-BA81C527F432}"/>
    <cellStyle name="Normal 13 10 5 7 3" xfId="12452" xr:uid="{9AF11491-7233-42DE-BA20-CCC23C7F4164}"/>
    <cellStyle name="Normal 13 10 5 7 4" xfId="12453" xr:uid="{C219435C-8561-437C-B9BF-22EA001B2A21}"/>
    <cellStyle name="Normal 13 10 5 7 5" xfId="12454" xr:uid="{8205CDBC-AB89-4FCA-972C-9E6CE0A366DA}"/>
    <cellStyle name="Normal 13 10 5 7 6" xfId="12455" xr:uid="{35B3D5F8-3BD1-4B4E-B84C-88FB0FB5F5C4}"/>
    <cellStyle name="Normal 13 10 5 7 7" xfId="12456" xr:uid="{7B8E7A62-0633-4970-954B-43604F2172CD}"/>
    <cellStyle name="Normal 13 10 5 7 8" xfId="12457" xr:uid="{8D04A733-B305-4903-A2AE-6491482EE7F6}"/>
    <cellStyle name="Normal 13 10 5 7 9" xfId="12458" xr:uid="{B9170CA6-D017-4899-8776-4B05AC2E0680}"/>
    <cellStyle name="Normal 13 10 5 8" xfId="12459" xr:uid="{0DE2EBB9-5E40-437E-877A-DD0024CB8E7F}"/>
    <cellStyle name="Normal 13 10 5 8 10" xfId="12460" xr:uid="{717FB6C0-8B36-4437-B24A-FC0EAB92DBAC}"/>
    <cellStyle name="Normal 13 10 5 8 11" xfId="12461" xr:uid="{F2C8B5E8-424C-4965-BF94-25E999072E25}"/>
    <cellStyle name="Normal 13 10 5 8 12" xfId="12462" xr:uid="{711C1A1D-AAC0-4143-AB31-07AD1CAC3A59}"/>
    <cellStyle name="Normal 13 10 5 8 13" xfId="12463" xr:uid="{654A0E42-A74E-4055-9B53-3CC028AE5DA9}"/>
    <cellStyle name="Normal 13 10 5 8 14" xfId="12464" xr:uid="{0C947DF4-8F55-4CD4-BAF4-5987F813657B}"/>
    <cellStyle name="Normal 13 10 5 8 15" xfId="12465" xr:uid="{5EC78CDF-15E4-4E42-BB8D-AF672E180378}"/>
    <cellStyle name="Normal 13 10 5 8 16" xfId="12466" xr:uid="{3B1B11CF-733F-4E31-821C-8AF715E76F7B}"/>
    <cellStyle name="Normal 13 10 5 8 17" xfId="12467" xr:uid="{D2F20CBC-4950-4562-8C8B-19738F663376}"/>
    <cellStyle name="Normal 13 10 5 8 18" xfId="12468" xr:uid="{3F2A8CAE-5525-4A0C-AEAF-42036A0EEB28}"/>
    <cellStyle name="Normal 13 10 5 8 19" xfId="12469" xr:uid="{93A42BF1-48E5-4998-BDFF-88C688C75602}"/>
    <cellStyle name="Normal 13 10 5 8 2" xfId="12470" xr:uid="{ACA7F35F-6AB8-4831-A8CD-36C2BCA967B0}"/>
    <cellStyle name="Normal 13 10 5 8 20" xfId="12471" xr:uid="{8F620231-D9E3-4C1E-8450-BF2A32473058}"/>
    <cellStyle name="Normal 13 10 5 8 21" xfId="12472" xr:uid="{E43A9AFF-F075-4B67-A697-D49009F4F047}"/>
    <cellStyle name="Normal 13 10 5 8 22" xfId="12473" xr:uid="{EE0F7BEB-99AD-4FBB-84C8-478F180BD5FC}"/>
    <cellStyle name="Normal 13 10 5 8 3" xfId="12474" xr:uid="{EE8140A0-FF9D-4C05-B6F3-86F18D025218}"/>
    <cellStyle name="Normal 13 10 5 8 4" xfId="12475" xr:uid="{03A7AA97-B4E1-4E0D-A70B-2FA68231DF42}"/>
    <cellStyle name="Normal 13 10 5 8 5" xfId="12476" xr:uid="{B7059FEA-1579-4D75-86C4-2A09572B5859}"/>
    <cellStyle name="Normal 13 10 5 8 6" xfId="12477" xr:uid="{B80FE71C-891B-4B1A-BB4E-BBD7CF70EC8E}"/>
    <cellStyle name="Normal 13 10 5 8 7" xfId="12478" xr:uid="{9B4DE046-4F48-4AEA-9CEE-50897B88111E}"/>
    <cellStyle name="Normal 13 10 5 8 8" xfId="12479" xr:uid="{281F0EF2-4044-48F1-BC2B-2CFAFF964E13}"/>
    <cellStyle name="Normal 13 10 5 8 9" xfId="12480" xr:uid="{20614A3E-81BE-442B-A587-79D211ECA09E}"/>
    <cellStyle name="Normal 13 10 5 9" xfId="12481" xr:uid="{9EE654D0-9647-485E-B915-D03C332A48E5}"/>
    <cellStyle name="Normal 13 10 5 9 10" xfId="12482" xr:uid="{8E275146-EF2F-4D83-86C2-FE7E98016CCD}"/>
    <cellStyle name="Normal 13 10 5 9 11" xfId="12483" xr:uid="{14F77BAE-8DF9-45D7-9B13-3274E25E572B}"/>
    <cellStyle name="Normal 13 10 5 9 12" xfId="12484" xr:uid="{BFDF79B4-1173-449E-97DB-10498BA369CA}"/>
    <cellStyle name="Normal 13 10 5 9 13" xfId="12485" xr:uid="{0D775BDC-BECD-4996-A962-8DB6E110599A}"/>
    <cellStyle name="Normal 13 10 5 9 14" xfId="12486" xr:uid="{D901CA06-7471-42D2-BE99-FAB81D0DB7AD}"/>
    <cellStyle name="Normal 13 10 5 9 15" xfId="12487" xr:uid="{06AF9A77-DD79-43BD-AE9B-D3B2A981AFD1}"/>
    <cellStyle name="Normal 13 10 5 9 16" xfId="12488" xr:uid="{1C245CCA-AC05-44AC-AF55-4B93560F2061}"/>
    <cellStyle name="Normal 13 10 5 9 17" xfId="12489" xr:uid="{1A1C73BA-FDCB-46E3-BD6A-399EA69C8B95}"/>
    <cellStyle name="Normal 13 10 5 9 18" xfId="12490" xr:uid="{8425A11F-228C-46E8-BDEC-D17923ACC0E1}"/>
    <cellStyle name="Normal 13 10 5 9 19" xfId="12491" xr:uid="{918B1F35-4D0B-4755-AFD2-50BF4E5D7E0A}"/>
    <cellStyle name="Normal 13 10 5 9 2" xfId="12492" xr:uid="{64E66BAC-22A9-44BC-AD88-4E486349FD9E}"/>
    <cellStyle name="Normal 13 10 5 9 20" xfId="12493" xr:uid="{6D0DD9B3-D5C4-4B8A-85B3-1CB8CF45879E}"/>
    <cellStyle name="Normal 13 10 5 9 21" xfId="12494" xr:uid="{94FA1AFC-A453-4342-A397-10B914A5559D}"/>
    <cellStyle name="Normal 13 10 5 9 22" xfId="12495" xr:uid="{0EE3708E-9C52-49BA-AD57-5A249059A695}"/>
    <cellStyle name="Normal 13 10 5 9 3" xfId="12496" xr:uid="{85C3BC86-FB72-470F-B3F6-D481357FB525}"/>
    <cellStyle name="Normal 13 10 5 9 4" xfId="12497" xr:uid="{2C06C903-6E03-47BF-A64C-33563D02E15F}"/>
    <cellStyle name="Normal 13 10 5 9 5" xfId="12498" xr:uid="{21BE2393-1134-4850-8A7E-14135F2A88D3}"/>
    <cellStyle name="Normal 13 10 5 9 6" xfId="12499" xr:uid="{DDF26FDC-CD40-484A-AF4A-2DE17503F35A}"/>
    <cellStyle name="Normal 13 10 5 9 7" xfId="12500" xr:uid="{04F68B21-B530-446B-B0A4-677063A43023}"/>
    <cellStyle name="Normal 13 10 5 9 8" xfId="12501" xr:uid="{8B7BCE20-51BE-48D0-A3C2-3529DE2133B1}"/>
    <cellStyle name="Normal 13 10 5 9 9" xfId="12502" xr:uid="{C95F2FB4-F5C4-4665-AC0D-B36D95CC0152}"/>
    <cellStyle name="Normal 13 10 6" xfId="12503" xr:uid="{ABE79F18-5305-4300-B0C4-C4ABFBFA6B8C}"/>
    <cellStyle name="Normal 13 10 6 10" xfId="12504" xr:uid="{4DC2A345-2E29-4688-BD66-1745B1097015}"/>
    <cellStyle name="Normal 13 10 6 10 10" xfId="12505" xr:uid="{FA277C6F-AA60-434E-B95F-45EA26E22EBB}"/>
    <cellStyle name="Normal 13 10 6 10 11" xfId="12506" xr:uid="{2959C228-27C1-4257-86D4-C42699B29876}"/>
    <cellStyle name="Normal 13 10 6 10 12" xfId="12507" xr:uid="{25D7B1BC-9B89-4960-A619-E182ED178A06}"/>
    <cellStyle name="Normal 13 10 6 10 13" xfId="12508" xr:uid="{07492AA0-F016-467D-8AD0-05C7458AE2DD}"/>
    <cellStyle name="Normal 13 10 6 10 14" xfId="12509" xr:uid="{D420F961-6B28-4A70-947A-B84245C1D9E0}"/>
    <cellStyle name="Normal 13 10 6 10 15" xfId="12510" xr:uid="{D42E27A7-9618-4A10-94FC-C492A1F652E5}"/>
    <cellStyle name="Normal 13 10 6 10 16" xfId="12511" xr:uid="{9F7A0FFD-1B95-4E6D-9F83-D7FC8E8260A1}"/>
    <cellStyle name="Normal 13 10 6 10 17" xfId="12512" xr:uid="{153F1473-44DD-42E4-8284-22B004AB52B1}"/>
    <cellStyle name="Normal 13 10 6 10 18" xfId="12513" xr:uid="{DCF3BC28-5891-4FC1-8776-68F3A95AF78C}"/>
    <cellStyle name="Normal 13 10 6 10 19" xfId="12514" xr:uid="{403BD627-8453-41C7-9F4E-14FFEF7B9D37}"/>
    <cellStyle name="Normal 13 10 6 10 2" xfId="12515" xr:uid="{D4500212-9BDE-463B-BF9A-37F33BDF57ED}"/>
    <cellStyle name="Normal 13 10 6 10 20" xfId="12516" xr:uid="{4BE6A0B5-D843-4E70-88A7-E311FBFB2B8C}"/>
    <cellStyle name="Normal 13 10 6 10 21" xfId="12517" xr:uid="{2AEF551D-734B-422C-BC11-B9EA698DF9AF}"/>
    <cellStyle name="Normal 13 10 6 10 22" xfId="12518" xr:uid="{C969B7FA-171B-46D1-BE90-A1A8E3E68706}"/>
    <cellStyle name="Normal 13 10 6 10 3" xfId="12519" xr:uid="{068DBBCD-62D6-45D1-8B49-BBF562C1C477}"/>
    <cellStyle name="Normal 13 10 6 10 4" xfId="12520" xr:uid="{56BE74E6-84D4-4AB2-A3CB-8FFF3F58568A}"/>
    <cellStyle name="Normal 13 10 6 10 5" xfId="12521" xr:uid="{A3EA2545-AE31-4A90-8A78-D325E1954EB2}"/>
    <cellStyle name="Normal 13 10 6 10 6" xfId="12522" xr:uid="{8B58B444-62B9-4CE1-9A10-E18C8174BC93}"/>
    <cellStyle name="Normal 13 10 6 10 7" xfId="12523" xr:uid="{0994A2DA-097A-4CA4-9E4A-067461A9E40E}"/>
    <cellStyle name="Normal 13 10 6 10 8" xfId="12524" xr:uid="{A744A34B-CB88-4D33-85B9-55238BE319C8}"/>
    <cellStyle name="Normal 13 10 6 10 9" xfId="12525" xr:uid="{B3170602-A454-4ABB-B0EB-3288834C6EF9}"/>
    <cellStyle name="Normal 13 10 6 11" xfId="12526" xr:uid="{1D33F848-E66E-4DFC-8F11-44660F7606D0}"/>
    <cellStyle name="Normal 13 10 6 12" xfId="12527" xr:uid="{25304AED-5B0E-4121-B073-8030F611FE63}"/>
    <cellStyle name="Normal 13 10 6 13" xfId="12528" xr:uid="{09541C08-62BF-4930-8D4D-ABAA354D1F80}"/>
    <cellStyle name="Normal 13 10 6 14" xfId="12529" xr:uid="{D73854D6-5B36-461F-9870-FE31F9309BD4}"/>
    <cellStyle name="Normal 13 10 6 15" xfId="12530" xr:uid="{3A34BD4B-E94F-4086-B929-729E35076C4E}"/>
    <cellStyle name="Normal 13 10 6 16" xfId="12531" xr:uid="{5D1A4412-1FD4-4F39-B85B-73E23AD9980F}"/>
    <cellStyle name="Normal 13 10 6 17" xfId="12532" xr:uid="{2FB0B4BE-54C4-4F07-B116-12DD6E2CDA7E}"/>
    <cellStyle name="Normal 13 10 6 18" xfId="12533" xr:uid="{6DB2C9F9-9571-419A-9B01-F5FD0E6F5B2E}"/>
    <cellStyle name="Normal 13 10 6 19" xfId="12534" xr:uid="{918798FA-64E7-4F34-AFA4-01D01B3E9662}"/>
    <cellStyle name="Normal 13 10 6 2" xfId="12535" xr:uid="{0E195B87-69B3-45B2-9D6E-14AAC78DC2DB}"/>
    <cellStyle name="Normal 13 10 6 2 10" xfId="12536" xr:uid="{C8F65A46-A66A-4CD2-996E-4F10E61968E4}"/>
    <cellStyle name="Normal 13 10 6 2 11" xfId="12537" xr:uid="{E84C7B63-B67B-4E5D-9365-B606AC90ADDB}"/>
    <cellStyle name="Normal 13 10 6 2 12" xfId="12538" xr:uid="{E8D00169-35D0-4C17-85F4-6F1642CB3464}"/>
    <cellStyle name="Normal 13 10 6 2 13" xfId="12539" xr:uid="{51E66F88-086C-4505-906C-CC7E5708E243}"/>
    <cellStyle name="Normal 13 10 6 2 14" xfId="12540" xr:uid="{F6FC4824-D085-4850-B0A5-1FB5E2859663}"/>
    <cellStyle name="Normal 13 10 6 2 15" xfId="12541" xr:uid="{7C28A46E-E408-4CFF-BB36-4437102C2248}"/>
    <cellStyle name="Normal 13 10 6 2 16" xfId="12542" xr:uid="{514B71F3-95BB-48B6-A492-2C8ABA2C0827}"/>
    <cellStyle name="Normal 13 10 6 2 17" xfId="12543" xr:uid="{D353B2EB-74AD-4921-B818-ABE90118D6C2}"/>
    <cellStyle name="Normal 13 10 6 2 18" xfId="12544" xr:uid="{2F49820E-7213-4B93-A306-C4980E467406}"/>
    <cellStyle name="Normal 13 10 6 2 19" xfId="12545" xr:uid="{35391FF8-B3CA-4BE2-BE6D-B68F6131F768}"/>
    <cellStyle name="Normal 13 10 6 2 2" xfId="12546" xr:uid="{3F55FDAE-3D57-44FC-B8AD-2D43F093CCB8}"/>
    <cellStyle name="Normal 13 10 6 2 20" xfId="12547" xr:uid="{E46DA02A-8F39-4F8E-997D-1D907D55C313}"/>
    <cellStyle name="Normal 13 10 6 2 21" xfId="12548" xr:uid="{69673F1E-D251-42A3-A941-BEF142B31866}"/>
    <cellStyle name="Normal 13 10 6 2 22" xfId="12549" xr:uid="{75AF2E9E-D220-47BC-A752-9318DEC84100}"/>
    <cellStyle name="Normal 13 10 6 2 3" xfId="12550" xr:uid="{7F0BE067-E3EB-4999-9891-6D6FFFC354BE}"/>
    <cellStyle name="Normal 13 10 6 2 4" xfId="12551" xr:uid="{4388A23C-DFEA-40EA-9D6F-3236B1F07CDA}"/>
    <cellStyle name="Normal 13 10 6 2 5" xfId="12552" xr:uid="{6BC83A80-6D5E-40A1-BBB5-0DEA38E34BDD}"/>
    <cellStyle name="Normal 13 10 6 2 6" xfId="12553" xr:uid="{2FC47E66-D684-4C0A-85D6-471AF44A175D}"/>
    <cellStyle name="Normal 13 10 6 2 7" xfId="12554" xr:uid="{1C5C43CC-FDC9-49B4-AC3A-F7F7649D1ADD}"/>
    <cellStyle name="Normal 13 10 6 2 8" xfId="12555" xr:uid="{CA6C0741-DD53-423D-84BF-CD424A0F9C39}"/>
    <cellStyle name="Normal 13 10 6 2 9" xfId="12556" xr:uid="{76A6058A-4F46-4A60-AD7F-F58DEF7EC92D}"/>
    <cellStyle name="Normal 13 10 6 20" xfId="12557" xr:uid="{4D03BA99-548F-4802-A0C4-7DD3D08EF430}"/>
    <cellStyle name="Normal 13 10 6 21" xfId="12558" xr:uid="{0E216792-6DA9-46A7-974A-77C56DA325CE}"/>
    <cellStyle name="Normal 13 10 6 22" xfId="12559" xr:uid="{BB6BD7A1-977C-4EF3-8803-773A5F9C6BE0}"/>
    <cellStyle name="Normal 13 10 6 23" xfId="12560" xr:uid="{203C915C-1BF0-40A4-9775-341949B5C228}"/>
    <cellStyle name="Normal 13 10 6 24" xfId="12561" xr:uid="{7CC2A749-01FF-4E3A-9947-FEF127FE35EB}"/>
    <cellStyle name="Normal 13 10 6 25" xfId="12562" xr:uid="{6250AA32-C1EF-4A80-B1BE-02426995E8E3}"/>
    <cellStyle name="Normal 13 10 6 26" xfId="12563" xr:uid="{AE9F9528-F0F6-4EF8-A255-6E4872BADB89}"/>
    <cellStyle name="Normal 13 10 6 27" xfId="12564" xr:uid="{6623B1BE-8B64-4C74-9B52-E0EB76514111}"/>
    <cellStyle name="Normal 13 10 6 28" xfId="12565" xr:uid="{FF23B5F5-7E3E-48F2-934D-8FBBF318F2EA}"/>
    <cellStyle name="Normal 13 10 6 29" xfId="12566" xr:uid="{FF168618-0991-4D6B-92B4-33F369CCF340}"/>
    <cellStyle name="Normal 13 10 6 3" xfId="12567" xr:uid="{6F3443C2-F843-4606-B396-20EBDCEC0B5C}"/>
    <cellStyle name="Normal 13 10 6 3 10" xfId="12568" xr:uid="{1874FEC3-1AD8-4938-BF23-F1B32C8BB778}"/>
    <cellStyle name="Normal 13 10 6 3 11" xfId="12569" xr:uid="{BC686758-94E6-482B-9C40-CAA7BCCA4595}"/>
    <cellStyle name="Normal 13 10 6 3 12" xfId="12570" xr:uid="{CABD7056-460A-4B2A-85C5-7B5EB920271A}"/>
    <cellStyle name="Normal 13 10 6 3 13" xfId="12571" xr:uid="{00C05110-7CCD-45E6-9BB3-2486AA3EF5F6}"/>
    <cellStyle name="Normal 13 10 6 3 14" xfId="12572" xr:uid="{13E7F6B1-1E99-454E-BABD-023E33E92989}"/>
    <cellStyle name="Normal 13 10 6 3 15" xfId="12573" xr:uid="{366C9D08-7CF4-4F3F-BE67-7C52999F574E}"/>
    <cellStyle name="Normal 13 10 6 3 16" xfId="12574" xr:uid="{8D71608F-0B37-48E6-B36B-48E73A54EA92}"/>
    <cellStyle name="Normal 13 10 6 3 17" xfId="12575" xr:uid="{2CAB9CA9-227A-4A88-9E6C-7E52B885BFBE}"/>
    <cellStyle name="Normal 13 10 6 3 18" xfId="12576" xr:uid="{71AA31B1-BAC3-436C-9CA0-01E3C853365E}"/>
    <cellStyle name="Normal 13 10 6 3 19" xfId="12577" xr:uid="{9B2F386C-3F8E-488F-9581-2D0FF33C0C39}"/>
    <cellStyle name="Normal 13 10 6 3 2" xfId="12578" xr:uid="{EE82F980-A8F0-43D3-8A81-78EE35A11C1B}"/>
    <cellStyle name="Normal 13 10 6 3 20" xfId="12579" xr:uid="{CA933704-DCE8-4F52-A541-98BAB9C9305D}"/>
    <cellStyle name="Normal 13 10 6 3 21" xfId="12580" xr:uid="{5ABDB164-7786-4B95-B2A7-9595DFE98632}"/>
    <cellStyle name="Normal 13 10 6 3 22" xfId="12581" xr:uid="{6356DA5E-E385-4791-92FF-8B29A393833D}"/>
    <cellStyle name="Normal 13 10 6 3 3" xfId="12582" xr:uid="{ED6CA59A-5650-4275-9BCE-716C8F09C98F}"/>
    <cellStyle name="Normal 13 10 6 3 4" xfId="12583" xr:uid="{0C180E9C-66CE-46D2-800B-1D29B35D870E}"/>
    <cellStyle name="Normal 13 10 6 3 5" xfId="12584" xr:uid="{BB123A7E-11DA-4554-BB94-669D567F9FC1}"/>
    <cellStyle name="Normal 13 10 6 3 6" xfId="12585" xr:uid="{4ECDDF4B-84B5-4469-9C29-A9AB1D3573FD}"/>
    <cellStyle name="Normal 13 10 6 3 7" xfId="12586" xr:uid="{590C731E-7AC3-43B3-91E4-6C9CB0F51BF0}"/>
    <cellStyle name="Normal 13 10 6 3 8" xfId="12587" xr:uid="{2F83A814-1FCB-4D28-B771-DB755DA3EDD2}"/>
    <cellStyle name="Normal 13 10 6 3 9" xfId="12588" xr:uid="{69027F17-56E0-47C6-A2D1-1B0EFCAC93F6}"/>
    <cellStyle name="Normal 13 10 6 30" xfId="12589" xr:uid="{3FEC26DC-C63C-4365-A017-83D6365B3AF5}"/>
    <cellStyle name="Normal 13 10 6 31" xfId="12590" xr:uid="{D8119AEA-0C9E-470A-AC95-D168A2813583}"/>
    <cellStyle name="Normal 13 10 6 4" xfId="12591" xr:uid="{E380570D-350C-4FCC-98AD-EE60A6E9B422}"/>
    <cellStyle name="Normal 13 10 6 4 10" xfId="12592" xr:uid="{F7813559-07F4-4FFD-9B02-1B1670D37588}"/>
    <cellStyle name="Normal 13 10 6 4 11" xfId="12593" xr:uid="{E4296F41-79AF-42B7-99E5-3DA1B6D0B95D}"/>
    <cellStyle name="Normal 13 10 6 4 12" xfId="12594" xr:uid="{D53E193D-2CDA-4733-98A5-004BA4859390}"/>
    <cellStyle name="Normal 13 10 6 4 13" xfId="12595" xr:uid="{295BC8DE-53DD-49FD-9715-DFB3FEB599F3}"/>
    <cellStyle name="Normal 13 10 6 4 14" xfId="12596" xr:uid="{FDD2415A-1BF2-4592-9A3F-E0BA9B4D1FC4}"/>
    <cellStyle name="Normal 13 10 6 4 15" xfId="12597" xr:uid="{BCBC0BEA-510E-4E48-B46E-A86941BF592A}"/>
    <cellStyle name="Normal 13 10 6 4 16" xfId="12598" xr:uid="{FD3587B1-5F10-4557-84D0-3376C9F81E68}"/>
    <cellStyle name="Normal 13 10 6 4 17" xfId="12599" xr:uid="{AD9A93F7-CD49-472A-B2F2-246FCFFD98CB}"/>
    <cellStyle name="Normal 13 10 6 4 18" xfId="12600" xr:uid="{CD094DC6-1068-4C4B-B902-9C37689F3F45}"/>
    <cellStyle name="Normal 13 10 6 4 19" xfId="12601" xr:uid="{52846361-D024-4CD4-9E28-EA005D64F041}"/>
    <cellStyle name="Normal 13 10 6 4 2" xfId="12602" xr:uid="{F464B9B5-7F47-4831-ABB6-D3381873807A}"/>
    <cellStyle name="Normal 13 10 6 4 20" xfId="12603" xr:uid="{B4E26738-FE3E-4A0A-897C-150E16D8712C}"/>
    <cellStyle name="Normal 13 10 6 4 21" xfId="12604" xr:uid="{C7865224-359F-404F-873B-36F714FE9AE7}"/>
    <cellStyle name="Normal 13 10 6 4 22" xfId="12605" xr:uid="{C51C95EF-8C18-4DE6-A7A2-3A743F9083BA}"/>
    <cellStyle name="Normal 13 10 6 4 3" xfId="12606" xr:uid="{BE01D49D-10E3-4F7B-AFB1-210888BD7483}"/>
    <cellStyle name="Normal 13 10 6 4 4" xfId="12607" xr:uid="{D5B0C9A1-3C81-4736-8355-C150E16395BC}"/>
    <cellStyle name="Normal 13 10 6 4 5" xfId="12608" xr:uid="{18104979-9906-4819-BEDD-D379D960C5B6}"/>
    <cellStyle name="Normal 13 10 6 4 6" xfId="12609" xr:uid="{650D4B8C-552D-4632-8813-38D59BC440A4}"/>
    <cellStyle name="Normal 13 10 6 4 7" xfId="12610" xr:uid="{80122FFE-E8F3-4C8A-A6D2-5981A5DE1C1A}"/>
    <cellStyle name="Normal 13 10 6 4 8" xfId="12611" xr:uid="{B53EDDFB-02E2-425F-895B-1C6C58CB153B}"/>
    <cellStyle name="Normal 13 10 6 4 9" xfId="12612" xr:uid="{719905BD-C83F-4465-9B83-15D2C225B7C6}"/>
    <cellStyle name="Normal 13 10 6 5" xfId="12613" xr:uid="{A1E21DCC-38C5-4F35-866C-6054D48954CE}"/>
    <cellStyle name="Normal 13 10 6 5 10" xfId="12614" xr:uid="{E0CB92BE-0650-4FC9-80E8-223E2266BC13}"/>
    <cellStyle name="Normal 13 10 6 5 11" xfId="12615" xr:uid="{22BEF4DD-74E8-49C1-A086-E4EAB3FA1EE0}"/>
    <cellStyle name="Normal 13 10 6 5 12" xfId="12616" xr:uid="{8212EE78-0C66-48D5-881A-DD3A2CBDBC31}"/>
    <cellStyle name="Normal 13 10 6 5 13" xfId="12617" xr:uid="{3648644B-CE1D-4CCA-AA46-A994D821E4DA}"/>
    <cellStyle name="Normal 13 10 6 5 14" xfId="12618" xr:uid="{2F7F84CE-C172-4113-B19C-EB19FB5A3F52}"/>
    <cellStyle name="Normal 13 10 6 5 15" xfId="12619" xr:uid="{9AA85823-FA97-497F-8838-10F118E9DDB9}"/>
    <cellStyle name="Normal 13 10 6 5 16" xfId="12620" xr:uid="{E39C1D50-45D6-44E5-952B-92905296C61F}"/>
    <cellStyle name="Normal 13 10 6 5 17" xfId="12621" xr:uid="{7F348A70-BFD1-4ED4-90DE-290210796BCE}"/>
    <cellStyle name="Normal 13 10 6 5 18" xfId="12622" xr:uid="{D1861151-700D-47DF-A387-663426A84266}"/>
    <cellStyle name="Normal 13 10 6 5 19" xfId="12623" xr:uid="{9415C4BB-B445-4FFD-AA29-8EF4125325C8}"/>
    <cellStyle name="Normal 13 10 6 5 2" xfId="12624" xr:uid="{7273932C-E8D3-4EA0-8E78-D19B5A6298B8}"/>
    <cellStyle name="Normal 13 10 6 5 20" xfId="12625" xr:uid="{A421E08A-9D5F-4E7E-B33F-AE59EE8B9015}"/>
    <cellStyle name="Normal 13 10 6 5 21" xfId="12626" xr:uid="{1A198F1F-54EA-4125-9F2A-02569455E9FC}"/>
    <cellStyle name="Normal 13 10 6 5 22" xfId="12627" xr:uid="{2911A0CE-62B3-4289-944A-A05A5D952EFE}"/>
    <cellStyle name="Normal 13 10 6 5 3" xfId="12628" xr:uid="{343AB0D4-360F-49D9-85B8-D2FC3FF0FE4E}"/>
    <cellStyle name="Normal 13 10 6 5 4" xfId="12629" xr:uid="{09BE1BE4-2A83-42ED-BC0A-AE5D0D2EB052}"/>
    <cellStyle name="Normal 13 10 6 5 5" xfId="12630" xr:uid="{8EE54A3A-C248-4689-93B1-D93C73C645C9}"/>
    <cellStyle name="Normal 13 10 6 5 6" xfId="12631" xr:uid="{329543D8-D88B-43A5-8465-21274BEE3E88}"/>
    <cellStyle name="Normal 13 10 6 5 7" xfId="12632" xr:uid="{5AE826FC-BB6B-4A5F-A3DA-504E4809F58D}"/>
    <cellStyle name="Normal 13 10 6 5 8" xfId="12633" xr:uid="{70A1B2EA-AE71-4BB0-A314-576EC7BB7616}"/>
    <cellStyle name="Normal 13 10 6 5 9" xfId="12634" xr:uid="{C6C1160E-944A-4784-99F3-7F71429C1070}"/>
    <cellStyle name="Normal 13 10 6 6" xfId="12635" xr:uid="{125F0B57-2817-4135-A7B8-9B1FF1E2DEBD}"/>
    <cellStyle name="Normal 13 10 6 6 10" xfId="12636" xr:uid="{AB27A4A9-D5AA-4AFB-A750-1E30F39C0B59}"/>
    <cellStyle name="Normal 13 10 6 6 11" xfId="12637" xr:uid="{8EFDDCC8-E7A1-47B5-974F-B6AFA857E419}"/>
    <cellStyle name="Normal 13 10 6 6 12" xfId="12638" xr:uid="{25786B9D-8E4A-4278-BA8D-5EAF524325FD}"/>
    <cellStyle name="Normal 13 10 6 6 13" xfId="12639" xr:uid="{B2FC811C-36DC-42A1-BA7B-85BA9E318E92}"/>
    <cellStyle name="Normal 13 10 6 6 14" xfId="12640" xr:uid="{4D750C3F-6C44-4AC2-83B1-AE9C5E08D563}"/>
    <cellStyle name="Normal 13 10 6 6 15" xfId="12641" xr:uid="{E5F324ED-B645-48E9-9FD8-0E443F8BE6C2}"/>
    <cellStyle name="Normal 13 10 6 6 16" xfId="12642" xr:uid="{153000E9-B472-41B2-BA39-D357980D78F5}"/>
    <cellStyle name="Normal 13 10 6 6 17" xfId="12643" xr:uid="{C6C7B317-2F8D-479F-A5EA-B5B22BA53CEC}"/>
    <cellStyle name="Normal 13 10 6 6 18" xfId="12644" xr:uid="{039C72DB-5153-4680-B788-0D866BDB9344}"/>
    <cellStyle name="Normal 13 10 6 6 19" xfId="12645" xr:uid="{110E8FA4-BA46-4D1E-B10D-FB4CDB695AE5}"/>
    <cellStyle name="Normal 13 10 6 6 2" xfId="12646" xr:uid="{9FA9B13F-8E84-481B-8822-82406CBFC0DB}"/>
    <cellStyle name="Normal 13 10 6 6 20" xfId="12647" xr:uid="{3660B1C8-9B92-4491-9E48-80ED05160BE9}"/>
    <cellStyle name="Normal 13 10 6 6 21" xfId="12648" xr:uid="{06083019-C3D7-4C5B-BCC7-93973A089C14}"/>
    <cellStyle name="Normal 13 10 6 6 22" xfId="12649" xr:uid="{6C03457C-5945-413E-AB5A-897C98C8D99B}"/>
    <cellStyle name="Normal 13 10 6 6 3" xfId="12650" xr:uid="{9126CBA6-217B-4600-8268-B95FFDBC9E22}"/>
    <cellStyle name="Normal 13 10 6 6 4" xfId="12651" xr:uid="{1E238214-6A13-4BD7-84FB-6B1361134913}"/>
    <cellStyle name="Normal 13 10 6 6 5" xfId="12652" xr:uid="{D33576AC-E79F-4114-8DFD-9F7CBA127955}"/>
    <cellStyle name="Normal 13 10 6 6 6" xfId="12653" xr:uid="{0F7058DB-722B-4EE6-9773-53373692259E}"/>
    <cellStyle name="Normal 13 10 6 6 7" xfId="12654" xr:uid="{33A2760D-EE2A-45BC-BABC-C706884ED1A0}"/>
    <cellStyle name="Normal 13 10 6 6 8" xfId="12655" xr:uid="{4868F200-6994-481E-A648-E7F16D57BE7D}"/>
    <cellStyle name="Normal 13 10 6 6 9" xfId="12656" xr:uid="{0448B5B7-113B-418F-A343-56F335D58D2D}"/>
    <cellStyle name="Normal 13 10 6 7" xfId="12657" xr:uid="{F86D3BE2-9F3B-4A22-92AB-6ED402F5CDA2}"/>
    <cellStyle name="Normal 13 10 6 7 10" xfId="12658" xr:uid="{3B090804-7C8F-4A02-A4C4-F76FA168A769}"/>
    <cellStyle name="Normal 13 10 6 7 11" xfId="12659" xr:uid="{D3FFA274-CFCF-4F13-899A-3E7A0E9123E8}"/>
    <cellStyle name="Normal 13 10 6 7 12" xfId="12660" xr:uid="{1318124F-C3C5-4B28-90D0-7369D714883E}"/>
    <cellStyle name="Normal 13 10 6 7 13" xfId="12661" xr:uid="{04C43940-0FD2-4602-B966-08A435C3E9D3}"/>
    <cellStyle name="Normal 13 10 6 7 14" xfId="12662" xr:uid="{D30E7F36-50B2-414F-B5B4-B9C5A085826F}"/>
    <cellStyle name="Normal 13 10 6 7 15" xfId="12663" xr:uid="{A71D6CE6-F2B0-4DAA-8C3F-5A4F3A73CD7C}"/>
    <cellStyle name="Normal 13 10 6 7 16" xfId="12664" xr:uid="{0178F099-3AA7-4AE3-9859-DBBF607EC022}"/>
    <cellStyle name="Normal 13 10 6 7 17" xfId="12665" xr:uid="{A94E9FF9-30F7-4B33-BFCB-59DA810CBA19}"/>
    <cellStyle name="Normal 13 10 6 7 18" xfId="12666" xr:uid="{F94F9187-522C-4D3F-893A-97295DF2CF0C}"/>
    <cellStyle name="Normal 13 10 6 7 19" xfId="12667" xr:uid="{0FBE8359-30D6-467D-BCF4-3DE45CF886EB}"/>
    <cellStyle name="Normal 13 10 6 7 2" xfId="12668" xr:uid="{C321AD05-0CC0-4B53-A763-2DD4B9D9283B}"/>
    <cellStyle name="Normal 13 10 6 7 20" xfId="12669" xr:uid="{B91EB7BA-AA1A-45CB-BE4D-0436CFA67FB6}"/>
    <cellStyle name="Normal 13 10 6 7 21" xfId="12670" xr:uid="{18986454-EEC5-4159-BD6F-B45B878C3A42}"/>
    <cellStyle name="Normal 13 10 6 7 22" xfId="12671" xr:uid="{2CAE9944-4748-4773-A4DF-6409679936C2}"/>
    <cellStyle name="Normal 13 10 6 7 3" xfId="12672" xr:uid="{CA11C260-ED24-4447-853A-CB5CA6B9AEDA}"/>
    <cellStyle name="Normal 13 10 6 7 4" xfId="12673" xr:uid="{4B5BF5B5-486F-48B5-94C9-56E42105A368}"/>
    <cellStyle name="Normal 13 10 6 7 5" xfId="12674" xr:uid="{BF77B1B9-C6FA-49A7-8D8B-E529F1BCE11D}"/>
    <cellStyle name="Normal 13 10 6 7 6" xfId="12675" xr:uid="{DBF20882-1C0B-4F83-AFAE-F3FBD8AED3CA}"/>
    <cellStyle name="Normal 13 10 6 7 7" xfId="12676" xr:uid="{CF54D945-81C1-4773-A773-7B99AF55A4BD}"/>
    <cellStyle name="Normal 13 10 6 7 8" xfId="12677" xr:uid="{6DD66709-82BA-4022-9429-B4F1AA39B697}"/>
    <cellStyle name="Normal 13 10 6 7 9" xfId="12678" xr:uid="{275FDDC7-5C33-4287-BB62-A82962888D69}"/>
    <cellStyle name="Normal 13 10 6 8" xfId="12679" xr:uid="{4797931C-63C6-4628-9301-EC61C00B075E}"/>
    <cellStyle name="Normal 13 10 6 8 10" xfId="12680" xr:uid="{057CA012-0C7D-4F29-ADF3-94B8B83A5720}"/>
    <cellStyle name="Normal 13 10 6 8 11" xfId="12681" xr:uid="{752DD962-F863-4C53-9A8D-5031711D9F2C}"/>
    <cellStyle name="Normal 13 10 6 8 12" xfId="12682" xr:uid="{A9962B85-DF5E-461E-8506-DDCDADB9FDEC}"/>
    <cellStyle name="Normal 13 10 6 8 13" xfId="12683" xr:uid="{732E1CFD-281F-4267-BD99-5989ECD90DD4}"/>
    <cellStyle name="Normal 13 10 6 8 14" xfId="12684" xr:uid="{4A73FE5A-DA3B-485B-85B7-E1626DBB8AB8}"/>
    <cellStyle name="Normal 13 10 6 8 15" xfId="12685" xr:uid="{505A86BB-D8EC-4779-B50A-EECFF78EE89D}"/>
    <cellStyle name="Normal 13 10 6 8 16" xfId="12686" xr:uid="{7C0E3F5F-80DE-44E7-BFF9-B475540A5CF7}"/>
    <cellStyle name="Normal 13 10 6 8 17" xfId="12687" xr:uid="{69FAC748-FF83-46A0-8EF6-FD828583FE6A}"/>
    <cellStyle name="Normal 13 10 6 8 18" xfId="12688" xr:uid="{D400E428-FDF8-4E5D-B012-5D8D03F2E65C}"/>
    <cellStyle name="Normal 13 10 6 8 19" xfId="12689" xr:uid="{4AA91870-9F6E-40B0-8755-EF7EF09440A9}"/>
    <cellStyle name="Normal 13 10 6 8 2" xfId="12690" xr:uid="{E58D13D1-EB99-430E-A704-F1C46C9FFF49}"/>
    <cellStyle name="Normal 13 10 6 8 20" xfId="12691" xr:uid="{90905410-489B-44C9-B81F-30C68F8B013B}"/>
    <cellStyle name="Normal 13 10 6 8 21" xfId="12692" xr:uid="{3636BCF2-CCA9-4348-8538-CA4309B4963A}"/>
    <cellStyle name="Normal 13 10 6 8 22" xfId="12693" xr:uid="{44220152-CECB-4C23-AE7E-86429C2408FD}"/>
    <cellStyle name="Normal 13 10 6 8 3" xfId="12694" xr:uid="{2C443E85-630C-4CAB-8747-455D621A5F8E}"/>
    <cellStyle name="Normal 13 10 6 8 4" xfId="12695" xr:uid="{323EB3D0-D39D-4564-AFDC-93840418FDE4}"/>
    <cellStyle name="Normal 13 10 6 8 5" xfId="12696" xr:uid="{827EF614-DBE7-45AC-8AD9-14D174E34FE9}"/>
    <cellStyle name="Normal 13 10 6 8 6" xfId="12697" xr:uid="{BFE064F8-E901-47D7-A0F5-B60910B306F4}"/>
    <cellStyle name="Normal 13 10 6 8 7" xfId="12698" xr:uid="{E14567B9-4345-43BA-A504-7852DB0C3A12}"/>
    <cellStyle name="Normal 13 10 6 8 8" xfId="12699" xr:uid="{1A7B3E0A-04F3-4B33-BCCB-A480F8F983A6}"/>
    <cellStyle name="Normal 13 10 6 8 9" xfId="12700" xr:uid="{136638AA-492E-4960-8A77-6C3FFA5BF990}"/>
    <cellStyle name="Normal 13 10 6 9" xfId="12701" xr:uid="{E68296F6-6602-4B06-900C-65C65442085C}"/>
    <cellStyle name="Normal 13 10 6 9 10" xfId="12702" xr:uid="{4D906CBA-EADC-4396-8358-75D2F5E445A9}"/>
    <cellStyle name="Normal 13 10 6 9 11" xfId="12703" xr:uid="{44D55DA2-ACDE-4364-AA35-AAED70B7642F}"/>
    <cellStyle name="Normal 13 10 6 9 12" xfId="12704" xr:uid="{D4813EFA-5471-463C-889D-4CABEFBAE6A6}"/>
    <cellStyle name="Normal 13 10 6 9 13" xfId="12705" xr:uid="{1D89C471-1FEE-4903-B49A-35A5F60C9CEE}"/>
    <cellStyle name="Normal 13 10 6 9 14" xfId="12706" xr:uid="{260BBCC8-8499-4F3D-B2F5-51102B8F9AE7}"/>
    <cellStyle name="Normal 13 10 6 9 15" xfId="12707" xr:uid="{9FC80C17-A4C9-4973-AA88-B267376DE5D4}"/>
    <cellStyle name="Normal 13 10 6 9 16" xfId="12708" xr:uid="{98C47F16-F9E7-4CAD-8372-7F5BFB31A8A3}"/>
    <cellStyle name="Normal 13 10 6 9 17" xfId="12709" xr:uid="{43E90DC3-76D3-4DE1-968E-1E4B5E0D9428}"/>
    <cellStyle name="Normal 13 10 6 9 18" xfId="12710" xr:uid="{059D97BD-D61D-4E3B-BE33-410C5C0547B1}"/>
    <cellStyle name="Normal 13 10 6 9 19" xfId="12711" xr:uid="{1D670FE0-7640-4888-9F02-650E82D28332}"/>
    <cellStyle name="Normal 13 10 6 9 2" xfId="12712" xr:uid="{DD3363B0-A7A5-4594-979F-881F6C0C0D61}"/>
    <cellStyle name="Normal 13 10 6 9 20" xfId="12713" xr:uid="{77AE3332-9F5A-46FE-9580-B61C0537914F}"/>
    <cellStyle name="Normal 13 10 6 9 21" xfId="12714" xr:uid="{438F4199-41BC-4D98-AE4E-5240D6D24B2A}"/>
    <cellStyle name="Normal 13 10 6 9 22" xfId="12715" xr:uid="{BA500221-30BD-4B19-AF24-2BB8D891EBAE}"/>
    <cellStyle name="Normal 13 10 6 9 3" xfId="12716" xr:uid="{7089366A-9BEA-47C1-AA07-5176B2352EFC}"/>
    <cellStyle name="Normal 13 10 6 9 4" xfId="12717" xr:uid="{66A30E4E-833E-47F6-873B-EF41F0A59749}"/>
    <cellStyle name="Normal 13 10 6 9 5" xfId="12718" xr:uid="{725CF772-778A-4BE3-923E-44F332CCEDD5}"/>
    <cellStyle name="Normal 13 10 6 9 6" xfId="12719" xr:uid="{75FDB6BA-0F6F-499A-A18A-1A5E8A190746}"/>
    <cellStyle name="Normal 13 10 6 9 7" xfId="12720" xr:uid="{5EC91D5F-96BF-4302-B22E-6767B8D7915F}"/>
    <cellStyle name="Normal 13 10 6 9 8" xfId="12721" xr:uid="{F4829FCB-D016-4BD0-8711-F10A033D6BD2}"/>
    <cellStyle name="Normal 13 10 6 9 9" xfId="12722" xr:uid="{07A76ED3-57E8-4875-8A79-D0E9985F8553}"/>
    <cellStyle name="Normal 13 10 7" xfId="12723" xr:uid="{8DA67CF2-2F5D-4494-9B57-B0C8F6645768}"/>
    <cellStyle name="Normal 13 10 7 10" xfId="12724" xr:uid="{11E6C731-34D9-487E-9C75-6FBAB53F9B44}"/>
    <cellStyle name="Normal 13 10 7 11" xfId="12725" xr:uid="{16EA061D-FDCB-423D-A0F9-589E5EA2F766}"/>
    <cellStyle name="Normal 13 10 7 12" xfId="12726" xr:uid="{A92B781C-0D0E-4259-9098-C8615896C968}"/>
    <cellStyle name="Normal 13 10 7 13" xfId="12727" xr:uid="{4F74BB6D-81AE-4434-ADCD-DB6E8A2E524F}"/>
    <cellStyle name="Normal 13 10 7 14" xfId="12728" xr:uid="{627E02C5-9F26-4EC7-808E-8E98AC55F1FE}"/>
    <cellStyle name="Normal 13 10 7 15" xfId="12729" xr:uid="{CBAD0E8B-3035-422A-ABC0-6C48CB8093B3}"/>
    <cellStyle name="Normal 13 10 7 16" xfId="12730" xr:uid="{155C471E-8441-4AC1-A057-7BB288FDFD6A}"/>
    <cellStyle name="Normal 13 10 7 17" xfId="12731" xr:uid="{F164891D-EC1C-4689-9CEB-92B4B3494443}"/>
    <cellStyle name="Normal 13 10 7 18" xfId="12732" xr:uid="{1E63621B-2BA9-4C99-9E16-44A434394CD9}"/>
    <cellStyle name="Normal 13 10 7 19" xfId="12733" xr:uid="{B31D4E16-F0B0-4999-AD4A-2EF1754FA0C9}"/>
    <cellStyle name="Normal 13 10 7 2" xfId="12734" xr:uid="{58DD57F5-8EF2-47FF-BE1B-1DB2268B3211}"/>
    <cellStyle name="Normal 13 10 7 20" xfId="12735" xr:uid="{8E1E1BE2-B5DD-4FAF-B7B7-2D217358C052}"/>
    <cellStyle name="Normal 13 10 7 21" xfId="12736" xr:uid="{0A513063-A9A6-4C74-A594-EC2B9EA3F385}"/>
    <cellStyle name="Normal 13 10 7 22" xfId="12737" xr:uid="{701C5460-1C75-41E6-9B08-1BAD607671BC}"/>
    <cellStyle name="Normal 13 10 7 3" xfId="12738" xr:uid="{7828BB77-C59A-4E96-8D7D-21313270EA90}"/>
    <cellStyle name="Normal 13 10 7 4" xfId="12739" xr:uid="{AE852FE4-81D8-461F-8FC3-F09C0B662461}"/>
    <cellStyle name="Normal 13 10 7 5" xfId="12740" xr:uid="{D08F6E1C-E25E-492B-B05F-2B4885691B16}"/>
    <cellStyle name="Normal 13 10 7 6" xfId="12741" xr:uid="{2A347432-9C10-4A00-BF04-11B6AEEFFA2E}"/>
    <cellStyle name="Normal 13 10 7 7" xfId="12742" xr:uid="{2AF85A11-CC8D-4273-AEEF-25D2FE800272}"/>
    <cellStyle name="Normal 13 10 7 8" xfId="12743" xr:uid="{B4D3B228-15DF-42FE-925B-E0E53614771C}"/>
    <cellStyle name="Normal 13 10 7 9" xfId="12744" xr:uid="{2A7C3B91-FD89-4A43-83A4-9DC1804BAFE0}"/>
    <cellStyle name="Normal 13 10 8" xfId="12745" xr:uid="{05CE9350-ED0C-46D7-ADE3-68683210121D}"/>
    <cellStyle name="Normal 13 10 8 10" xfId="12746" xr:uid="{D893693B-2DA3-4787-9D70-5954A6B0ACD8}"/>
    <cellStyle name="Normal 13 10 8 11" xfId="12747" xr:uid="{7C2052FE-5085-49EA-84B3-1C9ABA2B10DE}"/>
    <cellStyle name="Normal 13 10 8 12" xfId="12748" xr:uid="{BE22CE84-25DF-4223-BF59-4E248DEA543C}"/>
    <cellStyle name="Normal 13 10 8 13" xfId="12749" xr:uid="{99ECB7E5-69A4-41F1-864F-D823A3678FCF}"/>
    <cellStyle name="Normal 13 10 8 14" xfId="12750" xr:uid="{F58F1281-191C-4357-980F-25E4AD83ACAE}"/>
    <cellStyle name="Normal 13 10 8 15" xfId="12751" xr:uid="{311D1B9F-3C5B-4536-88C7-FFB3A1B07A43}"/>
    <cellStyle name="Normal 13 10 8 16" xfId="12752" xr:uid="{1050A48B-EC3B-4356-838B-9521A9738728}"/>
    <cellStyle name="Normal 13 10 8 17" xfId="12753" xr:uid="{F4C4CE6F-1DB6-4D4C-8EBA-6B20BD9CC698}"/>
    <cellStyle name="Normal 13 10 8 18" xfId="12754" xr:uid="{5AB22CC8-03D5-49AC-9B81-1322CE32D431}"/>
    <cellStyle name="Normal 13 10 8 19" xfId="12755" xr:uid="{FA7BEDD4-C142-4BE6-BE92-4C91BFBEED9F}"/>
    <cellStyle name="Normal 13 10 8 2" xfId="12756" xr:uid="{5168DFF6-64AF-4430-BC6D-8CD4E34732E0}"/>
    <cellStyle name="Normal 13 10 8 20" xfId="12757" xr:uid="{4207C1EE-60B6-476D-8F40-1C56B8649B02}"/>
    <cellStyle name="Normal 13 10 8 21" xfId="12758" xr:uid="{2BE651B9-1907-4776-B0BC-BFA8B6CAFE44}"/>
    <cellStyle name="Normal 13 10 8 22" xfId="12759" xr:uid="{5FF2BA22-A1BB-4703-9416-4F50E63EAB37}"/>
    <cellStyle name="Normal 13 10 8 3" xfId="12760" xr:uid="{EC91FD7B-5434-4A58-B9BF-78B2801E5C1F}"/>
    <cellStyle name="Normal 13 10 8 4" xfId="12761" xr:uid="{78063FB5-DAF8-4379-9AC5-CDC607CD65CE}"/>
    <cellStyle name="Normal 13 10 8 5" xfId="12762" xr:uid="{FD90F8D4-7C71-4552-8F77-E3FC62BB13B8}"/>
    <cellStyle name="Normal 13 10 8 6" xfId="12763" xr:uid="{D263CB41-C142-4B1B-8C29-54B02EBF38AB}"/>
    <cellStyle name="Normal 13 10 8 7" xfId="12764" xr:uid="{929FBD35-7C18-4570-B867-29E605D26C01}"/>
    <cellStyle name="Normal 13 10 8 8" xfId="12765" xr:uid="{1F7E69F5-D6C5-4F50-B230-0E80128D63A0}"/>
    <cellStyle name="Normal 13 10 8 9" xfId="12766" xr:uid="{A2872757-DF8C-4EB8-B324-BA279A0244E1}"/>
    <cellStyle name="Normal 13 10 9" xfId="12767" xr:uid="{E6647AF1-212D-40A4-A991-E35809A6F8B9}"/>
    <cellStyle name="Normal 13 10 9 10" xfId="12768" xr:uid="{EA64C593-B23C-4B84-931C-1BAE6DA53E66}"/>
    <cellStyle name="Normal 13 10 9 11" xfId="12769" xr:uid="{28725F87-9FA5-4877-B951-869EC9242E1A}"/>
    <cellStyle name="Normal 13 10 9 12" xfId="12770" xr:uid="{4B45212E-B0EB-449C-9177-26833022E428}"/>
    <cellStyle name="Normal 13 10 9 13" xfId="12771" xr:uid="{6535DCF2-5CDD-4042-AC13-E2DC6E2D18D2}"/>
    <cellStyle name="Normal 13 10 9 14" xfId="12772" xr:uid="{D600B90C-7B3A-4F99-8F49-6B0CE5AD7593}"/>
    <cellStyle name="Normal 13 10 9 15" xfId="12773" xr:uid="{2F99F339-8E1D-4E7F-9ADF-D99E592B08C4}"/>
    <cellStyle name="Normal 13 10 9 16" xfId="12774" xr:uid="{067418B8-6C07-4C60-BFF4-90511692466B}"/>
    <cellStyle name="Normal 13 10 9 17" xfId="12775" xr:uid="{36081A00-9B42-4896-BD0D-1666963053BA}"/>
    <cellStyle name="Normal 13 10 9 18" xfId="12776" xr:uid="{5346742F-FAD5-4043-97BE-F108D99A6CE4}"/>
    <cellStyle name="Normal 13 10 9 19" xfId="12777" xr:uid="{7BE587E3-F1F3-48FB-96C1-42D0E983A6F0}"/>
    <cellStyle name="Normal 13 10 9 2" xfId="12778" xr:uid="{80DAE6FB-EDBD-40A0-AE7D-C2BB1331EDE8}"/>
    <cellStyle name="Normal 13 10 9 20" xfId="12779" xr:uid="{7783E257-D8B4-4F00-99A1-512317C6D3AE}"/>
    <cellStyle name="Normal 13 10 9 21" xfId="12780" xr:uid="{5FD1762A-1892-4468-8C85-B5287E8BBCD3}"/>
    <cellStyle name="Normal 13 10 9 22" xfId="12781" xr:uid="{4C5688FE-51A5-4804-8817-01B80C19595E}"/>
    <cellStyle name="Normal 13 10 9 3" xfId="12782" xr:uid="{22970373-F2EF-443B-8075-D3F29538B174}"/>
    <cellStyle name="Normal 13 10 9 4" xfId="12783" xr:uid="{08D83857-5AAB-4D5D-9197-8966BE9A1F98}"/>
    <cellStyle name="Normal 13 10 9 5" xfId="12784" xr:uid="{B83544EF-F74C-4BCD-8D20-46E78CA5AA86}"/>
    <cellStyle name="Normal 13 10 9 6" xfId="12785" xr:uid="{4183E930-E65E-4D9D-B481-27E0BF2333DA}"/>
    <cellStyle name="Normal 13 10 9 7" xfId="12786" xr:uid="{1A328A0B-89A2-416C-89DC-EF625E3CBD20}"/>
    <cellStyle name="Normal 13 10 9 8" xfId="12787" xr:uid="{18593035-B002-4D66-A281-F1037AD5E1D3}"/>
    <cellStyle name="Normal 13 10 9 9" xfId="12788" xr:uid="{550DD33F-AB6D-4695-B942-028B5224231F}"/>
    <cellStyle name="Normal 13 11" xfId="12789" xr:uid="{7412994B-E0FA-4E55-8580-7BE6B6E4B8CC}"/>
    <cellStyle name="Normal 13 11 10" xfId="12790" xr:uid="{20B42484-7514-4CA3-B587-879F10DFAC81}"/>
    <cellStyle name="Normal 13 11 10 10" xfId="12791" xr:uid="{0DEC49DC-6AD6-4C20-A293-E9108278BC75}"/>
    <cellStyle name="Normal 13 11 10 11" xfId="12792" xr:uid="{5689B418-3376-454B-A5A6-AF0C47FB5D7E}"/>
    <cellStyle name="Normal 13 11 10 12" xfId="12793" xr:uid="{1D7E1029-6DDD-4065-8ACD-4E00F47FD6B6}"/>
    <cellStyle name="Normal 13 11 10 13" xfId="12794" xr:uid="{B5F1DEC9-C10E-41A3-BB21-3DACC8319536}"/>
    <cellStyle name="Normal 13 11 10 14" xfId="12795" xr:uid="{CA52C6B4-4B20-43F3-83B5-8212ACFC80F5}"/>
    <cellStyle name="Normal 13 11 10 15" xfId="12796" xr:uid="{5F850938-B43D-4FBA-BF69-F16ED8FB88CD}"/>
    <cellStyle name="Normal 13 11 10 16" xfId="12797" xr:uid="{917E8569-BE5D-4823-836B-212F0EC3FC2B}"/>
    <cellStyle name="Normal 13 11 10 17" xfId="12798" xr:uid="{C451EA23-4B49-4D52-B1BC-CB83ABF2DFFD}"/>
    <cellStyle name="Normal 13 11 10 18" xfId="12799" xr:uid="{F2AE2C36-8D59-4A94-92F8-678B28759D2B}"/>
    <cellStyle name="Normal 13 11 10 19" xfId="12800" xr:uid="{6B647382-8422-4E4A-8E4D-2D23169EA541}"/>
    <cellStyle name="Normal 13 11 10 2" xfId="12801" xr:uid="{ED7854D7-47F6-48EA-A17D-570D71E36B57}"/>
    <cellStyle name="Normal 13 11 10 20" xfId="12802" xr:uid="{77983A59-B8B6-4A0A-9253-EE8994C55B86}"/>
    <cellStyle name="Normal 13 11 10 21" xfId="12803" xr:uid="{E157DBF0-3E2D-428C-A8C0-F5F0A4F93711}"/>
    <cellStyle name="Normal 13 11 10 22" xfId="12804" xr:uid="{AD3659F4-6CF0-4EAF-B9B1-CAFB1EA5F560}"/>
    <cellStyle name="Normal 13 11 10 3" xfId="12805" xr:uid="{0DE48B36-18C2-4F66-BEC5-37034774EC24}"/>
    <cellStyle name="Normal 13 11 10 4" xfId="12806" xr:uid="{4820AB43-E3F3-4881-AA9E-CC222DEE0EC6}"/>
    <cellStyle name="Normal 13 11 10 5" xfId="12807" xr:uid="{A753DC5B-0246-49B3-B5F8-9DAADE8B678D}"/>
    <cellStyle name="Normal 13 11 10 6" xfId="12808" xr:uid="{B5698397-8561-4412-A778-4CFC8FAADC0D}"/>
    <cellStyle name="Normal 13 11 10 7" xfId="12809" xr:uid="{D7B94A28-7676-4C78-9FE1-BEBE3076D9D4}"/>
    <cellStyle name="Normal 13 11 10 8" xfId="12810" xr:uid="{6898F80E-5735-44E7-B038-B5BBCEBEF5D9}"/>
    <cellStyle name="Normal 13 11 10 9" xfId="12811" xr:uid="{18570848-6F0A-4605-8B6B-0BFE14DB807E}"/>
    <cellStyle name="Normal 13 11 11" xfId="12812" xr:uid="{ADD5D4AD-FAC4-4AD5-8545-3C4172FAC315}"/>
    <cellStyle name="Normal 13 11 12" xfId="12813" xr:uid="{A78ACFFB-41D2-4166-9D21-48F5A2C425DF}"/>
    <cellStyle name="Normal 13 11 13" xfId="12814" xr:uid="{3032F964-781E-41E5-B647-A123A2617D71}"/>
    <cellStyle name="Normal 13 11 14" xfId="12815" xr:uid="{C7A398B4-76C2-413E-BE19-1ABF2DAEB103}"/>
    <cellStyle name="Normal 13 11 15" xfId="12816" xr:uid="{1073FAF7-2665-4D47-BE66-60B338603C41}"/>
    <cellStyle name="Normal 13 11 16" xfId="12817" xr:uid="{0BA9755E-4699-4180-9717-9C4D65E5EB70}"/>
    <cellStyle name="Normal 13 11 17" xfId="12818" xr:uid="{92BEF9A1-E8AE-4AE3-8EBE-30D203209931}"/>
    <cellStyle name="Normal 13 11 18" xfId="12819" xr:uid="{433CEB92-8CBA-49D7-97DA-A66B3AAFF3C2}"/>
    <cellStyle name="Normal 13 11 19" xfId="12820" xr:uid="{F714186A-A46C-4BBD-9910-07DD72997817}"/>
    <cellStyle name="Normal 13 11 2" xfId="12821" xr:uid="{9C32EF94-AA85-4DA9-A77D-A8A6B0B1909F}"/>
    <cellStyle name="Normal 13 11 2 10" xfId="12822" xr:uid="{0DE52C47-D903-49B0-8A39-A0B821406C0F}"/>
    <cellStyle name="Normal 13 11 2 11" xfId="12823" xr:uid="{E0C786CC-8CFA-47D3-A0E5-E9CA8CA7E999}"/>
    <cellStyle name="Normal 13 11 2 12" xfId="12824" xr:uid="{F4EC0162-6B3B-40AE-B861-7552E6F0FB29}"/>
    <cellStyle name="Normal 13 11 2 13" xfId="12825" xr:uid="{AEBF952B-6C85-4763-B153-E9FBFB012EC9}"/>
    <cellStyle name="Normal 13 11 2 14" xfId="12826" xr:uid="{2FF095BF-562B-4B00-BC1F-9F71BC2F2FC5}"/>
    <cellStyle name="Normal 13 11 2 15" xfId="12827" xr:uid="{40A5718E-07D1-4C28-A825-49D768C2D393}"/>
    <cellStyle name="Normal 13 11 2 16" xfId="12828" xr:uid="{F9477234-5425-4045-91BF-1745BA5E0FA2}"/>
    <cellStyle name="Normal 13 11 2 17" xfId="12829" xr:uid="{9731D56F-D4ED-4E54-AF6D-E97FB0AF30E7}"/>
    <cellStyle name="Normal 13 11 2 18" xfId="12830" xr:uid="{309C4CFF-7837-4E02-BE5D-A30D9E729F9C}"/>
    <cellStyle name="Normal 13 11 2 19" xfId="12831" xr:uid="{22FA05A9-B4C5-40F2-9387-9A675952CF5E}"/>
    <cellStyle name="Normal 13 11 2 2" xfId="12832" xr:uid="{E5054D43-5CF6-401A-BD6F-C93536199A19}"/>
    <cellStyle name="Normal 13 11 2 20" xfId="12833" xr:uid="{6AFC1B74-341C-4030-8FFF-ABE71466AAD8}"/>
    <cellStyle name="Normal 13 11 2 21" xfId="12834" xr:uid="{ABAFAD73-9557-4D89-B290-1E9336DA6A5A}"/>
    <cellStyle name="Normal 13 11 2 22" xfId="12835" xr:uid="{3E99D6E6-D3FD-441F-AF67-935F1236938C}"/>
    <cellStyle name="Normal 13 11 2 3" xfId="12836" xr:uid="{D4C23136-0DC8-4460-A583-7AAACF967873}"/>
    <cellStyle name="Normal 13 11 2 4" xfId="12837" xr:uid="{99EE7901-78B0-49A9-B604-71FFE993E327}"/>
    <cellStyle name="Normal 13 11 2 5" xfId="12838" xr:uid="{9D70E8D7-9F2D-4619-B070-842AB5565F82}"/>
    <cellStyle name="Normal 13 11 2 6" xfId="12839" xr:uid="{76478622-BAFE-4B5F-AE37-223F5498DBB3}"/>
    <cellStyle name="Normal 13 11 2 7" xfId="12840" xr:uid="{93AB3626-2028-4FB5-98CD-E0E286EE6C5A}"/>
    <cellStyle name="Normal 13 11 2 8" xfId="12841" xr:uid="{F93C857A-4DB8-4533-811A-40D597ED0849}"/>
    <cellStyle name="Normal 13 11 2 9" xfId="12842" xr:uid="{DEA7E89E-D1B3-4673-80F0-DAECBB92333D}"/>
    <cellStyle name="Normal 13 11 20" xfId="12843" xr:uid="{25DDCA82-C085-4369-B195-0E6CD495A513}"/>
    <cellStyle name="Normal 13 11 21" xfId="12844" xr:uid="{DB2D4A87-66F1-4FD0-90C4-84D73BBC8453}"/>
    <cellStyle name="Normal 13 11 22" xfId="12845" xr:uid="{9984B05C-2DF9-4BBC-9125-38E97BA80BBA}"/>
    <cellStyle name="Normal 13 11 23" xfId="12846" xr:uid="{C3E6EB26-20C7-464B-97F4-6BA46B45C16D}"/>
    <cellStyle name="Normal 13 11 24" xfId="12847" xr:uid="{BA221F5D-4BDD-4993-AFE4-DEDF5A47E49B}"/>
    <cellStyle name="Normal 13 11 25" xfId="12848" xr:uid="{D7C4DDFD-22CA-4FC4-B4C3-33C5CDCFBD9D}"/>
    <cellStyle name="Normal 13 11 26" xfId="12849" xr:uid="{71A90244-4C87-482C-9E36-F0FFD13AA0E6}"/>
    <cellStyle name="Normal 13 11 27" xfId="12850" xr:uid="{5F25D3A7-7E1E-4AAC-9AC9-502BCDC05569}"/>
    <cellStyle name="Normal 13 11 28" xfId="12851" xr:uid="{5EF7CDF5-A06F-4DBB-9F31-53073356D2E9}"/>
    <cellStyle name="Normal 13 11 29" xfId="12852" xr:uid="{3C2639B7-4B84-4B1D-A6CA-55282ED100E3}"/>
    <cellStyle name="Normal 13 11 3" xfId="12853" xr:uid="{903356DD-1F3B-4C77-953B-A48914446AA2}"/>
    <cellStyle name="Normal 13 11 3 10" xfId="12854" xr:uid="{A620A554-CDF0-4FFC-BB94-04A196DE08B8}"/>
    <cellStyle name="Normal 13 11 3 11" xfId="12855" xr:uid="{A9C761CF-5239-4DA7-B95F-ABE1196D3ADF}"/>
    <cellStyle name="Normal 13 11 3 12" xfId="12856" xr:uid="{DDE5069B-D392-46B0-9955-D2C7C7EC7139}"/>
    <cellStyle name="Normal 13 11 3 13" xfId="12857" xr:uid="{11D0EC74-9C8D-4F9F-89E9-FFE127CAE3DB}"/>
    <cellStyle name="Normal 13 11 3 14" xfId="12858" xr:uid="{C5DA3E6A-1C3D-4F8E-898F-54D296E63852}"/>
    <cellStyle name="Normal 13 11 3 15" xfId="12859" xr:uid="{30F36EF5-161C-4D08-B3D3-4A631B17B67B}"/>
    <cellStyle name="Normal 13 11 3 16" xfId="12860" xr:uid="{9CB607B8-404C-4732-BA4B-2C109664060A}"/>
    <cellStyle name="Normal 13 11 3 17" xfId="12861" xr:uid="{B4A21146-57C1-48D2-A75D-515CF2E3BCC4}"/>
    <cellStyle name="Normal 13 11 3 18" xfId="12862" xr:uid="{C3F5A423-34F0-418B-BCFE-DF2F2017565A}"/>
    <cellStyle name="Normal 13 11 3 19" xfId="12863" xr:uid="{B60BABC8-3140-4A7C-893F-E627BD2D40F8}"/>
    <cellStyle name="Normal 13 11 3 2" xfId="12864" xr:uid="{0AC55E27-10B4-4058-A747-DC901AEFA08B}"/>
    <cellStyle name="Normal 13 11 3 20" xfId="12865" xr:uid="{C44F2369-DF70-44A1-9709-4FB129587E7C}"/>
    <cellStyle name="Normal 13 11 3 21" xfId="12866" xr:uid="{06D74575-5C03-40E3-B64F-FF45D2074E0C}"/>
    <cellStyle name="Normal 13 11 3 22" xfId="12867" xr:uid="{B26EEF33-0EC3-4C42-AC5C-C355875DB297}"/>
    <cellStyle name="Normal 13 11 3 3" xfId="12868" xr:uid="{66A10FE6-9293-49D5-9C33-F8FD994DF47A}"/>
    <cellStyle name="Normal 13 11 3 4" xfId="12869" xr:uid="{17AD370C-D18C-4FD1-A177-80611425F259}"/>
    <cellStyle name="Normal 13 11 3 5" xfId="12870" xr:uid="{4BEE7040-1A3C-46EA-A6D0-A1BABD7BB801}"/>
    <cellStyle name="Normal 13 11 3 6" xfId="12871" xr:uid="{E058DC76-690A-4AB5-A941-BA7C2AB96719}"/>
    <cellStyle name="Normal 13 11 3 7" xfId="12872" xr:uid="{A857DBD2-7A46-4854-A55B-CD0F78842F76}"/>
    <cellStyle name="Normal 13 11 3 8" xfId="12873" xr:uid="{78BEBDE3-D6E1-4754-A8FD-FAA842E8F25E}"/>
    <cellStyle name="Normal 13 11 3 9" xfId="12874" xr:uid="{492C32F9-FB41-4AE5-BA65-3DAE882EBAAA}"/>
    <cellStyle name="Normal 13 11 30" xfId="12875" xr:uid="{90821AEC-2136-4812-A806-1E977C9C9B21}"/>
    <cellStyle name="Normal 13 11 31" xfId="12876" xr:uid="{7B913A20-8FC6-46FA-B009-CC38B9F55293}"/>
    <cellStyle name="Normal 13 11 4" xfId="12877" xr:uid="{9222C7E3-5983-4A25-AA4D-029C22BFE22F}"/>
    <cellStyle name="Normal 13 11 4 10" xfId="12878" xr:uid="{738E22DA-63ED-4477-B1AA-AB80F391247B}"/>
    <cellStyle name="Normal 13 11 4 11" xfId="12879" xr:uid="{B95B5F71-7E71-4258-A26F-B34A6A36E720}"/>
    <cellStyle name="Normal 13 11 4 12" xfId="12880" xr:uid="{F9B45546-0382-4E07-964B-69F5EC2DFF2E}"/>
    <cellStyle name="Normal 13 11 4 13" xfId="12881" xr:uid="{1EA9E791-03D4-419D-B362-813417EEF4A5}"/>
    <cellStyle name="Normal 13 11 4 14" xfId="12882" xr:uid="{CCCA9157-236C-4773-8EA7-E6B2535E0C3C}"/>
    <cellStyle name="Normal 13 11 4 15" xfId="12883" xr:uid="{E0083263-CAD3-456B-A6F9-EA4170122FEE}"/>
    <cellStyle name="Normal 13 11 4 16" xfId="12884" xr:uid="{39561107-0AE3-4313-A9A9-2425D7823426}"/>
    <cellStyle name="Normal 13 11 4 17" xfId="12885" xr:uid="{5344F3F6-10B7-47B0-8BA2-D87927DCCF3E}"/>
    <cellStyle name="Normal 13 11 4 18" xfId="12886" xr:uid="{97142068-1303-45DD-8C57-92A17074973C}"/>
    <cellStyle name="Normal 13 11 4 19" xfId="12887" xr:uid="{27377055-48DF-40F2-884A-661BE292C9A2}"/>
    <cellStyle name="Normal 13 11 4 2" xfId="12888" xr:uid="{769C0267-CDB5-46E5-9A46-DE4C9AED97D2}"/>
    <cellStyle name="Normal 13 11 4 20" xfId="12889" xr:uid="{43E96DA9-431F-4B77-9BBF-1FF8E2515347}"/>
    <cellStyle name="Normal 13 11 4 21" xfId="12890" xr:uid="{82FD7870-589C-467D-8ED2-1CAF7088E0C4}"/>
    <cellStyle name="Normal 13 11 4 22" xfId="12891" xr:uid="{7600963E-29E3-43C4-B439-A68604962B92}"/>
    <cellStyle name="Normal 13 11 4 3" xfId="12892" xr:uid="{31AFB6DC-FDE3-46A3-BD1B-0D4BABC1B904}"/>
    <cellStyle name="Normal 13 11 4 4" xfId="12893" xr:uid="{B0D02D71-4D4F-47C4-A1C4-7257BDEBA1F5}"/>
    <cellStyle name="Normal 13 11 4 5" xfId="12894" xr:uid="{AEE518B4-E106-489B-8CA5-3183DB6D8086}"/>
    <cellStyle name="Normal 13 11 4 6" xfId="12895" xr:uid="{61D544DF-A53E-479A-92A6-9E806D3D5EBA}"/>
    <cellStyle name="Normal 13 11 4 7" xfId="12896" xr:uid="{D3B8052D-E1B5-48A1-B268-B8D9B75D7B8F}"/>
    <cellStyle name="Normal 13 11 4 8" xfId="12897" xr:uid="{64FBF8AD-D43F-4D93-904D-2FB00144D147}"/>
    <cellStyle name="Normal 13 11 4 9" xfId="12898" xr:uid="{46937CB7-2A21-4AAF-B6DF-B333C3A1735B}"/>
    <cellStyle name="Normal 13 11 5" xfId="12899" xr:uid="{21152068-F145-46AB-B6F2-02F94597C959}"/>
    <cellStyle name="Normal 13 11 5 10" xfId="12900" xr:uid="{6A28C96F-4BAF-423D-840F-B83BA80B9B6B}"/>
    <cellStyle name="Normal 13 11 5 11" xfId="12901" xr:uid="{747BF32D-B6AC-4405-9EB2-CE749EA52988}"/>
    <cellStyle name="Normal 13 11 5 12" xfId="12902" xr:uid="{51BFE89A-D1C9-4EDE-9EC4-62EA79F73CA0}"/>
    <cellStyle name="Normal 13 11 5 13" xfId="12903" xr:uid="{8EBB0018-70F8-42AD-9868-A7C0C8F23934}"/>
    <cellStyle name="Normal 13 11 5 14" xfId="12904" xr:uid="{C2CFCCD6-846F-452E-8869-C54F81B8FB07}"/>
    <cellStyle name="Normal 13 11 5 15" xfId="12905" xr:uid="{1F54A3FE-E6FF-487C-87D9-7FCECDEDDE06}"/>
    <cellStyle name="Normal 13 11 5 16" xfId="12906" xr:uid="{3D50F626-82AC-4527-AB1A-DD47E8D197FF}"/>
    <cellStyle name="Normal 13 11 5 17" xfId="12907" xr:uid="{3F719CC4-6497-43C7-AFDB-E4E9A1FDF312}"/>
    <cellStyle name="Normal 13 11 5 18" xfId="12908" xr:uid="{22F7F8F5-B2EB-45A8-B39E-44A78C0A3BE4}"/>
    <cellStyle name="Normal 13 11 5 19" xfId="12909" xr:uid="{26ED69DB-18CE-4C7B-890B-7559387C7FC0}"/>
    <cellStyle name="Normal 13 11 5 2" xfId="12910" xr:uid="{6ED8787B-B15E-4B15-ACA3-BDE48617CFB0}"/>
    <cellStyle name="Normal 13 11 5 20" xfId="12911" xr:uid="{B9FDD541-1A27-4F41-9DBF-9042145EC07A}"/>
    <cellStyle name="Normal 13 11 5 21" xfId="12912" xr:uid="{C0BEFA8E-4ABC-4A5E-BD72-0AD4E2E38E7F}"/>
    <cellStyle name="Normal 13 11 5 22" xfId="12913" xr:uid="{51D870A7-9AFF-437A-98D9-4046EF32B61B}"/>
    <cellStyle name="Normal 13 11 5 3" xfId="12914" xr:uid="{5A457557-F181-4446-AD7B-9C2E4F8DE500}"/>
    <cellStyle name="Normal 13 11 5 4" xfId="12915" xr:uid="{78A919E6-F81A-47DD-9126-CCA8933EC0E6}"/>
    <cellStyle name="Normal 13 11 5 5" xfId="12916" xr:uid="{D2235753-2493-42FF-AFCC-43D124541917}"/>
    <cellStyle name="Normal 13 11 5 6" xfId="12917" xr:uid="{C844162E-1464-4DB1-8CD9-0900A45AFC94}"/>
    <cellStyle name="Normal 13 11 5 7" xfId="12918" xr:uid="{932741B9-2986-49A7-A73A-0FF970EE9D7D}"/>
    <cellStyle name="Normal 13 11 5 8" xfId="12919" xr:uid="{62ABF7A9-4FE6-4BC4-8A8D-ACA1FC05799E}"/>
    <cellStyle name="Normal 13 11 5 9" xfId="12920" xr:uid="{CD78DE53-5232-423F-893B-8A24AE7C514C}"/>
    <cellStyle name="Normal 13 11 6" xfId="12921" xr:uid="{D5B44107-B26B-41C3-A64A-72D7B98FC116}"/>
    <cellStyle name="Normal 13 11 6 10" xfId="12922" xr:uid="{A3FCED7A-EFE4-49B3-8F86-9C4D16F5793D}"/>
    <cellStyle name="Normal 13 11 6 11" xfId="12923" xr:uid="{FD3EF21C-4D7E-48F9-9E8F-A97C3DDA1DCC}"/>
    <cellStyle name="Normal 13 11 6 12" xfId="12924" xr:uid="{4A626953-A5D8-4D62-A310-2AA7A2D7AF2C}"/>
    <cellStyle name="Normal 13 11 6 13" xfId="12925" xr:uid="{C783CCCA-C1D8-4268-B58E-36DF95D36205}"/>
    <cellStyle name="Normal 13 11 6 14" xfId="12926" xr:uid="{125156AB-C2C7-4830-81A0-60058432CA75}"/>
    <cellStyle name="Normal 13 11 6 15" xfId="12927" xr:uid="{C7198F1A-2665-4F02-8055-12D5C7C7EA4B}"/>
    <cellStyle name="Normal 13 11 6 16" xfId="12928" xr:uid="{087F73C3-D5AC-473C-8DE9-16EC521F9140}"/>
    <cellStyle name="Normal 13 11 6 17" xfId="12929" xr:uid="{4B958E84-0B7F-4AE4-B289-9B31ED50E10C}"/>
    <cellStyle name="Normal 13 11 6 18" xfId="12930" xr:uid="{B132031B-8F1E-4566-9908-84E08317B687}"/>
    <cellStyle name="Normal 13 11 6 19" xfId="12931" xr:uid="{A6381C98-73A0-4999-8568-54D1C87575D0}"/>
    <cellStyle name="Normal 13 11 6 2" xfId="12932" xr:uid="{EFD2EEC2-9477-419C-9148-6B564FBAF45E}"/>
    <cellStyle name="Normal 13 11 6 20" xfId="12933" xr:uid="{D9D20D48-C3FD-4CEC-8E89-ED8BD3645655}"/>
    <cellStyle name="Normal 13 11 6 21" xfId="12934" xr:uid="{9AA1C683-E83A-436D-B141-C924E2AE5500}"/>
    <cellStyle name="Normal 13 11 6 22" xfId="12935" xr:uid="{B0E38736-9957-4023-A9AA-7D4718601932}"/>
    <cellStyle name="Normal 13 11 6 3" xfId="12936" xr:uid="{1BD53D91-9EC5-43A5-BC36-C75738F5B940}"/>
    <cellStyle name="Normal 13 11 6 4" xfId="12937" xr:uid="{D27BECB5-D206-4270-8B7E-505CF60A5C00}"/>
    <cellStyle name="Normal 13 11 6 5" xfId="12938" xr:uid="{6E91DA91-1DBE-4C18-BC28-4FEA17B4181D}"/>
    <cellStyle name="Normal 13 11 6 6" xfId="12939" xr:uid="{76575DDB-8A7A-4623-A9CC-F1AEF8FE0756}"/>
    <cellStyle name="Normal 13 11 6 7" xfId="12940" xr:uid="{ECF00F9C-42FD-4B19-9451-3E7151085EE5}"/>
    <cellStyle name="Normal 13 11 6 8" xfId="12941" xr:uid="{47A6C3D5-05E2-4094-BB59-01AE251EFFBB}"/>
    <cellStyle name="Normal 13 11 6 9" xfId="12942" xr:uid="{0503325D-9D01-49F0-9E6B-D2D2AC8AF79E}"/>
    <cellStyle name="Normal 13 11 7" xfId="12943" xr:uid="{9D431A6E-B4A7-4D4A-9359-6A19438CA871}"/>
    <cellStyle name="Normal 13 11 7 10" xfId="12944" xr:uid="{EA21E5DF-7E5F-4350-9A41-15666C25C054}"/>
    <cellStyle name="Normal 13 11 7 11" xfId="12945" xr:uid="{EFE50A7C-1FD0-4D8C-9A18-C5E44EA912B0}"/>
    <cellStyle name="Normal 13 11 7 12" xfId="12946" xr:uid="{83099135-E706-4090-8B64-163BB6BAF03B}"/>
    <cellStyle name="Normal 13 11 7 13" xfId="12947" xr:uid="{B22032BB-3ADA-4705-BD13-C5FCCD40BE7B}"/>
    <cellStyle name="Normal 13 11 7 14" xfId="12948" xr:uid="{E86B7DF3-FEF3-4546-B013-AF845FE126F8}"/>
    <cellStyle name="Normal 13 11 7 15" xfId="12949" xr:uid="{8167FB9A-826A-4E76-A550-D1487FA569E2}"/>
    <cellStyle name="Normal 13 11 7 16" xfId="12950" xr:uid="{D3067379-516F-47BD-ADF3-7EF76B6CD790}"/>
    <cellStyle name="Normal 13 11 7 17" xfId="12951" xr:uid="{80631B70-0E3A-44C7-8731-C2C730C96EBA}"/>
    <cellStyle name="Normal 13 11 7 18" xfId="12952" xr:uid="{C2168E19-1867-4BB1-B83A-3E10BC32DB58}"/>
    <cellStyle name="Normal 13 11 7 19" xfId="12953" xr:uid="{A8C64EB3-4B99-4B62-8C5E-C581AC6E7510}"/>
    <cellStyle name="Normal 13 11 7 2" xfId="12954" xr:uid="{995F8261-70B9-4D37-A3E3-888D1DBF91D7}"/>
    <cellStyle name="Normal 13 11 7 20" xfId="12955" xr:uid="{23C02ADD-602F-4FC8-B303-6C181092B8A6}"/>
    <cellStyle name="Normal 13 11 7 21" xfId="12956" xr:uid="{53863E87-B8E9-43ED-B21F-AC16353E835B}"/>
    <cellStyle name="Normal 13 11 7 22" xfId="12957" xr:uid="{FE6ED7EF-2CA6-401B-8F14-790AFA6956F8}"/>
    <cellStyle name="Normal 13 11 7 3" xfId="12958" xr:uid="{748330AB-397F-4B08-A127-A9EB5BCBB9D7}"/>
    <cellStyle name="Normal 13 11 7 4" xfId="12959" xr:uid="{6565374A-E4FD-4C3F-8319-BEDBC2830702}"/>
    <cellStyle name="Normal 13 11 7 5" xfId="12960" xr:uid="{8544CF4E-243E-4CFC-AEA8-E5E8045B8F91}"/>
    <cellStyle name="Normal 13 11 7 6" xfId="12961" xr:uid="{4FA142FE-4957-4176-892D-94E77C7F5CA7}"/>
    <cellStyle name="Normal 13 11 7 7" xfId="12962" xr:uid="{1697CFBB-B522-46C3-9D25-F97AB8A1153A}"/>
    <cellStyle name="Normal 13 11 7 8" xfId="12963" xr:uid="{F2258CFE-859E-41E7-9074-B7AD1A648102}"/>
    <cellStyle name="Normal 13 11 7 9" xfId="12964" xr:uid="{AF5BC5F1-ACF4-4DEE-B02F-80631D2AFD34}"/>
    <cellStyle name="Normal 13 11 8" xfId="12965" xr:uid="{359D69D7-CACC-4477-94F7-2D0605F09845}"/>
    <cellStyle name="Normal 13 11 8 10" xfId="12966" xr:uid="{03CE4888-D5E0-4861-9A7F-77A577AEEA78}"/>
    <cellStyle name="Normal 13 11 8 11" xfId="12967" xr:uid="{DA6D4AF4-5B8A-4750-9691-56360560D136}"/>
    <cellStyle name="Normal 13 11 8 12" xfId="12968" xr:uid="{EE093C54-6453-4645-AB4B-7DAECD7D4BED}"/>
    <cellStyle name="Normal 13 11 8 13" xfId="12969" xr:uid="{A601FFC5-2BA8-4AE6-BD5D-0071760AA957}"/>
    <cellStyle name="Normal 13 11 8 14" xfId="12970" xr:uid="{37FDBA95-89C8-4515-99A4-A446AE4FE54A}"/>
    <cellStyle name="Normal 13 11 8 15" xfId="12971" xr:uid="{3F56FAD9-CE84-4FE3-BBFA-6DFF7223BCE7}"/>
    <cellStyle name="Normal 13 11 8 16" xfId="12972" xr:uid="{546B8262-F4C6-4063-91D4-FCD805800740}"/>
    <cellStyle name="Normal 13 11 8 17" xfId="12973" xr:uid="{672D36CD-9D26-43BB-BD48-F35902754823}"/>
    <cellStyle name="Normal 13 11 8 18" xfId="12974" xr:uid="{F899C8FF-C73A-44FE-8A0E-0DD0CC98354E}"/>
    <cellStyle name="Normal 13 11 8 19" xfId="12975" xr:uid="{E1102092-00BB-4129-8677-E22C743D0287}"/>
    <cellStyle name="Normal 13 11 8 2" xfId="12976" xr:uid="{44655487-0759-4E2F-9BAE-7CCF3B2FA65D}"/>
    <cellStyle name="Normal 13 11 8 20" xfId="12977" xr:uid="{91168AAA-FD15-46A7-8627-1E966F1D30CF}"/>
    <cellStyle name="Normal 13 11 8 21" xfId="12978" xr:uid="{B91BE0BE-2B80-4D6A-BF54-A5250A12848B}"/>
    <cellStyle name="Normal 13 11 8 22" xfId="12979" xr:uid="{C41912A1-34D7-4BA3-A7D0-5034B6747F61}"/>
    <cellStyle name="Normal 13 11 8 3" xfId="12980" xr:uid="{AC1791E3-D2D2-4500-BF5B-701AD58DE52F}"/>
    <cellStyle name="Normal 13 11 8 4" xfId="12981" xr:uid="{DCE82277-751C-41FD-BC66-1FC9C324E141}"/>
    <cellStyle name="Normal 13 11 8 5" xfId="12982" xr:uid="{3E5E2847-82E1-4245-B6EE-EF5936583CDB}"/>
    <cellStyle name="Normal 13 11 8 6" xfId="12983" xr:uid="{CDB91326-9077-4794-8F6F-64669447D847}"/>
    <cellStyle name="Normal 13 11 8 7" xfId="12984" xr:uid="{9A0FF6AC-FE77-43D2-A5F6-B0AD99426D9C}"/>
    <cellStyle name="Normal 13 11 8 8" xfId="12985" xr:uid="{61D06428-2DC2-470B-92A7-939857D1BFE9}"/>
    <cellStyle name="Normal 13 11 8 9" xfId="12986" xr:uid="{27040BCC-2B76-4D9B-BF5A-5AA3110D63BB}"/>
    <cellStyle name="Normal 13 11 9" xfId="12987" xr:uid="{738C3AC5-3DB0-4E96-B798-4DD93BCE7B2A}"/>
    <cellStyle name="Normal 13 11 9 10" xfId="12988" xr:uid="{473CF707-A010-44C4-BD85-D27075141CAA}"/>
    <cellStyle name="Normal 13 11 9 11" xfId="12989" xr:uid="{77080E31-8348-41D3-BDFA-5729D079ED1E}"/>
    <cellStyle name="Normal 13 11 9 12" xfId="12990" xr:uid="{688A4332-863E-4AD1-9DF9-4F4C35EDF7A6}"/>
    <cellStyle name="Normal 13 11 9 13" xfId="12991" xr:uid="{51BF2527-4339-4DA5-BA70-31BE33EA7F9A}"/>
    <cellStyle name="Normal 13 11 9 14" xfId="12992" xr:uid="{1D57C95D-4C01-498D-8D11-62119BF1729E}"/>
    <cellStyle name="Normal 13 11 9 15" xfId="12993" xr:uid="{8A291DBA-9FB7-485D-8682-6F940F27D63C}"/>
    <cellStyle name="Normal 13 11 9 16" xfId="12994" xr:uid="{B85E2BE2-0541-453B-913E-3A7DA97EB2AC}"/>
    <cellStyle name="Normal 13 11 9 17" xfId="12995" xr:uid="{D9F097F7-49A4-4CC5-9761-233CCE0DB9CA}"/>
    <cellStyle name="Normal 13 11 9 18" xfId="12996" xr:uid="{2850AA44-4A89-4CEF-941A-C5B87214792D}"/>
    <cellStyle name="Normal 13 11 9 19" xfId="12997" xr:uid="{A4D9C837-5717-4C35-BE77-2BE73546C69B}"/>
    <cellStyle name="Normal 13 11 9 2" xfId="12998" xr:uid="{E5E9FA8F-2B5C-49FD-9B00-124E639AAF6C}"/>
    <cellStyle name="Normal 13 11 9 20" xfId="12999" xr:uid="{D180DAA2-4DAD-4062-855F-E848DB0CD7C3}"/>
    <cellStyle name="Normal 13 11 9 21" xfId="13000" xr:uid="{8BAC9D3C-878C-449E-BFE5-49E61D50DEDE}"/>
    <cellStyle name="Normal 13 11 9 22" xfId="13001" xr:uid="{0439D8EC-25E5-4FC1-82E7-429BEC3D3FAB}"/>
    <cellStyle name="Normal 13 11 9 3" xfId="13002" xr:uid="{AA5F8528-D541-4644-A2D3-B51B113667AC}"/>
    <cellStyle name="Normal 13 11 9 4" xfId="13003" xr:uid="{B60F7D13-E72C-4BD7-A81B-8E108CB0139A}"/>
    <cellStyle name="Normal 13 11 9 5" xfId="13004" xr:uid="{9C5211A0-DDFD-4A4B-8D81-A90147891C9B}"/>
    <cellStyle name="Normal 13 11 9 6" xfId="13005" xr:uid="{E9647D60-9E48-44BF-AAB0-EBE151608469}"/>
    <cellStyle name="Normal 13 11 9 7" xfId="13006" xr:uid="{34EDE12F-1456-4330-B2EE-7DE71B632CE5}"/>
    <cellStyle name="Normal 13 11 9 8" xfId="13007" xr:uid="{A12C34B2-38A5-4431-847A-0CFF2E89ABCF}"/>
    <cellStyle name="Normal 13 11 9 9" xfId="13008" xr:uid="{B089B947-A8AD-4C65-AE77-09365641BE5C}"/>
    <cellStyle name="Normal 13 12" xfId="13009" xr:uid="{EA3F11A4-CFB2-4C1C-BE88-030C7D338A3F}"/>
    <cellStyle name="Normal 13 12 10" xfId="13010" xr:uid="{390A9A94-B635-40E3-908C-091CCF0B4CBB}"/>
    <cellStyle name="Normal 13 12 10 10" xfId="13011" xr:uid="{DA066DAB-A2A3-4E79-B56F-654D1ACF13D6}"/>
    <cellStyle name="Normal 13 12 10 11" xfId="13012" xr:uid="{4865D3B2-C6FE-4C86-9720-4A0FC3AFF3DC}"/>
    <cellStyle name="Normal 13 12 10 12" xfId="13013" xr:uid="{6E68E3C1-E7CB-4AEA-A4F5-46FFF921C767}"/>
    <cellStyle name="Normal 13 12 10 13" xfId="13014" xr:uid="{72454B1F-8AC1-4511-905F-17FBA99A7D5D}"/>
    <cellStyle name="Normal 13 12 10 14" xfId="13015" xr:uid="{685A79CC-E71E-4E50-806F-E6C5D2BCE052}"/>
    <cellStyle name="Normal 13 12 10 15" xfId="13016" xr:uid="{44FCC75F-9732-44EE-8B4E-E5E937EF44B0}"/>
    <cellStyle name="Normal 13 12 10 16" xfId="13017" xr:uid="{7364EB5A-4586-496F-A780-39E55EB80D18}"/>
    <cellStyle name="Normal 13 12 10 17" xfId="13018" xr:uid="{92AA4030-3A73-4F8E-8E71-C02E1E7DA1E3}"/>
    <cellStyle name="Normal 13 12 10 18" xfId="13019" xr:uid="{23DA62B2-CFCF-49F4-AB64-63CDBA9B00F6}"/>
    <cellStyle name="Normal 13 12 10 19" xfId="13020" xr:uid="{F73F2E09-BCC7-479B-B298-F0D60C6B04C3}"/>
    <cellStyle name="Normal 13 12 10 2" xfId="13021" xr:uid="{BC79CFF7-BC3A-49C5-AAD6-41AB1022BD09}"/>
    <cellStyle name="Normal 13 12 10 20" xfId="13022" xr:uid="{63028218-BFCF-4229-B18C-0E362894E2A3}"/>
    <cellStyle name="Normal 13 12 10 21" xfId="13023" xr:uid="{D982CF1C-C750-4AB5-9535-6368529A954E}"/>
    <cellStyle name="Normal 13 12 10 22" xfId="13024" xr:uid="{2D608C49-518E-4CA6-BC00-07958315FE68}"/>
    <cellStyle name="Normal 13 12 10 3" xfId="13025" xr:uid="{D1B643D8-7486-48DD-9D2C-AAF2460B62F0}"/>
    <cellStyle name="Normal 13 12 10 4" xfId="13026" xr:uid="{ECB707F1-AE4F-4914-83C5-361092368469}"/>
    <cellStyle name="Normal 13 12 10 5" xfId="13027" xr:uid="{DCEC7325-B39A-41E5-B26A-D3DACC2B04A2}"/>
    <cellStyle name="Normal 13 12 10 6" xfId="13028" xr:uid="{512D3592-9B78-4494-8EBE-6DF9A70CB941}"/>
    <cellStyle name="Normal 13 12 10 7" xfId="13029" xr:uid="{92C89348-8A51-4DE6-9343-C8C2F715433D}"/>
    <cellStyle name="Normal 13 12 10 8" xfId="13030" xr:uid="{A40E0A7A-BC59-47B4-B91B-5F0FB3157B9D}"/>
    <cellStyle name="Normal 13 12 10 9" xfId="13031" xr:uid="{8B09ABA6-0E54-4B20-9CDF-A3518FF2E1C2}"/>
    <cellStyle name="Normal 13 12 11" xfId="13032" xr:uid="{1DEBC2DC-4E91-44CE-BFE6-41C31141E7ED}"/>
    <cellStyle name="Normal 13 12 12" xfId="13033" xr:uid="{B48ED789-529D-4225-8E1C-9F1507EABE35}"/>
    <cellStyle name="Normal 13 12 13" xfId="13034" xr:uid="{09BC5B79-0EFA-44A3-8DF2-A30367445721}"/>
    <cellStyle name="Normal 13 12 14" xfId="13035" xr:uid="{EF727C17-277A-405A-A873-8652F889140F}"/>
    <cellStyle name="Normal 13 12 15" xfId="13036" xr:uid="{A157609F-5D1B-4426-911B-6D34969D4B4E}"/>
    <cellStyle name="Normal 13 12 16" xfId="13037" xr:uid="{8453D8C0-5FA2-410B-88FB-BD8B5B0F2D9C}"/>
    <cellStyle name="Normal 13 12 17" xfId="13038" xr:uid="{DFE2F4D2-D94A-4E10-8C1D-52B7F3CD2138}"/>
    <cellStyle name="Normal 13 12 18" xfId="13039" xr:uid="{0B217FA4-A297-4357-B300-F2865440194B}"/>
    <cellStyle name="Normal 13 12 19" xfId="13040" xr:uid="{46E5EDE6-EB2B-44E5-AD26-4C3B01A57870}"/>
    <cellStyle name="Normal 13 12 2" xfId="13041" xr:uid="{8FD4EF01-57A9-45E2-8F8B-41AFDEE1185A}"/>
    <cellStyle name="Normal 13 12 2 10" xfId="13042" xr:uid="{FD57B66C-3CA0-42F5-9EAE-AFDA4A4D48B6}"/>
    <cellStyle name="Normal 13 12 2 11" xfId="13043" xr:uid="{B3A7F6E9-CCD9-44C2-9D69-9E68B5C0C814}"/>
    <cellStyle name="Normal 13 12 2 12" xfId="13044" xr:uid="{4C21D646-4F9B-4FF0-8FA3-46ECA28AF7DF}"/>
    <cellStyle name="Normal 13 12 2 13" xfId="13045" xr:uid="{FDD5DA76-4014-42E4-9E13-AE410DDDE5F6}"/>
    <cellStyle name="Normal 13 12 2 14" xfId="13046" xr:uid="{6285FEBE-350C-450C-9C69-3EE8B328BE20}"/>
    <cellStyle name="Normal 13 12 2 15" xfId="13047" xr:uid="{3C6ADF47-BE74-4345-9B3A-5B56281ED036}"/>
    <cellStyle name="Normal 13 12 2 16" xfId="13048" xr:uid="{F0246848-7EC6-463C-981D-4FE4356E4C04}"/>
    <cellStyle name="Normal 13 12 2 17" xfId="13049" xr:uid="{F1E70617-403B-4DDF-BC6B-04CE94DAC977}"/>
    <cellStyle name="Normal 13 12 2 18" xfId="13050" xr:uid="{EFB7F00F-99DB-4F62-9253-4FC45E15C2FC}"/>
    <cellStyle name="Normal 13 12 2 19" xfId="13051" xr:uid="{EC651E11-12E8-4C7E-BA01-CD2206B57D48}"/>
    <cellStyle name="Normal 13 12 2 2" xfId="13052" xr:uid="{436D15EE-9E53-4F09-B067-5146E3B2B0A2}"/>
    <cellStyle name="Normal 13 12 2 20" xfId="13053" xr:uid="{9BEA7008-6935-4670-9596-923BB6DFBED3}"/>
    <cellStyle name="Normal 13 12 2 21" xfId="13054" xr:uid="{52DB58EC-77A5-4C2A-81D9-33520C341214}"/>
    <cellStyle name="Normal 13 12 2 22" xfId="13055" xr:uid="{EFAC78D6-4FFF-4E57-8182-16F2125121FB}"/>
    <cellStyle name="Normal 13 12 2 3" xfId="13056" xr:uid="{C6A919F4-2C72-4A92-A442-4335A23F7DFC}"/>
    <cellStyle name="Normal 13 12 2 4" xfId="13057" xr:uid="{5FB7FF21-6856-45BE-8DD1-F4BC561B8886}"/>
    <cellStyle name="Normal 13 12 2 5" xfId="13058" xr:uid="{730F11E8-97AE-42FF-8B4C-1791A92630C5}"/>
    <cellStyle name="Normal 13 12 2 6" xfId="13059" xr:uid="{2BCA50B6-748A-4047-8AE6-6BA9B41E219A}"/>
    <cellStyle name="Normal 13 12 2 7" xfId="13060" xr:uid="{C430B873-7DAE-4207-BB02-BB03D0E304C5}"/>
    <cellStyle name="Normal 13 12 2 8" xfId="13061" xr:uid="{CC699FCB-D443-41A4-A961-16A4FB0BCDA2}"/>
    <cellStyle name="Normal 13 12 2 9" xfId="13062" xr:uid="{11971261-363A-4059-B65A-0CB34562826D}"/>
    <cellStyle name="Normal 13 12 20" xfId="13063" xr:uid="{6BDEC501-BECC-49B1-B297-CE34184265FB}"/>
    <cellStyle name="Normal 13 12 21" xfId="13064" xr:uid="{B6D4A886-AAB0-4B17-891B-AF49833C2756}"/>
    <cellStyle name="Normal 13 12 22" xfId="13065" xr:uid="{575B3CF0-E9A8-42F0-B86A-274EDB81C1DE}"/>
    <cellStyle name="Normal 13 12 23" xfId="13066" xr:uid="{ADBD4B76-07E0-4DFD-8060-9F1CDDE42903}"/>
    <cellStyle name="Normal 13 12 24" xfId="13067" xr:uid="{4BC6B50D-462C-459B-8000-3DE220FF6206}"/>
    <cellStyle name="Normal 13 12 25" xfId="13068" xr:uid="{DBE43215-94F9-4DC7-8629-5B65437D11B4}"/>
    <cellStyle name="Normal 13 12 26" xfId="13069" xr:uid="{601CD421-ADB0-455C-9236-9D72F15D1F28}"/>
    <cellStyle name="Normal 13 12 27" xfId="13070" xr:uid="{A75B4516-431F-49D5-A5C2-90AFCDA96B77}"/>
    <cellStyle name="Normal 13 12 28" xfId="13071" xr:uid="{31E600CA-D0CB-4633-A28D-573B9411B47A}"/>
    <cellStyle name="Normal 13 12 29" xfId="13072" xr:uid="{C963BC8C-DB44-4504-8EFC-60B06C1E926E}"/>
    <cellStyle name="Normal 13 12 3" xfId="13073" xr:uid="{B833DA46-E82E-4136-A764-2C58157C3820}"/>
    <cellStyle name="Normal 13 12 3 10" xfId="13074" xr:uid="{73D1CF45-5C15-48CB-AD70-8E05C2D4CB51}"/>
    <cellStyle name="Normal 13 12 3 11" xfId="13075" xr:uid="{F5A8E525-AE46-4CD9-8FA8-079C3FBD1A5E}"/>
    <cellStyle name="Normal 13 12 3 12" xfId="13076" xr:uid="{5BF85C92-4C4B-4775-80C6-FD98269C6642}"/>
    <cellStyle name="Normal 13 12 3 13" xfId="13077" xr:uid="{74F90C33-452A-4C37-81C9-B3AF043E8C90}"/>
    <cellStyle name="Normal 13 12 3 14" xfId="13078" xr:uid="{5B69A7CB-577D-4FBA-A001-68B98D12444D}"/>
    <cellStyle name="Normal 13 12 3 15" xfId="13079" xr:uid="{CF8A2D9F-CAA0-4705-9EE9-F149C7212215}"/>
    <cellStyle name="Normal 13 12 3 16" xfId="13080" xr:uid="{E3E4F3BA-5737-4751-95EC-34C97002FD60}"/>
    <cellStyle name="Normal 13 12 3 17" xfId="13081" xr:uid="{471900C6-4418-42F7-A5AC-7E86691DDFCB}"/>
    <cellStyle name="Normal 13 12 3 18" xfId="13082" xr:uid="{6FAE293D-94AC-4D58-9959-003DFCABDA30}"/>
    <cellStyle name="Normal 13 12 3 19" xfId="13083" xr:uid="{B18B0D1A-A5CF-4C3D-8FFA-124D3285D0FE}"/>
    <cellStyle name="Normal 13 12 3 2" xfId="13084" xr:uid="{7218E8F6-30FE-4FC4-8931-1EE9FC5AB6BF}"/>
    <cellStyle name="Normal 13 12 3 20" xfId="13085" xr:uid="{5D7C6540-4B73-4854-A4CE-6241F48330FA}"/>
    <cellStyle name="Normal 13 12 3 21" xfId="13086" xr:uid="{DBFD6C04-9074-47B7-83DB-75092394AFE5}"/>
    <cellStyle name="Normal 13 12 3 22" xfId="13087" xr:uid="{8F04A536-F586-4F38-96F5-10B92A33AB10}"/>
    <cellStyle name="Normal 13 12 3 3" xfId="13088" xr:uid="{55048869-7DE5-4A06-950A-BACFA2255BF8}"/>
    <cellStyle name="Normal 13 12 3 4" xfId="13089" xr:uid="{5DCA3801-5EF1-491D-845F-F27AB57D0A99}"/>
    <cellStyle name="Normal 13 12 3 5" xfId="13090" xr:uid="{3178C2F3-177A-4841-8A4A-5633FAA46434}"/>
    <cellStyle name="Normal 13 12 3 6" xfId="13091" xr:uid="{769D5CAD-0EA8-498A-854F-76E76EAFAE25}"/>
    <cellStyle name="Normal 13 12 3 7" xfId="13092" xr:uid="{4D710D10-4682-4A30-A6B9-578A78E8387C}"/>
    <cellStyle name="Normal 13 12 3 8" xfId="13093" xr:uid="{31B4A19A-6F6D-4B39-BD62-7E48802AFF86}"/>
    <cellStyle name="Normal 13 12 3 9" xfId="13094" xr:uid="{4454E041-EE91-421A-8B9F-2943B9CA7240}"/>
    <cellStyle name="Normal 13 12 30" xfId="13095" xr:uid="{EDE8FC45-D442-44B5-841E-105D428AA75F}"/>
    <cellStyle name="Normal 13 12 31" xfId="13096" xr:uid="{474D389F-2C05-4A9B-9BE3-57C1B4F6504A}"/>
    <cellStyle name="Normal 13 12 4" xfId="13097" xr:uid="{0C619B10-2522-449C-97CF-2D2FAAD24A0A}"/>
    <cellStyle name="Normal 13 12 4 10" xfId="13098" xr:uid="{A0191354-9F32-452F-BA52-50EA098F9716}"/>
    <cellStyle name="Normal 13 12 4 11" xfId="13099" xr:uid="{74D0D996-5102-4CF4-A892-3E8F07CEA059}"/>
    <cellStyle name="Normal 13 12 4 12" xfId="13100" xr:uid="{6917A45A-787C-4D9F-9F8C-BFB3557544B0}"/>
    <cellStyle name="Normal 13 12 4 13" xfId="13101" xr:uid="{ADF43EAD-89F1-4F4F-891A-15ECDA2D43CE}"/>
    <cellStyle name="Normal 13 12 4 14" xfId="13102" xr:uid="{DBD1EDD5-DFA7-4E19-ACF3-78E30E0DB91B}"/>
    <cellStyle name="Normal 13 12 4 15" xfId="13103" xr:uid="{F711454B-CC17-4F41-B04D-76A1988E158D}"/>
    <cellStyle name="Normal 13 12 4 16" xfId="13104" xr:uid="{C2F30830-3A12-47E4-9E25-D14544597CD3}"/>
    <cellStyle name="Normal 13 12 4 17" xfId="13105" xr:uid="{29AF6141-0A31-43B4-A590-F4183EBC0E60}"/>
    <cellStyle name="Normal 13 12 4 18" xfId="13106" xr:uid="{4547C6E8-960D-4E6A-A86F-4F5DD0D3D57C}"/>
    <cellStyle name="Normal 13 12 4 19" xfId="13107" xr:uid="{568AF480-1221-438F-8BF3-5C9B3ACBC961}"/>
    <cellStyle name="Normal 13 12 4 2" xfId="13108" xr:uid="{1D04ED23-C116-42E0-B416-DCF6D1AC7BDC}"/>
    <cellStyle name="Normal 13 12 4 20" xfId="13109" xr:uid="{BF5422E7-36EA-4B30-B860-4DC6BC76C47D}"/>
    <cellStyle name="Normal 13 12 4 21" xfId="13110" xr:uid="{3C699730-01CC-4393-A02A-598A771F0103}"/>
    <cellStyle name="Normal 13 12 4 22" xfId="13111" xr:uid="{FC0E7C0E-E0CB-41F8-9B71-9D2C1DB02267}"/>
    <cellStyle name="Normal 13 12 4 3" xfId="13112" xr:uid="{2D03D077-E45F-412D-A999-B1EBDB9D3F35}"/>
    <cellStyle name="Normal 13 12 4 4" xfId="13113" xr:uid="{5C4C61A1-E926-4626-BBE5-0A029CFA7485}"/>
    <cellStyle name="Normal 13 12 4 5" xfId="13114" xr:uid="{2C50FFF4-1943-4C8A-ADC6-CDD6F6D52F12}"/>
    <cellStyle name="Normal 13 12 4 6" xfId="13115" xr:uid="{674D814A-5879-4680-A026-0CCB81C8E731}"/>
    <cellStyle name="Normal 13 12 4 7" xfId="13116" xr:uid="{6B2C8141-8A88-4D06-9562-A604464F0512}"/>
    <cellStyle name="Normal 13 12 4 8" xfId="13117" xr:uid="{624A1B94-FCB6-479A-A124-A40DC3F442B6}"/>
    <cellStyle name="Normal 13 12 4 9" xfId="13118" xr:uid="{354E6C52-F3F1-4F01-8D5C-3EB6CB421A04}"/>
    <cellStyle name="Normal 13 12 5" xfId="13119" xr:uid="{67DB819A-FBD6-48AE-A7E7-63D6B11D9AF4}"/>
    <cellStyle name="Normal 13 12 5 10" xfId="13120" xr:uid="{88C5F61B-EB96-46F5-BA4D-ED7D8B958F1B}"/>
    <cellStyle name="Normal 13 12 5 11" xfId="13121" xr:uid="{6242BCCD-CD05-4C4D-A3F3-62462F3C668A}"/>
    <cellStyle name="Normal 13 12 5 12" xfId="13122" xr:uid="{1370F8C6-9930-4EF8-B153-6ED38B2F077B}"/>
    <cellStyle name="Normal 13 12 5 13" xfId="13123" xr:uid="{E3D1DF85-0151-4EB7-A332-66114F1DE65A}"/>
    <cellStyle name="Normal 13 12 5 14" xfId="13124" xr:uid="{622685E7-0C11-44B3-A99B-C3EE59A53502}"/>
    <cellStyle name="Normal 13 12 5 15" xfId="13125" xr:uid="{039C6B92-BD49-403A-B015-8543DB613686}"/>
    <cellStyle name="Normal 13 12 5 16" xfId="13126" xr:uid="{1C0D2990-BC1A-48F2-8155-B1073F0B1DAC}"/>
    <cellStyle name="Normal 13 12 5 17" xfId="13127" xr:uid="{88243844-6645-4EBF-82C9-4F586C4FF5FB}"/>
    <cellStyle name="Normal 13 12 5 18" xfId="13128" xr:uid="{D6F704BE-3AC0-4665-83D4-1FB9702FDF68}"/>
    <cellStyle name="Normal 13 12 5 19" xfId="13129" xr:uid="{D4BB27F0-F439-420D-9B00-F504CE83C124}"/>
    <cellStyle name="Normal 13 12 5 2" xfId="13130" xr:uid="{370AAFA4-39F3-48BC-9A33-F3F16C2BB495}"/>
    <cellStyle name="Normal 13 12 5 20" xfId="13131" xr:uid="{BEA6D8DC-4495-4CF9-BDD6-ECEA6D3B1CB5}"/>
    <cellStyle name="Normal 13 12 5 21" xfId="13132" xr:uid="{FB99247A-4CAE-4521-AF01-C27E00AA8690}"/>
    <cellStyle name="Normal 13 12 5 22" xfId="13133" xr:uid="{68271949-B8EA-42D8-99F6-864204635B6F}"/>
    <cellStyle name="Normal 13 12 5 3" xfId="13134" xr:uid="{312D26A9-E15B-4763-A809-F160359D95C4}"/>
    <cellStyle name="Normal 13 12 5 4" xfId="13135" xr:uid="{18D23E73-D3BA-432F-88D8-4EED244E886C}"/>
    <cellStyle name="Normal 13 12 5 5" xfId="13136" xr:uid="{729F937D-DFB8-4B36-BD15-97521D28E29A}"/>
    <cellStyle name="Normal 13 12 5 6" xfId="13137" xr:uid="{D043187A-D4AF-4271-BE0E-D07C67991B86}"/>
    <cellStyle name="Normal 13 12 5 7" xfId="13138" xr:uid="{56E7554F-043F-4BDE-AEA5-B002F2A25DE2}"/>
    <cellStyle name="Normal 13 12 5 8" xfId="13139" xr:uid="{3854C227-9A43-4E40-8AF8-F9499399D53E}"/>
    <cellStyle name="Normal 13 12 5 9" xfId="13140" xr:uid="{9441B126-E1D7-4A8C-A9D7-AB8135B0E999}"/>
    <cellStyle name="Normal 13 12 6" xfId="13141" xr:uid="{6E47B13D-38B9-4175-8182-04E036244890}"/>
    <cellStyle name="Normal 13 12 6 10" xfId="13142" xr:uid="{6DBF018F-FA31-4B78-8743-96D0E1A4E514}"/>
    <cellStyle name="Normal 13 12 6 11" xfId="13143" xr:uid="{E0059B83-47AD-4FF9-8A70-CEB5394E6924}"/>
    <cellStyle name="Normal 13 12 6 12" xfId="13144" xr:uid="{6728AA34-5104-48F5-B270-D3CD3303E097}"/>
    <cellStyle name="Normal 13 12 6 13" xfId="13145" xr:uid="{38D09629-0610-40FF-A615-F187634B2910}"/>
    <cellStyle name="Normal 13 12 6 14" xfId="13146" xr:uid="{566E48CC-0A11-4934-84B0-704F1A7FE34D}"/>
    <cellStyle name="Normal 13 12 6 15" xfId="13147" xr:uid="{25FEFC4E-EB69-4036-BF9C-F44313409ED9}"/>
    <cellStyle name="Normal 13 12 6 16" xfId="13148" xr:uid="{ADABC7AB-C2B8-498A-83AE-B39C58ABF33F}"/>
    <cellStyle name="Normal 13 12 6 17" xfId="13149" xr:uid="{E6E9904A-B32C-45F2-BFED-3F0A41F9CED3}"/>
    <cellStyle name="Normal 13 12 6 18" xfId="13150" xr:uid="{7F65B362-21AE-46D4-9217-BE8CA6A1CB84}"/>
    <cellStyle name="Normal 13 12 6 19" xfId="13151" xr:uid="{87BA7315-E643-4329-AFE5-6B8765D99C96}"/>
    <cellStyle name="Normal 13 12 6 2" xfId="13152" xr:uid="{E6E9EF42-47D4-4F0F-8F53-68033172A5AD}"/>
    <cellStyle name="Normal 13 12 6 20" xfId="13153" xr:uid="{6BD6D841-3D2A-473A-862E-E0C0377552E4}"/>
    <cellStyle name="Normal 13 12 6 21" xfId="13154" xr:uid="{4D36E424-85EA-471F-AF80-A0C50AEA09B8}"/>
    <cellStyle name="Normal 13 12 6 22" xfId="13155" xr:uid="{F1BBA0BD-59B5-431B-9B99-29E6F2C07B4F}"/>
    <cellStyle name="Normal 13 12 6 3" xfId="13156" xr:uid="{26DA4844-CD3A-4D1C-8210-E684A71163E8}"/>
    <cellStyle name="Normal 13 12 6 4" xfId="13157" xr:uid="{DE292AFE-76C3-4ACA-9603-5422E3BE9A14}"/>
    <cellStyle name="Normal 13 12 6 5" xfId="13158" xr:uid="{AACE8944-A9A9-49BA-BC7B-9DF04CC66DB5}"/>
    <cellStyle name="Normal 13 12 6 6" xfId="13159" xr:uid="{20C9054A-12DA-42EB-BAF6-0FBEB1F52736}"/>
    <cellStyle name="Normal 13 12 6 7" xfId="13160" xr:uid="{C268B1DA-5A47-4B14-B298-0BBEA9F70304}"/>
    <cellStyle name="Normal 13 12 6 8" xfId="13161" xr:uid="{CACFE191-25A7-4997-A308-4092094DA69A}"/>
    <cellStyle name="Normal 13 12 6 9" xfId="13162" xr:uid="{29DCF25B-8758-4E06-BE5F-69508AD3D4F8}"/>
    <cellStyle name="Normal 13 12 7" xfId="13163" xr:uid="{9163040F-8BF4-41CD-8049-191782AE8A74}"/>
    <cellStyle name="Normal 13 12 7 10" xfId="13164" xr:uid="{F0144C26-10AB-4C87-9A85-572058C5BDD2}"/>
    <cellStyle name="Normal 13 12 7 11" xfId="13165" xr:uid="{BA0D3B9C-203E-4E03-A005-6A5E98BD6734}"/>
    <cellStyle name="Normal 13 12 7 12" xfId="13166" xr:uid="{BBBD9CCD-86A5-4D5A-A42B-9537C1F37826}"/>
    <cellStyle name="Normal 13 12 7 13" xfId="13167" xr:uid="{5F049FEE-F6B6-4835-BDFB-7322DA953EFE}"/>
    <cellStyle name="Normal 13 12 7 14" xfId="13168" xr:uid="{B6020214-776D-4DB4-B762-0553D51D7B53}"/>
    <cellStyle name="Normal 13 12 7 15" xfId="13169" xr:uid="{B622E6AF-A16B-4E9A-9F47-B3B144931EBD}"/>
    <cellStyle name="Normal 13 12 7 16" xfId="13170" xr:uid="{DB799437-1532-4343-9795-B97D4D2FB8D8}"/>
    <cellStyle name="Normal 13 12 7 17" xfId="13171" xr:uid="{D3AF59B5-3E52-4DC0-A2E7-FB3B6C1DEF96}"/>
    <cellStyle name="Normal 13 12 7 18" xfId="13172" xr:uid="{7DF3A200-F2A2-4F90-B075-69E4C74BF9F2}"/>
    <cellStyle name="Normal 13 12 7 19" xfId="13173" xr:uid="{CA1C0572-5014-4774-98B9-2CA082C6495E}"/>
    <cellStyle name="Normal 13 12 7 2" xfId="13174" xr:uid="{A1D1320A-C0AC-4589-AA88-E1B979960892}"/>
    <cellStyle name="Normal 13 12 7 20" xfId="13175" xr:uid="{3450EE5D-81F8-4F79-B719-FADBFB76BBF4}"/>
    <cellStyle name="Normal 13 12 7 21" xfId="13176" xr:uid="{CAAF1CB8-5F86-4625-B300-6DF950B43B7C}"/>
    <cellStyle name="Normal 13 12 7 22" xfId="13177" xr:uid="{45F2DA7B-70C0-4A07-8385-4C33DBB7538C}"/>
    <cellStyle name="Normal 13 12 7 3" xfId="13178" xr:uid="{B2EAF8C9-5322-4845-B5B8-09BEB77DB9D3}"/>
    <cellStyle name="Normal 13 12 7 4" xfId="13179" xr:uid="{1F34241D-CED4-4B25-A7DE-6045D4EE1BF7}"/>
    <cellStyle name="Normal 13 12 7 5" xfId="13180" xr:uid="{36A25F2A-02F4-432A-8ACC-3A722ED4A496}"/>
    <cellStyle name="Normal 13 12 7 6" xfId="13181" xr:uid="{562079F3-A711-44CB-A5FE-4A1C28389074}"/>
    <cellStyle name="Normal 13 12 7 7" xfId="13182" xr:uid="{03545465-3679-4E82-A9A2-7C0BF8F9C503}"/>
    <cellStyle name="Normal 13 12 7 8" xfId="13183" xr:uid="{ACFB19E9-B180-4D17-99DA-DD0480B4F68E}"/>
    <cellStyle name="Normal 13 12 7 9" xfId="13184" xr:uid="{2180FCC2-8750-4671-B59C-8A7C95C78F30}"/>
    <cellStyle name="Normal 13 12 8" xfId="13185" xr:uid="{D508EE00-81E6-4ACA-ACC9-0B4A4CFD63EC}"/>
    <cellStyle name="Normal 13 12 8 10" xfId="13186" xr:uid="{ADC3F603-C7E9-4794-896E-EAFDEF69E2D5}"/>
    <cellStyle name="Normal 13 12 8 11" xfId="13187" xr:uid="{C312FABA-B95E-4A3A-9EC4-C06B0CF1B361}"/>
    <cellStyle name="Normal 13 12 8 12" xfId="13188" xr:uid="{5BE215F3-4B2B-4A69-9D69-F6C75F1CC1A8}"/>
    <cellStyle name="Normal 13 12 8 13" xfId="13189" xr:uid="{BD7971E6-7E75-4D4E-9110-8EF570B8BF1E}"/>
    <cellStyle name="Normal 13 12 8 14" xfId="13190" xr:uid="{12D1334C-18EE-4DA6-AB7B-F673481237CC}"/>
    <cellStyle name="Normal 13 12 8 15" xfId="13191" xr:uid="{220207EE-95B0-44A3-B4FD-8360E9EA8902}"/>
    <cellStyle name="Normal 13 12 8 16" xfId="13192" xr:uid="{AFC9E939-09BD-4E8E-B90E-0E93E4EF8EB0}"/>
    <cellStyle name="Normal 13 12 8 17" xfId="13193" xr:uid="{AED51C04-21E3-4152-8D4F-9B66A429190C}"/>
    <cellStyle name="Normal 13 12 8 18" xfId="13194" xr:uid="{FFDFA04F-B5DE-4661-B2A7-A3DF437AD381}"/>
    <cellStyle name="Normal 13 12 8 19" xfId="13195" xr:uid="{6AA3CC82-097C-4D36-A186-9025975CB37A}"/>
    <cellStyle name="Normal 13 12 8 2" xfId="13196" xr:uid="{B9482E31-CD79-4561-BF59-B46C706F0314}"/>
    <cellStyle name="Normal 13 12 8 20" xfId="13197" xr:uid="{A3AAA6EE-C3E1-4BCE-9C04-C3E90E4C8DA9}"/>
    <cellStyle name="Normal 13 12 8 21" xfId="13198" xr:uid="{BCF20056-6452-48D1-8C9B-F9B064F76EE5}"/>
    <cellStyle name="Normal 13 12 8 22" xfId="13199" xr:uid="{C895895F-3191-4777-BF10-4D0559671F95}"/>
    <cellStyle name="Normal 13 12 8 3" xfId="13200" xr:uid="{ED2210B4-DEC3-426A-AEEE-AB552633DBCC}"/>
    <cellStyle name="Normal 13 12 8 4" xfId="13201" xr:uid="{CD5E1648-8206-4AE3-9958-5A3C815D0090}"/>
    <cellStyle name="Normal 13 12 8 5" xfId="13202" xr:uid="{7579B783-6716-430B-A132-1CEDED7A997E}"/>
    <cellStyle name="Normal 13 12 8 6" xfId="13203" xr:uid="{CB887B5B-9216-49D0-8392-BCD1129CF50C}"/>
    <cellStyle name="Normal 13 12 8 7" xfId="13204" xr:uid="{063912A1-7E60-442B-AF65-C95A4595C798}"/>
    <cellStyle name="Normal 13 12 8 8" xfId="13205" xr:uid="{BF8ED5B9-96FE-461A-9C7C-543983A3786D}"/>
    <cellStyle name="Normal 13 12 8 9" xfId="13206" xr:uid="{F910E031-9B6E-4CDF-BCC7-64EB99633629}"/>
    <cellStyle name="Normal 13 12 9" xfId="13207" xr:uid="{D7CC3FB4-DEE2-48E1-AA0D-4E32AFF4B2AE}"/>
    <cellStyle name="Normal 13 12 9 10" xfId="13208" xr:uid="{49DFE884-E627-40D1-9F74-FB51DFC984A3}"/>
    <cellStyle name="Normal 13 12 9 11" xfId="13209" xr:uid="{E14DF93E-469D-42C4-A776-28BE43911502}"/>
    <cellStyle name="Normal 13 12 9 12" xfId="13210" xr:uid="{5D55D31C-A840-4BBE-92A9-6263F8E4166D}"/>
    <cellStyle name="Normal 13 12 9 13" xfId="13211" xr:uid="{8EBC85BD-E6CF-411D-8291-3C9E937D7C6F}"/>
    <cellStyle name="Normal 13 12 9 14" xfId="13212" xr:uid="{A831916E-6B8F-414B-A741-F23E8483F436}"/>
    <cellStyle name="Normal 13 12 9 15" xfId="13213" xr:uid="{E0B6F1A2-497A-4B7E-8E17-69B6CC46F6F2}"/>
    <cellStyle name="Normal 13 12 9 16" xfId="13214" xr:uid="{B7E80B1A-F8CB-41F8-8063-D12CF5B39B9E}"/>
    <cellStyle name="Normal 13 12 9 17" xfId="13215" xr:uid="{2CB2E4D2-1E4F-4DF9-8E27-5477B9198DD7}"/>
    <cellStyle name="Normal 13 12 9 18" xfId="13216" xr:uid="{A6910931-31AD-4C78-974A-E09B36CF258C}"/>
    <cellStyle name="Normal 13 12 9 19" xfId="13217" xr:uid="{A4FD0347-F7C6-4E8F-8AAD-0BC1B12788C0}"/>
    <cellStyle name="Normal 13 12 9 2" xfId="13218" xr:uid="{E194FB99-0ABC-4241-8BFF-CF536DD34BEF}"/>
    <cellStyle name="Normal 13 12 9 20" xfId="13219" xr:uid="{B6877C0D-9868-431D-B58F-40C32DDFF9B3}"/>
    <cellStyle name="Normal 13 12 9 21" xfId="13220" xr:uid="{572A7289-0010-4A0F-BB0F-D11AF07B89B8}"/>
    <cellStyle name="Normal 13 12 9 22" xfId="13221" xr:uid="{BBFBA830-EE4C-4868-BF5B-55B2A65E8E37}"/>
    <cellStyle name="Normal 13 12 9 3" xfId="13222" xr:uid="{52185C7E-50CB-4C89-93FD-5806119A8B6E}"/>
    <cellStyle name="Normal 13 12 9 4" xfId="13223" xr:uid="{C03881B2-2BE0-4C78-9C53-179E16C07283}"/>
    <cellStyle name="Normal 13 12 9 5" xfId="13224" xr:uid="{257F7F3B-47BE-41C8-9654-5D53ABA44D72}"/>
    <cellStyle name="Normal 13 12 9 6" xfId="13225" xr:uid="{F2A961CE-D443-4067-828B-5732D6E9E15C}"/>
    <cellStyle name="Normal 13 12 9 7" xfId="13226" xr:uid="{3D28F468-6AF5-4B0C-AC06-D0AF5CFC00AA}"/>
    <cellStyle name="Normal 13 12 9 8" xfId="13227" xr:uid="{B1B76427-EDD0-41D6-B871-728B2A92D0D9}"/>
    <cellStyle name="Normal 13 12 9 9" xfId="13228" xr:uid="{A1CC3E1E-D895-4D48-82C3-82941D97C264}"/>
    <cellStyle name="Normal 13 13" xfId="13229" xr:uid="{68F54F36-51CB-42B5-A976-4348D8451347}"/>
    <cellStyle name="Normal 13 13 10" xfId="13230" xr:uid="{E119D02C-9D12-4079-A458-66E3E33A9903}"/>
    <cellStyle name="Normal 13 13 10 10" xfId="13231" xr:uid="{AED6E807-BB35-43AC-9AF4-8B5014CFE0E3}"/>
    <cellStyle name="Normal 13 13 10 11" xfId="13232" xr:uid="{8C8698CA-4C26-4453-BB8A-AE57CE890D16}"/>
    <cellStyle name="Normal 13 13 10 12" xfId="13233" xr:uid="{708A596A-69F8-48F4-B174-A20BEA042543}"/>
    <cellStyle name="Normal 13 13 10 13" xfId="13234" xr:uid="{B16E63F7-9FC5-458D-B0AD-C2E1A8144EFC}"/>
    <cellStyle name="Normal 13 13 10 14" xfId="13235" xr:uid="{B6D44B96-D8E0-4839-9B15-DC4B0B7EE413}"/>
    <cellStyle name="Normal 13 13 10 15" xfId="13236" xr:uid="{4D56A8F5-3B3B-4619-B42E-E4E3513ED745}"/>
    <cellStyle name="Normal 13 13 10 16" xfId="13237" xr:uid="{094270D4-1539-4290-94F9-74D9D25AA194}"/>
    <cellStyle name="Normal 13 13 10 17" xfId="13238" xr:uid="{2B03EA47-CF46-4711-B5DB-55DAB9B4A3B1}"/>
    <cellStyle name="Normal 13 13 10 18" xfId="13239" xr:uid="{D067B129-244E-4ED2-A932-EA4C378B8A1A}"/>
    <cellStyle name="Normal 13 13 10 19" xfId="13240" xr:uid="{1217AC36-B7EA-4949-93E5-17C8487DF6A2}"/>
    <cellStyle name="Normal 13 13 10 2" xfId="13241" xr:uid="{AB2B0EB2-945E-41B3-93F7-717B095CD93E}"/>
    <cellStyle name="Normal 13 13 10 20" xfId="13242" xr:uid="{020DDEE6-80FA-4AE9-89F7-F5CEC35BD094}"/>
    <cellStyle name="Normal 13 13 10 21" xfId="13243" xr:uid="{ED8DE257-98EC-4C0F-ABB5-008DE542CAAF}"/>
    <cellStyle name="Normal 13 13 10 22" xfId="13244" xr:uid="{F3091FFD-25FC-4B57-B5BD-8D84252373E2}"/>
    <cellStyle name="Normal 13 13 10 3" xfId="13245" xr:uid="{52FCC3AD-6202-45C6-825C-F5BE5F567E58}"/>
    <cellStyle name="Normal 13 13 10 4" xfId="13246" xr:uid="{64190C5D-7B73-494B-8A27-D1FC4CB3A0C6}"/>
    <cellStyle name="Normal 13 13 10 5" xfId="13247" xr:uid="{E0187092-EA52-4B45-9330-712940AAD71B}"/>
    <cellStyle name="Normal 13 13 10 6" xfId="13248" xr:uid="{B4825EAF-166A-4925-9100-7902EBD1038E}"/>
    <cellStyle name="Normal 13 13 10 7" xfId="13249" xr:uid="{96C25F76-87EC-49E4-99BD-745CA19F3643}"/>
    <cellStyle name="Normal 13 13 10 8" xfId="13250" xr:uid="{5A1E1462-C314-4A13-8C97-27669178A517}"/>
    <cellStyle name="Normal 13 13 10 9" xfId="13251" xr:uid="{FBA22E98-F744-4860-98F6-F679F02013DB}"/>
    <cellStyle name="Normal 13 13 11" xfId="13252" xr:uid="{6850758D-D511-425A-BA34-6268848ADE3D}"/>
    <cellStyle name="Normal 13 13 12" xfId="13253" xr:uid="{D89A311A-5ABC-4FAC-B7B2-01AF58AF97D1}"/>
    <cellStyle name="Normal 13 13 13" xfId="13254" xr:uid="{652BBABD-F94B-4B74-B1F6-61D542EC46E2}"/>
    <cellStyle name="Normal 13 13 14" xfId="13255" xr:uid="{08720556-2688-4BEA-8A14-CC783912ADC6}"/>
    <cellStyle name="Normal 13 13 15" xfId="13256" xr:uid="{78DEBCFD-189A-4235-AACE-CD4022F98B2F}"/>
    <cellStyle name="Normal 13 13 16" xfId="13257" xr:uid="{8F060AFC-42DF-4D9B-94A2-15419C6DEE5A}"/>
    <cellStyle name="Normal 13 13 17" xfId="13258" xr:uid="{634289BD-3EA3-43D2-877D-8DC7C4822DCB}"/>
    <cellStyle name="Normal 13 13 18" xfId="13259" xr:uid="{F2127AF3-2FBE-4165-8C70-6F53AE61CDD5}"/>
    <cellStyle name="Normal 13 13 19" xfId="13260" xr:uid="{41AC57A9-1615-43BD-BAB4-2DDACFA94591}"/>
    <cellStyle name="Normal 13 13 2" xfId="13261" xr:uid="{17807249-1DE6-46DB-AD7A-08B0F6AE072C}"/>
    <cellStyle name="Normal 13 13 2 10" xfId="13262" xr:uid="{17C7E475-D334-49CD-843E-CF594E322848}"/>
    <cellStyle name="Normal 13 13 2 11" xfId="13263" xr:uid="{CB2216D6-2BDE-429F-AE26-D559C17B1286}"/>
    <cellStyle name="Normal 13 13 2 12" xfId="13264" xr:uid="{79B6E24B-F3BD-4FDD-8E7C-DB517F6CB28A}"/>
    <cellStyle name="Normal 13 13 2 13" xfId="13265" xr:uid="{0B683ED7-5757-4354-A96E-E90A618FAAD0}"/>
    <cellStyle name="Normal 13 13 2 14" xfId="13266" xr:uid="{A21D7440-760B-4B66-A6B6-5651360F9E22}"/>
    <cellStyle name="Normal 13 13 2 15" xfId="13267" xr:uid="{CBE55E54-7B1B-4DDA-8218-488483953059}"/>
    <cellStyle name="Normal 13 13 2 16" xfId="13268" xr:uid="{50305E04-0498-4FE4-80DA-99CC9CEDD318}"/>
    <cellStyle name="Normal 13 13 2 17" xfId="13269" xr:uid="{3EA35869-A5FF-4CF9-AF58-4E1CF7010F37}"/>
    <cellStyle name="Normal 13 13 2 18" xfId="13270" xr:uid="{0F011835-D582-4F78-A307-2A14D88A1D52}"/>
    <cellStyle name="Normal 13 13 2 19" xfId="13271" xr:uid="{70F5333E-2155-4F5A-995F-9C567966CD32}"/>
    <cellStyle name="Normal 13 13 2 2" xfId="13272" xr:uid="{BE9B7C56-EE9A-4B60-A7DB-810CEB94E581}"/>
    <cellStyle name="Normal 13 13 2 20" xfId="13273" xr:uid="{55E61499-0BDD-43B6-A27B-C9CB86B7C796}"/>
    <cellStyle name="Normal 13 13 2 21" xfId="13274" xr:uid="{6492B098-FF85-4FC2-9242-9340F39290F8}"/>
    <cellStyle name="Normal 13 13 2 22" xfId="13275" xr:uid="{BC621C8D-7714-4A02-A595-00B6A6C024A6}"/>
    <cellStyle name="Normal 13 13 2 3" xfId="13276" xr:uid="{7309EE6E-65B5-41F9-9A70-BB35AC1496C6}"/>
    <cellStyle name="Normal 13 13 2 4" xfId="13277" xr:uid="{8E49E638-3E2E-4616-B1DE-C64CF6F2F432}"/>
    <cellStyle name="Normal 13 13 2 5" xfId="13278" xr:uid="{27F4783D-00F5-4F8F-9461-0C11FFFAD42C}"/>
    <cellStyle name="Normal 13 13 2 6" xfId="13279" xr:uid="{2536033E-4589-4C2F-8DDC-A0DF83617904}"/>
    <cellStyle name="Normal 13 13 2 7" xfId="13280" xr:uid="{FC303981-8039-4414-AB02-CBF3C028FFC7}"/>
    <cellStyle name="Normal 13 13 2 8" xfId="13281" xr:uid="{3D990E1D-1D2B-4681-ADC5-A70B5AD58F0D}"/>
    <cellStyle name="Normal 13 13 2 9" xfId="13282" xr:uid="{E4E52809-B687-43F8-B852-2DB0DF08D5F5}"/>
    <cellStyle name="Normal 13 13 20" xfId="13283" xr:uid="{63E4AC37-4915-4100-A4F7-19EF4D54BCBC}"/>
    <cellStyle name="Normal 13 13 21" xfId="13284" xr:uid="{66B7DB13-2EF2-4DAB-9363-BBFE801B0747}"/>
    <cellStyle name="Normal 13 13 22" xfId="13285" xr:uid="{FE469FF9-F48A-4CE2-BF6E-9AB49655976E}"/>
    <cellStyle name="Normal 13 13 23" xfId="13286" xr:uid="{641BA2F3-A4D0-4045-BBFB-61D208699923}"/>
    <cellStyle name="Normal 13 13 24" xfId="13287" xr:uid="{3D678EDE-51E8-4D81-98CF-4734D99C1119}"/>
    <cellStyle name="Normal 13 13 25" xfId="13288" xr:uid="{E3514AF5-ED73-4E54-856C-7BA90E91EF10}"/>
    <cellStyle name="Normal 13 13 26" xfId="13289" xr:uid="{58CAB8B0-62D8-4411-A868-56A8164552A5}"/>
    <cellStyle name="Normal 13 13 27" xfId="13290" xr:uid="{4BA86B55-4DB4-43EB-9AB4-CFCDE9752E7E}"/>
    <cellStyle name="Normal 13 13 28" xfId="13291" xr:uid="{8B305763-A9C5-4CB7-84DB-3C73F24FCD85}"/>
    <cellStyle name="Normal 13 13 29" xfId="13292" xr:uid="{79D4CCDB-9277-445C-A8DB-225DBB4245DB}"/>
    <cellStyle name="Normal 13 13 3" xfId="13293" xr:uid="{1A3AAB31-C56E-4593-80D9-AB7998F85FC6}"/>
    <cellStyle name="Normal 13 13 3 10" xfId="13294" xr:uid="{E51CEB15-CEE5-4C7E-97D5-FFE94875A64F}"/>
    <cellStyle name="Normal 13 13 3 11" xfId="13295" xr:uid="{D70395CA-A117-4780-89C5-A5098A1557AD}"/>
    <cellStyle name="Normal 13 13 3 12" xfId="13296" xr:uid="{D902550A-860D-432A-A7B3-BD949C4CDC6D}"/>
    <cellStyle name="Normal 13 13 3 13" xfId="13297" xr:uid="{2339D171-2630-4401-B5FC-AC7613723659}"/>
    <cellStyle name="Normal 13 13 3 14" xfId="13298" xr:uid="{0B2CCA9F-CF42-4B30-8DAD-B73782A2602D}"/>
    <cellStyle name="Normal 13 13 3 15" xfId="13299" xr:uid="{1FC4EE07-92F7-4583-9F03-A813FF00CD33}"/>
    <cellStyle name="Normal 13 13 3 16" xfId="13300" xr:uid="{CFE7F5E1-BA26-4F3E-A345-5E81AACD93A0}"/>
    <cellStyle name="Normal 13 13 3 17" xfId="13301" xr:uid="{F77E572E-0FC3-446A-BA5C-701DBF5D9958}"/>
    <cellStyle name="Normal 13 13 3 18" xfId="13302" xr:uid="{16642A69-82FC-4E62-85FA-9F699220D085}"/>
    <cellStyle name="Normal 13 13 3 19" xfId="13303" xr:uid="{F7538C8E-63E1-42F7-80A9-4085F6F6955A}"/>
    <cellStyle name="Normal 13 13 3 2" xfId="13304" xr:uid="{F54093D0-CDCD-4DD0-B375-7E0ABC4BFCB2}"/>
    <cellStyle name="Normal 13 13 3 20" xfId="13305" xr:uid="{EC506B7F-08C8-487E-B536-5EE33FEBEF52}"/>
    <cellStyle name="Normal 13 13 3 21" xfId="13306" xr:uid="{2CE1511C-DED3-46CA-8494-4D608D46C74E}"/>
    <cellStyle name="Normal 13 13 3 22" xfId="13307" xr:uid="{7A5CD26E-4432-42B1-B12A-011E9F474D29}"/>
    <cellStyle name="Normal 13 13 3 3" xfId="13308" xr:uid="{055D83D6-3653-4B3A-AA95-B0044D82397C}"/>
    <cellStyle name="Normal 13 13 3 4" xfId="13309" xr:uid="{573CBB86-935E-4CA5-A25D-906F2C20D80D}"/>
    <cellStyle name="Normal 13 13 3 5" xfId="13310" xr:uid="{239B058D-1BBB-4AD2-8F63-42657D0BAA6B}"/>
    <cellStyle name="Normal 13 13 3 6" xfId="13311" xr:uid="{51F2BB90-BCAC-4F5B-A389-4364AB9A0953}"/>
    <cellStyle name="Normal 13 13 3 7" xfId="13312" xr:uid="{5E0FB491-3B3A-4E3D-9550-83B41D6BF6AC}"/>
    <cellStyle name="Normal 13 13 3 8" xfId="13313" xr:uid="{C5240235-2B24-4202-B792-7CEBFF40E966}"/>
    <cellStyle name="Normal 13 13 3 9" xfId="13314" xr:uid="{E525D232-CD0D-4EAE-8DF8-C8E0CFD1B64C}"/>
    <cellStyle name="Normal 13 13 30" xfId="13315" xr:uid="{06BB5DAC-2D79-42AA-89BA-D2170F0F9465}"/>
    <cellStyle name="Normal 13 13 31" xfId="13316" xr:uid="{8BA436DB-66EA-4523-8B3C-90947A21D970}"/>
    <cellStyle name="Normal 13 13 4" xfId="13317" xr:uid="{C34CE99F-AE93-417D-B5FF-0B6A9B7EE59A}"/>
    <cellStyle name="Normal 13 13 4 10" xfId="13318" xr:uid="{013D0DB8-10B3-431C-B84B-F33F52EFF6A0}"/>
    <cellStyle name="Normal 13 13 4 11" xfId="13319" xr:uid="{5358CB02-E968-46FF-877D-5E9595E66937}"/>
    <cellStyle name="Normal 13 13 4 12" xfId="13320" xr:uid="{0D6AC5B5-0175-417F-981A-131A91640F07}"/>
    <cellStyle name="Normal 13 13 4 13" xfId="13321" xr:uid="{C76C1C9C-BC33-4E34-8F85-795C93A11A6E}"/>
    <cellStyle name="Normal 13 13 4 14" xfId="13322" xr:uid="{3B94E790-7606-4ED9-8ED3-EAF5FD422D59}"/>
    <cellStyle name="Normal 13 13 4 15" xfId="13323" xr:uid="{E2BAED4B-BE96-4A2B-A456-480C732212C9}"/>
    <cellStyle name="Normal 13 13 4 16" xfId="13324" xr:uid="{E7030F35-84C7-4A80-8E2F-DA475374DB3F}"/>
    <cellStyle name="Normal 13 13 4 17" xfId="13325" xr:uid="{3551943B-46FF-4E7B-82E8-6D0B16942DD7}"/>
    <cellStyle name="Normal 13 13 4 18" xfId="13326" xr:uid="{3BC396EE-61AE-4964-B628-7D2C11D54A09}"/>
    <cellStyle name="Normal 13 13 4 19" xfId="13327" xr:uid="{02E29937-CC76-4545-AF3E-30BB65140AB1}"/>
    <cellStyle name="Normal 13 13 4 2" xfId="13328" xr:uid="{A0671FF6-A554-496B-B1DE-54CEB3C405B1}"/>
    <cellStyle name="Normal 13 13 4 20" xfId="13329" xr:uid="{632AB916-4BC8-4EF7-855D-1378958137D5}"/>
    <cellStyle name="Normal 13 13 4 21" xfId="13330" xr:uid="{239AB363-373F-44DB-85AA-ABB9EEDBE6D4}"/>
    <cellStyle name="Normal 13 13 4 22" xfId="13331" xr:uid="{F345C740-B72A-4AB9-89FA-9A823EB51498}"/>
    <cellStyle name="Normal 13 13 4 3" xfId="13332" xr:uid="{FBF1F877-1B77-46D3-BB92-B36E8F5554B0}"/>
    <cellStyle name="Normal 13 13 4 4" xfId="13333" xr:uid="{651EE782-3EE9-4665-946E-59A66EA5202D}"/>
    <cellStyle name="Normal 13 13 4 5" xfId="13334" xr:uid="{7168FCBC-D721-4EA7-BF71-C8A597FA474A}"/>
    <cellStyle name="Normal 13 13 4 6" xfId="13335" xr:uid="{35FFC3D0-E956-4D10-85A2-84F15BC36BE2}"/>
    <cellStyle name="Normal 13 13 4 7" xfId="13336" xr:uid="{FB7B6145-B7FB-416A-9E25-70DEE542AF9F}"/>
    <cellStyle name="Normal 13 13 4 8" xfId="13337" xr:uid="{2DEAD18D-211D-49C0-96F1-42416ABC5ECD}"/>
    <cellStyle name="Normal 13 13 4 9" xfId="13338" xr:uid="{0F8A65CB-3F63-4AF7-9DDE-49A7D4E65396}"/>
    <cellStyle name="Normal 13 13 5" xfId="13339" xr:uid="{F44BB848-DFE0-407E-825C-9482DA572506}"/>
    <cellStyle name="Normal 13 13 5 10" xfId="13340" xr:uid="{E25DF8B9-B449-4146-B622-9F03372B44E0}"/>
    <cellStyle name="Normal 13 13 5 11" xfId="13341" xr:uid="{AACA7326-C5CF-4B8E-AC4A-B6964F3323AD}"/>
    <cellStyle name="Normal 13 13 5 12" xfId="13342" xr:uid="{9E485D87-24D1-4023-A5AD-17B4E284BB0D}"/>
    <cellStyle name="Normal 13 13 5 13" xfId="13343" xr:uid="{663845B9-E22D-467A-9FB4-6A599D733505}"/>
    <cellStyle name="Normal 13 13 5 14" xfId="13344" xr:uid="{41E9D1A4-B1CD-4CA2-B6AA-FA2673C59969}"/>
    <cellStyle name="Normal 13 13 5 15" xfId="13345" xr:uid="{5975189A-DE7D-4DE5-A8EA-CBF0B52FFC1D}"/>
    <cellStyle name="Normal 13 13 5 16" xfId="13346" xr:uid="{2A232928-9B20-44D0-BD49-1DE97C5C9A00}"/>
    <cellStyle name="Normal 13 13 5 17" xfId="13347" xr:uid="{63B164DE-9F96-45E4-AA5F-C940316FB20B}"/>
    <cellStyle name="Normal 13 13 5 18" xfId="13348" xr:uid="{BCAC1630-4A1F-42E8-B086-55E2962E3039}"/>
    <cellStyle name="Normal 13 13 5 19" xfId="13349" xr:uid="{13878EF7-BFA2-4D89-BE4B-93BD918179B4}"/>
    <cellStyle name="Normal 13 13 5 2" xfId="13350" xr:uid="{EC14E2C6-79E7-49C7-B36D-46AD3689098A}"/>
    <cellStyle name="Normal 13 13 5 20" xfId="13351" xr:uid="{C9147476-02A6-47C8-896D-DB23ACF2A433}"/>
    <cellStyle name="Normal 13 13 5 21" xfId="13352" xr:uid="{D79926C2-B732-4DFD-A4C0-772658DE7928}"/>
    <cellStyle name="Normal 13 13 5 22" xfId="13353" xr:uid="{180A4751-999E-4CBC-A6B6-1198233DB9D7}"/>
    <cellStyle name="Normal 13 13 5 3" xfId="13354" xr:uid="{96A15209-1513-4346-BABD-013D7E14863E}"/>
    <cellStyle name="Normal 13 13 5 4" xfId="13355" xr:uid="{D012EDCF-5F43-4C1F-8734-6BD815105E3B}"/>
    <cellStyle name="Normal 13 13 5 5" xfId="13356" xr:uid="{5824050C-8406-477C-99D8-7A136875816F}"/>
    <cellStyle name="Normal 13 13 5 6" xfId="13357" xr:uid="{80D4B9E1-B714-4325-BE14-04291AD69185}"/>
    <cellStyle name="Normal 13 13 5 7" xfId="13358" xr:uid="{FD43ACE5-5DD3-49C2-82BD-3AA448701578}"/>
    <cellStyle name="Normal 13 13 5 8" xfId="13359" xr:uid="{2AF66404-980F-4B01-A269-BD32F85F13BB}"/>
    <cellStyle name="Normal 13 13 5 9" xfId="13360" xr:uid="{3613BCFA-9EF3-4B7D-9AA1-66046DBC88A1}"/>
    <cellStyle name="Normal 13 13 6" xfId="13361" xr:uid="{054BECFC-1442-4F75-94DF-286163BD42AA}"/>
    <cellStyle name="Normal 13 13 6 10" xfId="13362" xr:uid="{D85DA422-C215-4ABC-AC63-D7D84EB21420}"/>
    <cellStyle name="Normal 13 13 6 11" xfId="13363" xr:uid="{B6A7BFAF-2FB9-422F-8977-A1804A786BC6}"/>
    <cellStyle name="Normal 13 13 6 12" xfId="13364" xr:uid="{0063B542-03A0-4702-B92B-1E3331734212}"/>
    <cellStyle name="Normal 13 13 6 13" xfId="13365" xr:uid="{C42E932F-56C4-4853-A645-F47EA19E5DC4}"/>
    <cellStyle name="Normal 13 13 6 14" xfId="13366" xr:uid="{E25F3BCC-5279-48ED-AA0A-EECB6C39C94A}"/>
    <cellStyle name="Normal 13 13 6 15" xfId="13367" xr:uid="{C01E40FC-74EA-425E-AC7D-813D8B6C443D}"/>
    <cellStyle name="Normal 13 13 6 16" xfId="13368" xr:uid="{F56E0892-EFDC-4632-800D-EFD1DE69344C}"/>
    <cellStyle name="Normal 13 13 6 17" xfId="13369" xr:uid="{C4F6235E-8E53-46DE-BFA8-9906D7D8BA20}"/>
    <cellStyle name="Normal 13 13 6 18" xfId="13370" xr:uid="{0E1F1775-085C-4D9F-BE20-367321AFA17B}"/>
    <cellStyle name="Normal 13 13 6 19" xfId="13371" xr:uid="{B4550321-E62E-4502-896F-223CC441CA02}"/>
    <cellStyle name="Normal 13 13 6 2" xfId="13372" xr:uid="{B8546114-FBAC-491E-99AE-C0FD69AC5C30}"/>
    <cellStyle name="Normal 13 13 6 20" xfId="13373" xr:uid="{736224F2-90C9-470F-95AD-F9DC7EEA93E8}"/>
    <cellStyle name="Normal 13 13 6 21" xfId="13374" xr:uid="{75DD80D7-B514-4246-B15C-81DA7230D4DC}"/>
    <cellStyle name="Normal 13 13 6 22" xfId="13375" xr:uid="{F75CB1FF-422D-4BED-85EE-803D71D11055}"/>
    <cellStyle name="Normal 13 13 6 3" xfId="13376" xr:uid="{39D01AF2-B3EC-4FE6-B4C6-67201811E4FE}"/>
    <cellStyle name="Normal 13 13 6 4" xfId="13377" xr:uid="{063065B2-8584-4314-BD6A-213A4FDAFF96}"/>
    <cellStyle name="Normal 13 13 6 5" xfId="13378" xr:uid="{2EBD072D-B8F1-4326-9346-BCA22DC82E61}"/>
    <cellStyle name="Normal 13 13 6 6" xfId="13379" xr:uid="{01790D5C-EF66-483E-9ACC-967D747F215C}"/>
    <cellStyle name="Normal 13 13 6 7" xfId="13380" xr:uid="{A20055E6-FA59-46A0-B6F1-F9CF8025DF77}"/>
    <cellStyle name="Normal 13 13 6 8" xfId="13381" xr:uid="{C2834202-038E-4282-AE6D-FB852CB4B36E}"/>
    <cellStyle name="Normal 13 13 6 9" xfId="13382" xr:uid="{51AAB666-6015-4D0D-ADD8-20D1FCD97E9F}"/>
    <cellStyle name="Normal 13 13 7" xfId="13383" xr:uid="{CB13458C-B3C8-4E7C-96C9-771AA6060AF2}"/>
    <cellStyle name="Normal 13 13 7 10" xfId="13384" xr:uid="{892E2AF1-5DDE-4E63-8479-78971ED40660}"/>
    <cellStyle name="Normal 13 13 7 11" xfId="13385" xr:uid="{D6582F1C-E649-46DF-9FD9-5F4EBCCFB00F}"/>
    <cellStyle name="Normal 13 13 7 12" xfId="13386" xr:uid="{1A5849B3-EAE8-4E2F-960F-86AF317630BC}"/>
    <cellStyle name="Normal 13 13 7 13" xfId="13387" xr:uid="{41123958-7979-4DB6-99B2-D7FE799A2979}"/>
    <cellStyle name="Normal 13 13 7 14" xfId="13388" xr:uid="{F8DFBF17-1F95-461E-A8B7-1FB2FBB7294A}"/>
    <cellStyle name="Normal 13 13 7 15" xfId="13389" xr:uid="{E7D627AF-4E1A-4435-AB16-D9E0EEF9FFF9}"/>
    <cellStyle name="Normal 13 13 7 16" xfId="13390" xr:uid="{40E77228-CF99-4D9C-B20A-0324090FBE33}"/>
    <cellStyle name="Normal 13 13 7 17" xfId="13391" xr:uid="{B15641BD-F620-47C5-AE7F-789BBDA9E46A}"/>
    <cellStyle name="Normal 13 13 7 18" xfId="13392" xr:uid="{2CBE85E0-EC86-43F7-B33F-7D6A19CBE0AA}"/>
    <cellStyle name="Normal 13 13 7 19" xfId="13393" xr:uid="{4CF8675C-CF85-4C3A-84DA-42E76ABC65B8}"/>
    <cellStyle name="Normal 13 13 7 2" xfId="13394" xr:uid="{4B61049D-50B3-41DF-BE92-C8F8EC2026E9}"/>
    <cellStyle name="Normal 13 13 7 20" xfId="13395" xr:uid="{6A981CC8-C047-4FFA-B614-CAB8BD78C825}"/>
    <cellStyle name="Normal 13 13 7 21" xfId="13396" xr:uid="{AF0A1DEA-C1AF-48B8-8D38-78C6CB07BD49}"/>
    <cellStyle name="Normal 13 13 7 22" xfId="13397" xr:uid="{0683B54C-568F-44E2-8422-C82569932C01}"/>
    <cellStyle name="Normal 13 13 7 3" xfId="13398" xr:uid="{2405F812-7E8C-44D8-88C1-190D10E47391}"/>
    <cellStyle name="Normal 13 13 7 4" xfId="13399" xr:uid="{78FF7CD3-3074-4B07-BCF2-3FA941CE938D}"/>
    <cellStyle name="Normal 13 13 7 5" xfId="13400" xr:uid="{475AF6EC-B4CB-4D34-AE44-A8010AF4C31A}"/>
    <cellStyle name="Normal 13 13 7 6" xfId="13401" xr:uid="{BC6BB7C8-AB7B-480B-8490-45985AFCEA5D}"/>
    <cellStyle name="Normal 13 13 7 7" xfId="13402" xr:uid="{986A7EF1-B533-40E6-9A3B-8163F8B59FAC}"/>
    <cellStyle name="Normal 13 13 7 8" xfId="13403" xr:uid="{E66E67B0-FBF7-4F2E-915A-DAC487A5E222}"/>
    <cellStyle name="Normal 13 13 7 9" xfId="13404" xr:uid="{19843B3E-FC30-41AB-B6F7-3649218A819D}"/>
    <cellStyle name="Normal 13 13 8" xfId="13405" xr:uid="{FB1D9A9A-B0ED-48FD-A272-5FF402ABC383}"/>
    <cellStyle name="Normal 13 13 8 10" xfId="13406" xr:uid="{49C549D0-1C0A-49F2-8DDB-13D6DEA683C2}"/>
    <cellStyle name="Normal 13 13 8 11" xfId="13407" xr:uid="{0EE3A5D4-ADAC-4A3F-98A4-CA90EB28C168}"/>
    <cellStyle name="Normal 13 13 8 12" xfId="13408" xr:uid="{611466E4-6383-4C0A-9863-3A82AD60B991}"/>
    <cellStyle name="Normal 13 13 8 13" xfId="13409" xr:uid="{EE4E2245-03BD-4F3C-A992-D5BE212E09EF}"/>
    <cellStyle name="Normal 13 13 8 14" xfId="13410" xr:uid="{DC5A4609-B3EE-4A59-8E25-0DB248E504AD}"/>
    <cellStyle name="Normal 13 13 8 15" xfId="13411" xr:uid="{6878CF84-99A4-44B2-9F01-473DBBFEB207}"/>
    <cellStyle name="Normal 13 13 8 16" xfId="13412" xr:uid="{BE407E2E-55D9-4D87-972A-6396BC3A4CFC}"/>
    <cellStyle name="Normal 13 13 8 17" xfId="13413" xr:uid="{508317E7-D9E4-48D2-AA59-FFE9D1A322D9}"/>
    <cellStyle name="Normal 13 13 8 18" xfId="13414" xr:uid="{1D24E824-4D5E-4E11-9FB5-CBF7E40E08BD}"/>
    <cellStyle name="Normal 13 13 8 19" xfId="13415" xr:uid="{DC03F9E7-D9D0-404B-B25F-32FB79E59589}"/>
    <cellStyle name="Normal 13 13 8 2" xfId="13416" xr:uid="{40CF275F-3094-4679-BED7-7163C9C36750}"/>
    <cellStyle name="Normal 13 13 8 20" xfId="13417" xr:uid="{8F7B9DA4-1E8E-47DE-A051-3A17CD2A4E39}"/>
    <cellStyle name="Normal 13 13 8 21" xfId="13418" xr:uid="{D0ED3CDD-3D7F-42AC-BAE3-451745874991}"/>
    <cellStyle name="Normal 13 13 8 22" xfId="13419" xr:uid="{51EE3304-9F0C-4342-B94E-B1911C76E291}"/>
    <cellStyle name="Normal 13 13 8 3" xfId="13420" xr:uid="{E0150839-8F5A-42F1-9BB2-634CEDDFDE8A}"/>
    <cellStyle name="Normal 13 13 8 4" xfId="13421" xr:uid="{A59D41AC-2361-4469-A95F-5DFD4D6FAF0A}"/>
    <cellStyle name="Normal 13 13 8 5" xfId="13422" xr:uid="{7F1BEE77-B522-4766-9D0E-436A1A0539C2}"/>
    <cellStyle name="Normal 13 13 8 6" xfId="13423" xr:uid="{A144D580-FCAA-4B09-A073-5908C3B75111}"/>
    <cellStyle name="Normal 13 13 8 7" xfId="13424" xr:uid="{2E4E7802-EECE-4719-8CD3-497B7824CC98}"/>
    <cellStyle name="Normal 13 13 8 8" xfId="13425" xr:uid="{D75DC96D-6C0A-47A5-BAA3-14326F524560}"/>
    <cellStyle name="Normal 13 13 8 9" xfId="13426" xr:uid="{D50A7A9C-E358-47F9-B515-36A9F7AD4063}"/>
    <cellStyle name="Normal 13 13 9" xfId="13427" xr:uid="{2C87B244-2FE1-4EF4-8F1E-077217C665F8}"/>
    <cellStyle name="Normal 13 13 9 10" xfId="13428" xr:uid="{2C3EBE8D-38FE-48D7-B773-D0DABAFC3E1E}"/>
    <cellStyle name="Normal 13 13 9 11" xfId="13429" xr:uid="{3EB93431-4C91-47AF-B041-9A497A715393}"/>
    <cellStyle name="Normal 13 13 9 12" xfId="13430" xr:uid="{B1C7E201-34F1-4183-AC63-F728BE473DCA}"/>
    <cellStyle name="Normal 13 13 9 13" xfId="13431" xr:uid="{0D0C0023-31FC-4EA4-B1A7-65E6395EA07B}"/>
    <cellStyle name="Normal 13 13 9 14" xfId="13432" xr:uid="{AFCBAE1F-C664-423E-B201-E72D5EAE213A}"/>
    <cellStyle name="Normal 13 13 9 15" xfId="13433" xr:uid="{DFE149B9-67C2-450D-BEA1-8364F91FB94F}"/>
    <cellStyle name="Normal 13 13 9 16" xfId="13434" xr:uid="{2E932B96-C2C0-47A4-8AC0-6B115C21C988}"/>
    <cellStyle name="Normal 13 13 9 17" xfId="13435" xr:uid="{DA822F02-E11F-4BF2-A40E-9563A1840E1E}"/>
    <cellStyle name="Normal 13 13 9 18" xfId="13436" xr:uid="{04016A3E-8152-41ED-8E2D-A30FE62CC3B5}"/>
    <cellStyle name="Normal 13 13 9 19" xfId="13437" xr:uid="{33FFB4D6-BD81-48BE-88E2-59C19F66C683}"/>
    <cellStyle name="Normal 13 13 9 2" xfId="13438" xr:uid="{20C842F4-04B5-4BE0-A426-56D44023B020}"/>
    <cellStyle name="Normal 13 13 9 20" xfId="13439" xr:uid="{7DE1C8D5-40CB-4A83-A6F9-8641C00BD667}"/>
    <cellStyle name="Normal 13 13 9 21" xfId="13440" xr:uid="{D1C522BC-DD77-4B5A-B7E2-FB15A840F6EF}"/>
    <cellStyle name="Normal 13 13 9 22" xfId="13441" xr:uid="{33D01B82-2A00-4B5F-8435-15E288D5D232}"/>
    <cellStyle name="Normal 13 13 9 3" xfId="13442" xr:uid="{1661B33A-FA15-4E6B-AD50-F79D29828E4C}"/>
    <cellStyle name="Normal 13 13 9 4" xfId="13443" xr:uid="{2BCFE5CA-6183-4CAE-ABD6-AEFC56CD8618}"/>
    <cellStyle name="Normal 13 13 9 5" xfId="13444" xr:uid="{790A2B2C-E98F-403A-87DE-1558CD8B6C57}"/>
    <cellStyle name="Normal 13 13 9 6" xfId="13445" xr:uid="{36181496-D8CA-46D3-B85A-80905B177961}"/>
    <cellStyle name="Normal 13 13 9 7" xfId="13446" xr:uid="{8DF5F89B-2A67-4755-809A-DB97EB8F4059}"/>
    <cellStyle name="Normal 13 13 9 8" xfId="13447" xr:uid="{B55073AC-325B-4140-BA0D-E25EB40030F7}"/>
    <cellStyle name="Normal 13 13 9 9" xfId="13448" xr:uid="{C1D5BE80-AE65-4298-AFAC-4B3F435E6736}"/>
    <cellStyle name="Normal 13 14" xfId="13449" xr:uid="{504F482C-F13C-4032-98D6-C5C0C658B85C}"/>
    <cellStyle name="Normal 13 14 10" xfId="13450" xr:uid="{7A60518D-ADB3-412F-8163-246B81054B57}"/>
    <cellStyle name="Normal 13 14 10 10" xfId="13451" xr:uid="{7805E5EB-5753-4141-9098-8CC11C1F7152}"/>
    <cellStyle name="Normal 13 14 10 11" xfId="13452" xr:uid="{F9F23774-1FF1-4A6E-A338-BDA4DD5A224E}"/>
    <cellStyle name="Normal 13 14 10 12" xfId="13453" xr:uid="{E745F29F-A528-448E-9044-463FD30C8833}"/>
    <cellStyle name="Normal 13 14 10 13" xfId="13454" xr:uid="{9C246709-E65F-4A19-9C2F-690CF29393D6}"/>
    <cellStyle name="Normal 13 14 10 14" xfId="13455" xr:uid="{E80387E5-E3FD-428C-9FD5-EEA5E267B1BB}"/>
    <cellStyle name="Normal 13 14 10 15" xfId="13456" xr:uid="{2DF8C582-CB10-480F-9E31-1A4FBFEF4DAB}"/>
    <cellStyle name="Normal 13 14 10 16" xfId="13457" xr:uid="{80600926-D1BF-4DAD-81E5-70067020951C}"/>
    <cellStyle name="Normal 13 14 10 17" xfId="13458" xr:uid="{7D044672-6324-43AE-AB01-EDC56BB7B531}"/>
    <cellStyle name="Normal 13 14 10 18" xfId="13459" xr:uid="{FB7CE601-65D9-4976-B0C7-50E3D00221C6}"/>
    <cellStyle name="Normal 13 14 10 19" xfId="13460" xr:uid="{BAA508D0-1D29-4422-93FC-2A979AB8B441}"/>
    <cellStyle name="Normal 13 14 10 2" xfId="13461" xr:uid="{14FEF6EE-C42A-4247-AAFF-980D0FDAC2FF}"/>
    <cellStyle name="Normal 13 14 10 20" xfId="13462" xr:uid="{1F7D93E9-F30A-49C1-ADCD-0169C9A09B9F}"/>
    <cellStyle name="Normal 13 14 10 21" xfId="13463" xr:uid="{F5CE8395-9705-4A0E-9994-EF1DAFBE049A}"/>
    <cellStyle name="Normal 13 14 10 22" xfId="13464" xr:uid="{D9E1F9F1-F643-47BE-BEA0-096567A685FC}"/>
    <cellStyle name="Normal 13 14 10 3" xfId="13465" xr:uid="{1BC3287D-038E-4F54-ABED-AE55E1D8364F}"/>
    <cellStyle name="Normal 13 14 10 4" xfId="13466" xr:uid="{E5331FD8-57A0-47ED-A465-01706F5946C7}"/>
    <cellStyle name="Normal 13 14 10 5" xfId="13467" xr:uid="{385DEE8E-41DA-4377-B620-F675CE190176}"/>
    <cellStyle name="Normal 13 14 10 6" xfId="13468" xr:uid="{5508FAAD-70B1-4927-99A1-81D7D02D6B5F}"/>
    <cellStyle name="Normal 13 14 10 7" xfId="13469" xr:uid="{ED30845D-9119-4228-B8C4-3C16E6666AC7}"/>
    <cellStyle name="Normal 13 14 10 8" xfId="13470" xr:uid="{5FBF2FD3-20C7-4A38-98A2-148D712BFE08}"/>
    <cellStyle name="Normal 13 14 10 9" xfId="13471" xr:uid="{10AE3781-8D59-46D9-854B-1086B8647DB3}"/>
    <cellStyle name="Normal 13 14 11" xfId="13472" xr:uid="{AB62E42C-24DE-4572-A627-0CB0C96C4138}"/>
    <cellStyle name="Normal 13 14 12" xfId="13473" xr:uid="{1F55D7A4-A1CA-4A13-AE9A-24C83CF225A0}"/>
    <cellStyle name="Normal 13 14 13" xfId="13474" xr:uid="{ADCF15D8-5277-4128-97F3-E436E92C363E}"/>
    <cellStyle name="Normal 13 14 14" xfId="13475" xr:uid="{8433D17C-5291-4D43-AE25-E6FB1CF6D045}"/>
    <cellStyle name="Normal 13 14 15" xfId="13476" xr:uid="{A7663CDB-A7DD-4DE3-B180-4A6A6DB74987}"/>
    <cellStyle name="Normal 13 14 16" xfId="13477" xr:uid="{66DA8992-2AA6-4EDA-9D33-33EC1B973F99}"/>
    <cellStyle name="Normal 13 14 17" xfId="13478" xr:uid="{E818B215-C379-426B-A1E6-3C073BD6503C}"/>
    <cellStyle name="Normal 13 14 18" xfId="13479" xr:uid="{F3064242-3701-408D-A1AA-E11CE35E9473}"/>
    <cellStyle name="Normal 13 14 19" xfId="13480" xr:uid="{A38AA315-58F9-4762-B08E-D662ED073974}"/>
    <cellStyle name="Normal 13 14 2" xfId="13481" xr:uid="{A9B0844A-FB9A-409D-93DB-804761E6295A}"/>
    <cellStyle name="Normal 13 14 2 10" xfId="13482" xr:uid="{EF9D6819-8268-4C9E-8621-AA298EA8F25F}"/>
    <cellStyle name="Normal 13 14 2 11" xfId="13483" xr:uid="{570F006A-145E-4724-ACFB-1F61A81F1794}"/>
    <cellStyle name="Normal 13 14 2 12" xfId="13484" xr:uid="{4E56C56F-406B-4CEB-B7CC-1D264FD9328B}"/>
    <cellStyle name="Normal 13 14 2 13" xfId="13485" xr:uid="{E52DE1EC-F7AC-4459-A184-1192CF4F302A}"/>
    <cellStyle name="Normal 13 14 2 14" xfId="13486" xr:uid="{E3FFC46E-20A5-4378-AF60-1DF0EB07CCB4}"/>
    <cellStyle name="Normal 13 14 2 15" xfId="13487" xr:uid="{B7B8ACCB-042D-43D9-8FF0-6C7CF43E9EAC}"/>
    <cellStyle name="Normal 13 14 2 16" xfId="13488" xr:uid="{97A7654E-2838-417E-B599-3061EF0F8514}"/>
    <cellStyle name="Normal 13 14 2 17" xfId="13489" xr:uid="{6291DD5B-F057-4EC0-B19D-75C998C92FD0}"/>
    <cellStyle name="Normal 13 14 2 18" xfId="13490" xr:uid="{27EC3595-61EB-4D3E-9FC2-1CE348F4B9BB}"/>
    <cellStyle name="Normal 13 14 2 19" xfId="13491" xr:uid="{7A74D31F-9F72-4D84-A462-EB3BFEC7B167}"/>
    <cellStyle name="Normal 13 14 2 2" xfId="13492" xr:uid="{F6491514-C01E-4DC9-AF40-9574C5C9C406}"/>
    <cellStyle name="Normal 13 14 2 20" xfId="13493" xr:uid="{2D13A0B1-15C6-4647-A772-9FCB84E1A727}"/>
    <cellStyle name="Normal 13 14 2 21" xfId="13494" xr:uid="{CB1D90CB-B217-465C-9060-F96DA03E016E}"/>
    <cellStyle name="Normal 13 14 2 22" xfId="13495" xr:uid="{B7DDFD22-3C1D-4780-9C4A-43A289EB2D33}"/>
    <cellStyle name="Normal 13 14 2 3" xfId="13496" xr:uid="{35320355-CEF9-41A1-BC0C-7F223558DF55}"/>
    <cellStyle name="Normal 13 14 2 4" xfId="13497" xr:uid="{7AE40AAC-5DB2-4454-92E2-98B8B030C506}"/>
    <cellStyle name="Normal 13 14 2 5" xfId="13498" xr:uid="{5F6E0019-4538-4169-B835-C0787DDDEAA9}"/>
    <cellStyle name="Normal 13 14 2 6" xfId="13499" xr:uid="{4E01B875-CF7E-4D98-B844-04C80F7BCF80}"/>
    <cellStyle name="Normal 13 14 2 7" xfId="13500" xr:uid="{B0183A08-624F-4113-AA91-74FEC0F68AF8}"/>
    <cellStyle name="Normal 13 14 2 8" xfId="13501" xr:uid="{BC855A86-6721-4FCB-B7CF-DA4E30067D1C}"/>
    <cellStyle name="Normal 13 14 2 9" xfId="13502" xr:uid="{86F40DF2-0FD3-4B8D-9A2B-9E6233F64019}"/>
    <cellStyle name="Normal 13 14 20" xfId="13503" xr:uid="{3909D5A9-5981-4159-8091-5B8B9DCEC5DA}"/>
    <cellStyle name="Normal 13 14 21" xfId="13504" xr:uid="{D2D8C7CC-E639-4EDB-BAF5-445ED5DBC8AA}"/>
    <cellStyle name="Normal 13 14 22" xfId="13505" xr:uid="{EE1E47AB-3B1D-4DEE-A7A8-21AD89C02C64}"/>
    <cellStyle name="Normal 13 14 23" xfId="13506" xr:uid="{5FA80407-9316-4C33-BAD9-E537ED497965}"/>
    <cellStyle name="Normal 13 14 24" xfId="13507" xr:uid="{81C57558-1260-4A9F-A652-DCD6920C805C}"/>
    <cellStyle name="Normal 13 14 25" xfId="13508" xr:uid="{11B8D419-107A-4F1A-9DA0-2920D56D08C9}"/>
    <cellStyle name="Normal 13 14 26" xfId="13509" xr:uid="{C4DF8AAA-5698-4E4D-A841-B5E23BB7C759}"/>
    <cellStyle name="Normal 13 14 27" xfId="13510" xr:uid="{2F2278B8-2B0A-4D9E-BC6C-5ABB939EBF3B}"/>
    <cellStyle name="Normal 13 14 28" xfId="13511" xr:uid="{E67B3D3F-6D35-4C49-BF13-53C6EBAFA272}"/>
    <cellStyle name="Normal 13 14 29" xfId="13512" xr:uid="{D6320ACA-4524-4483-A1F5-C1ABB98D678B}"/>
    <cellStyle name="Normal 13 14 3" xfId="13513" xr:uid="{14E67D6D-1EFE-49F0-802A-55178EC3F350}"/>
    <cellStyle name="Normal 13 14 3 10" xfId="13514" xr:uid="{67D2B7B1-8F50-4037-A337-D2E470F79BE6}"/>
    <cellStyle name="Normal 13 14 3 11" xfId="13515" xr:uid="{33F73EB6-1E30-48C4-BDDA-6613679D6E65}"/>
    <cellStyle name="Normal 13 14 3 12" xfId="13516" xr:uid="{C32FAD6C-10E7-43C8-B10F-49C7F71FBD7B}"/>
    <cellStyle name="Normal 13 14 3 13" xfId="13517" xr:uid="{C39E2AD0-9F6A-41D0-8791-B81FA7DEBDAE}"/>
    <cellStyle name="Normal 13 14 3 14" xfId="13518" xr:uid="{8EE32446-8BE1-46DA-87D7-B9727C2E734D}"/>
    <cellStyle name="Normal 13 14 3 15" xfId="13519" xr:uid="{4199D1C4-1D91-4979-AC4D-A37F1F1F67F8}"/>
    <cellStyle name="Normal 13 14 3 16" xfId="13520" xr:uid="{D11AED9E-7B41-4B56-ACB4-59730AA74AEA}"/>
    <cellStyle name="Normal 13 14 3 17" xfId="13521" xr:uid="{C680BC9B-FE89-48F9-A289-1540EAEEFA8F}"/>
    <cellStyle name="Normal 13 14 3 18" xfId="13522" xr:uid="{20F5E70B-A4BA-4965-98BB-786462519BCC}"/>
    <cellStyle name="Normal 13 14 3 19" xfId="13523" xr:uid="{D692963A-94E5-4F65-9DA8-D601F751227C}"/>
    <cellStyle name="Normal 13 14 3 2" xfId="13524" xr:uid="{C4BBDC97-A06B-474B-B510-4E0D011E5892}"/>
    <cellStyle name="Normal 13 14 3 20" xfId="13525" xr:uid="{B03DB81E-4A88-4B98-A491-A40507C410F3}"/>
    <cellStyle name="Normal 13 14 3 21" xfId="13526" xr:uid="{EFB7C2A4-C112-4FF3-895A-95FC4F33AE29}"/>
    <cellStyle name="Normal 13 14 3 22" xfId="13527" xr:uid="{D25CBF20-7D28-45F8-BD74-68359024BBCD}"/>
    <cellStyle name="Normal 13 14 3 3" xfId="13528" xr:uid="{37BE771F-0FEB-4E41-8ADF-77DBECB1CD6D}"/>
    <cellStyle name="Normal 13 14 3 4" xfId="13529" xr:uid="{BB559264-D892-46CA-AF9F-A97A97E7558B}"/>
    <cellStyle name="Normal 13 14 3 5" xfId="13530" xr:uid="{297FA407-4159-4C7F-A057-176130095C46}"/>
    <cellStyle name="Normal 13 14 3 6" xfId="13531" xr:uid="{935516F3-A698-415D-8A87-46A2B0454E66}"/>
    <cellStyle name="Normal 13 14 3 7" xfId="13532" xr:uid="{C9FF0417-0F8B-404D-930B-1E08F957124D}"/>
    <cellStyle name="Normal 13 14 3 8" xfId="13533" xr:uid="{41274E51-E04F-4630-BE8A-4BFFF7B48CD1}"/>
    <cellStyle name="Normal 13 14 3 9" xfId="13534" xr:uid="{DB282D12-A582-4478-9D4E-3B9D33D598AE}"/>
    <cellStyle name="Normal 13 14 30" xfId="13535" xr:uid="{ED72B82F-86CA-4E29-A3C5-612D4BABF855}"/>
    <cellStyle name="Normal 13 14 31" xfId="13536" xr:uid="{2D7F92ED-0B40-4095-8C13-CF1F4AEC6741}"/>
    <cellStyle name="Normal 13 14 4" xfId="13537" xr:uid="{65ADC7C8-B26A-4147-94B6-C44A03B0A147}"/>
    <cellStyle name="Normal 13 14 4 10" xfId="13538" xr:uid="{9CCD1AFE-72F8-4115-9BCC-2F27F582BDEC}"/>
    <cellStyle name="Normal 13 14 4 11" xfId="13539" xr:uid="{093B6691-270B-490D-8053-60213E72337D}"/>
    <cellStyle name="Normal 13 14 4 12" xfId="13540" xr:uid="{DF38774E-744C-4651-8416-686867D2E871}"/>
    <cellStyle name="Normal 13 14 4 13" xfId="13541" xr:uid="{F489BA87-B42A-46BC-A4CC-CC9E51CB8C10}"/>
    <cellStyle name="Normal 13 14 4 14" xfId="13542" xr:uid="{7EBCBC73-5CD7-4825-B74C-F24A1D04C9A6}"/>
    <cellStyle name="Normal 13 14 4 15" xfId="13543" xr:uid="{5B67F09F-1807-4955-A1B5-F7A07D5A219B}"/>
    <cellStyle name="Normal 13 14 4 16" xfId="13544" xr:uid="{0E07E0C1-250B-45F8-8483-25F07F74CCCB}"/>
    <cellStyle name="Normal 13 14 4 17" xfId="13545" xr:uid="{8FB8B906-6BA6-4373-925A-7E69590F7C9E}"/>
    <cellStyle name="Normal 13 14 4 18" xfId="13546" xr:uid="{B1F9A949-376C-41A2-B401-F53206899FE8}"/>
    <cellStyle name="Normal 13 14 4 19" xfId="13547" xr:uid="{1CDB1FD2-7E58-4FDB-9880-C33D15C70952}"/>
    <cellStyle name="Normal 13 14 4 2" xfId="13548" xr:uid="{7AACCF6C-8C1E-4B3A-BD99-1D948FE38F8B}"/>
    <cellStyle name="Normal 13 14 4 20" xfId="13549" xr:uid="{1E953528-8564-4D1D-AD1C-20EA3726851C}"/>
    <cellStyle name="Normal 13 14 4 21" xfId="13550" xr:uid="{D1CE86BF-E4E5-4CC3-8727-E20863EBDC90}"/>
    <cellStyle name="Normal 13 14 4 22" xfId="13551" xr:uid="{240F21F5-DF66-46AE-86CB-616716364754}"/>
    <cellStyle name="Normal 13 14 4 3" xfId="13552" xr:uid="{33BD84C1-541A-475B-AE43-FCD38F26FDE7}"/>
    <cellStyle name="Normal 13 14 4 4" xfId="13553" xr:uid="{D4B42F76-2B90-4E31-88B6-726B03F82AF8}"/>
    <cellStyle name="Normal 13 14 4 5" xfId="13554" xr:uid="{AB9C2E4A-34F9-418A-A5BF-9221A7CFB737}"/>
    <cellStyle name="Normal 13 14 4 6" xfId="13555" xr:uid="{E50D050C-DC3D-47AC-9553-1D66C6F4A15C}"/>
    <cellStyle name="Normal 13 14 4 7" xfId="13556" xr:uid="{4B01A7DF-1B83-4E94-8BCD-9D474E992D68}"/>
    <cellStyle name="Normal 13 14 4 8" xfId="13557" xr:uid="{0AE88337-5496-4AC8-8264-E12F15DDF1D3}"/>
    <cellStyle name="Normal 13 14 4 9" xfId="13558" xr:uid="{457C90BE-71C3-4FB2-86A6-EE0B9DA1EDA6}"/>
    <cellStyle name="Normal 13 14 5" xfId="13559" xr:uid="{DE1AC5E8-5636-4E67-A902-FD7B85D1312A}"/>
    <cellStyle name="Normal 13 14 5 10" xfId="13560" xr:uid="{79C3A823-2C7F-4F46-95C8-3F7F2703551B}"/>
    <cellStyle name="Normal 13 14 5 11" xfId="13561" xr:uid="{53C3AD09-2295-4A75-90DA-F1FADB2ED06A}"/>
    <cellStyle name="Normal 13 14 5 12" xfId="13562" xr:uid="{0B3C0FFE-BFC6-4149-AD47-60E7C2F1502B}"/>
    <cellStyle name="Normal 13 14 5 13" xfId="13563" xr:uid="{E494D208-BA9B-4D2C-B1EA-085149A363C6}"/>
    <cellStyle name="Normal 13 14 5 14" xfId="13564" xr:uid="{E8750513-F081-47C7-A6D4-8B2E420A7DE3}"/>
    <cellStyle name="Normal 13 14 5 15" xfId="13565" xr:uid="{19DFA726-8CDC-4E3F-B419-8C3EF401DC77}"/>
    <cellStyle name="Normal 13 14 5 16" xfId="13566" xr:uid="{D65FEA02-7755-44B0-BA61-709B58FB7182}"/>
    <cellStyle name="Normal 13 14 5 17" xfId="13567" xr:uid="{ECEE38D6-74AC-44D8-8846-63732CE19E7E}"/>
    <cellStyle name="Normal 13 14 5 18" xfId="13568" xr:uid="{32597FA0-FD75-402D-91DD-C783C7D2BE8E}"/>
    <cellStyle name="Normal 13 14 5 19" xfId="13569" xr:uid="{4BB616E2-207C-4A94-A0A8-93478BCDD131}"/>
    <cellStyle name="Normal 13 14 5 2" xfId="13570" xr:uid="{F3554CF0-0DFB-42E8-AD1E-32899F5CFF7B}"/>
    <cellStyle name="Normal 13 14 5 20" xfId="13571" xr:uid="{456EB33C-1D68-40CE-8390-0D60E8F88FE8}"/>
    <cellStyle name="Normal 13 14 5 21" xfId="13572" xr:uid="{B56F8156-8DDD-4635-9774-C7CB32EE177F}"/>
    <cellStyle name="Normal 13 14 5 22" xfId="13573" xr:uid="{033DFCA6-1542-4D7C-9490-67F339162BCC}"/>
    <cellStyle name="Normal 13 14 5 3" xfId="13574" xr:uid="{9C9C7F47-FEE5-4D75-BFFC-21660CD76671}"/>
    <cellStyle name="Normal 13 14 5 4" xfId="13575" xr:uid="{963FFA88-23C4-4090-BC36-D9EF0C094A21}"/>
    <cellStyle name="Normal 13 14 5 5" xfId="13576" xr:uid="{4DA2A9DD-D753-4DB4-863A-7B94A7EE86E5}"/>
    <cellStyle name="Normal 13 14 5 6" xfId="13577" xr:uid="{5DE73977-5E2C-43F2-9930-533F65385B59}"/>
    <cellStyle name="Normal 13 14 5 7" xfId="13578" xr:uid="{31AE581F-3509-43C3-928B-E52F3C54001D}"/>
    <cellStyle name="Normal 13 14 5 8" xfId="13579" xr:uid="{5E4AA14E-15C7-4949-BCD6-7B5D1292FCE6}"/>
    <cellStyle name="Normal 13 14 5 9" xfId="13580" xr:uid="{A6B00F1C-AA9A-4917-83F7-00507F59EE42}"/>
    <cellStyle name="Normal 13 14 6" xfId="13581" xr:uid="{B9EFF12D-F1AF-4225-85AF-1105A92D74E1}"/>
    <cellStyle name="Normal 13 14 6 10" xfId="13582" xr:uid="{7461425C-EB1E-46C9-B6E5-FB99D86835AA}"/>
    <cellStyle name="Normal 13 14 6 11" xfId="13583" xr:uid="{C115CBFC-0473-45DD-9CBB-3175325840B0}"/>
    <cellStyle name="Normal 13 14 6 12" xfId="13584" xr:uid="{CB4EEBED-7499-4585-A84E-7F7917EFBC3D}"/>
    <cellStyle name="Normal 13 14 6 13" xfId="13585" xr:uid="{611C3CE2-AC64-4FD3-A665-C5E7C6367E87}"/>
    <cellStyle name="Normal 13 14 6 14" xfId="13586" xr:uid="{507B7CAB-1291-4C0C-9E12-46BD3D03C37D}"/>
    <cellStyle name="Normal 13 14 6 15" xfId="13587" xr:uid="{D70FC30C-6E16-4C28-BE84-26E2D5A6E732}"/>
    <cellStyle name="Normal 13 14 6 16" xfId="13588" xr:uid="{4DC4A7EC-A3CA-4528-B80E-D6B5A9B78B89}"/>
    <cellStyle name="Normal 13 14 6 17" xfId="13589" xr:uid="{CF1BCC35-8E1D-4579-89CC-BF1FC2BE4169}"/>
    <cellStyle name="Normal 13 14 6 18" xfId="13590" xr:uid="{B4D1CA74-53CA-4974-B7E2-043238564B81}"/>
    <cellStyle name="Normal 13 14 6 19" xfId="13591" xr:uid="{F27D05DE-0CBE-4B84-898F-863EF4B7FCEA}"/>
    <cellStyle name="Normal 13 14 6 2" xfId="13592" xr:uid="{094D625E-B292-42F2-A3E7-07F50775ED8A}"/>
    <cellStyle name="Normal 13 14 6 20" xfId="13593" xr:uid="{5F779BDB-B200-4463-A70C-BEBC8D30866D}"/>
    <cellStyle name="Normal 13 14 6 21" xfId="13594" xr:uid="{6C4D75C7-DAD4-4E73-A2E3-96DB080EAA92}"/>
    <cellStyle name="Normal 13 14 6 22" xfId="13595" xr:uid="{B583BB65-3DBC-4D4C-BB29-D9AE37902FAE}"/>
    <cellStyle name="Normal 13 14 6 3" xfId="13596" xr:uid="{BCB171C5-0593-4C59-98CE-A8E4DA73AA26}"/>
    <cellStyle name="Normal 13 14 6 4" xfId="13597" xr:uid="{169651E6-EBEC-4298-8936-A54904B3FCA7}"/>
    <cellStyle name="Normal 13 14 6 5" xfId="13598" xr:uid="{64D89B83-BC42-4354-A1C1-70BBCFBC2AF3}"/>
    <cellStyle name="Normal 13 14 6 6" xfId="13599" xr:uid="{9C50C311-7BE8-4613-8D24-339CDA8BE260}"/>
    <cellStyle name="Normal 13 14 6 7" xfId="13600" xr:uid="{3F532A38-E306-4FFC-8D62-A93CDECCDE55}"/>
    <cellStyle name="Normal 13 14 6 8" xfId="13601" xr:uid="{F92841CD-DDAA-4DFB-A1D6-62131444D94B}"/>
    <cellStyle name="Normal 13 14 6 9" xfId="13602" xr:uid="{C4E28F7B-BE93-4CF1-8AC1-BF7FAD7F7128}"/>
    <cellStyle name="Normal 13 14 7" xfId="13603" xr:uid="{12F14630-791A-4B10-A990-2F1A11BBC550}"/>
    <cellStyle name="Normal 13 14 7 10" xfId="13604" xr:uid="{F2022332-6D6A-462C-A596-A076F16F5B69}"/>
    <cellStyle name="Normal 13 14 7 11" xfId="13605" xr:uid="{9AA98098-6853-4C81-B901-4A395EDB9FD0}"/>
    <cellStyle name="Normal 13 14 7 12" xfId="13606" xr:uid="{C90B567C-4A86-4589-B921-3979E7902073}"/>
    <cellStyle name="Normal 13 14 7 13" xfId="13607" xr:uid="{441BCD22-1EC3-48DB-B46E-46A2877A6854}"/>
    <cellStyle name="Normal 13 14 7 14" xfId="13608" xr:uid="{CAD69124-BEB4-4751-92B1-1E23780170BC}"/>
    <cellStyle name="Normal 13 14 7 15" xfId="13609" xr:uid="{36E642B6-B09F-42DB-B93B-D722C291A549}"/>
    <cellStyle name="Normal 13 14 7 16" xfId="13610" xr:uid="{3F704CD9-4DF6-47E0-92DA-7E6112E2E61C}"/>
    <cellStyle name="Normal 13 14 7 17" xfId="13611" xr:uid="{4E16513B-3ECD-4E5F-AB85-6694EB903E43}"/>
    <cellStyle name="Normal 13 14 7 18" xfId="13612" xr:uid="{B2B02BA3-9154-4C84-A0D3-B3C4DD1BD6ED}"/>
    <cellStyle name="Normal 13 14 7 19" xfId="13613" xr:uid="{1B0E0BFA-DEFE-4DEF-834F-AB079E85AFF4}"/>
    <cellStyle name="Normal 13 14 7 2" xfId="13614" xr:uid="{85FF037B-FFB5-49F9-86F8-666475F40926}"/>
    <cellStyle name="Normal 13 14 7 20" xfId="13615" xr:uid="{7FF496B1-D215-4CEE-A546-8D5CE44DB036}"/>
    <cellStyle name="Normal 13 14 7 21" xfId="13616" xr:uid="{C2A149AA-FB9B-485B-A3B4-5993681F74BA}"/>
    <cellStyle name="Normal 13 14 7 22" xfId="13617" xr:uid="{DF5F5299-03FB-416F-B9FB-A87051DAE841}"/>
    <cellStyle name="Normal 13 14 7 3" xfId="13618" xr:uid="{9A004673-B272-4289-A51F-631FAC6885BB}"/>
    <cellStyle name="Normal 13 14 7 4" xfId="13619" xr:uid="{90E0B7F5-5104-4842-8D93-378F1DD17494}"/>
    <cellStyle name="Normal 13 14 7 5" xfId="13620" xr:uid="{4BABE027-CAB3-4FEF-A7BB-2596E88C4AAF}"/>
    <cellStyle name="Normal 13 14 7 6" xfId="13621" xr:uid="{F72C92E3-A247-4D88-B995-2ADA646FD420}"/>
    <cellStyle name="Normal 13 14 7 7" xfId="13622" xr:uid="{D0DA4747-0708-4A40-A20A-2E65607CFECB}"/>
    <cellStyle name="Normal 13 14 7 8" xfId="13623" xr:uid="{97794AE3-B385-4385-A37B-43A65CBA8097}"/>
    <cellStyle name="Normal 13 14 7 9" xfId="13624" xr:uid="{7E7E4332-5DF6-4B85-8A61-437E67FB0704}"/>
    <cellStyle name="Normal 13 14 8" xfId="13625" xr:uid="{8C3FEDBD-1F7C-4208-8FFD-ADEFCE90C096}"/>
    <cellStyle name="Normal 13 14 8 10" xfId="13626" xr:uid="{5C0CA321-AF32-4D06-A302-3F6E0D10965A}"/>
    <cellStyle name="Normal 13 14 8 11" xfId="13627" xr:uid="{E3416131-75E5-44B0-BA34-26F589A86377}"/>
    <cellStyle name="Normal 13 14 8 12" xfId="13628" xr:uid="{7298C8BF-6E91-4BB4-9FB0-29059F65E919}"/>
    <cellStyle name="Normal 13 14 8 13" xfId="13629" xr:uid="{C565773A-8DAB-46C9-9D98-A37CB719CB75}"/>
    <cellStyle name="Normal 13 14 8 14" xfId="13630" xr:uid="{3FC46794-CBAB-46B4-9086-8EDAE05692A4}"/>
    <cellStyle name="Normal 13 14 8 15" xfId="13631" xr:uid="{2E823A03-557A-42B4-9569-2DE11CD0D67D}"/>
    <cellStyle name="Normal 13 14 8 16" xfId="13632" xr:uid="{B6DB7C8C-C510-4FE0-B02A-D20F38C12C55}"/>
    <cellStyle name="Normal 13 14 8 17" xfId="13633" xr:uid="{67115348-2C5A-4335-98F8-97063A18C388}"/>
    <cellStyle name="Normal 13 14 8 18" xfId="13634" xr:uid="{A1A29EB9-6A99-4F26-BC96-91050428ED53}"/>
    <cellStyle name="Normal 13 14 8 19" xfId="13635" xr:uid="{25FBB56D-3120-46D4-83B6-5EFF03E3D888}"/>
    <cellStyle name="Normal 13 14 8 2" xfId="13636" xr:uid="{1F598DE3-477C-4D71-94AB-01ED71262444}"/>
    <cellStyle name="Normal 13 14 8 20" xfId="13637" xr:uid="{70B8EB83-6BA2-45E7-B949-29306C6173FB}"/>
    <cellStyle name="Normal 13 14 8 21" xfId="13638" xr:uid="{FC9E127B-FBD7-455E-8F1E-7AD7AD7D5491}"/>
    <cellStyle name="Normal 13 14 8 22" xfId="13639" xr:uid="{95830B50-D715-47FE-84DD-E8B1C4139CAE}"/>
    <cellStyle name="Normal 13 14 8 3" xfId="13640" xr:uid="{EBFC4DA7-570F-4B98-9EBF-27C7CBEB4872}"/>
    <cellStyle name="Normal 13 14 8 4" xfId="13641" xr:uid="{DB9123AD-2453-4753-A855-FCDB9C24CB17}"/>
    <cellStyle name="Normal 13 14 8 5" xfId="13642" xr:uid="{D8B59013-DECD-4B7B-9E58-583EB209A681}"/>
    <cellStyle name="Normal 13 14 8 6" xfId="13643" xr:uid="{DE0BE59B-3DD5-4657-9A76-27F692DB0CB0}"/>
    <cellStyle name="Normal 13 14 8 7" xfId="13644" xr:uid="{1F589E5A-5B50-451B-ACC5-02D6928684FB}"/>
    <cellStyle name="Normal 13 14 8 8" xfId="13645" xr:uid="{742395EA-907B-42A4-A248-DF20C9F61D1C}"/>
    <cellStyle name="Normal 13 14 8 9" xfId="13646" xr:uid="{23815327-5CD3-40F9-95A7-6989C8E4D7E1}"/>
    <cellStyle name="Normal 13 14 9" xfId="13647" xr:uid="{8B8A66AB-4617-406C-9C34-845A62B0EBA3}"/>
    <cellStyle name="Normal 13 14 9 10" xfId="13648" xr:uid="{968874B7-560F-4C85-B6AE-5B0B388B3652}"/>
    <cellStyle name="Normal 13 14 9 11" xfId="13649" xr:uid="{03C84CFB-D071-483E-8029-C2178216FF2B}"/>
    <cellStyle name="Normal 13 14 9 12" xfId="13650" xr:uid="{7E137657-3A81-4ECB-9067-E6C20E717C0F}"/>
    <cellStyle name="Normal 13 14 9 13" xfId="13651" xr:uid="{BF77B1E8-7D58-44DE-AF4E-205BB0056EDE}"/>
    <cellStyle name="Normal 13 14 9 14" xfId="13652" xr:uid="{62B8DDE4-2BA9-4CEB-B07B-40A35934A8F4}"/>
    <cellStyle name="Normal 13 14 9 15" xfId="13653" xr:uid="{18414F51-4B54-4065-A40C-9C7EE379EB12}"/>
    <cellStyle name="Normal 13 14 9 16" xfId="13654" xr:uid="{5B5D914B-5AA0-4150-B7C2-A626F8B82C9F}"/>
    <cellStyle name="Normal 13 14 9 17" xfId="13655" xr:uid="{F1866B14-666A-4A40-81DF-D1CD28FB0ECA}"/>
    <cellStyle name="Normal 13 14 9 18" xfId="13656" xr:uid="{C6F1555C-5467-4E53-B79E-86B1CAF48A5D}"/>
    <cellStyle name="Normal 13 14 9 19" xfId="13657" xr:uid="{C32763A9-E83F-4BE2-9DFC-1649C764DD8D}"/>
    <cellStyle name="Normal 13 14 9 2" xfId="13658" xr:uid="{F851937B-1980-44BF-9352-979015839DE7}"/>
    <cellStyle name="Normal 13 14 9 20" xfId="13659" xr:uid="{23DA8277-F6CA-40D1-85AF-0BD32A73DCEF}"/>
    <cellStyle name="Normal 13 14 9 21" xfId="13660" xr:uid="{059A0828-2CF8-4391-9B1C-5AECE01803A1}"/>
    <cellStyle name="Normal 13 14 9 22" xfId="13661" xr:uid="{B973928E-15E6-4D9A-B334-BF20CD5480F5}"/>
    <cellStyle name="Normal 13 14 9 3" xfId="13662" xr:uid="{F571B5FD-82C3-4FD2-BF41-ADBB9D4355CA}"/>
    <cellStyle name="Normal 13 14 9 4" xfId="13663" xr:uid="{43862DA8-629D-476D-84BF-7C8393B0EA6D}"/>
    <cellStyle name="Normal 13 14 9 5" xfId="13664" xr:uid="{9CBCCE31-29CF-4AEF-91EE-B4C43B7F0DE8}"/>
    <cellStyle name="Normal 13 14 9 6" xfId="13665" xr:uid="{AB0CDDE5-6A5B-4874-912B-C6CF7CBD65C2}"/>
    <cellStyle name="Normal 13 14 9 7" xfId="13666" xr:uid="{4810742F-EA19-4C92-8EBB-5945DBAA89DE}"/>
    <cellStyle name="Normal 13 14 9 8" xfId="13667" xr:uid="{A92365A1-B4D5-4ACB-AF81-3F3BEEC7B512}"/>
    <cellStyle name="Normal 13 14 9 9" xfId="13668" xr:uid="{B1E355BE-2F48-45FF-9EF1-67606FCB9982}"/>
    <cellStyle name="Normal 13 15" xfId="13669" xr:uid="{C4CD4EDC-4B70-425B-8594-664846B64161}"/>
    <cellStyle name="Normal 13 15 10" xfId="13670" xr:uid="{38DF1A9C-497E-4ECB-A079-0AAD3327CFAA}"/>
    <cellStyle name="Normal 13 15 10 10" xfId="13671" xr:uid="{F4FF4105-DD5B-4B79-83AB-B90589D0CC12}"/>
    <cellStyle name="Normal 13 15 10 11" xfId="13672" xr:uid="{E946F22F-8CB2-4CA2-B4D0-4D65DDDE7C97}"/>
    <cellStyle name="Normal 13 15 10 12" xfId="13673" xr:uid="{43F99898-EF3A-4CFD-8489-0AEF1E05B129}"/>
    <cellStyle name="Normal 13 15 10 13" xfId="13674" xr:uid="{1F4F635D-95D0-4460-901D-8D4893CA4B1D}"/>
    <cellStyle name="Normal 13 15 10 14" xfId="13675" xr:uid="{83F9DB10-11A7-45AA-9C1B-354C0CE59D9D}"/>
    <cellStyle name="Normal 13 15 10 15" xfId="13676" xr:uid="{6E142190-5F7C-4E98-87DC-62C9B9B361E9}"/>
    <cellStyle name="Normal 13 15 10 16" xfId="13677" xr:uid="{26486A82-7C69-4CFF-BA8A-C36538753259}"/>
    <cellStyle name="Normal 13 15 10 17" xfId="13678" xr:uid="{BE09DABD-187D-4E14-AEE3-FFC544E5DC15}"/>
    <cellStyle name="Normal 13 15 10 18" xfId="13679" xr:uid="{526E9F30-8E06-4C82-BE11-C2DCD5F0A809}"/>
    <cellStyle name="Normal 13 15 10 19" xfId="13680" xr:uid="{ED999DDE-A879-45BD-8A78-92CCD356A001}"/>
    <cellStyle name="Normal 13 15 10 2" xfId="13681" xr:uid="{C6462156-9E3C-4DF6-B9A3-ECAF98E0DCD2}"/>
    <cellStyle name="Normal 13 15 10 20" xfId="13682" xr:uid="{CE893A27-9E69-40AB-8E28-135E82E57240}"/>
    <cellStyle name="Normal 13 15 10 21" xfId="13683" xr:uid="{A9AAE76A-13EF-4762-A76B-AE1DE73728F5}"/>
    <cellStyle name="Normal 13 15 10 22" xfId="13684" xr:uid="{DB34B788-7A07-420F-B2CB-F761C8D899FA}"/>
    <cellStyle name="Normal 13 15 10 3" xfId="13685" xr:uid="{BFC3B301-2F38-4B06-9CAD-936A34375662}"/>
    <cellStyle name="Normal 13 15 10 4" xfId="13686" xr:uid="{9370BD74-ADD5-42D0-9F21-82348B397CAE}"/>
    <cellStyle name="Normal 13 15 10 5" xfId="13687" xr:uid="{F34C4AC3-3BBA-4234-BFD8-BEE21AD35E51}"/>
    <cellStyle name="Normal 13 15 10 6" xfId="13688" xr:uid="{7A0275C3-791C-4216-BA8B-7D75FE008271}"/>
    <cellStyle name="Normal 13 15 10 7" xfId="13689" xr:uid="{8DDCAB2C-0FED-4F6E-BC4E-40492BB761EA}"/>
    <cellStyle name="Normal 13 15 10 8" xfId="13690" xr:uid="{AABED149-5263-4938-9B3D-F88DF40E1BF1}"/>
    <cellStyle name="Normal 13 15 10 9" xfId="13691" xr:uid="{5D63267C-F5C5-4D65-83CE-1B7D2F534B7F}"/>
    <cellStyle name="Normal 13 15 11" xfId="13692" xr:uid="{9D761E4C-446C-40B2-93A8-D7E2CDC2D5C4}"/>
    <cellStyle name="Normal 13 15 12" xfId="13693" xr:uid="{0B7FEBD1-9257-4A6E-92BD-1BCCCE6B253D}"/>
    <cellStyle name="Normal 13 15 13" xfId="13694" xr:uid="{010313F2-81F2-4C0E-B21E-691C7E826ADB}"/>
    <cellStyle name="Normal 13 15 14" xfId="13695" xr:uid="{B4E332B7-97F4-43E5-ADD3-2D2E05712B10}"/>
    <cellStyle name="Normal 13 15 15" xfId="13696" xr:uid="{4E732B3C-BC84-42AE-86E5-09DAE0222B3B}"/>
    <cellStyle name="Normal 13 15 16" xfId="13697" xr:uid="{0B051A97-8AFD-4B4F-80FB-DD154C1952B9}"/>
    <cellStyle name="Normal 13 15 17" xfId="13698" xr:uid="{587B30AE-6584-41A0-A6C7-611941CFC359}"/>
    <cellStyle name="Normal 13 15 18" xfId="13699" xr:uid="{66603BD4-BB65-4629-BB67-EABD75942FA4}"/>
    <cellStyle name="Normal 13 15 19" xfId="13700" xr:uid="{157CFC6A-B625-4ADF-9FB5-3EE13B319584}"/>
    <cellStyle name="Normal 13 15 2" xfId="13701" xr:uid="{26F243BE-46E5-4962-B40A-8C5F6554EA02}"/>
    <cellStyle name="Normal 13 15 2 10" xfId="13702" xr:uid="{8AE49499-5634-48A4-9BB0-BC3A981BACC2}"/>
    <cellStyle name="Normal 13 15 2 11" xfId="13703" xr:uid="{9F021FA6-DF5D-4596-B2D6-4795E536E2EC}"/>
    <cellStyle name="Normal 13 15 2 12" xfId="13704" xr:uid="{CCA71C6D-46CE-40A1-894D-0CDF280A5798}"/>
    <cellStyle name="Normal 13 15 2 13" xfId="13705" xr:uid="{5F5AB4BD-F97A-4FA2-BA33-C6D55749ED28}"/>
    <cellStyle name="Normal 13 15 2 14" xfId="13706" xr:uid="{1A7D3EC8-C478-4920-8A6B-D386492E01E6}"/>
    <cellStyle name="Normal 13 15 2 15" xfId="13707" xr:uid="{0439EA6E-77C4-412A-B471-6554525DC45B}"/>
    <cellStyle name="Normal 13 15 2 16" xfId="13708" xr:uid="{8061AF06-F790-48CC-A18C-74142A57B870}"/>
    <cellStyle name="Normal 13 15 2 17" xfId="13709" xr:uid="{4BD73B6B-0FD6-4AD7-B235-43FF997AEDAD}"/>
    <cellStyle name="Normal 13 15 2 18" xfId="13710" xr:uid="{5849341E-5159-4E37-95DA-C8FC0FF94E4A}"/>
    <cellStyle name="Normal 13 15 2 19" xfId="13711" xr:uid="{91CA25D8-B13B-41D6-8278-F767D3D073C7}"/>
    <cellStyle name="Normal 13 15 2 2" xfId="13712" xr:uid="{18A66F04-807F-4845-A369-D92D0D0FC1DC}"/>
    <cellStyle name="Normal 13 15 2 20" xfId="13713" xr:uid="{D30B7241-8E87-48C8-8E8A-BE10BD9C8697}"/>
    <cellStyle name="Normal 13 15 2 21" xfId="13714" xr:uid="{EE061AEB-1B80-4DEA-A8FD-994DC8831FFF}"/>
    <cellStyle name="Normal 13 15 2 22" xfId="13715" xr:uid="{99E769F4-F27B-408E-B29C-B77D52124CA4}"/>
    <cellStyle name="Normal 13 15 2 3" xfId="13716" xr:uid="{EE1C1574-4DDA-466F-B720-BD30AD2F17EC}"/>
    <cellStyle name="Normal 13 15 2 4" xfId="13717" xr:uid="{8DC3CBA4-FF88-411C-9BA1-9F49BE10A89A}"/>
    <cellStyle name="Normal 13 15 2 5" xfId="13718" xr:uid="{4F93EB28-F956-41F9-BED1-AE9B932797BF}"/>
    <cellStyle name="Normal 13 15 2 6" xfId="13719" xr:uid="{01059FA7-B3C8-46A4-8E70-1131AFC8772C}"/>
    <cellStyle name="Normal 13 15 2 7" xfId="13720" xr:uid="{24DFBE75-1385-4ABA-BF21-6C0F8562631C}"/>
    <cellStyle name="Normal 13 15 2 8" xfId="13721" xr:uid="{94A54DA1-F64C-4E02-BB1E-BBDE0ECA0A11}"/>
    <cellStyle name="Normal 13 15 2 9" xfId="13722" xr:uid="{DBB610D1-D87C-492B-A4C1-50EFB01300D5}"/>
    <cellStyle name="Normal 13 15 20" xfId="13723" xr:uid="{74E475C6-F6F0-4B0A-8F90-2430D79CC88B}"/>
    <cellStyle name="Normal 13 15 21" xfId="13724" xr:uid="{193AADD6-476E-48D1-A41F-68D8787FFAD7}"/>
    <cellStyle name="Normal 13 15 22" xfId="13725" xr:uid="{780B0CE3-B07D-4772-94C9-C2E11A048F93}"/>
    <cellStyle name="Normal 13 15 23" xfId="13726" xr:uid="{F0CBA57A-D3C1-4796-95AF-0A301771D137}"/>
    <cellStyle name="Normal 13 15 24" xfId="13727" xr:uid="{D82F4D5C-410E-481F-BDA1-49DBFEBC0AB4}"/>
    <cellStyle name="Normal 13 15 25" xfId="13728" xr:uid="{94783227-E638-4B7A-A2F1-97160458E7AA}"/>
    <cellStyle name="Normal 13 15 26" xfId="13729" xr:uid="{B3BBBBFD-8246-4003-B778-408F9D403187}"/>
    <cellStyle name="Normal 13 15 27" xfId="13730" xr:uid="{44AA641A-B467-49FC-AB6E-AD6038250582}"/>
    <cellStyle name="Normal 13 15 28" xfId="13731" xr:uid="{8A36E880-9405-471F-A890-AF56472AA967}"/>
    <cellStyle name="Normal 13 15 29" xfId="13732" xr:uid="{BEC92076-FE7E-4B67-83C5-FEB0B665D9F1}"/>
    <cellStyle name="Normal 13 15 3" xfId="13733" xr:uid="{5E544FCD-FFEA-47B3-9DDC-2273C637CFDA}"/>
    <cellStyle name="Normal 13 15 3 10" xfId="13734" xr:uid="{14042CB5-9296-463E-A53C-C32400F4CFE0}"/>
    <cellStyle name="Normal 13 15 3 11" xfId="13735" xr:uid="{9C96DC27-D544-49FD-A1C6-B888037B54F0}"/>
    <cellStyle name="Normal 13 15 3 12" xfId="13736" xr:uid="{86D9DA57-8861-4514-9EF0-5FCBD35826FC}"/>
    <cellStyle name="Normal 13 15 3 13" xfId="13737" xr:uid="{5716F316-A9D6-4DE4-AB7E-9EBF82B79A3B}"/>
    <cellStyle name="Normal 13 15 3 14" xfId="13738" xr:uid="{D1F0743E-6216-45ED-A748-1BD2748EA76A}"/>
    <cellStyle name="Normal 13 15 3 15" xfId="13739" xr:uid="{6845A1C8-8750-4F12-8937-8F9169ED0427}"/>
    <cellStyle name="Normal 13 15 3 16" xfId="13740" xr:uid="{6E363EC2-D30B-4C59-8C18-DF4286970979}"/>
    <cellStyle name="Normal 13 15 3 17" xfId="13741" xr:uid="{39903326-6EDA-4FC0-B93B-9168D8B4B104}"/>
    <cellStyle name="Normal 13 15 3 18" xfId="13742" xr:uid="{95A1D3EB-BF83-46A1-8A3E-458598E871C2}"/>
    <cellStyle name="Normal 13 15 3 19" xfId="13743" xr:uid="{F2E2077B-300F-4794-A8C0-E57B9AAFE47A}"/>
    <cellStyle name="Normal 13 15 3 2" xfId="13744" xr:uid="{FE17A229-7D59-4CE0-893D-4D76FB0807D9}"/>
    <cellStyle name="Normal 13 15 3 20" xfId="13745" xr:uid="{29163270-5FD8-44E2-90D1-6500BEDB029A}"/>
    <cellStyle name="Normal 13 15 3 21" xfId="13746" xr:uid="{01CC4C50-29C2-45B7-AA1D-EDEAB2585466}"/>
    <cellStyle name="Normal 13 15 3 22" xfId="13747" xr:uid="{59D397E8-2A41-41F5-A9A7-F42666107932}"/>
    <cellStyle name="Normal 13 15 3 3" xfId="13748" xr:uid="{4DC69655-18F1-4FA1-ACC8-1753655A17B6}"/>
    <cellStyle name="Normal 13 15 3 4" xfId="13749" xr:uid="{41DF7B39-38A5-44AC-B21B-772F86DA765C}"/>
    <cellStyle name="Normal 13 15 3 5" xfId="13750" xr:uid="{B66052F1-D479-4056-8CEE-C4D8E808B072}"/>
    <cellStyle name="Normal 13 15 3 6" xfId="13751" xr:uid="{247BA09C-C444-4020-9677-3129F64FB9BB}"/>
    <cellStyle name="Normal 13 15 3 7" xfId="13752" xr:uid="{71790C1F-8A46-44F9-9C45-16506F32DA55}"/>
    <cellStyle name="Normal 13 15 3 8" xfId="13753" xr:uid="{CD32A927-F115-4A92-975E-19F5E5A3A551}"/>
    <cellStyle name="Normal 13 15 3 9" xfId="13754" xr:uid="{C4F9C7F9-FC2A-4409-9902-C624CBC39289}"/>
    <cellStyle name="Normal 13 15 30" xfId="13755" xr:uid="{0159E3E5-8E39-473B-9499-B21B69649065}"/>
    <cellStyle name="Normal 13 15 31" xfId="13756" xr:uid="{7AD8B3EA-64A7-43FD-B284-83F6285E47BB}"/>
    <cellStyle name="Normal 13 15 4" xfId="13757" xr:uid="{89DDEE86-B38E-446C-90B1-AA08ABE5C3C1}"/>
    <cellStyle name="Normal 13 15 4 10" xfId="13758" xr:uid="{30513013-48CD-4F64-9A29-7DE148FBF322}"/>
    <cellStyle name="Normal 13 15 4 11" xfId="13759" xr:uid="{0EF1202C-C84C-4E2E-80F4-8D3FEBF73AB5}"/>
    <cellStyle name="Normal 13 15 4 12" xfId="13760" xr:uid="{53C66D44-BFB2-4F30-9C08-49755B668A25}"/>
    <cellStyle name="Normal 13 15 4 13" xfId="13761" xr:uid="{5C985A54-18E4-4634-9003-858814290F18}"/>
    <cellStyle name="Normal 13 15 4 14" xfId="13762" xr:uid="{59128C75-9387-4F3F-9574-FBE63CA5A9FD}"/>
    <cellStyle name="Normal 13 15 4 15" xfId="13763" xr:uid="{4C3D9B6F-BC4C-4F35-90A6-8CABD9B51189}"/>
    <cellStyle name="Normal 13 15 4 16" xfId="13764" xr:uid="{C52C0CBB-E90D-4663-BBD9-9934C09924EB}"/>
    <cellStyle name="Normal 13 15 4 17" xfId="13765" xr:uid="{B3C6C36A-92F9-4F76-ADC1-50F8D1B19BAA}"/>
    <cellStyle name="Normal 13 15 4 18" xfId="13766" xr:uid="{2311568A-5A7E-4ED9-8B72-1C3E024AA27B}"/>
    <cellStyle name="Normal 13 15 4 19" xfId="13767" xr:uid="{DC70190C-0F23-48AD-81D5-6F3612170DDA}"/>
    <cellStyle name="Normal 13 15 4 2" xfId="13768" xr:uid="{F2DA9C73-0C8D-44FD-BBFB-1F49C64FE15C}"/>
    <cellStyle name="Normal 13 15 4 20" xfId="13769" xr:uid="{D7CAA8EE-F93B-4D94-8E5B-776D1B5685A0}"/>
    <cellStyle name="Normal 13 15 4 21" xfId="13770" xr:uid="{CED731A0-3D9D-4FF0-BEA6-8A3E28060C0D}"/>
    <cellStyle name="Normal 13 15 4 22" xfId="13771" xr:uid="{28BE2730-ED08-4288-A359-33D34961C4D3}"/>
    <cellStyle name="Normal 13 15 4 3" xfId="13772" xr:uid="{742E8BE4-9F51-47FB-B659-7A1C80FBC541}"/>
    <cellStyle name="Normal 13 15 4 4" xfId="13773" xr:uid="{73B762DB-A5BE-42B1-A001-D7889A349D7E}"/>
    <cellStyle name="Normal 13 15 4 5" xfId="13774" xr:uid="{CF92601A-9CC3-4B06-A5E0-FEE01D94201A}"/>
    <cellStyle name="Normal 13 15 4 6" xfId="13775" xr:uid="{112C44AE-4697-4A9B-B73F-2E2E0FDDADCF}"/>
    <cellStyle name="Normal 13 15 4 7" xfId="13776" xr:uid="{1F0E9D35-1514-4598-9CEA-4A42D3CD1515}"/>
    <cellStyle name="Normal 13 15 4 8" xfId="13777" xr:uid="{3C108F84-0D2D-491E-9CA9-CF8F9F1CADB2}"/>
    <cellStyle name="Normal 13 15 4 9" xfId="13778" xr:uid="{E26FC235-55AF-4B06-A789-7E71247E1232}"/>
    <cellStyle name="Normal 13 15 5" xfId="13779" xr:uid="{FC0AC1BC-6031-4D92-B33C-EE9B68085C4E}"/>
    <cellStyle name="Normal 13 15 5 10" xfId="13780" xr:uid="{5B823501-C030-482F-9C4F-1A6131530718}"/>
    <cellStyle name="Normal 13 15 5 11" xfId="13781" xr:uid="{A8E08ACB-9AA1-4CCD-8DA7-83441B463BD3}"/>
    <cellStyle name="Normal 13 15 5 12" xfId="13782" xr:uid="{E04B28B5-505A-4A92-A5A0-5AAE96064CD3}"/>
    <cellStyle name="Normal 13 15 5 13" xfId="13783" xr:uid="{664AFB2E-5D60-4886-960D-60E59D00CF1B}"/>
    <cellStyle name="Normal 13 15 5 14" xfId="13784" xr:uid="{0A044189-9285-4712-8BCC-3EA0250A1AEB}"/>
    <cellStyle name="Normal 13 15 5 15" xfId="13785" xr:uid="{DA3572F4-AA46-4C7E-9A1D-FCD48C411DF7}"/>
    <cellStyle name="Normal 13 15 5 16" xfId="13786" xr:uid="{D0E8DAAB-882C-4A4D-AF95-0942B450C2EF}"/>
    <cellStyle name="Normal 13 15 5 17" xfId="13787" xr:uid="{CAF0673D-B5F9-43D9-81F6-A61ED90A094C}"/>
    <cellStyle name="Normal 13 15 5 18" xfId="13788" xr:uid="{3C22BFC9-5215-4988-85B9-5DAE62930BEC}"/>
    <cellStyle name="Normal 13 15 5 19" xfId="13789" xr:uid="{168D0DD8-79D1-4589-BAE9-DA482BA01C44}"/>
    <cellStyle name="Normal 13 15 5 2" xfId="13790" xr:uid="{D58E4078-EA09-4232-86CE-76355FB01F3F}"/>
    <cellStyle name="Normal 13 15 5 20" xfId="13791" xr:uid="{BEBD7095-F2BB-4FE7-86E4-32E52B303065}"/>
    <cellStyle name="Normal 13 15 5 21" xfId="13792" xr:uid="{0B776E7D-6E6D-4C6D-958A-EE8E5B481A83}"/>
    <cellStyle name="Normal 13 15 5 22" xfId="13793" xr:uid="{D79DB7D0-3372-4B33-A78F-D0A0BBD50ECC}"/>
    <cellStyle name="Normal 13 15 5 3" xfId="13794" xr:uid="{2599F063-60E2-4F1B-99B4-790CBB6EBD29}"/>
    <cellStyle name="Normal 13 15 5 4" xfId="13795" xr:uid="{9CC2DE19-B520-444D-A213-6D81E52A1F2D}"/>
    <cellStyle name="Normal 13 15 5 5" xfId="13796" xr:uid="{51E7D319-085A-4679-B89B-7F3F55BE0C30}"/>
    <cellStyle name="Normal 13 15 5 6" xfId="13797" xr:uid="{1E0FA19C-5487-47BC-806E-E8D100ECC60D}"/>
    <cellStyle name="Normal 13 15 5 7" xfId="13798" xr:uid="{A3084B8C-5091-4659-869D-2D5A2F36AA43}"/>
    <cellStyle name="Normal 13 15 5 8" xfId="13799" xr:uid="{AEF13F72-E13D-4A07-9BE6-B14EBB346246}"/>
    <cellStyle name="Normal 13 15 5 9" xfId="13800" xr:uid="{F334C6F4-1230-45A5-90FC-2FC94EB69CBC}"/>
    <cellStyle name="Normal 13 15 6" xfId="13801" xr:uid="{B2ED8201-8706-454D-8A45-BDA0C5BCE384}"/>
    <cellStyle name="Normal 13 15 6 10" xfId="13802" xr:uid="{FB59EB3A-6DCA-4E2E-9A4F-0171A2803B3F}"/>
    <cellStyle name="Normal 13 15 6 11" xfId="13803" xr:uid="{15A9C751-1AF5-4934-9337-8B88C4B65B62}"/>
    <cellStyle name="Normal 13 15 6 12" xfId="13804" xr:uid="{35F8ADA3-9C09-4295-BE9F-382376DDFB6B}"/>
    <cellStyle name="Normal 13 15 6 13" xfId="13805" xr:uid="{3D643737-67DE-4FF4-A078-AE48FCF46134}"/>
    <cellStyle name="Normal 13 15 6 14" xfId="13806" xr:uid="{8BDF46F5-CDB8-4F65-A248-6C81DBDBA6B6}"/>
    <cellStyle name="Normal 13 15 6 15" xfId="13807" xr:uid="{718852ED-2034-4EB6-8B62-9977C870671A}"/>
    <cellStyle name="Normal 13 15 6 16" xfId="13808" xr:uid="{4007634F-D06B-44A3-BADC-19E3A9B91CDC}"/>
    <cellStyle name="Normal 13 15 6 17" xfId="13809" xr:uid="{27E9BB48-0B59-4163-8D00-D911865A0795}"/>
    <cellStyle name="Normal 13 15 6 18" xfId="13810" xr:uid="{E54433DE-CCBA-4306-B9B7-338DB1A4AAEF}"/>
    <cellStyle name="Normal 13 15 6 19" xfId="13811" xr:uid="{F84CB051-08A6-4680-ACAA-E051408B90CC}"/>
    <cellStyle name="Normal 13 15 6 2" xfId="13812" xr:uid="{A335776C-3E78-455B-B624-73DA5ED0F2C4}"/>
    <cellStyle name="Normal 13 15 6 20" xfId="13813" xr:uid="{79104DC1-0D32-4AAD-A116-04E2D0349F30}"/>
    <cellStyle name="Normal 13 15 6 21" xfId="13814" xr:uid="{17BF20AA-9C0B-4C23-89DB-5DAEFDCCD5A5}"/>
    <cellStyle name="Normal 13 15 6 22" xfId="13815" xr:uid="{1238D7E6-D257-4E06-997F-A221ACF9C481}"/>
    <cellStyle name="Normal 13 15 6 3" xfId="13816" xr:uid="{AB3978E1-2B1F-4F23-8AC1-5543D878B3E5}"/>
    <cellStyle name="Normal 13 15 6 4" xfId="13817" xr:uid="{342EF2E6-2018-431C-B69A-F48121E41449}"/>
    <cellStyle name="Normal 13 15 6 5" xfId="13818" xr:uid="{87C27E3B-2884-4693-B3C9-D542CF1E08CD}"/>
    <cellStyle name="Normal 13 15 6 6" xfId="13819" xr:uid="{90590CAD-5910-4242-924C-605A2E2F666A}"/>
    <cellStyle name="Normal 13 15 6 7" xfId="13820" xr:uid="{B7A5E0F0-C49C-4622-A871-3D43E2C41735}"/>
    <cellStyle name="Normal 13 15 6 8" xfId="13821" xr:uid="{98214298-684A-400F-93F6-1DD31054B984}"/>
    <cellStyle name="Normal 13 15 6 9" xfId="13822" xr:uid="{32877EB8-CA84-4678-94A5-245B2B548393}"/>
    <cellStyle name="Normal 13 15 7" xfId="13823" xr:uid="{43384AA0-5847-4C8B-94DD-4621ED852776}"/>
    <cellStyle name="Normal 13 15 7 10" xfId="13824" xr:uid="{F2C95E3F-1379-4570-A049-511124DA8253}"/>
    <cellStyle name="Normal 13 15 7 11" xfId="13825" xr:uid="{6B6A97EA-35E1-464B-9427-3FDE007D082B}"/>
    <cellStyle name="Normal 13 15 7 12" xfId="13826" xr:uid="{AC14B745-BD67-495D-A431-45772EAA5DA7}"/>
    <cellStyle name="Normal 13 15 7 13" xfId="13827" xr:uid="{C9A004EB-4B4D-47E7-8A5D-D331379B8CF9}"/>
    <cellStyle name="Normal 13 15 7 14" xfId="13828" xr:uid="{BB6462B8-3D32-4A35-895A-2B11441AF1A3}"/>
    <cellStyle name="Normal 13 15 7 15" xfId="13829" xr:uid="{586EBC03-033A-43EA-B9C9-01C1703CF265}"/>
    <cellStyle name="Normal 13 15 7 16" xfId="13830" xr:uid="{88070B36-92AC-43BF-A373-091D6D72E206}"/>
    <cellStyle name="Normal 13 15 7 17" xfId="13831" xr:uid="{8A73B0D7-F20F-4321-9786-7EE9A54FE1B4}"/>
    <cellStyle name="Normal 13 15 7 18" xfId="13832" xr:uid="{600CC2B7-FD46-4A5C-AD82-5F634950F1DE}"/>
    <cellStyle name="Normal 13 15 7 19" xfId="13833" xr:uid="{9D716CD0-4920-4DD0-A5EB-1893CC69B5B3}"/>
    <cellStyle name="Normal 13 15 7 2" xfId="13834" xr:uid="{2515F1EC-096C-4F77-9A76-A9998D1C7BB5}"/>
    <cellStyle name="Normal 13 15 7 20" xfId="13835" xr:uid="{5A400B30-C5D3-443A-9B95-088ECFA20B50}"/>
    <cellStyle name="Normal 13 15 7 21" xfId="13836" xr:uid="{8B285CC7-7295-473D-AB5D-6BFD2440D591}"/>
    <cellStyle name="Normal 13 15 7 22" xfId="13837" xr:uid="{58674454-3D64-4A75-B0C0-4EA9AE183D28}"/>
    <cellStyle name="Normal 13 15 7 3" xfId="13838" xr:uid="{4B079107-E917-4D81-AA53-B4A53149DF5A}"/>
    <cellStyle name="Normal 13 15 7 4" xfId="13839" xr:uid="{F5CA67E3-B309-4ACE-A81C-DAFFAF63A503}"/>
    <cellStyle name="Normal 13 15 7 5" xfId="13840" xr:uid="{250A22D5-7C6E-425D-9DF7-673F593C0AD4}"/>
    <cellStyle name="Normal 13 15 7 6" xfId="13841" xr:uid="{910E1267-8972-4285-882F-F21D2B28DFDD}"/>
    <cellStyle name="Normal 13 15 7 7" xfId="13842" xr:uid="{841C666E-6E06-4D17-B9C8-BA556E05A6B4}"/>
    <cellStyle name="Normal 13 15 7 8" xfId="13843" xr:uid="{3CAA2165-7DD5-40F2-ABB7-E4F62EA7CC2A}"/>
    <cellStyle name="Normal 13 15 7 9" xfId="13844" xr:uid="{2C6911D9-8783-4CE6-BB09-4BCC5CCD0522}"/>
    <cellStyle name="Normal 13 15 8" xfId="13845" xr:uid="{C3C8016D-8749-4F37-8167-5CA5C2D058FE}"/>
    <cellStyle name="Normal 13 15 8 10" xfId="13846" xr:uid="{C07322FE-6DC4-4701-8239-2ADE220AF73D}"/>
    <cellStyle name="Normal 13 15 8 11" xfId="13847" xr:uid="{D8A582DB-F2F3-4611-8B76-D6583F8BBEC8}"/>
    <cellStyle name="Normal 13 15 8 12" xfId="13848" xr:uid="{0156B816-25AE-4EF5-9339-CB9D6B307616}"/>
    <cellStyle name="Normal 13 15 8 13" xfId="13849" xr:uid="{EA2CAD4C-90B0-41CD-A9C0-1DA0800A0E50}"/>
    <cellStyle name="Normal 13 15 8 14" xfId="13850" xr:uid="{BE46807D-9D46-4A90-BD3C-1EF33CB03D2D}"/>
    <cellStyle name="Normal 13 15 8 15" xfId="13851" xr:uid="{21579F10-80D1-45D1-955C-3BFB7E023CDE}"/>
    <cellStyle name="Normal 13 15 8 16" xfId="13852" xr:uid="{0C532AFA-8927-4FBD-9F5E-990685458754}"/>
    <cellStyle name="Normal 13 15 8 17" xfId="13853" xr:uid="{92214978-2B86-498A-BAD9-C7A0BEB69115}"/>
    <cellStyle name="Normal 13 15 8 18" xfId="13854" xr:uid="{5499B4CE-972C-47D6-93CF-067611C3D2A8}"/>
    <cellStyle name="Normal 13 15 8 19" xfId="13855" xr:uid="{E70A421E-0477-45FD-AB03-BCAB212BF16B}"/>
    <cellStyle name="Normal 13 15 8 2" xfId="13856" xr:uid="{45C0311D-10E3-442A-A7E1-B68A9C2808CC}"/>
    <cellStyle name="Normal 13 15 8 20" xfId="13857" xr:uid="{6834D846-36A2-44CF-A4C9-CC2158241B86}"/>
    <cellStyle name="Normal 13 15 8 21" xfId="13858" xr:uid="{8D6A176E-E618-4B51-86BC-FD5C83F058DA}"/>
    <cellStyle name="Normal 13 15 8 22" xfId="13859" xr:uid="{054FC1FC-D27F-4BC8-9509-BE770E8BC4D7}"/>
    <cellStyle name="Normal 13 15 8 3" xfId="13860" xr:uid="{860E8691-1B29-4051-A224-86FFBF20D144}"/>
    <cellStyle name="Normal 13 15 8 4" xfId="13861" xr:uid="{11DF6071-DF79-4D77-88C3-709AD4AE8E88}"/>
    <cellStyle name="Normal 13 15 8 5" xfId="13862" xr:uid="{5804969D-65C4-4521-8D8A-A71A7A23BF24}"/>
    <cellStyle name="Normal 13 15 8 6" xfId="13863" xr:uid="{643BA414-45E5-4713-8007-60EBF9DE98AF}"/>
    <cellStyle name="Normal 13 15 8 7" xfId="13864" xr:uid="{0D822E23-FD37-47F7-81CC-85D9AC6075B3}"/>
    <cellStyle name="Normal 13 15 8 8" xfId="13865" xr:uid="{310D17CE-1943-4E9C-A588-354D84201F56}"/>
    <cellStyle name="Normal 13 15 8 9" xfId="13866" xr:uid="{74F5A0E1-15A4-4CFB-A46E-813729E3A541}"/>
    <cellStyle name="Normal 13 15 9" xfId="13867" xr:uid="{F8CAE5DA-6F03-4EEC-BC43-9445189D988B}"/>
    <cellStyle name="Normal 13 15 9 10" xfId="13868" xr:uid="{6C872FDE-9497-498A-9323-F1C823412CB4}"/>
    <cellStyle name="Normal 13 15 9 11" xfId="13869" xr:uid="{FFA3FFC6-7BD8-455B-AF99-CDE6F12C3770}"/>
    <cellStyle name="Normal 13 15 9 12" xfId="13870" xr:uid="{ED2B46A9-7BA4-447F-9E08-EF68B252BCB4}"/>
    <cellStyle name="Normal 13 15 9 13" xfId="13871" xr:uid="{8C7B3C3B-4B5E-4226-941B-7906D63F83B5}"/>
    <cellStyle name="Normal 13 15 9 14" xfId="13872" xr:uid="{7A67908C-8EA6-48D5-905D-5B156B42BA38}"/>
    <cellStyle name="Normal 13 15 9 15" xfId="13873" xr:uid="{EF14B3E1-D919-4648-BA9C-85AFC3D6298B}"/>
    <cellStyle name="Normal 13 15 9 16" xfId="13874" xr:uid="{8CCEEAE1-F7BB-41AB-A344-CDAA4CD99D6B}"/>
    <cellStyle name="Normal 13 15 9 17" xfId="13875" xr:uid="{EFD219CC-B249-4565-90A9-FCA55F307238}"/>
    <cellStyle name="Normal 13 15 9 18" xfId="13876" xr:uid="{72EFBAD0-42D1-4428-816D-5E783D79AE3C}"/>
    <cellStyle name="Normal 13 15 9 19" xfId="13877" xr:uid="{FAA5394C-FAEA-4DBF-9A12-294E74F1C1F6}"/>
    <cellStyle name="Normal 13 15 9 2" xfId="13878" xr:uid="{FA1DACD4-ED31-4F44-9C5C-180E342AFA91}"/>
    <cellStyle name="Normal 13 15 9 20" xfId="13879" xr:uid="{DCF6455E-3239-45C1-A07C-F35522129E64}"/>
    <cellStyle name="Normal 13 15 9 21" xfId="13880" xr:uid="{AACCBEEB-1D58-485C-97C5-A8C96D27F761}"/>
    <cellStyle name="Normal 13 15 9 22" xfId="13881" xr:uid="{2416C57D-6F45-4AE0-8FB0-991EC2CF5709}"/>
    <cellStyle name="Normal 13 15 9 3" xfId="13882" xr:uid="{A843C9FC-CED5-4964-AB42-25334A3745D4}"/>
    <cellStyle name="Normal 13 15 9 4" xfId="13883" xr:uid="{08B5E4D3-F16C-423D-B7B2-C04C8CF16617}"/>
    <cellStyle name="Normal 13 15 9 5" xfId="13884" xr:uid="{11A3CC18-B65E-4367-B67E-A439970535FE}"/>
    <cellStyle name="Normal 13 15 9 6" xfId="13885" xr:uid="{3CC8EC77-E57D-41B8-B886-EF743C4100FD}"/>
    <cellStyle name="Normal 13 15 9 7" xfId="13886" xr:uid="{D5EB6540-F723-4DEA-B031-B0632943FD36}"/>
    <cellStyle name="Normal 13 15 9 8" xfId="13887" xr:uid="{E3E42207-2305-4377-A025-AABA662B72BE}"/>
    <cellStyle name="Normal 13 15 9 9" xfId="13888" xr:uid="{CC794D7C-731D-4268-89C0-3EEFB038887C}"/>
    <cellStyle name="Normal 13 16" xfId="13889" xr:uid="{EC2E8FD4-2372-41A4-895E-69DC1BDBAE3C}"/>
    <cellStyle name="Normal 13 16 10" xfId="13890" xr:uid="{EBF321F7-5035-4650-86FC-9E15204D6928}"/>
    <cellStyle name="Normal 13 16 11" xfId="13891" xr:uid="{386B30FB-5F2E-4351-B413-1AC0DBBFB174}"/>
    <cellStyle name="Normal 13 16 12" xfId="13892" xr:uid="{8BC565AD-A577-4141-A896-FBEECCADBF3B}"/>
    <cellStyle name="Normal 13 16 13" xfId="13893" xr:uid="{CF781179-756A-47E2-8786-211607C91CA1}"/>
    <cellStyle name="Normal 13 16 14" xfId="13894" xr:uid="{BD38EEC7-D72D-4A5F-8E9E-012965D14170}"/>
    <cellStyle name="Normal 13 16 15" xfId="13895" xr:uid="{CBB8C590-3BEE-4251-8C1F-9A9290DD96C3}"/>
    <cellStyle name="Normal 13 16 16" xfId="13896" xr:uid="{FB113099-E571-437F-8CBF-2BDD9B5B415A}"/>
    <cellStyle name="Normal 13 16 17" xfId="13897" xr:uid="{888C6BE5-610C-414D-AA0F-0FBE77E5EA11}"/>
    <cellStyle name="Normal 13 16 18" xfId="13898" xr:uid="{6A6C6224-E485-4154-8E20-8F52AA0183AA}"/>
    <cellStyle name="Normal 13 16 19" xfId="13899" xr:uid="{3B425199-5A57-45EE-81C6-A480754227A7}"/>
    <cellStyle name="Normal 13 16 2" xfId="13900" xr:uid="{90B6BABD-5577-498D-ABBB-79A2B4784B7F}"/>
    <cellStyle name="Normal 13 16 20" xfId="13901" xr:uid="{C7316B61-39BD-4BEB-824A-F52B1F489724}"/>
    <cellStyle name="Normal 13 16 21" xfId="13902" xr:uid="{29DE5577-6D49-43A3-824C-1B39E5FFF2EA}"/>
    <cellStyle name="Normal 13 16 22" xfId="13903" xr:uid="{D5F08B6B-EE44-439C-AC00-DFA1BC79F76C}"/>
    <cellStyle name="Normal 13 16 3" xfId="13904" xr:uid="{0D8AF6FC-A6CA-4CD6-B74E-C5FDBA594709}"/>
    <cellStyle name="Normal 13 16 4" xfId="13905" xr:uid="{DE885037-E709-430A-8C07-32A7630E422A}"/>
    <cellStyle name="Normal 13 16 5" xfId="13906" xr:uid="{C27D6C38-619D-4CA1-9446-C30CE96EC7F9}"/>
    <cellStyle name="Normal 13 16 6" xfId="13907" xr:uid="{46F855E7-7A4E-4A9C-A506-3820B3EB8CE0}"/>
    <cellStyle name="Normal 13 16 7" xfId="13908" xr:uid="{47D21BF6-1F66-425B-A39D-C1CBECB28629}"/>
    <cellStyle name="Normal 13 16 8" xfId="13909" xr:uid="{E8270753-65C8-413E-BC41-0483FC5889F5}"/>
    <cellStyle name="Normal 13 16 9" xfId="13910" xr:uid="{678176F3-C545-4BB1-994C-2833A390DF4A}"/>
    <cellStyle name="Normal 13 17" xfId="13911" xr:uid="{020F9D0C-E3CD-4497-986A-E74AA6753E9B}"/>
    <cellStyle name="Normal 13 17 10" xfId="13912" xr:uid="{489F1CF7-043F-4F6B-82ED-1945C50CE2AF}"/>
    <cellStyle name="Normal 13 17 11" xfId="13913" xr:uid="{AEC0BFEE-2FE3-4183-82DA-C19FCC185E62}"/>
    <cellStyle name="Normal 13 17 12" xfId="13914" xr:uid="{76A9E28E-149F-4CEF-BAE9-9CD7A3457CA4}"/>
    <cellStyle name="Normal 13 17 13" xfId="13915" xr:uid="{E3142A13-3C9D-46DB-ABE4-0B024CC1110A}"/>
    <cellStyle name="Normal 13 17 14" xfId="13916" xr:uid="{5E93C721-19B7-4D79-97B8-7879EBE68794}"/>
    <cellStyle name="Normal 13 17 15" xfId="13917" xr:uid="{7B517F5A-765F-4EFA-8CF6-0470626F6315}"/>
    <cellStyle name="Normal 13 17 16" xfId="13918" xr:uid="{8EAA8A82-8061-4E97-A0A7-B90AA8A6BF15}"/>
    <cellStyle name="Normal 13 17 17" xfId="13919" xr:uid="{091790C4-B2CC-4760-87F2-BBF8636CE43A}"/>
    <cellStyle name="Normal 13 17 18" xfId="13920" xr:uid="{057C93EF-E5A6-415B-AB27-17F57378F82E}"/>
    <cellStyle name="Normal 13 17 19" xfId="13921" xr:uid="{F046B8B1-F8FD-461F-8379-59864F93A55E}"/>
    <cellStyle name="Normal 13 17 2" xfId="13922" xr:uid="{07085492-0E5B-432D-9193-CD5A0AEAF925}"/>
    <cellStyle name="Normal 13 17 20" xfId="13923" xr:uid="{3F4DE0DD-5C0B-4EBE-AD69-B6C3E7A94256}"/>
    <cellStyle name="Normal 13 17 21" xfId="13924" xr:uid="{CBE6AF5D-7E72-4779-896A-3AEA10E356E8}"/>
    <cellStyle name="Normal 13 17 22" xfId="13925" xr:uid="{8098194B-9073-4CAF-96CC-EF333389A8EA}"/>
    <cellStyle name="Normal 13 17 3" xfId="13926" xr:uid="{933C4342-32DF-4B62-887A-C14E2B237757}"/>
    <cellStyle name="Normal 13 17 4" xfId="13927" xr:uid="{588AFBB2-1E84-4511-85E9-0AE3474EFD75}"/>
    <cellStyle name="Normal 13 17 5" xfId="13928" xr:uid="{CFB89EAF-32B0-4DB7-97E3-63131E13F5AE}"/>
    <cellStyle name="Normal 13 17 6" xfId="13929" xr:uid="{464C0116-56D2-4842-93B2-233B8B82CC96}"/>
    <cellStyle name="Normal 13 17 7" xfId="13930" xr:uid="{FFAB61C2-56E0-40BA-B29C-EB3BF0E8D851}"/>
    <cellStyle name="Normal 13 17 8" xfId="13931" xr:uid="{0C1C0340-F37E-4B9A-AB33-82180E79C491}"/>
    <cellStyle name="Normal 13 17 9" xfId="13932" xr:uid="{4E000ECC-625B-4435-9A1F-9B3039AADB16}"/>
    <cellStyle name="Normal 13 18" xfId="13933" xr:uid="{72DEC477-21CC-407F-9C16-694255140E4B}"/>
    <cellStyle name="Normal 13 18 10" xfId="13934" xr:uid="{0A48C7FB-E6B4-4DC3-97DD-E0511A996AE9}"/>
    <cellStyle name="Normal 13 18 11" xfId="13935" xr:uid="{74533F6F-F8DC-4C73-92C0-B57D098C053B}"/>
    <cellStyle name="Normal 13 18 12" xfId="13936" xr:uid="{D9C6C208-4E63-48D6-8CAB-7A8797D90D07}"/>
    <cellStyle name="Normal 13 18 13" xfId="13937" xr:uid="{33A41F5D-E3CE-4937-8149-6174302FE56C}"/>
    <cellStyle name="Normal 13 18 14" xfId="13938" xr:uid="{EFFA4CC3-2607-4E8B-BC0A-CF0392BC0E5F}"/>
    <cellStyle name="Normal 13 18 15" xfId="13939" xr:uid="{48315EAF-1DCC-41A4-8F80-2D0BD45A1A0C}"/>
    <cellStyle name="Normal 13 18 16" xfId="13940" xr:uid="{899698E8-ECD5-419D-8D65-4325A949AC43}"/>
    <cellStyle name="Normal 13 18 17" xfId="13941" xr:uid="{74C4FCD4-5D04-456C-B2D1-875433D83CFB}"/>
    <cellStyle name="Normal 13 18 18" xfId="13942" xr:uid="{14C62F89-45D5-47F5-B2F7-9E6D41B49A00}"/>
    <cellStyle name="Normal 13 18 19" xfId="13943" xr:uid="{B0B7329C-304F-49EE-BC37-B2D425F3A90C}"/>
    <cellStyle name="Normal 13 18 2" xfId="13944" xr:uid="{4EB7995E-A5A0-4112-90E1-C6185B5FBDBB}"/>
    <cellStyle name="Normal 13 18 20" xfId="13945" xr:uid="{0A123E45-4900-4695-8B68-3A9F2B3B54FA}"/>
    <cellStyle name="Normal 13 18 21" xfId="13946" xr:uid="{E49F91BF-7BE4-4665-A706-572D444231AD}"/>
    <cellStyle name="Normal 13 18 22" xfId="13947" xr:uid="{0AD3712E-981C-4695-B4E2-948963C0B670}"/>
    <cellStyle name="Normal 13 18 3" xfId="13948" xr:uid="{F204BAA0-745F-42DB-B6FE-0867E6C31C6F}"/>
    <cellStyle name="Normal 13 18 4" xfId="13949" xr:uid="{7F757095-C25B-43B6-AD02-480D4DBC5E67}"/>
    <cellStyle name="Normal 13 18 5" xfId="13950" xr:uid="{0C618816-1E26-4AD7-8AE6-9FEB6E8D502D}"/>
    <cellStyle name="Normal 13 18 6" xfId="13951" xr:uid="{B8BD16D2-B951-4C2A-AF16-49B32360E31A}"/>
    <cellStyle name="Normal 13 18 7" xfId="13952" xr:uid="{92C82FC1-3CB3-410E-8FE2-0EBAAF1BB62C}"/>
    <cellStyle name="Normal 13 18 8" xfId="13953" xr:uid="{B279CDE5-9030-4B67-B810-B92AE12D6C2B}"/>
    <cellStyle name="Normal 13 18 9" xfId="13954" xr:uid="{75340200-3076-4227-96B2-5506F4CAE56D}"/>
    <cellStyle name="Normal 13 19" xfId="13955" xr:uid="{0302FE44-A7FC-4D46-9128-21E96D6057EC}"/>
    <cellStyle name="Normal 13 19 10" xfId="13956" xr:uid="{F3D0585A-8344-429A-86D9-1B4DD1E459BF}"/>
    <cellStyle name="Normal 13 19 11" xfId="13957" xr:uid="{0E6DB137-CEEA-4EC3-9C97-62E1F96B5699}"/>
    <cellStyle name="Normal 13 19 12" xfId="13958" xr:uid="{95FA276C-1384-4997-B252-70C3A580A295}"/>
    <cellStyle name="Normal 13 19 13" xfId="13959" xr:uid="{FD251E93-C887-447C-BCB3-FE9A53A157DD}"/>
    <cellStyle name="Normal 13 19 14" xfId="13960" xr:uid="{CC18CF42-B2B6-41E1-9963-C3D198D947E1}"/>
    <cellStyle name="Normal 13 19 15" xfId="13961" xr:uid="{66CDBFD6-1338-47DB-86F6-393BE13223D9}"/>
    <cellStyle name="Normal 13 19 16" xfId="13962" xr:uid="{B4114D05-6B3A-47A4-B3AA-50BAC314BDA2}"/>
    <cellStyle name="Normal 13 19 17" xfId="13963" xr:uid="{EB698B9B-4B93-4469-BD0A-A60E136DDE8B}"/>
    <cellStyle name="Normal 13 19 18" xfId="13964" xr:uid="{62E4E8C6-BCD9-4232-A988-A34FA3EE3E56}"/>
    <cellStyle name="Normal 13 19 19" xfId="13965" xr:uid="{5705326A-F10E-422F-89F7-1AE8AAB7F0D8}"/>
    <cellStyle name="Normal 13 19 2" xfId="13966" xr:uid="{B2850BE0-DCCF-443F-838B-6A641513B997}"/>
    <cellStyle name="Normal 13 19 20" xfId="13967" xr:uid="{866256AA-3C56-43A0-B6F8-B05A53EF91B9}"/>
    <cellStyle name="Normal 13 19 21" xfId="13968" xr:uid="{2057FF32-726E-4040-AA6B-1D24A8A5815F}"/>
    <cellStyle name="Normal 13 19 22" xfId="13969" xr:uid="{A9A06F01-915B-4DC9-B87F-AD3A9266E061}"/>
    <cellStyle name="Normal 13 19 3" xfId="13970" xr:uid="{B4B80F51-0D7A-4701-ABC5-B4B9933F0169}"/>
    <cellStyle name="Normal 13 19 4" xfId="13971" xr:uid="{2EA5B557-29E4-4E4D-AFE1-291EC097236A}"/>
    <cellStyle name="Normal 13 19 5" xfId="13972" xr:uid="{242357D4-DDB6-431F-B6D8-26A74EAF6666}"/>
    <cellStyle name="Normal 13 19 6" xfId="13973" xr:uid="{174FF863-1DE6-43D3-BAAF-250E048789DA}"/>
    <cellStyle name="Normal 13 19 7" xfId="13974" xr:uid="{4B308A64-0E8D-456C-BCC1-1619C7A14923}"/>
    <cellStyle name="Normal 13 19 8" xfId="13975" xr:uid="{74CD333E-F785-4376-8426-7DE490373D7F}"/>
    <cellStyle name="Normal 13 19 9" xfId="13976" xr:uid="{2BBB4939-98AA-4A0F-9749-363419C0F935}"/>
    <cellStyle name="Normal 13 2" xfId="258" xr:uid="{B037231A-F646-4007-9FC5-E6950EE8AB5B}"/>
    <cellStyle name="Normal 13 2 10" xfId="13977" xr:uid="{99703520-E79E-40D3-8014-1D59E31B4A0D}"/>
    <cellStyle name="Normal 13 2 10 10" xfId="13978" xr:uid="{5727F21A-842F-4E58-9DAA-AB6B3FAD1B53}"/>
    <cellStyle name="Normal 13 2 10 11" xfId="13979" xr:uid="{67B79C69-A09E-4FA0-AF8B-3D6B4BD1443C}"/>
    <cellStyle name="Normal 13 2 10 12" xfId="13980" xr:uid="{A2A71D99-F989-4B16-B5ED-C594460854D6}"/>
    <cellStyle name="Normal 13 2 10 13" xfId="13981" xr:uid="{838FBA73-7BDD-4AB3-96C3-1480DBABA013}"/>
    <cellStyle name="Normal 13 2 10 14" xfId="13982" xr:uid="{A1B479AC-70CE-4C18-B22D-25E615542583}"/>
    <cellStyle name="Normal 13 2 10 15" xfId="13983" xr:uid="{F653F6AB-3B2F-4153-923B-10F01752ACCA}"/>
    <cellStyle name="Normal 13 2 10 16" xfId="13984" xr:uid="{58F816D9-399D-4EAC-9F45-EB459EB98D36}"/>
    <cellStyle name="Normal 13 2 10 17" xfId="13985" xr:uid="{867C5C6E-D342-4B76-BB20-0AAEA69FB6C3}"/>
    <cellStyle name="Normal 13 2 10 18" xfId="13986" xr:uid="{D90483DB-49BE-459E-9674-2234F342F859}"/>
    <cellStyle name="Normal 13 2 10 19" xfId="13987" xr:uid="{0457BAAD-07BF-49BC-B062-B1070CF5E1EB}"/>
    <cellStyle name="Normal 13 2 10 2" xfId="13988" xr:uid="{AAE6B5B3-B6C7-4D48-AB3C-D8651A837F91}"/>
    <cellStyle name="Normal 13 2 10 20" xfId="13989" xr:uid="{76ACDAAB-E067-4E8A-A9F7-9223474C0664}"/>
    <cellStyle name="Normal 13 2 10 21" xfId="13990" xr:uid="{3231C11E-3BD1-4C3B-A0EA-E18919F4BEC5}"/>
    <cellStyle name="Normal 13 2 10 22" xfId="13991" xr:uid="{CA7E598F-9FF9-4545-9616-E0E7955AEC37}"/>
    <cellStyle name="Normal 13 2 10 3" xfId="13992" xr:uid="{E681006F-FF0D-4A05-A8B5-86508DAD1479}"/>
    <cellStyle name="Normal 13 2 10 4" xfId="13993" xr:uid="{DC48F6C2-2DF3-453A-AABC-014817F75E81}"/>
    <cellStyle name="Normal 13 2 10 5" xfId="13994" xr:uid="{EDD96346-44CD-4E13-98EC-7347865C9816}"/>
    <cellStyle name="Normal 13 2 10 6" xfId="13995" xr:uid="{097B9428-F78D-4306-AF84-56CD42B106E9}"/>
    <cellStyle name="Normal 13 2 10 7" xfId="13996" xr:uid="{760C0C65-CBED-4A7D-9E4E-ECE19B82FCAA}"/>
    <cellStyle name="Normal 13 2 10 8" xfId="13997" xr:uid="{F23D51CF-C414-44F0-819B-7465AB81A895}"/>
    <cellStyle name="Normal 13 2 10 9" xfId="13998" xr:uid="{DA13395E-6DB5-4B2A-875B-EC0EAE6B8706}"/>
    <cellStyle name="Normal 13 2 11" xfId="13999" xr:uid="{56BCEF73-39A5-4D3F-9F19-2336FD7F45B5}"/>
    <cellStyle name="Normal 13 2 11 10" xfId="14000" xr:uid="{8EE097A5-0747-4993-A41F-DAAAB747823D}"/>
    <cellStyle name="Normal 13 2 11 11" xfId="14001" xr:uid="{4A23B272-A89F-4F92-B032-5EE4F595DCCD}"/>
    <cellStyle name="Normal 13 2 11 12" xfId="14002" xr:uid="{4B1C09B1-7B4C-4683-BD7E-85BBF925FA27}"/>
    <cellStyle name="Normal 13 2 11 13" xfId="14003" xr:uid="{6054A0DC-0376-4BFE-85C4-F5BC736080EE}"/>
    <cellStyle name="Normal 13 2 11 14" xfId="14004" xr:uid="{94005DCC-CBD2-4852-B300-73A8A758C34D}"/>
    <cellStyle name="Normal 13 2 11 15" xfId="14005" xr:uid="{16F365EE-38D8-43BE-9EEB-1ECEE880F135}"/>
    <cellStyle name="Normal 13 2 11 16" xfId="14006" xr:uid="{FC8A1AA2-83F4-4493-9251-58A25C860DCA}"/>
    <cellStyle name="Normal 13 2 11 17" xfId="14007" xr:uid="{28BE83A0-EBC1-488B-95DB-4D5F3593737F}"/>
    <cellStyle name="Normal 13 2 11 18" xfId="14008" xr:uid="{D2411C24-73CC-446A-BE61-9D05D3F931DF}"/>
    <cellStyle name="Normal 13 2 11 19" xfId="14009" xr:uid="{870CBEF9-3ECE-401C-8213-5A63B5F57160}"/>
    <cellStyle name="Normal 13 2 11 2" xfId="14010" xr:uid="{58BECC76-992D-48CB-9811-15FC7F79A724}"/>
    <cellStyle name="Normal 13 2 11 20" xfId="14011" xr:uid="{A8E7542E-158E-479A-9B3F-5C3C714E82C2}"/>
    <cellStyle name="Normal 13 2 11 21" xfId="14012" xr:uid="{D3AB1548-A127-439D-9EB5-E3C4F50E5785}"/>
    <cellStyle name="Normal 13 2 11 22" xfId="14013" xr:uid="{1B588154-10DC-4C13-B3C5-57FF7561244D}"/>
    <cellStyle name="Normal 13 2 11 3" xfId="14014" xr:uid="{A5000B09-B438-4200-8D68-6181250039F9}"/>
    <cellStyle name="Normal 13 2 11 4" xfId="14015" xr:uid="{A701987B-FD16-4B2F-A9A9-81738DADEDAE}"/>
    <cellStyle name="Normal 13 2 11 5" xfId="14016" xr:uid="{F3A15050-EB14-46C6-92C1-262CA9FF2C3F}"/>
    <cellStyle name="Normal 13 2 11 6" xfId="14017" xr:uid="{38486109-9ECB-46C7-A95C-F03E9D1C9FEB}"/>
    <cellStyle name="Normal 13 2 11 7" xfId="14018" xr:uid="{5D5B709B-DD00-4EAF-987E-449A33C11BBD}"/>
    <cellStyle name="Normal 13 2 11 8" xfId="14019" xr:uid="{0A5F0519-3C5E-4798-8409-58C643A55CC5}"/>
    <cellStyle name="Normal 13 2 11 9" xfId="14020" xr:uid="{F492007C-065D-4484-9B0B-4506741605B4}"/>
    <cellStyle name="Normal 13 2 12" xfId="14021" xr:uid="{27A09254-B62B-45DC-9B6B-167CF190414B}"/>
    <cellStyle name="Normal 13 2 12 10" xfId="14022" xr:uid="{191DE42C-DA0F-4BFD-B916-7E9CD7EA1F70}"/>
    <cellStyle name="Normal 13 2 12 11" xfId="14023" xr:uid="{F225C6D4-A484-4677-81A0-762D6D550B5F}"/>
    <cellStyle name="Normal 13 2 12 12" xfId="14024" xr:uid="{158BDA93-B47F-446A-9684-73A39BDD857A}"/>
    <cellStyle name="Normal 13 2 12 13" xfId="14025" xr:uid="{CED2A2F5-212E-4D9D-BA20-F8A7C5FFC9B1}"/>
    <cellStyle name="Normal 13 2 12 14" xfId="14026" xr:uid="{D4F2A8BE-955A-4661-BE5C-D1493EEFA8B4}"/>
    <cellStyle name="Normal 13 2 12 15" xfId="14027" xr:uid="{2F9DB7D8-0C1E-42E8-9D0C-6AC67FFDAA53}"/>
    <cellStyle name="Normal 13 2 12 16" xfId="14028" xr:uid="{14D2BCC7-BD67-4E5E-B512-7A41B67C9786}"/>
    <cellStyle name="Normal 13 2 12 17" xfId="14029" xr:uid="{683E98FA-7177-4C03-B29F-19C903692DD0}"/>
    <cellStyle name="Normal 13 2 12 18" xfId="14030" xr:uid="{9D5CBDF9-A4F2-4435-8A79-A9C7216E58A2}"/>
    <cellStyle name="Normal 13 2 12 19" xfId="14031" xr:uid="{8382F715-E7BC-41CC-A79B-EFCD2A8C776D}"/>
    <cellStyle name="Normal 13 2 12 2" xfId="14032" xr:uid="{B9B82C74-CE60-4DCE-B8D5-3C26397CACBE}"/>
    <cellStyle name="Normal 13 2 12 20" xfId="14033" xr:uid="{0521D174-6C2F-4686-BD9D-4706E45E2367}"/>
    <cellStyle name="Normal 13 2 12 21" xfId="14034" xr:uid="{15939CE0-5529-4987-9A13-070C09B8BBC0}"/>
    <cellStyle name="Normal 13 2 12 22" xfId="14035" xr:uid="{BC87D147-A7F3-432A-A01C-B9276D6CC479}"/>
    <cellStyle name="Normal 13 2 12 3" xfId="14036" xr:uid="{D26D8678-D6F2-4684-B92B-2D2931E48C23}"/>
    <cellStyle name="Normal 13 2 12 4" xfId="14037" xr:uid="{905B315A-E062-4A1A-A864-8821749E18B0}"/>
    <cellStyle name="Normal 13 2 12 5" xfId="14038" xr:uid="{478F60F9-85B7-48D3-BA6F-7DEBDD55E360}"/>
    <cellStyle name="Normal 13 2 12 6" xfId="14039" xr:uid="{5FDEE6EF-3691-4BB4-AF90-8ED595EE7601}"/>
    <cellStyle name="Normal 13 2 12 7" xfId="14040" xr:uid="{691FB9BB-6CEB-417A-BE57-1B18AFDA11F3}"/>
    <cellStyle name="Normal 13 2 12 8" xfId="14041" xr:uid="{0EC98B3A-7A48-40CF-B6BE-3A709F3A6E3B}"/>
    <cellStyle name="Normal 13 2 12 9" xfId="14042" xr:uid="{673EF8F4-4609-44E2-8F91-0B050D091CDD}"/>
    <cellStyle name="Normal 13 2 13" xfId="14043" xr:uid="{A0966A7B-1A7D-4595-ABFF-2EBAE07B6D34}"/>
    <cellStyle name="Normal 13 2 13 10" xfId="14044" xr:uid="{FBF674BB-1E34-43E2-964D-84536A5104D8}"/>
    <cellStyle name="Normal 13 2 13 11" xfId="14045" xr:uid="{1CAC9A61-8D99-46DB-A156-335B811C6E63}"/>
    <cellStyle name="Normal 13 2 13 12" xfId="14046" xr:uid="{5F1AE93E-1CDD-477E-ABC6-04991A6FE8BB}"/>
    <cellStyle name="Normal 13 2 13 13" xfId="14047" xr:uid="{5B46DE86-84D0-494E-83BD-3DCDB645BDC8}"/>
    <cellStyle name="Normal 13 2 13 14" xfId="14048" xr:uid="{8AEDE1A6-A71F-43A5-9CF8-7FF89CDD443B}"/>
    <cellStyle name="Normal 13 2 13 15" xfId="14049" xr:uid="{B4712A4B-C84B-4AD7-A159-056664E6E7E7}"/>
    <cellStyle name="Normal 13 2 13 16" xfId="14050" xr:uid="{7720FDB4-A84C-4A6C-9D86-62CE00CB8395}"/>
    <cellStyle name="Normal 13 2 13 17" xfId="14051" xr:uid="{F1044BA1-F886-448F-8EEE-ADC29842452F}"/>
    <cellStyle name="Normal 13 2 13 18" xfId="14052" xr:uid="{A72BD2DB-E971-470A-92CB-78C97D5FE586}"/>
    <cellStyle name="Normal 13 2 13 19" xfId="14053" xr:uid="{3DF86356-2B46-4ABF-8B1E-09FACCD6C634}"/>
    <cellStyle name="Normal 13 2 13 2" xfId="14054" xr:uid="{870B94FB-53C3-49D3-996E-9EBBD3CFB905}"/>
    <cellStyle name="Normal 13 2 13 20" xfId="14055" xr:uid="{B7CA3DA1-0491-40FA-BED9-5A5142183FAB}"/>
    <cellStyle name="Normal 13 2 13 21" xfId="14056" xr:uid="{DE528AD0-5411-4270-A436-BBEC810B8580}"/>
    <cellStyle name="Normal 13 2 13 22" xfId="14057" xr:uid="{E306CF46-8F2D-4AA1-A58D-EEA5812CD430}"/>
    <cellStyle name="Normal 13 2 13 3" xfId="14058" xr:uid="{1CC543F7-5310-4690-BF79-9E5696CC163A}"/>
    <cellStyle name="Normal 13 2 13 4" xfId="14059" xr:uid="{060FAA6D-46B8-46E9-8AC6-8F235EED8135}"/>
    <cellStyle name="Normal 13 2 13 5" xfId="14060" xr:uid="{031B7F3A-A3BB-4CE7-A7BD-7FB00EC5B2EE}"/>
    <cellStyle name="Normal 13 2 13 6" xfId="14061" xr:uid="{A22CBA74-2EAA-4FF2-A4A1-C2DEA6133314}"/>
    <cellStyle name="Normal 13 2 13 7" xfId="14062" xr:uid="{FD404A37-02F1-4DD2-9483-1929B022E62C}"/>
    <cellStyle name="Normal 13 2 13 8" xfId="14063" xr:uid="{84EE1CF6-ADBB-4F23-A516-134FB52AB7DD}"/>
    <cellStyle name="Normal 13 2 13 9" xfId="14064" xr:uid="{6A115F49-1AC9-4269-A8FD-5741EE8D7510}"/>
    <cellStyle name="Normal 13 2 14" xfId="14065" xr:uid="{3A504011-23A0-4673-96DF-6A397E0EBC2A}"/>
    <cellStyle name="Normal 13 2 14 10" xfId="14066" xr:uid="{1EB9ECFA-381F-4DF8-A951-E4FF8BDE54C8}"/>
    <cellStyle name="Normal 13 2 14 11" xfId="14067" xr:uid="{41EC8C71-1799-4FF0-8169-5B8505D69E3C}"/>
    <cellStyle name="Normal 13 2 14 12" xfId="14068" xr:uid="{9EC5EECF-92DC-4F15-B2B3-97F1B559A991}"/>
    <cellStyle name="Normal 13 2 14 13" xfId="14069" xr:uid="{8B8E390C-00FD-4ECE-A2F6-08429F802064}"/>
    <cellStyle name="Normal 13 2 14 14" xfId="14070" xr:uid="{E2E92828-6993-4673-B169-8796C2A8938B}"/>
    <cellStyle name="Normal 13 2 14 15" xfId="14071" xr:uid="{7B9CAC71-FA77-4D88-B29B-4527089601C5}"/>
    <cellStyle name="Normal 13 2 14 16" xfId="14072" xr:uid="{8B4DFCDC-D74A-4078-93B0-EF601090E9F3}"/>
    <cellStyle name="Normal 13 2 14 17" xfId="14073" xr:uid="{1A9DE61D-21B4-424F-8BAF-A6CAEC882224}"/>
    <cellStyle name="Normal 13 2 14 18" xfId="14074" xr:uid="{D7331630-86B2-49FC-88DC-084154CC2892}"/>
    <cellStyle name="Normal 13 2 14 19" xfId="14075" xr:uid="{E002794F-CAC2-4E8B-A4D6-A3853BA118ED}"/>
    <cellStyle name="Normal 13 2 14 2" xfId="14076" xr:uid="{F9DA8B13-C0F8-44FF-8E62-2DFE2584D916}"/>
    <cellStyle name="Normal 13 2 14 20" xfId="14077" xr:uid="{4766C840-E414-4BD2-A4D1-86484F5ECC70}"/>
    <cellStyle name="Normal 13 2 14 21" xfId="14078" xr:uid="{0B75D0BB-D866-4753-B6B6-2F886C9CAA40}"/>
    <cellStyle name="Normal 13 2 14 22" xfId="14079" xr:uid="{960EF9B2-2BA6-402E-A8E2-B3F75F000370}"/>
    <cellStyle name="Normal 13 2 14 3" xfId="14080" xr:uid="{E4C14767-ECC6-4E3F-A863-30C06D1FC920}"/>
    <cellStyle name="Normal 13 2 14 4" xfId="14081" xr:uid="{35A99838-BF02-4E25-9AB4-FB8E11F28D84}"/>
    <cellStyle name="Normal 13 2 14 5" xfId="14082" xr:uid="{FC3A4FAA-A01A-4454-859A-A55F6688C50F}"/>
    <cellStyle name="Normal 13 2 14 6" xfId="14083" xr:uid="{AE9A6E23-2955-45DB-8BDA-CA060B6B2A78}"/>
    <cellStyle name="Normal 13 2 14 7" xfId="14084" xr:uid="{9994F502-BD0E-41A4-BC2C-4ABF6167E551}"/>
    <cellStyle name="Normal 13 2 14 8" xfId="14085" xr:uid="{F84F7A4F-17F2-4739-8C07-7B59D5566638}"/>
    <cellStyle name="Normal 13 2 14 9" xfId="14086" xr:uid="{940B02B4-5944-4979-92F9-9B372D8BC3EA}"/>
    <cellStyle name="Normal 13 2 15" xfId="14087" xr:uid="{8AED52A7-4040-4CF9-982D-2344138964B7}"/>
    <cellStyle name="Normal 13 2 15 10" xfId="14088" xr:uid="{87D97AAB-918C-46A7-A6AF-B207381E9152}"/>
    <cellStyle name="Normal 13 2 15 11" xfId="14089" xr:uid="{D6307D09-6DF1-40FE-A3FB-FF142133EAFE}"/>
    <cellStyle name="Normal 13 2 15 12" xfId="14090" xr:uid="{496671D1-7B08-4126-984B-339BF031BF03}"/>
    <cellStyle name="Normal 13 2 15 13" xfId="14091" xr:uid="{454A6DFD-CD36-4597-8AA2-AD5847CED956}"/>
    <cellStyle name="Normal 13 2 15 14" xfId="14092" xr:uid="{88F748A7-31DA-486B-AD4B-C6B859071A09}"/>
    <cellStyle name="Normal 13 2 15 15" xfId="14093" xr:uid="{A8429AB4-E948-4722-AA6B-1E2836D9D415}"/>
    <cellStyle name="Normal 13 2 15 16" xfId="14094" xr:uid="{FFA89403-4F39-4A6C-A39C-E240BB7DA8B1}"/>
    <cellStyle name="Normal 13 2 15 17" xfId="14095" xr:uid="{15CE598D-3ECE-451C-8FDF-0A80648A9019}"/>
    <cellStyle name="Normal 13 2 15 18" xfId="14096" xr:uid="{ADC00E0F-5160-4133-B79C-787C2609B809}"/>
    <cellStyle name="Normal 13 2 15 19" xfId="14097" xr:uid="{98D81F53-584B-456F-8B4D-42DC0004C103}"/>
    <cellStyle name="Normal 13 2 15 2" xfId="14098" xr:uid="{EDAC1E7F-E97A-46AB-80B5-88C85044AA08}"/>
    <cellStyle name="Normal 13 2 15 20" xfId="14099" xr:uid="{C7D708E5-01A0-4817-AAFD-069CDCD75BF3}"/>
    <cellStyle name="Normal 13 2 15 21" xfId="14100" xr:uid="{EF3C83F7-DA55-494C-A6FD-DAEC1EF83BC4}"/>
    <cellStyle name="Normal 13 2 15 22" xfId="14101" xr:uid="{2FB7BE0C-8932-4E00-A780-C3197D870E1C}"/>
    <cellStyle name="Normal 13 2 15 3" xfId="14102" xr:uid="{445C0C3A-924C-4164-9C57-E66E351FC9D2}"/>
    <cellStyle name="Normal 13 2 15 4" xfId="14103" xr:uid="{3BD57F3F-22FE-4486-9C3D-E54A9DC7A026}"/>
    <cellStyle name="Normal 13 2 15 5" xfId="14104" xr:uid="{F251BF38-3338-4C68-BD70-46705B1AF357}"/>
    <cellStyle name="Normal 13 2 15 6" xfId="14105" xr:uid="{1F30B504-109F-49FE-9F30-6F73A6494560}"/>
    <cellStyle name="Normal 13 2 15 7" xfId="14106" xr:uid="{36EBF13A-A0FA-40C5-A333-66803B2AD204}"/>
    <cellStyle name="Normal 13 2 15 8" xfId="14107" xr:uid="{74345C2E-3729-4A01-B80B-304762AD1E4F}"/>
    <cellStyle name="Normal 13 2 15 9" xfId="14108" xr:uid="{E7295385-3E94-4E6E-8D03-732C8B05BD2E}"/>
    <cellStyle name="Normal 13 2 16" xfId="14109" xr:uid="{DD68DDD7-FEB1-4C27-9724-38AF70B7809F}"/>
    <cellStyle name="Normal 13 2 17" xfId="14110" xr:uid="{204DB6A9-EE36-40C8-9F45-247FACD629B2}"/>
    <cellStyle name="Normal 13 2 18" xfId="14111" xr:uid="{281318E6-8FED-4198-821C-5D47FC8ABA35}"/>
    <cellStyle name="Normal 13 2 19" xfId="14112" xr:uid="{1D8AF9B5-2360-4C6B-B10C-68025DB11A24}"/>
    <cellStyle name="Normal 13 2 2" xfId="14113" xr:uid="{FD43E4C2-D70C-4722-800C-9DA2950B022D}"/>
    <cellStyle name="Normal 13 2 2 10" xfId="14114" xr:uid="{1394AB05-F9C3-4781-B01D-00FD01875652}"/>
    <cellStyle name="Normal 13 2 2 10 10" xfId="14115" xr:uid="{B9D30B54-3D1D-4DBB-A288-69F37B79E484}"/>
    <cellStyle name="Normal 13 2 2 10 11" xfId="14116" xr:uid="{35EE8B96-06A6-45D8-A15E-4DDBE0C1D1BF}"/>
    <cellStyle name="Normal 13 2 2 10 12" xfId="14117" xr:uid="{0F9E55A0-E422-4CE0-A6B9-AD0955301C90}"/>
    <cellStyle name="Normal 13 2 2 10 13" xfId="14118" xr:uid="{A463A4BE-FC23-4389-B049-87B58A8FAD9A}"/>
    <cellStyle name="Normal 13 2 2 10 14" xfId="14119" xr:uid="{7F0FF58F-6EE6-4316-872B-ADAB599745F6}"/>
    <cellStyle name="Normal 13 2 2 10 15" xfId="14120" xr:uid="{A37AFFCB-F061-415D-B748-B716614C7E35}"/>
    <cellStyle name="Normal 13 2 2 10 16" xfId="14121" xr:uid="{F27AC26F-2388-4ADC-A781-DCE5807BD850}"/>
    <cellStyle name="Normal 13 2 2 10 17" xfId="14122" xr:uid="{C7D2805B-D759-49C7-8F58-DBDE46054CD8}"/>
    <cellStyle name="Normal 13 2 2 10 18" xfId="14123" xr:uid="{185028FE-2DCC-42AF-9716-46D677473EF9}"/>
    <cellStyle name="Normal 13 2 2 10 19" xfId="14124" xr:uid="{28428CDC-586B-4F6D-9823-A02CD5B09F27}"/>
    <cellStyle name="Normal 13 2 2 10 2" xfId="14125" xr:uid="{AE4A9252-16D0-450F-82D1-3B41672E5D4D}"/>
    <cellStyle name="Normal 13 2 2 10 20" xfId="14126" xr:uid="{F5B7BC08-2909-4E39-A711-C2F75888A818}"/>
    <cellStyle name="Normal 13 2 2 10 21" xfId="14127" xr:uid="{EF1CFF68-03EB-4F90-BD42-CEBC479F0215}"/>
    <cellStyle name="Normal 13 2 2 10 22" xfId="14128" xr:uid="{5C69C708-3954-4990-81E8-1DCA822D4992}"/>
    <cellStyle name="Normal 13 2 2 10 3" xfId="14129" xr:uid="{93F22DD9-51A5-4983-B95B-08BA501008F7}"/>
    <cellStyle name="Normal 13 2 2 10 4" xfId="14130" xr:uid="{59CCFA36-048D-41A8-B185-698B60EC470C}"/>
    <cellStyle name="Normal 13 2 2 10 5" xfId="14131" xr:uid="{2342C1EE-38EA-41EF-952B-B7CE629522D2}"/>
    <cellStyle name="Normal 13 2 2 10 6" xfId="14132" xr:uid="{34A138F7-B9FC-4816-961B-AFA2F0A6A3E7}"/>
    <cellStyle name="Normal 13 2 2 10 7" xfId="14133" xr:uid="{E1DC0F3D-C36D-46BC-92DE-D0F877D3953F}"/>
    <cellStyle name="Normal 13 2 2 10 8" xfId="14134" xr:uid="{7D11479B-409A-4E71-8CAA-B6E1D9F7DEBB}"/>
    <cellStyle name="Normal 13 2 2 10 9" xfId="14135" xr:uid="{34387F11-84F5-45A6-80CD-286E5A55AB67}"/>
    <cellStyle name="Normal 13 2 2 11" xfId="14136" xr:uid="{C0F8DD5B-87A0-4D37-B4F4-508BF632558F}"/>
    <cellStyle name="Normal 13 2 2 12" xfId="14137" xr:uid="{AB614E8A-E7A8-46B0-9F40-03B3D8EFA229}"/>
    <cellStyle name="Normal 13 2 2 13" xfId="14138" xr:uid="{875CAED8-E524-4F3C-8444-98E49CFAE72A}"/>
    <cellStyle name="Normal 13 2 2 14" xfId="14139" xr:uid="{F70B5BCA-628E-4EEF-A359-1918D448DC60}"/>
    <cellStyle name="Normal 13 2 2 15" xfId="14140" xr:uid="{3B5DAC78-614B-4F0B-9189-1FC4CD1573BC}"/>
    <cellStyle name="Normal 13 2 2 16" xfId="14141" xr:uid="{46D54C17-97E6-4E12-B66E-8104F371D94B}"/>
    <cellStyle name="Normal 13 2 2 17" xfId="14142" xr:uid="{C1E4F523-E9FF-40E4-B449-C12E0315C114}"/>
    <cellStyle name="Normal 13 2 2 18" xfId="14143" xr:uid="{B461A67B-F13E-4D76-AAEC-1B8FBA2F05D9}"/>
    <cellStyle name="Normal 13 2 2 19" xfId="14144" xr:uid="{3FBAAB55-960C-4782-AB94-BC0F4035C08E}"/>
    <cellStyle name="Normal 13 2 2 2" xfId="14145" xr:uid="{405A80BA-0F91-4FF5-B144-7864E087FE2F}"/>
    <cellStyle name="Normal 13 2 2 2 10" xfId="14146" xr:uid="{C1D29D46-E6CC-4D66-A176-8DF0D3FBDD5B}"/>
    <cellStyle name="Normal 13 2 2 2 11" xfId="14147" xr:uid="{DE96BEE9-B530-4C3E-B758-1315BE13F87D}"/>
    <cellStyle name="Normal 13 2 2 2 12" xfId="14148" xr:uid="{60F6BF7D-0ABF-46BB-9EAF-8F3AD3217A73}"/>
    <cellStyle name="Normal 13 2 2 2 13" xfId="14149" xr:uid="{85897A52-C4FE-4336-AB32-E1145DF195FC}"/>
    <cellStyle name="Normal 13 2 2 2 14" xfId="14150" xr:uid="{F278CEA5-B3DD-4E1F-BF10-FF28CCB09EE8}"/>
    <cellStyle name="Normal 13 2 2 2 15" xfId="14151" xr:uid="{C401D2A4-8BF7-4B64-90F7-C137308DF4E8}"/>
    <cellStyle name="Normal 13 2 2 2 16" xfId="14152" xr:uid="{C5DD14A4-9431-46E3-9F7F-B84E17A78CB5}"/>
    <cellStyle name="Normal 13 2 2 2 17" xfId="14153" xr:uid="{EA2CD7BE-4BC6-4867-A2BE-8960A48A7E3E}"/>
    <cellStyle name="Normal 13 2 2 2 18" xfId="14154" xr:uid="{0DD03FBB-FA6A-4B55-8929-1F7D6A7F6E60}"/>
    <cellStyle name="Normal 13 2 2 2 19" xfId="14155" xr:uid="{2F2B584F-C35E-4E14-B408-DD423455595C}"/>
    <cellStyle name="Normal 13 2 2 2 2" xfId="14156" xr:uid="{59011B91-0901-4003-9B90-7A8EC0A3424A}"/>
    <cellStyle name="Normal 13 2 2 2 20" xfId="14157" xr:uid="{CED908F5-CF6D-45B6-812E-24B71F69F9FC}"/>
    <cellStyle name="Normal 13 2 2 2 21" xfId="14158" xr:uid="{C61AF3D4-0D80-4241-B7EB-DDABD9B19BFD}"/>
    <cellStyle name="Normal 13 2 2 2 22" xfId="14159" xr:uid="{B1F4C73A-7948-40D7-93CF-9924B9EDF2C0}"/>
    <cellStyle name="Normal 13 2 2 2 3" xfId="14160" xr:uid="{C04B46D5-3B35-4471-BF69-22AB4E5F8E65}"/>
    <cellStyle name="Normal 13 2 2 2 4" xfId="14161" xr:uid="{5D353283-F497-4894-96D9-6A6E02DB7182}"/>
    <cellStyle name="Normal 13 2 2 2 5" xfId="14162" xr:uid="{583E302E-B326-4818-831A-5A180159AFB2}"/>
    <cellStyle name="Normal 13 2 2 2 6" xfId="14163" xr:uid="{5622C3F4-C74F-4ECC-94ED-02B3E1DB24F5}"/>
    <cellStyle name="Normal 13 2 2 2 7" xfId="14164" xr:uid="{397FA0B4-9C11-44E4-8FAA-DC5299C9E8BE}"/>
    <cellStyle name="Normal 13 2 2 2 8" xfId="14165" xr:uid="{78FA64DA-95C0-4BA8-A622-6FC9B9DA37A8}"/>
    <cellStyle name="Normal 13 2 2 2 9" xfId="14166" xr:uid="{26414275-266E-4FE4-A068-2D116FA21A0B}"/>
    <cellStyle name="Normal 13 2 2 20" xfId="14167" xr:uid="{8F7CF137-A3DC-4E32-891D-2DEC3D75E42E}"/>
    <cellStyle name="Normal 13 2 2 21" xfId="14168" xr:uid="{8EE31264-4A1F-4DF7-BCBB-D818481C5364}"/>
    <cellStyle name="Normal 13 2 2 22" xfId="14169" xr:uid="{1D5186D6-EDD9-4BCB-82D1-55F647E53FDD}"/>
    <cellStyle name="Normal 13 2 2 23" xfId="14170" xr:uid="{E0FCE6D0-BE60-4577-B516-26E710E815F3}"/>
    <cellStyle name="Normal 13 2 2 24" xfId="14171" xr:uid="{A84E878F-1E70-47E9-802D-1EE9069F3A50}"/>
    <cellStyle name="Normal 13 2 2 25" xfId="14172" xr:uid="{2785FDFA-DFD0-4847-8C9A-D848EB68E7D5}"/>
    <cellStyle name="Normal 13 2 2 26" xfId="14173" xr:uid="{26239E58-A7B8-46BC-93CE-BDED4F3A756E}"/>
    <cellStyle name="Normal 13 2 2 27" xfId="14174" xr:uid="{DA603A22-4A15-4F8C-9EA1-C6B517964669}"/>
    <cellStyle name="Normal 13 2 2 28" xfId="14175" xr:uid="{FB07FE59-C9CD-474F-B45C-F66C89CB33B4}"/>
    <cellStyle name="Normal 13 2 2 29" xfId="14176" xr:uid="{6AE73C85-F924-4643-B15E-3A0A3B952EF9}"/>
    <cellStyle name="Normal 13 2 2 3" xfId="14177" xr:uid="{1F52803F-7325-4A11-A6D2-ED6F693B3052}"/>
    <cellStyle name="Normal 13 2 2 3 10" xfId="14178" xr:uid="{EA1E3B6C-A5B3-4BFD-BB68-F946A0104D38}"/>
    <cellStyle name="Normal 13 2 2 3 11" xfId="14179" xr:uid="{B30A6253-32A1-4390-8E33-42F21CA45821}"/>
    <cellStyle name="Normal 13 2 2 3 12" xfId="14180" xr:uid="{8E8336B3-31EF-4E22-8F64-15305894EFE8}"/>
    <cellStyle name="Normal 13 2 2 3 13" xfId="14181" xr:uid="{A9C51D88-0651-48AC-877C-1DAC9A842EDC}"/>
    <cellStyle name="Normal 13 2 2 3 14" xfId="14182" xr:uid="{8679CB0B-16D3-4CB7-8F1F-4E47FBDF3E24}"/>
    <cellStyle name="Normal 13 2 2 3 15" xfId="14183" xr:uid="{D216D685-9F69-48DD-A0DA-49416F5D3B4A}"/>
    <cellStyle name="Normal 13 2 2 3 16" xfId="14184" xr:uid="{801C75D4-BF81-4252-8ED0-A6CA88A8BBCB}"/>
    <cellStyle name="Normal 13 2 2 3 17" xfId="14185" xr:uid="{0421252D-F386-4460-803D-5506CD805351}"/>
    <cellStyle name="Normal 13 2 2 3 18" xfId="14186" xr:uid="{3CDD04B3-B9A1-4EC1-8C49-45DF3CD185E1}"/>
    <cellStyle name="Normal 13 2 2 3 19" xfId="14187" xr:uid="{2005E96D-2D88-4F63-B133-FEC9840D1ED2}"/>
    <cellStyle name="Normal 13 2 2 3 2" xfId="14188" xr:uid="{324F75EE-5034-4832-8EFF-E48EFF8806EE}"/>
    <cellStyle name="Normal 13 2 2 3 20" xfId="14189" xr:uid="{09749334-7417-456B-BA6F-8E44C6F9FA82}"/>
    <cellStyle name="Normal 13 2 2 3 21" xfId="14190" xr:uid="{61FF5BED-30E1-44C4-9CFC-ED320634F211}"/>
    <cellStyle name="Normal 13 2 2 3 22" xfId="14191" xr:uid="{1836F1FB-36B7-4B63-B992-33BB53AA13C2}"/>
    <cellStyle name="Normal 13 2 2 3 3" xfId="14192" xr:uid="{A803B300-C583-464F-BBB4-ED44F530FC36}"/>
    <cellStyle name="Normal 13 2 2 3 4" xfId="14193" xr:uid="{2945928B-C7AC-4FFE-B109-F445517A771D}"/>
    <cellStyle name="Normal 13 2 2 3 5" xfId="14194" xr:uid="{0B3F9E3A-FE87-4454-9E97-507722658041}"/>
    <cellStyle name="Normal 13 2 2 3 6" xfId="14195" xr:uid="{ECABBA64-6DE7-4651-9D03-23F5F24C2476}"/>
    <cellStyle name="Normal 13 2 2 3 7" xfId="14196" xr:uid="{F146AFC1-468B-4553-ADC7-1667CFDEA6EC}"/>
    <cellStyle name="Normal 13 2 2 3 8" xfId="14197" xr:uid="{AFFF54CF-9BA9-404F-98F1-A76269959971}"/>
    <cellStyle name="Normal 13 2 2 3 9" xfId="14198" xr:uid="{A3B014E4-5097-4E02-BBDA-025862D49BC4}"/>
    <cellStyle name="Normal 13 2 2 30" xfId="14199" xr:uid="{EED6B685-6DCF-4810-86D1-5024CB45AC7E}"/>
    <cellStyle name="Normal 13 2 2 31" xfId="14200" xr:uid="{3683F23F-A0DA-448E-BC6F-9B2153B2348A}"/>
    <cellStyle name="Normal 13 2 2 4" xfId="14201" xr:uid="{F0D7902E-1E65-4B13-BD53-A426C5AC0C67}"/>
    <cellStyle name="Normal 13 2 2 4 10" xfId="14202" xr:uid="{2B46B378-3827-4C0D-8F0A-1FD200C562DF}"/>
    <cellStyle name="Normal 13 2 2 4 11" xfId="14203" xr:uid="{A0111A8E-42B0-4E25-9EA9-47DF5D96901D}"/>
    <cellStyle name="Normal 13 2 2 4 12" xfId="14204" xr:uid="{7B3E2C39-7C12-4B6C-9286-8BED0615EA10}"/>
    <cellStyle name="Normal 13 2 2 4 13" xfId="14205" xr:uid="{FE70F8B8-E441-4B1A-93F5-CF8518E57CD8}"/>
    <cellStyle name="Normal 13 2 2 4 14" xfId="14206" xr:uid="{13E2BAD7-DAC4-45F1-82D0-32EEE379061B}"/>
    <cellStyle name="Normal 13 2 2 4 15" xfId="14207" xr:uid="{E57000F5-1453-48A0-92C1-0317EC53AE94}"/>
    <cellStyle name="Normal 13 2 2 4 16" xfId="14208" xr:uid="{287A7242-C155-47D8-A9B5-E438754EF405}"/>
    <cellStyle name="Normal 13 2 2 4 17" xfId="14209" xr:uid="{B5B43093-CE8C-4C7A-847E-5BC9B15AAF1F}"/>
    <cellStyle name="Normal 13 2 2 4 18" xfId="14210" xr:uid="{92284B02-0402-404A-8EA1-B9E158066A8B}"/>
    <cellStyle name="Normal 13 2 2 4 19" xfId="14211" xr:uid="{824E4EEC-CD73-4A3F-9106-030B9DC5F532}"/>
    <cellStyle name="Normal 13 2 2 4 2" xfId="14212" xr:uid="{B2A3B8BF-2A6A-4ADB-9854-6046D3E880CE}"/>
    <cellStyle name="Normal 13 2 2 4 20" xfId="14213" xr:uid="{0CC6B2A8-0D10-45C8-8F68-96050AAFD303}"/>
    <cellStyle name="Normal 13 2 2 4 21" xfId="14214" xr:uid="{7E9F647B-4E20-42DC-9D5C-6AFDF1E266E6}"/>
    <cellStyle name="Normal 13 2 2 4 22" xfId="14215" xr:uid="{3BC44562-ABD5-4987-BF8F-8C524B7EE251}"/>
    <cellStyle name="Normal 13 2 2 4 3" xfId="14216" xr:uid="{02D65633-0924-4F72-A5B7-ADFE4EBEEDD4}"/>
    <cellStyle name="Normal 13 2 2 4 4" xfId="14217" xr:uid="{04C74902-9581-4C8D-9439-0FFC9E853D0D}"/>
    <cellStyle name="Normal 13 2 2 4 5" xfId="14218" xr:uid="{E1391DB4-2BB2-4D81-952A-9F67A949EDE4}"/>
    <cellStyle name="Normal 13 2 2 4 6" xfId="14219" xr:uid="{2FDDD8A8-33E3-4F4B-B6B5-1789DBB675E3}"/>
    <cellStyle name="Normal 13 2 2 4 7" xfId="14220" xr:uid="{065141E9-BAA3-4701-AF73-BFFB40E0533D}"/>
    <cellStyle name="Normal 13 2 2 4 8" xfId="14221" xr:uid="{8810DCAB-207F-4F9D-993A-E602BBF8DB33}"/>
    <cellStyle name="Normal 13 2 2 4 9" xfId="14222" xr:uid="{2A9EFE20-D7D0-40C1-9BDA-8AFFAFAAA14A}"/>
    <cellStyle name="Normal 13 2 2 5" xfId="14223" xr:uid="{D3191540-CB24-4310-B6E7-5FA2E62D5262}"/>
    <cellStyle name="Normal 13 2 2 5 10" xfId="14224" xr:uid="{A739A2F2-66DF-4572-82B5-75DC130062BF}"/>
    <cellStyle name="Normal 13 2 2 5 11" xfId="14225" xr:uid="{680A1904-5FAA-4466-9EB6-AD23483DBCF8}"/>
    <cellStyle name="Normal 13 2 2 5 12" xfId="14226" xr:uid="{4C23BFBC-A278-4E90-9FD1-1FF5D5E161A7}"/>
    <cellStyle name="Normal 13 2 2 5 13" xfId="14227" xr:uid="{B790257D-9320-4216-B732-CAEDB2DBF5F2}"/>
    <cellStyle name="Normal 13 2 2 5 14" xfId="14228" xr:uid="{19F630E2-F030-491F-8277-CA0D39BC5573}"/>
    <cellStyle name="Normal 13 2 2 5 15" xfId="14229" xr:uid="{048762E1-F388-40EA-AF21-32FEF1E6DBBD}"/>
    <cellStyle name="Normal 13 2 2 5 16" xfId="14230" xr:uid="{2F2F9614-B323-422E-A860-CD39C280E8F5}"/>
    <cellStyle name="Normal 13 2 2 5 17" xfId="14231" xr:uid="{25CD9DC3-6434-44B5-BB4A-205ACB7DAC6B}"/>
    <cellStyle name="Normal 13 2 2 5 18" xfId="14232" xr:uid="{604EB404-2587-4A24-8B4C-4EE5D30ECE9D}"/>
    <cellStyle name="Normal 13 2 2 5 19" xfId="14233" xr:uid="{D9F5814A-D03D-4B3B-BE3F-D28119DDFD4B}"/>
    <cellStyle name="Normal 13 2 2 5 2" xfId="14234" xr:uid="{6E5D781A-FE39-41C4-9A0A-69A9D377B3F7}"/>
    <cellStyle name="Normal 13 2 2 5 20" xfId="14235" xr:uid="{8106DB3B-2E67-4337-A087-ABF9BD2ECAF2}"/>
    <cellStyle name="Normal 13 2 2 5 21" xfId="14236" xr:uid="{AD552743-7645-4A59-A314-6F97D087D615}"/>
    <cellStyle name="Normal 13 2 2 5 22" xfId="14237" xr:uid="{FE9F0DAF-EB9B-49C9-9CF4-0C43B8C79FEC}"/>
    <cellStyle name="Normal 13 2 2 5 3" xfId="14238" xr:uid="{0A6C5674-9B34-49F7-B072-963D5E8FB967}"/>
    <cellStyle name="Normal 13 2 2 5 4" xfId="14239" xr:uid="{186C3251-39AA-486A-A12C-3D6BE8B4DF81}"/>
    <cellStyle name="Normal 13 2 2 5 5" xfId="14240" xr:uid="{F6B6FBA9-CD92-4C54-A50A-FCC81602A859}"/>
    <cellStyle name="Normal 13 2 2 5 6" xfId="14241" xr:uid="{7FB9D441-2AC6-4F74-8737-8A895F5779A5}"/>
    <cellStyle name="Normal 13 2 2 5 7" xfId="14242" xr:uid="{F7D59DBD-D1D1-4683-9F19-4C67371FB3B4}"/>
    <cellStyle name="Normal 13 2 2 5 8" xfId="14243" xr:uid="{7A7F443F-FEF8-4248-AFDB-FBB94615D43F}"/>
    <cellStyle name="Normal 13 2 2 5 9" xfId="14244" xr:uid="{9747E074-66C6-460C-A5EC-A54ADE1D383B}"/>
    <cellStyle name="Normal 13 2 2 6" xfId="14245" xr:uid="{33C4911A-5F66-4A17-A12C-12EEE0ED8B98}"/>
    <cellStyle name="Normal 13 2 2 6 10" xfId="14246" xr:uid="{224D74C2-69C8-455F-B821-EA756C46E1DD}"/>
    <cellStyle name="Normal 13 2 2 6 11" xfId="14247" xr:uid="{E6276DFC-961D-402B-BF44-D9F8003EDB6A}"/>
    <cellStyle name="Normal 13 2 2 6 12" xfId="14248" xr:uid="{FB3FE82B-D389-44E3-82A4-E2345DCAD11C}"/>
    <cellStyle name="Normal 13 2 2 6 13" xfId="14249" xr:uid="{F4A6104F-5510-4BEF-A81A-45D467971C3B}"/>
    <cellStyle name="Normal 13 2 2 6 14" xfId="14250" xr:uid="{6F1DC5AB-697A-4D55-B4FD-D4A8EDA09894}"/>
    <cellStyle name="Normal 13 2 2 6 15" xfId="14251" xr:uid="{A9B7E883-A2EE-464F-A5E1-6CF4A3DC7F59}"/>
    <cellStyle name="Normal 13 2 2 6 16" xfId="14252" xr:uid="{B6EA9F73-92C8-4FBF-ADFD-269AF8BE540A}"/>
    <cellStyle name="Normal 13 2 2 6 17" xfId="14253" xr:uid="{0891FA33-7A76-43FA-AC86-C48D54309F68}"/>
    <cellStyle name="Normal 13 2 2 6 18" xfId="14254" xr:uid="{498AD2E0-CC1A-4EB6-AD4D-A68A71423458}"/>
    <cellStyle name="Normal 13 2 2 6 19" xfId="14255" xr:uid="{790F5CEE-D4BC-43D7-8FF4-38CC444AC9AA}"/>
    <cellStyle name="Normal 13 2 2 6 2" xfId="14256" xr:uid="{2674D671-2120-45B6-A632-CABB62F9E758}"/>
    <cellStyle name="Normal 13 2 2 6 20" xfId="14257" xr:uid="{8D7BB279-9A62-4F8C-B119-24A8972D4A2D}"/>
    <cellStyle name="Normal 13 2 2 6 21" xfId="14258" xr:uid="{0145925A-4D6A-421C-8BA1-3165045B40F0}"/>
    <cellStyle name="Normal 13 2 2 6 22" xfId="14259" xr:uid="{FEC76EF9-F25B-4292-98D8-81C1616D4ED9}"/>
    <cellStyle name="Normal 13 2 2 6 3" xfId="14260" xr:uid="{51A331BC-E753-4FB9-9883-0B4CB02C93F7}"/>
    <cellStyle name="Normal 13 2 2 6 4" xfId="14261" xr:uid="{4BDAB91F-2ECF-4F1E-8D13-A1AFCEEFE066}"/>
    <cellStyle name="Normal 13 2 2 6 5" xfId="14262" xr:uid="{D865F223-0A89-47ED-95E7-20FA1DEA6AB2}"/>
    <cellStyle name="Normal 13 2 2 6 6" xfId="14263" xr:uid="{344C448B-FF34-492A-9086-9D343237F4A8}"/>
    <cellStyle name="Normal 13 2 2 6 7" xfId="14264" xr:uid="{5810ACE1-1092-46AE-ADB5-713436321BD6}"/>
    <cellStyle name="Normal 13 2 2 6 8" xfId="14265" xr:uid="{B73BC01D-E19E-4CF5-8585-6885BB4B1B4E}"/>
    <cellStyle name="Normal 13 2 2 6 9" xfId="14266" xr:uid="{56434E71-D6C0-4860-8FC0-4167B3F71B4D}"/>
    <cellStyle name="Normal 13 2 2 7" xfId="14267" xr:uid="{55D406C6-3BE0-4115-AEDF-260F505ACB7E}"/>
    <cellStyle name="Normal 13 2 2 7 10" xfId="14268" xr:uid="{AE334725-7769-4F8D-8464-876CE334BFE0}"/>
    <cellStyle name="Normal 13 2 2 7 11" xfId="14269" xr:uid="{AA90D903-1FD2-4449-B1C0-829B02D4A9C5}"/>
    <cellStyle name="Normal 13 2 2 7 12" xfId="14270" xr:uid="{3D929A3E-2362-4318-AA02-C694249C2938}"/>
    <cellStyle name="Normal 13 2 2 7 13" xfId="14271" xr:uid="{8A415F63-E2CC-4BBF-88BB-0B5C788667D7}"/>
    <cellStyle name="Normal 13 2 2 7 14" xfId="14272" xr:uid="{6428F1B4-B8D5-44AE-8E02-06F9F1DBF344}"/>
    <cellStyle name="Normal 13 2 2 7 15" xfId="14273" xr:uid="{70D75D1C-A2A8-4769-B2BF-194D80B805F4}"/>
    <cellStyle name="Normal 13 2 2 7 16" xfId="14274" xr:uid="{091FEF49-CB2A-4696-92AB-EE7770E995A4}"/>
    <cellStyle name="Normal 13 2 2 7 17" xfId="14275" xr:uid="{BF2FAF19-3614-476F-94CE-051F0167141F}"/>
    <cellStyle name="Normal 13 2 2 7 18" xfId="14276" xr:uid="{FFA469EC-D760-4DE3-8FF9-49DB90D1AF1B}"/>
    <cellStyle name="Normal 13 2 2 7 19" xfId="14277" xr:uid="{0B82C3D1-106E-41F4-8357-21168667C08C}"/>
    <cellStyle name="Normal 13 2 2 7 2" xfId="14278" xr:uid="{494A3E97-5828-401E-88AB-76EB7EF46A40}"/>
    <cellStyle name="Normal 13 2 2 7 20" xfId="14279" xr:uid="{61EFD43C-FC57-4641-8D3C-E7B3634D08BA}"/>
    <cellStyle name="Normal 13 2 2 7 21" xfId="14280" xr:uid="{54D23C7C-530A-401E-97C5-FC34CD72AE1C}"/>
    <cellStyle name="Normal 13 2 2 7 22" xfId="14281" xr:uid="{8138EDC0-2B75-49B7-9EF2-069927116B0E}"/>
    <cellStyle name="Normal 13 2 2 7 3" xfId="14282" xr:uid="{64989D46-59DA-4C82-B3ED-51A001D88D2F}"/>
    <cellStyle name="Normal 13 2 2 7 4" xfId="14283" xr:uid="{277CAE7A-7E9C-4052-AAEC-961BAE047993}"/>
    <cellStyle name="Normal 13 2 2 7 5" xfId="14284" xr:uid="{EE926D37-295B-4156-A6F8-48AB7AD764A4}"/>
    <cellStyle name="Normal 13 2 2 7 6" xfId="14285" xr:uid="{F508B512-36D3-46EF-8D4D-0B337A6E0C0F}"/>
    <cellStyle name="Normal 13 2 2 7 7" xfId="14286" xr:uid="{73DE7435-2049-4B2F-9839-8D478F2ED99F}"/>
    <cellStyle name="Normal 13 2 2 7 8" xfId="14287" xr:uid="{D611ABA9-81A1-45D0-A819-81C0ADA28BF7}"/>
    <cellStyle name="Normal 13 2 2 7 9" xfId="14288" xr:uid="{235B6789-FD7B-4F70-A255-8D104659DCAE}"/>
    <cellStyle name="Normal 13 2 2 8" xfId="14289" xr:uid="{CF580C5C-BC51-4203-9ADE-519E876ED97F}"/>
    <cellStyle name="Normal 13 2 2 8 10" xfId="14290" xr:uid="{BEAF3967-C18B-4CBF-AC10-1AD26C646621}"/>
    <cellStyle name="Normal 13 2 2 8 11" xfId="14291" xr:uid="{899B707A-492C-4078-9332-BC3549D213A5}"/>
    <cellStyle name="Normal 13 2 2 8 12" xfId="14292" xr:uid="{E4FF3B73-AEB8-4E7E-A833-2EB07B02245A}"/>
    <cellStyle name="Normal 13 2 2 8 13" xfId="14293" xr:uid="{0DBB89D5-B0E1-43B7-A8F0-E17E76320D92}"/>
    <cellStyle name="Normal 13 2 2 8 14" xfId="14294" xr:uid="{DA355568-955D-41B6-B68B-D9D235C771F8}"/>
    <cellStyle name="Normal 13 2 2 8 15" xfId="14295" xr:uid="{653BC42A-0D1B-4928-9F33-03CD8C86C579}"/>
    <cellStyle name="Normal 13 2 2 8 16" xfId="14296" xr:uid="{C1FA33D2-CA7A-476E-ABDC-69CAFEBA249B}"/>
    <cellStyle name="Normal 13 2 2 8 17" xfId="14297" xr:uid="{C4D351B1-3A26-43A6-86D9-B00EEE24185F}"/>
    <cellStyle name="Normal 13 2 2 8 18" xfId="14298" xr:uid="{7945DF52-2714-448D-B82C-AF70D05658EB}"/>
    <cellStyle name="Normal 13 2 2 8 19" xfId="14299" xr:uid="{D6FFEC39-D2AA-4BC5-BE6B-B4822F11FC27}"/>
    <cellStyle name="Normal 13 2 2 8 2" xfId="14300" xr:uid="{6E881AA1-A434-4708-B368-AF3C5FD0DE0B}"/>
    <cellStyle name="Normal 13 2 2 8 20" xfId="14301" xr:uid="{263225C5-DD5D-4AE3-AAF0-D02D59630CFA}"/>
    <cellStyle name="Normal 13 2 2 8 21" xfId="14302" xr:uid="{36298718-A3FC-4492-8CC4-2EFC2785011B}"/>
    <cellStyle name="Normal 13 2 2 8 22" xfId="14303" xr:uid="{FD044404-D12E-4EE5-ADCB-D6A118BC6246}"/>
    <cellStyle name="Normal 13 2 2 8 3" xfId="14304" xr:uid="{F59B5095-7D4E-4C41-B42F-92E9750D2284}"/>
    <cellStyle name="Normal 13 2 2 8 4" xfId="14305" xr:uid="{C8FCBC2D-3C99-4365-B8F6-4B225B890DD5}"/>
    <cellStyle name="Normal 13 2 2 8 5" xfId="14306" xr:uid="{495BF119-14A5-4712-82E2-E7C12E6885DD}"/>
    <cellStyle name="Normal 13 2 2 8 6" xfId="14307" xr:uid="{E1CAF3EA-FD63-4463-9935-DD475E33CF51}"/>
    <cellStyle name="Normal 13 2 2 8 7" xfId="14308" xr:uid="{43288DEE-34D3-40E0-BD2A-235CE1F554FF}"/>
    <cellStyle name="Normal 13 2 2 8 8" xfId="14309" xr:uid="{7AA09163-A30A-4B69-846D-B5B72B312051}"/>
    <cellStyle name="Normal 13 2 2 8 9" xfId="14310" xr:uid="{B9032927-5EBE-4454-BEEE-2EC31988E248}"/>
    <cellStyle name="Normal 13 2 2 9" xfId="14311" xr:uid="{B3AB9FDF-4F47-4ABC-B48D-2C08E008C4C1}"/>
    <cellStyle name="Normal 13 2 2 9 10" xfId="14312" xr:uid="{FBDCE4F3-8AE0-4C1A-ACF9-DDFD36171395}"/>
    <cellStyle name="Normal 13 2 2 9 11" xfId="14313" xr:uid="{7A50DBCD-CED2-4381-9949-240212EF0F5E}"/>
    <cellStyle name="Normal 13 2 2 9 12" xfId="14314" xr:uid="{4D899B86-0ED5-4A42-B7E9-C0E6468EB8FE}"/>
    <cellStyle name="Normal 13 2 2 9 13" xfId="14315" xr:uid="{4C76101C-4058-4D00-8C71-65A202EC84C7}"/>
    <cellStyle name="Normal 13 2 2 9 14" xfId="14316" xr:uid="{7A60D862-8775-4099-8664-4580D1062EC9}"/>
    <cellStyle name="Normal 13 2 2 9 15" xfId="14317" xr:uid="{B1DA147E-4F83-437C-9B7A-84BACCAAB9D2}"/>
    <cellStyle name="Normal 13 2 2 9 16" xfId="14318" xr:uid="{3284C7C7-89FA-4D36-896C-772356BB47D6}"/>
    <cellStyle name="Normal 13 2 2 9 17" xfId="14319" xr:uid="{8F83BEF2-E951-467F-B280-A3473608B503}"/>
    <cellStyle name="Normal 13 2 2 9 18" xfId="14320" xr:uid="{6DDA1B5D-329E-4A66-8FEC-A0CEC2FB2CAA}"/>
    <cellStyle name="Normal 13 2 2 9 19" xfId="14321" xr:uid="{3B4EEFDB-9E40-4C52-9012-81C96B880F65}"/>
    <cellStyle name="Normal 13 2 2 9 2" xfId="14322" xr:uid="{2A48AC14-3C46-432D-9C20-03EF13A6B292}"/>
    <cellStyle name="Normal 13 2 2 9 20" xfId="14323" xr:uid="{A5394AF6-8316-4426-9CC5-8B34527D9F58}"/>
    <cellStyle name="Normal 13 2 2 9 21" xfId="14324" xr:uid="{A6E0C993-DBC6-488D-A0DB-0C31A01C1172}"/>
    <cellStyle name="Normal 13 2 2 9 22" xfId="14325" xr:uid="{E20879C8-BE98-46DC-84A2-93BA719E2225}"/>
    <cellStyle name="Normal 13 2 2 9 3" xfId="14326" xr:uid="{4A9CDF6F-4FF7-42DB-B17B-DB5B585EA633}"/>
    <cellStyle name="Normal 13 2 2 9 4" xfId="14327" xr:uid="{8822D059-0BFA-4011-BD68-32F9E5F55385}"/>
    <cellStyle name="Normal 13 2 2 9 5" xfId="14328" xr:uid="{E8264898-86F2-489A-B72D-AA121767524B}"/>
    <cellStyle name="Normal 13 2 2 9 6" xfId="14329" xr:uid="{D04644A0-7DC2-4229-9600-60F1E2898C68}"/>
    <cellStyle name="Normal 13 2 2 9 7" xfId="14330" xr:uid="{0C352013-9EC0-4732-A8DA-AC736E62D57E}"/>
    <cellStyle name="Normal 13 2 2 9 8" xfId="14331" xr:uid="{2A8F374F-595B-47B1-9206-A89AA2100D7A}"/>
    <cellStyle name="Normal 13 2 2 9 9" xfId="14332" xr:uid="{DE6BBA86-1461-4F7E-B3AD-09EE97A8FDAC}"/>
    <cellStyle name="Normal 13 2 20" xfId="14333" xr:uid="{5D622880-F6FB-4FD9-BD3E-6EA057D152FE}"/>
    <cellStyle name="Normal 13 2 21" xfId="14334" xr:uid="{5FABB1D7-00FB-4BEE-92E0-3E281CCEAB7B}"/>
    <cellStyle name="Normal 13 2 22" xfId="14335" xr:uid="{8BEB903F-577F-4B4E-8C87-EB9CFAA630DC}"/>
    <cellStyle name="Normal 13 2 23" xfId="14336" xr:uid="{465355F4-AF40-4E03-91FE-B8CEF3CAA87B}"/>
    <cellStyle name="Normal 13 2 24" xfId="14337" xr:uid="{FDE3CD19-D4B5-42C7-A00E-2C0E76F8CC1C}"/>
    <cellStyle name="Normal 13 2 25" xfId="14338" xr:uid="{E19CFFD7-6877-45F0-8A83-E387AF3638DB}"/>
    <cellStyle name="Normal 13 2 26" xfId="14339" xr:uid="{F2E73364-3DA9-48AA-97B9-0DAD77A13EEA}"/>
    <cellStyle name="Normal 13 2 27" xfId="14340" xr:uid="{869EF3EF-5FD1-44A6-B98C-955BCD643BD1}"/>
    <cellStyle name="Normal 13 2 28" xfId="14341" xr:uid="{2F247D9E-B05A-4C66-9A9B-93CBB38568A6}"/>
    <cellStyle name="Normal 13 2 29" xfId="14342" xr:uid="{6332724B-88A7-4105-A672-EF2A88686B4E}"/>
    <cellStyle name="Normal 13 2 3" xfId="14343" xr:uid="{FEF5522F-63A5-4328-AFAC-CED8A07A2EFC}"/>
    <cellStyle name="Normal 13 2 3 10" xfId="14344" xr:uid="{1545E1CA-5D49-4AF2-9B8B-0C432312D077}"/>
    <cellStyle name="Normal 13 2 3 10 10" xfId="14345" xr:uid="{911F7B6D-789B-4C8A-9765-9F88637068C2}"/>
    <cellStyle name="Normal 13 2 3 10 11" xfId="14346" xr:uid="{C799DA5D-FD88-4149-ABEC-34C4BA29A4C3}"/>
    <cellStyle name="Normal 13 2 3 10 12" xfId="14347" xr:uid="{25D66941-41C9-44CA-8DC5-E935F132A435}"/>
    <cellStyle name="Normal 13 2 3 10 13" xfId="14348" xr:uid="{F4AC4932-0D6E-4717-839A-9C348698A5BD}"/>
    <cellStyle name="Normal 13 2 3 10 14" xfId="14349" xr:uid="{3C436B46-4878-4589-B254-3F10A7AC84E3}"/>
    <cellStyle name="Normal 13 2 3 10 15" xfId="14350" xr:uid="{E22B8584-BC28-430A-8666-B0C457038ADC}"/>
    <cellStyle name="Normal 13 2 3 10 16" xfId="14351" xr:uid="{08D3B0A0-B079-466D-839C-B9B2D825F18A}"/>
    <cellStyle name="Normal 13 2 3 10 17" xfId="14352" xr:uid="{1F562FD0-C79C-4288-8C26-6124E4A75A25}"/>
    <cellStyle name="Normal 13 2 3 10 18" xfId="14353" xr:uid="{A2EA1491-3370-489C-B566-7D6B18EF2148}"/>
    <cellStyle name="Normal 13 2 3 10 19" xfId="14354" xr:uid="{965E87B6-AE60-4BCB-A644-6F7BCB438522}"/>
    <cellStyle name="Normal 13 2 3 10 2" xfId="14355" xr:uid="{771D38E4-BF2E-45AC-83A2-EC423B19F582}"/>
    <cellStyle name="Normal 13 2 3 10 20" xfId="14356" xr:uid="{178B99E7-82A0-493A-A2C1-332DD85A10D0}"/>
    <cellStyle name="Normal 13 2 3 10 21" xfId="14357" xr:uid="{2C429BF3-1DD2-4683-8BF6-FFB500D4006B}"/>
    <cellStyle name="Normal 13 2 3 10 22" xfId="14358" xr:uid="{8B13141F-F606-4A66-A8DE-902BA054F7B5}"/>
    <cellStyle name="Normal 13 2 3 10 3" xfId="14359" xr:uid="{69BE0AAE-9CDD-4822-87E4-F3CAF24AB646}"/>
    <cellStyle name="Normal 13 2 3 10 4" xfId="14360" xr:uid="{A601FE41-9CEC-4F54-91E4-65493B48AE1E}"/>
    <cellStyle name="Normal 13 2 3 10 5" xfId="14361" xr:uid="{C6CF2C44-295E-458E-9264-1A63DDF999C2}"/>
    <cellStyle name="Normal 13 2 3 10 6" xfId="14362" xr:uid="{04B60A88-F60B-468D-8393-900290AE76A0}"/>
    <cellStyle name="Normal 13 2 3 10 7" xfId="14363" xr:uid="{6DA85C51-F3CB-4A0E-9D6F-37F2EF015FC1}"/>
    <cellStyle name="Normal 13 2 3 10 8" xfId="14364" xr:uid="{BAC1ACC9-C52E-4140-85A4-3C87D39B0C67}"/>
    <cellStyle name="Normal 13 2 3 10 9" xfId="14365" xr:uid="{14C7462E-18C8-4AE0-A5DD-C9BEA1C3E261}"/>
    <cellStyle name="Normal 13 2 3 11" xfId="14366" xr:uid="{F5AF6DEF-3B6D-4803-9548-971990E9C5DB}"/>
    <cellStyle name="Normal 13 2 3 12" xfId="14367" xr:uid="{7630BFE1-9401-4EDF-AB88-D80FECC413F0}"/>
    <cellStyle name="Normal 13 2 3 13" xfId="14368" xr:uid="{2188A19D-C526-4104-BF20-327E09A935FF}"/>
    <cellStyle name="Normal 13 2 3 14" xfId="14369" xr:uid="{2D0968B3-EEF2-4519-8D78-EE377934EBE6}"/>
    <cellStyle name="Normal 13 2 3 15" xfId="14370" xr:uid="{DB352CB1-ECD8-41CE-8093-C95B914764F5}"/>
    <cellStyle name="Normal 13 2 3 16" xfId="14371" xr:uid="{C72C00BE-9529-4511-AFD0-DF0E7A387618}"/>
    <cellStyle name="Normal 13 2 3 17" xfId="14372" xr:uid="{045E647F-E6A3-4F44-8F69-DF3B8E91ACE7}"/>
    <cellStyle name="Normal 13 2 3 18" xfId="14373" xr:uid="{A8FBD580-36C8-49CD-809A-C739DFB12E07}"/>
    <cellStyle name="Normal 13 2 3 19" xfId="14374" xr:uid="{901AC4E1-C05D-42A4-A164-96A26EA609F1}"/>
    <cellStyle name="Normal 13 2 3 2" xfId="14375" xr:uid="{9586CB45-053D-46E9-A562-B8A9158B9027}"/>
    <cellStyle name="Normal 13 2 3 2 10" xfId="14376" xr:uid="{441446C5-E8EC-4874-A4A8-DA012E47973D}"/>
    <cellStyle name="Normal 13 2 3 2 11" xfId="14377" xr:uid="{208ECD6D-3357-46F2-87C3-4826F26442C6}"/>
    <cellStyle name="Normal 13 2 3 2 12" xfId="14378" xr:uid="{6C7E31BF-61FF-4331-8C81-02DCD0C882DD}"/>
    <cellStyle name="Normal 13 2 3 2 13" xfId="14379" xr:uid="{660E84F7-1A65-4562-BB52-FBE4148E1FDD}"/>
    <cellStyle name="Normal 13 2 3 2 14" xfId="14380" xr:uid="{D377AAD2-FBA9-4A36-B975-0F67EA033FAC}"/>
    <cellStyle name="Normal 13 2 3 2 15" xfId="14381" xr:uid="{0E597A9E-4DC5-43E6-8B0F-E42C350A02F6}"/>
    <cellStyle name="Normal 13 2 3 2 16" xfId="14382" xr:uid="{4B8E6D84-979F-411E-AA1D-E1C5711B6B20}"/>
    <cellStyle name="Normal 13 2 3 2 17" xfId="14383" xr:uid="{C35F094F-7E79-4C41-BB04-B0E7323E514A}"/>
    <cellStyle name="Normal 13 2 3 2 18" xfId="14384" xr:uid="{587F240F-2D64-4EA7-8D92-B4347BCFA18E}"/>
    <cellStyle name="Normal 13 2 3 2 19" xfId="14385" xr:uid="{7D4CBE6A-32E3-46CE-AE95-33DB2F878635}"/>
    <cellStyle name="Normal 13 2 3 2 2" xfId="14386" xr:uid="{C71E1A99-4E26-4A73-B840-8E766084C941}"/>
    <cellStyle name="Normal 13 2 3 2 20" xfId="14387" xr:uid="{DD676329-931B-47A9-A5C9-23D8AC480AE9}"/>
    <cellStyle name="Normal 13 2 3 2 21" xfId="14388" xr:uid="{50F2B4D8-C8CB-4281-9DBF-427C8AA41065}"/>
    <cellStyle name="Normal 13 2 3 2 22" xfId="14389" xr:uid="{1143EC14-DCE3-4B1C-99B1-D99D9D1CE7F9}"/>
    <cellStyle name="Normal 13 2 3 2 3" xfId="14390" xr:uid="{70B16BA2-26DD-4210-9470-18B5A2FBCB38}"/>
    <cellStyle name="Normal 13 2 3 2 4" xfId="14391" xr:uid="{F81AC6AE-DE37-4762-9D3E-939E65BB67E4}"/>
    <cellStyle name="Normal 13 2 3 2 5" xfId="14392" xr:uid="{39A461A7-FA3C-426D-BBE5-8AE2585EBB7A}"/>
    <cellStyle name="Normal 13 2 3 2 6" xfId="14393" xr:uid="{869FDF06-446A-42F6-B624-BEAACC1B3193}"/>
    <cellStyle name="Normal 13 2 3 2 7" xfId="14394" xr:uid="{BC288253-068F-46B8-917C-1B9F1AA4CA26}"/>
    <cellStyle name="Normal 13 2 3 2 8" xfId="14395" xr:uid="{7C12E4BB-434E-4017-97A3-BD15C3E475FE}"/>
    <cellStyle name="Normal 13 2 3 2 9" xfId="14396" xr:uid="{8DB1310B-E8B6-4FBC-BCB4-4BC1ABDF9FEC}"/>
    <cellStyle name="Normal 13 2 3 20" xfId="14397" xr:uid="{66A661B3-A493-4E90-B513-41F881487EC3}"/>
    <cellStyle name="Normal 13 2 3 21" xfId="14398" xr:uid="{6D8FF04D-200C-4FC4-A268-358BEA61DE3B}"/>
    <cellStyle name="Normal 13 2 3 22" xfId="14399" xr:uid="{AFA2D6C8-92E9-4024-A68A-3730151D557D}"/>
    <cellStyle name="Normal 13 2 3 23" xfId="14400" xr:uid="{B60F17E5-474C-4A15-A7AF-D595FA7B1D8E}"/>
    <cellStyle name="Normal 13 2 3 24" xfId="14401" xr:uid="{3446F714-B12F-415F-A9BD-2482B1A9F651}"/>
    <cellStyle name="Normal 13 2 3 25" xfId="14402" xr:uid="{F96A0EB0-2881-4C81-B76B-06D4AE7C2073}"/>
    <cellStyle name="Normal 13 2 3 26" xfId="14403" xr:uid="{E1F0676E-3DF4-4982-B6F0-BAA46076AA9E}"/>
    <cellStyle name="Normal 13 2 3 27" xfId="14404" xr:uid="{0BECAB36-A00E-4BC0-B60D-7FED7A6D30A4}"/>
    <cellStyle name="Normal 13 2 3 28" xfId="14405" xr:uid="{A6489B4C-CC12-4DD8-9891-D8A964BCDFBD}"/>
    <cellStyle name="Normal 13 2 3 29" xfId="14406" xr:uid="{3A35FC08-217B-49C2-891E-08FDD6818B58}"/>
    <cellStyle name="Normal 13 2 3 3" xfId="14407" xr:uid="{3AD6265C-E944-4A70-91FB-40B714AFAF7F}"/>
    <cellStyle name="Normal 13 2 3 3 10" xfId="14408" xr:uid="{134F7361-CAED-48C7-AF44-44438E8069CC}"/>
    <cellStyle name="Normal 13 2 3 3 11" xfId="14409" xr:uid="{E458EAAF-4415-4922-8C54-DFDB3F820C70}"/>
    <cellStyle name="Normal 13 2 3 3 12" xfId="14410" xr:uid="{840F71D4-3A54-454A-9B45-7F38D51A12D2}"/>
    <cellStyle name="Normal 13 2 3 3 13" xfId="14411" xr:uid="{1691BA3A-0483-4D41-9AAE-4376C138556C}"/>
    <cellStyle name="Normal 13 2 3 3 14" xfId="14412" xr:uid="{9EE692EC-970F-4DEA-9307-DC88D6EA36FC}"/>
    <cellStyle name="Normal 13 2 3 3 15" xfId="14413" xr:uid="{12EB672E-C5D9-47BD-AD88-8B0FCD884C0E}"/>
    <cellStyle name="Normal 13 2 3 3 16" xfId="14414" xr:uid="{DD4C46C8-BD79-42FB-B685-03E23B8593E3}"/>
    <cellStyle name="Normal 13 2 3 3 17" xfId="14415" xr:uid="{9561EB5A-6950-417D-ADD3-791824ACC8D6}"/>
    <cellStyle name="Normal 13 2 3 3 18" xfId="14416" xr:uid="{214E8C2B-5ABF-4A3A-AF38-BC9396C0EB9E}"/>
    <cellStyle name="Normal 13 2 3 3 19" xfId="14417" xr:uid="{29AE3BB8-592B-412C-90D5-5C6E8C7A95AE}"/>
    <cellStyle name="Normal 13 2 3 3 2" xfId="14418" xr:uid="{8AAB92A4-03BF-4ED9-826E-AF694792F73C}"/>
    <cellStyle name="Normal 13 2 3 3 20" xfId="14419" xr:uid="{365BEA64-BB63-49BE-8725-05156549D0A6}"/>
    <cellStyle name="Normal 13 2 3 3 21" xfId="14420" xr:uid="{6A4F4D79-00C7-4F6B-ABF1-EC29FD56B3EC}"/>
    <cellStyle name="Normal 13 2 3 3 22" xfId="14421" xr:uid="{AB3C0EFF-59A0-4C2E-94DD-954A653BA35F}"/>
    <cellStyle name="Normal 13 2 3 3 3" xfId="14422" xr:uid="{12DF0331-AD15-4151-9CBC-9106591EB45B}"/>
    <cellStyle name="Normal 13 2 3 3 4" xfId="14423" xr:uid="{45E26FDD-542C-49F3-965B-4FE73DA46A81}"/>
    <cellStyle name="Normal 13 2 3 3 5" xfId="14424" xr:uid="{85AC14AA-6F67-486A-8DE5-F3BCD8F6BE3D}"/>
    <cellStyle name="Normal 13 2 3 3 6" xfId="14425" xr:uid="{12D252F2-DE85-4C86-AC0F-185C21F33CFD}"/>
    <cellStyle name="Normal 13 2 3 3 7" xfId="14426" xr:uid="{CD3DE2B2-22A3-4111-A91C-4E19F2970A55}"/>
    <cellStyle name="Normal 13 2 3 3 8" xfId="14427" xr:uid="{5920C051-1906-48E6-9928-B042C83F86CB}"/>
    <cellStyle name="Normal 13 2 3 3 9" xfId="14428" xr:uid="{2147C03A-FA4A-4109-A254-D19A02342D2D}"/>
    <cellStyle name="Normal 13 2 3 30" xfId="14429" xr:uid="{D24924FC-4F0F-43AB-BF51-F1327EF833C7}"/>
    <cellStyle name="Normal 13 2 3 31" xfId="14430" xr:uid="{51103D05-6989-45DD-98E1-8F0DABFB6DC7}"/>
    <cellStyle name="Normal 13 2 3 4" xfId="14431" xr:uid="{FB52E209-1423-4385-9AD1-87BAFA3D9D53}"/>
    <cellStyle name="Normal 13 2 3 4 10" xfId="14432" xr:uid="{B1DA48F8-0B39-4775-9DF5-ACEC2DA37A0F}"/>
    <cellStyle name="Normal 13 2 3 4 11" xfId="14433" xr:uid="{87084526-B5B8-4CB3-AB78-B315543CD3FD}"/>
    <cellStyle name="Normal 13 2 3 4 12" xfId="14434" xr:uid="{F1F234EE-F4FE-424B-9C9C-94460F0B6BBB}"/>
    <cellStyle name="Normal 13 2 3 4 13" xfId="14435" xr:uid="{0430CACC-DB34-483A-AE5B-51BE19AA2E84}"/>
    <cellStyle name="Normal 13 2 3 4 14" xfId="14436" xr:uid="{6E7C5DC7-0A61-4099-9999-587F35E3CBCE}"/>
    <cellStyle name="Normal 13 2 3 4 15" xfId="14437" xr:uid="{813D8E29-CC40-48EE-AD87-C1BBEB97599A}"/>
    <cellStyle name="Normal 13 2 3 4 16" xfId="14438" xr:uid="{AEE8A5B1-16D9-4D01-A123-3A5BC667A007}"/>
    <cellStyle name="Normal 13 2 3 4 17" xfId="14439" xr:uid="{0D98E71C-1225-491C-B98E-379F6CDEEC7D}"/>
    <cellStyle name="Normal 13 2 3 4 18" xfId="14440" xr:uid="{752CB687-F58D-4F6C-B2F3-0D730DF9C277}"/>
    <cellStyle name="Normal 13 2 3 4 19" xfId="14441" xr:uid="{5012C54F-8D9E-469D-ADC7-7007F073B61E}"/>
    <cellStyle name="Normal 13 2 3 4 2" xfId="14442" xr:uid="{1A2DEFC2-4C52-4C33-8BE0-AB455520CB22}"/>
    <cellStyle name="Normal 13 2 3 4 20" xfId="14443" xr:uid="{7EC20EE9-905A-4DFB-954E-84B54E255E23}"/>
    <cellStyle name="Normal 13 2 3 4 21" xfId="14444" xr:uid="{C31FBCCF-8E19-4A46-A737-63CBE428BF69}"/>
    <cellStyle name="Normal 13 2 3 4 22" xfId="14445" xr:uid="{8A45C256-BF11-4788-8A60-C271F7FA5043}"/>
    <cellStyle name="Normal 13 2 3 4 3" xfId="14446" xr:uid="{19C45CC4-A961-4A7D-8869-83FB0F57FD1E}"/>
    <cellStyle name="Normal 13 2 3 4 4" xfId="14447" xr:uid="{7016C637-7C57-4C2D-8E0B-F4F0B196DD41}"/>
    <cellStyle name="Normal 13 2 3 4 5" xfId="14448" xr:uid="{EF66A570-81BD-4CF2-9CE7-D3F8BD285D39}"/>
    <cellStyle name="Normal 13 2 3 4 6" xfId="14449" xr:uid="{5276F00B-97E4-440B-80AE-A4FD6950E88C}"/>
    <cellStyle name="Normal 13 2 3 4 7" xfId="14450" xr:uid="{86FD06DE-5405-407A-81C3-44E29B2308BE}"/>
    <cellStyle name="Normal 13 2 3 4 8" xfId="14451" xr:uid="{5D4B056A-DC34-4CB6-B85F-E745995E9F97}"/>
    <cellStyle name="Normal 13 2 3 4 9" xfId="14452" xr:uid="{AA3ACDE8-7CEC-4C1E-8367-DE34A8DF5619}"/>
    <cellStyle name="Normal 13 2 3 5" xfId="14453" xr:uid="{540211B9-F32A-4A51-9237-80AD40DBCCF2}"/>
    <cellStyle name="Normal 13 2 3 5 10" xfId="14454" xr:uid="{2D130D03-B4BF-4B0C-A2BF-3993BC813C38}"/>
    <cellStyle name="Normal 13 2 3 5 11" xfId="14455" xr:uid="{FDB00703-D6B9-4E6B-893C-3DAFDA5A1156}"/>
    <cellStyle name="Normal 13 2 3 5 12" xfId="14456" xr:uid="{33A33EF8-625C-4CF1-BBD1-301630B780AE}"/>
    <cellStyle name="Normal 13 2 3 5 13" xfId="14457" xr:uid="{0C4F8420-0B0D-4547-8B19-AFFD3CCEF175}"/>
    <cellStyle name="Normal 13 2 3 5 14" xfId="14458" xr:uid="{2B6EEEAA-90DA-4DB4-BA7C-B739B2DE713B}"/>
    <cellStyle name="Normal 13 2 3 5 15" xfId="14459" xr:uid="{FEEE0A80-3FA6-4132-955D-71664BCF7D39}"/>
    <cellStyle name="Normal 13 2 3 5 16" xfId="14460" xr:uid="{31B29AC0-B280-4E30-A05E-BA5F8F17D5FE}"/>
    <cellStyle name="Normal 13 2 3 5 17" xfId="14461" xr:uid="{17B32F3A-2681-4CEA-829D-F87CA086980E}"/>
    <cellStyle name="Normal 13 2 3 5 18" xfId="14462" xr:uid="{D573F753-DE98-497A-8D5F-E9A7CB8AF352}"/>
    <cellStyle name="Normal 13 2 3 5 19" xfId="14463" xr:uid="{54D2EADA-FD26-43F7-86C7-4AEABEE6F73C}"/>
    <cellStyle name="Normal 13 2 3 5 2" xfId="14464" xr:uid="{D42A7973-A859-49A9-900D-1E1F934DBEEE}"/>
    <cellStyle name="Normal 13 2 3 5 20" xfId="14465" xr:uid="{0E13F2F1-6E21-4341-B19E-1BBF1619BDCC}"/>
    <cellStyle name="Normal 13 2 3 5 21" xfId="14466" xr:uid="{C7693B00-5F83-40A0-9765-2240BF5FC021}"/>
    <cellStyle name="Normal 13 2 3 5 22" xfId="14467" xr:uid="{39E4C2A8-9EEC-432F-8AA1-F1BCE9B31F38}"/>
    <cellStyle name="Normal 13 2 3 5 3" xfId="14468" xr:uid="{7B96D604-A034-423D-9E8C-76E5C244D2FB}"/>
    <cellStyle name="Normal 13 2 3 5 4" xfId="14469" xr:uid="{7A99B79D-7333-4C25-9257-4A31E20ED4B2}"/>
    <cellStyle name="Normal 13 2 3 5 5" xfId="14470" xr:uid="{54FC9DAF-BB5B-4DA0-8C53-677DAE58697A}"/>
    <cellStyle name="Normal 13 2 3 5 6" xfId="14471" xr:uid="{137ACA4D-3315-4598-8996-E7B63614489D}"/>
    <cellStyle name="Normal 13 2 3 5 7" xfId="14472" xr:uid="{32B77D44-5AC8-4044-9C6E-840AEAC874FE}"/>
    <cellStyle name="Normal 13 2 3 5 8" xfId="14473" xr:uid="{3C926081-684B-4CC9-A6FB-ADDC287D9B8D}"/>
    <cellStyle name="Normal 13 2 3 5 9" xfId="14474" xr:uid="{F20E7951-C7F4-429E-B207-D756F5967B14}"/>
    <cellStyle name="Normal 13 2 3 6" xfId="14475" xr:uid="{8915D677-1D30-4F48-B5CC-34C10ECB2C17}"/>
    <cellStyle name="Normal 13 2 3 6 10" xfId="14476" xr:uid="{0D506706-8766-4504-B5AC-F9015A1AF327}"/>
    <cellStyle name="Normal 13 2 3 6 11" xfId="14477" xr:uid="{004127A7-2737-4E56-AB62-9ECA865FAB4F}"/>
    <cellStyle name="Normal 13 2 3 6 12" xfId="14478" xr:uid="{BC908DD7-5958-42F5-AFBD-8BE5D19BFBD5}"/>
    <cellStyle name="Normal 13 2 3 6 13" xfId="14479" xr:uid="{B8A3C15B-252A-43B1-BA0B-714F90A930DD}"/>
    <cellStyle name="Normal 13 2 3 6 14" xfId="14480" xr:uid="{76168ABE-3238-4FBF-BF34-014B962DA040}"/>
    <cellStyle name="Normal 13 2 3 6 15" xfId="14481" xr:uid="{149B7DC6-46E3-45AE-AF2A-8463161B1EDC}"/>
    <cellStyle name="Normal 13 2 3 6 16" xfId="14482" xr:uid="{CC592BB3-BB62-4D77-9017-2A7A01AA7DE4}"/>
    <cellStyle name="Normal 13 2 3 6 17" xfId="14483" xr:uid="{44CFA50C-696C-4DE8-8DF8-F41B594DF16C}"/>
    <cellStyle name="Normal 13 2 3 6 18" xfId="14484" xr:uid="{EB121959-FD80-4D2B-A271-1B574F4A133F}"/>
    <cellStyle name="Normal 13 2 3 6 19" xfId="14485" xr:uid="{A35FF5E9-BEBB-4E50-A007-7211557881E6}"/>
    <cellStyle name="Normal 13 2 3 6 2" xfId="14486" xr:uid="{8552E36A-8CF3-474B-B492-0F0836B6F6C1}"/>
    <cellStyle name="Normal 13 2 3 6 20" xfId="14487" xr:uid="{B2A4B847-DB58-4140-BB35-3A60A6A2388D}"/>
    <cellStyle name="Normal 13 2 3 6 21" xfId="14488" xr:uid="{F71D29CA-1B04-461C-8357-92F2AF2C5E51}"/>
    <cellStyle name="Normal 13 2 3 6 22" xfId="14489" xr:uid="{DDB9F50F-FB2B-4675-AF68-C8C842F9B170}"/>
    <cellStyle name="Normal 13 2 3 6 3" xfId="14490" xr:uid="{BFEEC388-7777-443A-9D57-4D07FB720F91}"/>
    <cellStyle name="Normal 13 2 3 6 4" xfId="14491" xr:uid="{82475F9A-83E5-4907-A786-FA6451BD2574}"/>
    <cellStyle name="Normal 13 2 3 6 5" xfId="14492" xr:uid="{F6BFE4E1-B313-49C5-A44D-8ECF3A5A6C46}"/>
    <cellStyle name="Normal 13 2 3 6 6" xfId="14493" xr:uid="{5B28A1AE-2EAA-47B8-B077-D2F369C328C9}"/>
    <cellStyle name="Normal 13 2 3 6 7" xfId="14494" xr:uid="{FAB785F8-49B7-4DAF-A26A-692F9B846148}"/>
    <cellStyle name="Normal 13 2 3 6 8" xfId="14495" xr:uid="{F7DE6002-EDF9-424B-87FD-190A1AA6AE15}"/>
    <cellStyle name="Normal 13 2 3 6 9" xfId="14496" xr:uid="{7AAE4D4A-C2EB-475D-9771-19495290EBFF}"/>
    <cellStyle name="Normal 13 2 3 7" xfId="14497" xr:uid="{523567DB-70F6-4017-9F30-51DADDF7B72A}"/>
    <cellStyle name="Normal 13 2 3 7 10" xfId="14498" xr:uid="{D9AC7C43-3CC8-4C58-86CA-CC0809005823}"/>
    <cellStyle name="Normal 13 2 3 7 11" xfId="14499" xr:uid="{AFE018C4-5113-4DC9-B2DF-956A271BC182}"/>
    <cellStyle name="Normal 13 2 3 7 12" xfId="14500" xr:uid="{7A7FD4E6-4BF7-4572-8D23-2B3C36E29816}"/>
    <cellStyle name="Normal 13 2 3 7 13" xfId="14501" xr:uid="{B24F8472-BA1A-42D4-B772-642F63231D50}"/>
    <cellStyle name="Normal 13 2 3 7 14" xfId="14502" xr:uid="{429C967C-399E-4890-93EE-50A86A21CC2E}"/>
    <cellStyle name="Normal 13 2 3 7 15" xfId="14503" xr:uid="{8726CB0C-DE6E-4719-BBF3-6D873D8512EA}"/>
    <cellStyle name="Normal 13 2 3 7 16" xfId="14504" xr:uid="{06BE3D55-4871-4D74-A240-80EA85F9F63D}"/>
    <cellStyle name="Normal 13 2 3 7 17" xfId="14505" xr:uid="{11D535FD-9581-48E3-B6F2-941808BD44D4}"/>
    <cellStyle name="Normal 13 2 3 7 18" xfId="14506" xr:uid="{F02E14CD-0932-4770-AE5D-516F0337F9ED}"/>
    <cellStyle name="Normal 13 2 3 7 19" xfId="14507" xr:uid="{3A04516C-17FC-4C48-9A67-8EBA5C266BA6}"/>
    <cellStyle name="Normal 13 2 3 7 2" xfId="14508" xr:uid="{C18FDCC1-30B6-4357-A304-47989EB9CBC8}"/>
    <cellStyle name="Normal 13 2 3 7 20" xfId="14509" xr:uid="{D78BEC00-E7D7-4A61-AB22-7262333DC5D2}"/>
    <cellStyle name="Normal 13 2 3 7 21" xfId="14510" xr:uid="{FE0BE2F2-6E75-4264-967C-DA5DE973654C}"/>
    <cellStyle name="Normal 13 2 3 7 22" xfId="14511" xr:uid="{06B789E4-15B0-4792-869B-B0AD87F41075}"/>
    <cellStyle name="Normal 13 2 3 7 3" xfId="14512" xr:uid="{D40982D9-E38D-4A3E-8EAD-3138C32203FE}"/>
    <cellStyle name="Normal 13 2 3 7 4" xfId="14513" xr:uid="{64305F84-759A-4EF9-B814-06DE946C984C}"/>
    <cellStyle name="Normal 13 2 3 7 5" xfId="14514" xr:uid="{B3172317-489C-4622-B43D-5BEE5AA39AFE}"/>
    <cellStyle name="Normal 13 2 3 7 6" xfId="14515" xr:uid="{8369C9C3-4858-4413-B002-E8F6DE9BB625}"/>
    <cellStyle name="Normal 13 2 3 7 7" xfId="14516" xr:uid="{89D82FF8-6B06-448A-A48B-A1D132F3C006}"/>
    <cellStyle name="Normal 13 2 3 7 8" xfId="14517" xr:uid="{960DD0CD-5985-4EFB-A318-4D01349DD1D4}"/>
    <cellStyle name="Normal 13 2 3 7 9" xfId="14518" xr:uid="{00F40AB0-AE51-4F3D-B053-3FCB10078EA3}"/>
    <cellStyle name="Normal 13 2 3 8" xfId="14519" xr:uid="{08DC7938-8AF5-483E-BCC2-86B016BC43B0}"/>
    <cellStyle name="Normal 13 2 3 8 10" xfId="14520" xr:uid="{C96F4853-A1E9-45E0-9521-ED16F9E93F90}"/>
    <cellStyle name="Normal 13 2 3 8 11" xfId="14521" xr:uid="{E0B4BEE8-DE60-4187-A03C-758BD8C553C0}"/>
    <cellStyle name="Normal 13 2 3 8 12" xfId="14522" xr:uid="{1A9E07CB-C263-4D87-A43B-B6CA60E505F8}"/>
    <cellStyle name="Normal 13 2 3 8 13" xfId="14523" xr:uid="{C1FBD25D-4F8D-470E-A093-CE88B02877FF}"/>
    <cellStyle name="Normal 13 2 3 8 14" xfId="14524" xr:uid="{EDFD2F5A-F233-4688-AB3A-3FA03C6D319E}"/>
    <cellStyle name="Normal 13 2 3 8 15" xfId="14525" xr:uid="{05318EA9-C8E2-4779-9CDB-1092583D2976}"/>
    <cellStyle name="Normal 13 2 3 8 16" xfId="14526" xr:uid="{915D10EC-DC24-46E0-88C0-436497A7978A}"/>
    <cellStyle name="Normal 13 2 3 8 17" xfId="14527" xr:uid="{97693C08-4B80-44E6-A357-A3F543FFFD94}"/>
    <cellStyle name="Normal 13 2 3 8 18" xfId="14528" xr:uid="{5CA18492-A578-4BE4-AB3B-9A8E990FECF2}"/>
    <cellStyle name="Normal 13 2 3 8 19" xfId="14529" xr:uid="{B5CF279F-7F04-460C-910A-7BF71BDB20E9}"/>
    <cellStyle name="Normal 13 2 3 8 2" xfId="14530" xr:uid="{3B35B7DF-A9F3-4C11-86CE-2ECF5129714B}"/>
    <cellStyle name="Normal 13 2 3 8 20" xfId="14531" xr:uid="{AA1D49A5-CCB6-47B9-89DE-D8DC172229FE}"/>
    <cellStyle name="Normal 13 2 3 8 21" xfId="14532" xr:uid="{B3958A2E-BC2C-475D-B538-CF4FDA08BA55}"/>
    <cellStyle name="Normal 13 2 3 8 22" xfId="14533" xr:uid="{E580B4C5-21BD-4850-BF4F-6D51BD5AF5F6}"/>
    <cellStyle name="Normal 13 2 3 8 3" xfId="14534" xr:uid="{87D15D3C-AFCB-4CB8-90B3-6BD5F2C69936}"/>
    <cellStyle name="Normal 13 2 3 8 4" xfId="14535" xr:uid="{87076341-65FE-4B30-9E06-10B9174A4E11}"/>
    <cellStyle name="Normal 13 2 3 8 5" xfId="14536" xr:uid="{780D63B4-1C0A-4EA3-A5CC-5A504FBA722F}"/>
    <cellStyle name="Normal 13 2 3 8 6" xfId="14537" xr:uid="{849F3574-2677-444D-9880-3CD2DDEA182F}"/>
    <cellStyle name="Normal 13 2 3 8 7" xfId="14538" xr:uid="{0F32970B-4316-441A-A6C0-2AE540229BE7}"/>
    <cellStyle name="Normal 13 2 3 8 8" xfId="14539" xr:uid="{115A9E42-7CD1-4D8B-B33C-B708C20F91D4}"/>
    <cellStyle name="Normal 13 2 3 8 9" xfId="14540" xr:uid="{C022FA52-6995-499B-A8EC-F8D5CB7E77FF}"/>
    <cellStyle name="Normal 13 2 3 9" xfId="14541" xr:uid="{0A9C69C1-ACED-4E0E-B5A1-D1024F91879B}"/>
    <cellStyle name="Normal 13 2 3 9 10" xfId="14542" xr:uid="{04F83DF1-C52F-4561-B25E-517C387D4D6E}"/>
    <cellStyle name="Normal 13 2 3 9 11" xfId="14543" xr:uid="{693124F3-9275-487E-AA25-D48E2C5048B5}"/>
    <cellStyle name="Normal 13 2 3 9 12" xfId="14544" xr:uid="{EBB473A1-3616-4DBF-A26C-CF5D06132F7A}"/>
    <cellStyle name="Normal 13 2 3 9 13" xfId="14545" xr:uid="{58F3A650-21CD-4365-9C17-95DF34737905}"/>
    <cellStyle name="Normal 13 2 3 9 14" xfId="14546" xr:uid="{464C8C5C-BABB-4FA5-A81C-1D90E8B2C284}"/>
    <cellStyle name="Normal 13 2 3 9 15" xfId="14547" xr:uid="{86118CF6-F137-41B2-97F7-3616672317EA}"/>
    <cellStyle name="Normal 13 2 3 9 16" xfId="14548" xr:uid="{8BAD948D-62C2-4939-B99D-C754CF131523}"/>
    <cellStyle name="Normal 13 2 3 9 17" xfId="14549" xr:uid="{C9B2B557-94A7-4846-9618-5D58CEA33D10}"/>
    <cellStyle name="Normal 13 2 3 9 18" xfId="14550" xr:uid="{075F6F2F-EBE8-4DA1-B825-5025AFFDA0C1}"/>
    <cellStyle name="Normal 13 2 3 9 19" xfId="14551" xr:uid="{184825BA-9FC3-4BFB-B8D0-6DE698FC47B5}"/>
    <cellStyle name="Normal 13 2 3 9 2" xfId="14552" xr:uid="{788E4C7E-2606-45BD-B20A-6F4956DB7A34}"/>
    <cellStyle name="Normal 13 2 3 9 20" xfId="14553" xr:uid="{02BFFB3A-0B4C-4201-8596-8E90C9756DAD}"/>
    <cellStyle name="Normal 13 2 3 9 21" xfId="14554" xr:uid="{D13D2E0C-B4BE-4BEF-912D-AE74FE9CA399}"/>
    <cellStyle name="Normal 13 2 3 9 22" xfId="14555" xr:uid="{31087BF2-0C88-458E-B4F5-B964542CEF53}"/>
    <cellStyle name="Normal 13 2 3 9 3" xfId="14556" xr:uid="{9EA2A206-666C-42EA-AA10-3E81FCF8F0A3}"/>
    <cellStyle name="Normal 13 2 3 9 4" xfId="14557" xr:uid="{89F9A6E2-C230-4706-9629-B4B58233C16D}"/>
    <cellStyle name="Normal 13 2 3 9 5" xfId="14558" xr:uid="{95D1A33C-B7EC-4071-9340-3CFD59D2DF06}"/>
    <cellStyle name="Normal 13 2 3 9 6" xfId="14559" xr:uid="{F1CBBEAA-1E99-41D3-B814-2C0CA09A1CE7}"/>
    <cellStyle name="Normal 13 2 3 9 7" xfId="14560" xr:uid="{119B5E09-0DF0-4685-9095-A7935CB4D590}"/>
    <cellStyle name="Normal 13 2 3 9 8" xfId="14561" xr:uid="{342D6CF9-B7D7-4B3A-84B8-68F09354B335}"/>
    <cellStyle name="Normal 13 2 3 9 9" xfId="14562" xr:uid="{EB704811-E222-4FD4-8489-50E1BF19A1F7}"/>
    <cellStyle name="Normal 13 2 30" xfId="14563" xr:uid="{603B000A-DD1E-4A44-918D-A4EAFEAE019A}"/>
    <cellStyle name="Normal 13 2 31" xfId="14564" xr:uid="{C390DE0D-EE7C-4E7D-886D-6C30A6DA04D6}"/>
    <cellStyle name="Normal 13 2 32" xfId="14565" xr:uid="{0A6E9097-D14D-4C55-A69F-8BD557F4DF50}"/>
    <cellStyle name="Normal 13 2 33" xfId="14566" xr:uid="{4F1772AB-3559-4055-B298-C747FBD9EC32}"/>
    <cellStyle name="Normal 13 2 34" xfId="14567" xr:uid="{530571E5-7537-4270-90A0-24352B30383A}"/>
    <cellStyle name="Normal 13 2 35" xfId="14568" xr:uid="{E8E4ED38-4F4B-480E-853F-0BFAAB28BD82}"/>
    <cellStyle name="Normal 13 2 36" xfId="14569" xr:uid="{09867D65-ABDA-449B-BD29-FE023E0785EE}"/>
    <cellStyle name="Normal 13 2 4" xfId="14570" xr:uid="{21EA2095-1C9A-4D87-92B4-685D871DB2AC}"/>
    <cellStyle name="Normal 13 2 4 10" xfId="14571" xr:uid="{EFB667A6-04C4-499D-B3F6-EE0CE77C666D}"/>
    <cellStyle name="Normal 13 2 4 10 10" xfId="14572" xr:uid="{643B2724-1FB1-485C-AEA3-F9FA4AC86FFF}"/>
    <cellStyle name="Normal 13 2 4 10 11" xfId="14573" xr:uid="{A57054FB-F642-4F2E-AC29-4CBAB3C0D874}"/>
    <cellStyle name="Normal 13 2 4 10 12" xfId="14574" xr:uid="{E559CCE3-963A-45C3-A857-1F6C91693038}"/>
    <cellStyle name="Normal 13 2 4 10 13" xfId="14575" xr:uid="{18AA9C8A-05C4-429F-A94E-A93520A98C71}"/>
    <cellStyle name="Normal 13 2 4 10 14" xfId="14576" xr:uid="{B2232673-E609-4731-9793-62E3C0AECC22}"/>
    <cellStyle name="Normal 13 2 4 10 15" xfId="14577" xr:uid="{7604147F-76CC-4B83-9398-10CF69760543}"/>
    <cellStyle name="Normal 13 2 4 10 16" xfId="14578" xr:uid="{B726D77A-49F6-4F1B-883F-D8DCAC0CC22A}"/>
    <cellStyle name="Normal 13 2 4 10 17" xfId="14579" xr:uid="{12BE05AE-D6E2-4D74-8018-3C095D52031F}"/>
    <cellStyle name="Normal 13 2 4 10 18" xfId="14580" xr:uid="{BBFF3490-5A2B-4795-9368-0EB46A6AB5BD}"/>
    <cellStyle name="Normal 13 2 4 10 19" xfId="14581" xr:uid="{920D5FC7-5D2D-4BD8-A410-0760A05B2641}"/>
    <cellStyle name="Normal 13 2 4 10 2" xfId="14582" xr:uid="{C29CAB00-8B1E-40A0-9C24-257ED4270F95}"/>
    <cellStyle name="Normal 13 2 4 10 20" xfId="14583" xr:uid="{2BAF6DE8-7C4A-4334-BAC6-0CEBD93DC646}"/>
    <cellStyle name="Normal 13 2 4 10 21" xfId="14584" xr:uid="{0A849A7C-D3A0-44BF-B68E-6B89E489E048}"/>
    <cellStyle name="Normal 13 2 4 10 22" xfId="14585" xr:uid="{D1D80C40-DF81-46AB-8170-A0C30A1638BF}"/>
    <cellStyle name="Normal 13 2 4 10 3" xfId="14586" xr:uid="{1F884F61-6337-4499-A458-014409A2AF8C}"/>
    <cellStyle name="Normal 13 2 4 10 4" xfId="14587" xr:uid="{26BF5812-12DD-4561-8FD3-1A77306EA303}"/>
    <cellStyle name="Normal 13 2 4 10 5" xfId="14588" xr:uid="{E2925BE5-48B9-4499-89F2-E7312E73F06C}"/>
    <cellStyle name="Normal 13 2 4 10 6" xfId="14589" xr:uid="{D0673B52-3C4D-4E2B-A120-3C1267437045}"/>
    <cellStyle name="Normal 13 2 4 10 7" xfId="14590" xr:uid="{CCDEC126-5483-420A-B73D-29185EE049C9}"/>
    <cellStyle name="Normal 13 2 4 10 8" xfId="14591" xr:uid="{35818130-BA1E-4F66-AE1B-60FFCDD844CE}"/>
    <cellStyle name="Normal 13 2 4 10 9" xfId="14592" xr:uid="{9B0A1C82-278C-4C80-B6FB-9C790E19E5F0}"/>
    <cellStyle name="Normal 13 2 4 11" xfId="14593" xr:uid="{7029D61E-45A4-4E07-9B51-AC3C56DB11C3}"/>
    <cellStyle name="Normal 13 2 4 12" xfId="14594" xr:uid="{7DA8F03E-D150-44C2-B788-2DC5AAA711CC}"/>
    <cellStyle name="Normal 13 2 4 13" xfId="14595" xr:uid="{58B3DB73-8C8F-46A0-AA67-8586D447F0CB}"/>
    <cellStyle name="Normal 13 2 4 14" xfId="14596" xr:uid="{B6DD87BF-845E-4217-BD4D-E4D28F2E7AAB}"/>
    <cellStyle name="Normal 13 2 4 15" xfId="14597" xr:uid="{0C2F817B-7C67-43B2-9AB7-F84A0F233A94}"/>
    <cellStyle name="Normal 13 2 4 16" xfId="14598" xr:uid="{0BA2FB5A-4000-48B4-84A3-02ED8F0803A8}"/>
    <cellStyle name="Normal 13 2 4 17" xfId="14599" xr:uid="{9438A95C-B493-4500-8AFA-FC54267C4F92}"/>
    <cellStyle name="Normal 13 2 4 18" xfId="14600" xr:uid="{2ED7AD3D-DC85-481C-A964-98D734E9DC34}"/>
    <cellStyle name="Normal 13 2 4 19" xfId="14601" xr:uid="{E319DE1A-9892-411C-8F08-C6AB8A076255}"/>
    <cellStyle name="Normal 13 2 4 2" xfId="14602" xr:uid="{09C8119D-B32A-4761-BFB3-E959408DFD76}"/>
    <cellStyle name="Normal 13 2 4 2 10" xfId="14603" xr:uid="{9B1F5B74-F2B2-4644-806A-16868C1B62D3}"/>
    <cellStyle name="Normal 13 2 4 2 11" xfId="14604" xr:uid="{2C6A978B-19F7-4ED9-A9AB-CA23E204141E}"/>
    <cellStyle name="Normal 13 2 4 2 12" xfId="14605" xr:uid="{629C6E62-9B64-481E-9CA7-A3066A28D324}"/>
    <cellStyle name="Normal 13 2 4 2 13" xfId="14606" xr:uid="{5207A8EF-6896-4F7A-A408-8DE44D806B9D}"/>
    <cellStyle name="Normal 13 2 4 2 14" xfId="14607" xr:uid="{0776DD33-2E58-4CB9-9013-9145A70117E0}"/>
    <cellStyle name="Normal 13 2 4 2 15" xfId="14608" xr:uid="{B4DFAF2F-968F-46BD-8245-4731DB5EF81E}"/>
    <cellStyle name="Normal 13 2 4 2 16" xfId="14609" xr:uid="{87B42146-9756-46C5-A730-C13153007ABB}"/>
    <cellStyle name="Normal 13 2 4 2 17" xfId="14610" xr:uid="{1ABE15E2-8B3F-4ED3-8308-EC1B8740F700}"/>
    <cellStyle name="Normal 13 2 4 2 18" xfId="14611" xr:uid="{CBBB4194-323E-45A4-BB74-96F382B8E7A0}"/>
    <cellStyle name="Normal 13 2 4 2 19" xfId="14612" xr:uid="{5DA6635E-0EAA-4595-95BB-5016F4C9BB74}"/>
    <cellStyle name="Normal 13 2 4 2 2" xfId="14613" xr:uid="{5932295E-D106-4B43-A076-DED0DC0D3D30}"/>
    <cellStyle name="Normal 13 2 4 2 20" xfId="14614" xr:uid="{86EB82AD-A34C-4520-A34B-3243648C2C74}"/>
    <cellStyle name="Normal 13 2 4 2 21" xfId="14615" xr:uid="{A84C0A38-4E33-407A-B1E8-6C4ACC4FEDBB}"/>
    <cellStyle name="Normal 13 2 4 2 22" xfId="14616" xr:uid="{968410DC-0938-44CA-A01D-2FDB7F8E94ED}"/>
    <cellStyle name="Normal 13 2 4 2 3" xfId="14617" xr:uid="{4DB16E86-E97A-4EDD-8088-B70A79735900}"/>
    <cellStyle name="Normal 13 2 4 2 4" xfId="14618" xr:uid="{2CBF9E2A-EC7E-44E8-81A9-54D75ABC033E}"/>
    <cellStyle name="Normal 13 2 4 2 5" xfId="14619" xr:uid="{FC906DCD-ABAD-451C-9381-79D722D9597D}"/>
    <cellStyle name="Normal 13 2 4 2 6" xfId="14620" xr:uid="{526BA3FA-2A06-44A6-8B75-B975F741A7B8}"/>
    <cellStyle name="Normal 13 2 4 2 7" xfId="14621" xr:uid="{A61A9C4A-BFF2-4D6B-B81E-228A2AD914BF}"/>
    <cellStyle name="Normal 13 2 4 2 8" xfId="14622" xr:uid="{182BCD9E-4CD9-44E3-8F96-E00E86CB4C45}"/>
    <cellStyle name="Normal 13 2 4 2 9" xfId="14623" xr:uid="{B458F4C7-E6FB-43B5-BFC1-C38D2D1AE9FF}"/>
    <cellStyle name="Normal 13 2 4 20" xfId="14624" xr:uid="{3C8A4006-D6D1-49D5-9C41-A5A2C6ED0293}"/>
    <cellStyle name="Normal 13 2 4 21" xfId="14625" xr:uid="{0E21BF47-947E-4B41-AB0B-C9C3B2C8AC21}"/>
    <cellStyle name="Normal 13 2 4 22" xfId="14626" xr:uid="{58E8753D-3FC5-4B19-B2CA-5E35912CAD51}"/>
    <cellStyle name="Normal 13 2 4 23" xfId="14627" xr:uid="{9674E9F6-A6CA-40AD-8E36-054240CCAB8F}"/>
    <cellStyle name="Normal 13 2 4 24" xfId="14628" xr:uid="{A355D393-4767-433C-A7D8-2153D9BFBBE6}"/>
    <cellStyle name="Normal 13 2 4 25" xfId="14629" xr:uid="{78E23D64-56D9-4A68-AE51-7A45DBEE76B7}"/>
    <cellStyle name="Normal 13 2 4 26" xfId="14630" xr:uid="{B2F7B9E0-DEEB-48F0-B17A-AF8B827DAA06}"/>
    <cellStyle name="Normal 13 2 4 27" xfId="14631" xr:uid="{EC81FD78-5138-4AA5-8917-229B1C7FAEEC}"/>
    <cellStyle name="Normal 13 2 4 28" xfId="14632" xr:uid="{F028CCA3-D8E4-4CCC-8D31-BADB405CAB01}"/>
    <cellStyle name="Normal 13 2 4 29" xfId="14633" xr:uid="{6145CCB0-A20F-4876-91DF-3FF50CA3F15C}"/>
    <cellStyle name="Normal 13 2 4 3" xfId="14634" xr:uid="{F8DBA3E9-6195-422F-A09B-423EEB5FE689}"/>
    <cellStyle name="Normal 13 2 4 3 10" xfId="14635" xr:uid="{A432E5D6-5756-48F7-86BB-E8FC9B3EF920}"/>
    <cellStyle name="Normal 13 2 4 3 11" xfId="14636" xr:uid="{98B6C9D7-D358-451B-A323-FEDA89E24B7A}"/>
    <cellStyle name="Normal 13 2 4 3 12" xfId="14637" xr:uid="{377432FE-A3F1-42A4-B455-51F0BFFC2415}"/>
    <cellStyle name="Normal 13 2 4 3 13" xfId="14638" xr:uid="{FD039109-9200-428D-8165-5A49F6F33D4B}"/>
    <cellStyle name="Normal 13 2 4 3 14" xfId="14639" xr:uid="{B253BA21-AAED-4218-8347-A351C2517441}"/>
    <cellStyle name="Normal 13 2 4 3 15" xfId="14640" xr:uid="{809F7007-D67D-47B5-A6CD-0F25C658FA27}"/>
    <cellStyle name="Normal 13 2 4 3 16" xfId="14641" xr:uid="{D1D61ACC-CA9D-463D-B5D2-42F645FA59FA}"/>
    <cellStyle name="Normal 13 2 4 3 17" xfId="14642" xr:uid="{E8CC30AE-3124-4B21-9E82-9E0AA0490AED}"/>
    <cellStyle name="Normal 13 2 4 3 18" xfId="14643" xr:uid="{6FA55B7D-26EF-4A1C-A127-EB284EF56B96}"/>
    <cellStyle name="Normal 13 2 4 3 19" xfId="14644" xr:uid="{D14ED51E-D3F9-4335-951A-EF0A8C022F91}"/>
    <cellStyle name="Normal 13 2 4 3 2" xfId="14645" xr:uid="{1F9E2FAA-422C-46A6-8442-F5A990D97FED}"/>
    <cellStyle name="Normal 13 2 4 3 20" xfId="14646" xr:uid="{E35A243A-9BD9-4E12-BE6F-87AAC7423DB4}"/>
    <cellStyle name="Normal 13 2 4 3 21" xfId="14647" xr:uid="{5884AFB1-BCE0-4859-8342-D4E1E7AAAE1A}"/>
    <cellStyle name="Normal 13 2 4 3 22" xfId="14648" xr:uid="{AA4132C4-0C98-4009-9204-1A1A901855EF}"/>
    <cellStyle name="Normal 13 2 4 3 3" xfId="14649" xr:uid="{4CC553F9-3A0E-4268-BBB9-ABBC9D2CDE39}"/>
    <cellStyle name="Normal 13 2 4 3 4" xfId="14650" xr:uid="{882DFACD-BD62-4A97-8B35-359DB29A1F6B}"/>
    <cellStyle name="Normal 13 2 4 3 5" xfId="14651" xr:uid="{4DCC0A25-3E93-48F9-8746-F3C11FA94C69}"/>
    <cellStyle name="Normal 13 2 4 3 6" xfId="14652" xr:uid="{E90C275D-844B-4C5D-95A4-BD837459A303}"/>
    <cellStyle name="Normal 13 2 4 3 7" xfId="14653" xr:uid="{91AE0024-B968-4A10-9346-67E74552A53B}"/>
    <cellStyle name="Normal 13 2 4 3 8" xfId="14654" xr:uid="{49F4FA4C-DAA1-4C56-83DC-E7EB25707733}"/>
    <cellStyle name="Normal 13 2 4 3 9" xfId="14655" xr:uid="{74F1D112-D5F5-4603-9C32-0DB442B240FD}"/>
    <cellStyle name="Normal 13 2 4 30" xfId="14656" xr:uid="{43619B16-A2CA-4E8E-BBAB-7C9624E2BFFB}"/>
    <cellStyle name="Normal 13 2 4 31" xfId="14657" xr:uid="{647CA32E-A00A-412E-B406-73D95ABC2961}"/>
    <cellStyle name="Normal 13 2 4 4" xfId="14658" xr:uid="{E0E6F4E3-446E-4BF0-8962-C0B314924F67}"/>
    <cellStyle name="Normal 13 2 4 4 10" xfId="14659" xr:uid="{D5FCA67D-37DA-49F5-8117-8FC94FE40081}"/>
    <cellStyle name="Normal 13 2 4 4 11" xfId="14660" xr:uid="{EE77189D-7531-4C3C-AACB-D2DAD94AF18B}"/>
    <cellStyle name="Normal 13 2 4 4 12" xfId="14661" xr:uid="{7F5F0182-A5ED-4B9D-81AD-36F64890072B}"/>
    <cellStyle name="Normal 13 2 4 4 13" xfId="14662" xr:uid="{D59FCAFC-7114-408B-8AB1-C643AB35FB6E}"/>
    <cellStyle name="Normal 13 2 4 4 14" xfId="14663" xr:uid="{CC9246E0-0F08-481C-8A05-9C8F419BF6F8}"/>
    <cellStyle name="Normal 13 2 4 4 15" xfId="14664" xr:uid="{0FA90925-1F46-44FC-9741-193BBAD56612}"/>
    <cellStyle name="Normal 13 2 4 4 16" xfId="14665" xr:uid="{10D12AA8-D67C-40DF-8C39-6EFFC9D625CB}"/>
    <cellStyle name="Normal 13 2 4 4 17" xfId="14666" xr:uid="{D251B207-D806-4ACB-93DD-51F1137D848B}"/>
    <cellStyle name="Normal 13 2 4 4 18" xfId="14667" xr:uid="{DBD72A01-C8C0-445F-A6F0-04F21990BB1F}"/>
    <cellStyle name="Normal 13 2 4 4 19" xfId="14668" xr:uid="{C0665056-3B05-4FCD-901F-41C059EC5462}"/>
    <cellStyle name="Normal 13 2 4 4 2" xfId="14669" xr:uid="{C6461282-2FD7-42D0-AC4D-4B9CACC9E811}"/>
    <cellStyle name="Normal 13 2 4 4 20" xfId="14670" xr:uid="{446838DB-9BBE-4E46-B971-BD1910AD0CB7}"/>
    <cellStyle name="Normal 13 2 4 4 21" xfId="14671" xr:uid="{26F117DE-57A4-42CE-AACA-5D59E117FADF}"/>
    <cellStyle name="Normal 13 2 4 4 22" xfId="14672" xr:uid="{DDB4AB90-A0D5-44FE-89B3-24A2F04A2E8B}"/>
    <cellStyle name="Normal 13 2 4 4 3" xfId="14673" xr:uid="{DE438A0E-FF74-4D3F-9A79-3AD4AD308D00}"/>
    <cellStyle name="Normal 13 2 4 4 4" xfId="14674" xr:uid="{C63FF216-C2DD-41FB-AABE-3FAF377EDC8B}"/>
    <cellStyle name="Normal 13 2 4 4 5" xfId="14675" xr:uid="{1224D0D7-FB52-422B-95BC-9BB0E8245502}"/>
    <cellStyle name="Normal 13 2 4 4 6" xfId="14676" xr:uid="{1AE02C5E-44D7-45B2-8B89-A7679ECDAF17}"/>
    <cellStyle name="Normal 13 2 4 4 7" xfId="14677" xr:uid="{D7553BCE-5A01-49D7-9A54-379952A1078B}"/>
    <cellStyle name="Normal 13 2 4 4 8" xfId="14678" xr:uid="{FB43DE77-7B9C-49A2-8A0B-41C2E4B0E900}"/>
    <cellStyle name="Normal 13 2 4 4 9" xfId="14679" xr:uid="{E5130BF1-DE7B-4BFE-B01B-72C851FA885B}"/>
    <cellStyle name="Normal 13 2 4 5" xfId="14680" xr:uid="{9EA5E53E-C880-4016-BF51-38E261C62516}"/>
    <cellStyle name="Normal 13 2 4 5 10" xfId="14681" xr:uid="{37BD1168-D125-441A-AE41-D2D2D1A84915}"/>
    <cellStyle name="Normal 13 2 4 5 11" xfId="14682" xr:uid="{CB2660AA-290B-45FB-83DE-F96889564790}"/>
    <cellStyle name="Normal 13 2 4 5 12" xfId="14683" xr:uid="{E1D3DD20-C1C9-472E-9498-AE65D4D2C0E3}"/>
    <cellStyle name="Normal 13 2 4 5 13" xfId="14684" xr:uid="{5BF9E790-CFB2-4FA9-BBAA-E4ADA2E24C90}"/>
    <cellStyle name="Normal 13 2 4 5 14" xfId="14685" xr:uid="{284476E4-AA4D-4895-AF66-AF9302656908}"/>
    <cellStyle name="Normal 13 2 4 5 15" xfId="14686" xr:uid="{C7D1F159-B78F-4430-BF41-E5980ACB16AA}"/>
    <cellStyle name="Normal 13 2 4 5 16" xfId="14687" xr:uid="{8EAA347D-E97D-40BA-A7B6-1EC998437E49}"/>
    <cellStyle name="Normal 13 2 4 5 17" xfId="14688" xr:uid="{06681228-C4A3-4771-8855-D5F2982705DA}"/>
    <cellStyle name="Normal 13 2 4 5 18" xfId="14689" xr:uid="{16699B2B-DAD0-4D27-BA20-A4EFEA683896}"/>
    <cellStyle name="Normal 13 2 4 5 19" xfId="14690" xr:uid="{AD5CFEB1-4551-46BA-8A6B-241170EA0E7A}"/>
    <cellStyle name="Normal 13 2 4 5 2" xfId="14691" xr:uid="{312AA8D0-9A17-4416-8A4D-F0F66673FBE5}"/>
    <cellStyle name="Normal 13 2 4 5 20" xfId="14692" xr:uid="{13757328-FFDE-4A2F-B19E-573DC3DF2CF3}"/>
    <cellStyle name="Normal 13 2 4 5 21" xfId="14693" xr:uid="{C57406D5-4067-4A65-9D8A-C895EEFB79C2}"/>
    <cellStyle name="Normal 13 2 4 5 22" xfId="14694" xr:uid="{57E2170F-A847-4F4A-B11B-B3E7636018C8}"/>
    <cellStyle name="Normal 13 2 4 5 3" xfId="14695" xr:uid="{95860B57-385D-4492-9FAC-A29F099E5D23}"/>
    <cellStyle name="Normal 13 2 4 5 4" xfId="14696" xr:uid="{2FE9F53D-9625-4CC7-93F7-931EC4FFF9A2}"/>
    <cellStyle name="Normal 13 2 4 5 5" xfId="14697" xr:uid="{34F8B1A3-E447-49CC-92F2-8F6252937A60}"/>
    <cellStyle name="Normal 13 2 4 5 6" xfId="14698" xr:uid="{D76F18F0-3C46-4D73-A7CD-5B6641B81178}"/>
    <cellStyle name="Normal 13 2 4 5 7" xfId="14699" xr:uid="{EBDB53E8-8DEC-43DF-B403-D3EC5915AAE5}"/>
    <cellStyle name="Normal 13 2 4 5 8" xfId="14700" xr:uid="{2FB0317F-FC87-49D4-9D93-2E2778B50FED}"/>
    <cellStyle name="Normal 13 2 4 5 9" xfId="14701" xr:uid="{5E0F1F74-37BB-4CFC-87B6-76BCC058FBEA}"/>
    <cellStyle name="Normal 13 2 4 6" xfId="14702" xr:uid="{8CA093EB-A008-4A17-984E-A3EBD6E3AB40}"/>
    <cellStyle name="Normal 13 2 4 6 10" xfId="14703" xr:uid="{03B7D1A1-180B-4E01-AD10-0538D76A3A40}"/>
    <cellStyle name="Normal 13 2 4 6 11" xfId="14704" xr:uid="{12316D85-B11F-4BAB-93FA-12395AA723A2}"/>
    <cellStyle name="Normal 13 2 4 6 12" xfId="14705" xr:uid="{02F48788-FDC1-4B72-86C5-51DD57BDC826}"/>
    <cellStyle name="Normal 13 2 4 6 13" xfId="14706" xr:uid="{88F1A31B-80D4-4989-AEBB-2613627B8E2B}"/>
    <cellStyle name="Normal 13 2 4 6 14" xfId="14707" xr:uid="{05749622-846A-48AC-A848-032754C94FCA}"/>
    <cellStyle name="Normal 13 2 4 6 15" xfId="14708" xr:uid="{BAF72F7A-86B3-48DE-9CD0-6DDE2DA542E9}"/>
    <cellStyle name="Normal 13 2 4 6 16" xfId="14709" xr:uid="{3DF6D317-A6F3-4DC9-974D-05DE43A6F80B}"/>
    <cellStyle name="Normal 13 2 4 6 17" xfId="14710" xr:uid="{13AA81DA-0BF7-4F7C-BB9B-4EDD3A9EEDB1}"/>
    <cellStyle name="Normal 13 2 4 6 18" xfId="14711" xr:uid="{37BE4BC6-AE89-4228-AFDA-22EB4A046795}"/>
    <cellStyle name="Normal 13 2 4 6 19" xfId="14712" xr:uid="{5A1DCBF0-D017-4F35-B21E-DFA1ABB49737}"/>
    <cellStyle name="Normal 13 2 4 6 2" xfId="14713" xr:uid="{C1734DD7-C7B6-4FE6-9B24-BFD81B510659}"/>
    <cellStyle name="Normal 13 2 4 6 20" xfId="14714" xr:uid="{76880274-1786-4283-9449-7AB3FA8653C5}"/>
    <cellStyle name="Normal 13 2 4 6 21" xfId="14715" xr:uid="{61E3B512-E83D-4374-8FDE-C79DF3ACAFCD}"/>
    <cellStyle name="Normal 13 2 4 6 22" xfId="14716" xr:uid="{8E88192E-6274-4F23-904E-4F2AD3869CCB}"/>
    <cellStyle name="Normal 13 2 4 6 3" xfId="14717" xr:uid="{0560E2B2-4851-4ECC-8DFC-9EDD3E120470}"/>
    <cellStyle name="Normal 13 2 4 6 4" xfId="14718" xr:uid="{D402DE70-262D-4EE6-9D1E-6C718F851F98}"/>
    <cellStyle name="Normal 13 2 4 6 5" xfId="14719" xr:uid="{3731C716-E03C-4982-B959-64BC3E69976F}"/>
    <cellStyle name="Normal 13 2 4 6 6" xfId="14720" xr:uid="{687225B7-BD63-419C-B5AB-17C1F6E1D868}"/>
    <cellStyle name="Normal 13 2 4 6 7" xfId="14721" xr:uid="{2D969C5F-4470-4DC1-B953-64F5B705A70C}"/>
    <cellStyle name="Normal 13 2 4 6 8" xfId="14722" xr:uid="{6298B75A-812C-42FA-B196-E76EF17357CC}"/>
    <cellStyle name="Normal 13 2 4 6 9" xfId="14723" xr:uid="{391B5A9E-7713-49FF-BED5-EAA0828CF977}"/>
    <cellStyle name="Normal 13 2 4 7" xfId="14724" xr:uid="{28B31E2C-42AB-4898-ACD0-6301B18EFF96}"/>
    <cellStyle name="Normal 13 2 4 7 10" xfId="14725" xr:uid="{0CDE6985-62EA-49DA-92A8-7327916968DB}"/>
    <cellStyle name="Normal 13 2 4 7 11" xfId="14726" xr:uid="{3B82E9B2-1BAF-47B5-ABAE-32CE8B2AD9AC}"/>
    <cellStyle name="Normal 13 2 4 7 12" xfId="14727" xr:uid="{9B332EEC-622A-4646-A3CB-6B6DDEB74CE8}"/>
    <cellStyle name="Normal 13 2 4 7 13" xfId="14728" xr:uid="{28F377AD-B06E-4C37-842A-883B891E249A}"/>
    <cellStyle name="Normal 13 2 4 7 14" xfId="14729" xr:uid="{D8FF885A-9579-46AD-96A6-60F00CA49FAE}"/>
    <cellStyle name="Normal 13 2 4 7 15" xfId="14730" xr:uid="{B06FC631-9B6B-4CC6-BBC9-C6CC04922B04}"/>
    <cellStyle name="Normal 13 2 4 7 16" xfId="14731" xr:uid="{E12A89FE-5240-4DD1-8923-EB2A92C1197E}"/>
    <cellStyle name="Normal 13 2 4 7 17" xfId="14732" xr:uid="{228FD39D-D96C-458F-ADE8-EDD9CDED70A1}"/>
    <cellStyle name="Normal 13 2 4 7 18" xfId="14733" xr:uid="{6F4F8067-C27A-4BA9-B560-FE3984B5CE7C}"/>
    <cellStyle name="Normal 13 2 4 7 19" xfId="14734" xr:uid="{37C7BF66-77D3-4B29-A332-1999FEFBB3BC}"/>
    <cellStyle name="Normal 13 2 4 7 2" xfId="14735" xr:uid="{9FEA6EDE-3588-4B37-82EE-4709374E4FD6}"/>
    <cellStyle name="Normal 13 2 4 7 20" xfId="14736" xr:uid="{1D3856F9-5F80-41B5-88D9-B82BBE12BD7E}"/>
    <cellStyle name="Normal 13 2 4 7 21" xfId="14737" xr:uid="{D9207854-5EDD-4011-AC74-498E3673DA84}"/>
    <cellStyle name="Normal 13 2 4 7 22" xfId="14738" xr:uid="{53925DE1-FBC7-474C-8F0A-6708EDAB23F9}"/>
    <cellStyle name="Normal 13 2 4 7 3" xfId="14739" xr:uid="{B7A76369-29CB-43EE-85C7-93116F199565}"/>
    <cellStyle name="Normal 13 2 4 7 4" xfId="14740" xr:uid="{3F0DB84C-0F99-43B3-85A2-F9AE81F9F7CF}"/>
    <cellStyle name="Normal 13 2 4 7 5" xfId="14741" xr:uid="{EAB225F5-A608-404E-87FE-55A479FB1F19}"/>
    <cellStyle name="Normal 13 2 4 7 6" xfId="14742" xr:uid="{2A1E3B2D-8DFD-46B4-8A21-D9DD859CF4ED}"/>
    <cellStyle name="Normal 13 2 4 7 7" xfId="14743" xr:uid="{23B67FDE-6D5E-4DDE-B4F6-502E2BA80097}"/>
    <cellStyle name="Normal 13 2 4 7 8" xfId="14744" xr:uid="{AEB9DDC0-EA4F-4461-90E7-24DC77513B46}"/>
    <cellStyle name="Normal 13 2 4 7 9" xfId="14745" xr:uid="{67061AAD-C729-4783-850B-F054D67B6F00}"/>
    <cellStyle name="Normal 13 2 4 8" xfId="14746" xr:uid="{3E1C1278-AB71-4B5F-B92B-8C73C0E7BC2B}"/>
    <cellStyle name="Normal 13 2 4 8 10" xfId="14747" xr:uid="{8DF101D8-164E-4B73-950F-2FFEC0768814}"/>
    <cellStyle name="Normal 13 2 4 8 11" xfId="14748" xr:uid="{FE400B80-A9F9-4460-9EC9-5CBE44CA845B}"/>
    <cellStyle name="Normal 13 2 4 8 12" xfId="14749" xr:uid="{DD726F46-18F8-4C3C-B798-5B484636AC54}"/>
    <cellStyle name="Normal 13 2 4 8 13" xfId="14750" xr:uid="{7448C2B8-CFA3-4ECE-81A4-EE65D6FC5CDF}"/>
    <cellStyle name="Normal 13 2 4 8 14" xfId="14751" xr:uid="{D43298A9-2107-481F-B838-F6838C574D2B}"/>
    <cellStyle name="Normal 13 2 4 8 15" xfId="14752" xr:uid="{E92F2506-9A53-494C-B0F9-34E40828905A}"/>
    <cellStyle name="Normal 13 2 4 8 16" xfId="14753" xr:uid="{B3355E72-D45F-4012-A20C-63C3474BEFE2}"/>
    <cellStyle name="Normal 13 2 4 8 17" xfId="14754" xr:uid="{D62841DD-65CF-4278-BC50-A8B83A2B2DBB}"/>
    <cellStyle name="Normal 13 2 4 8 18" xfId="14755" xr:uid="{3721228E-EC72-4A68-A1E2-CF7048A21BA6}"/>
    <cellStyle name="Normal 13 2 4 8 19" xfId="14756" xr:uid="{1B344FF5-AF47-4BA3-AE61-A46CD7FF5E66}"/>
    <cellStyle name="Normal 13 2 4 8 2" xfId="14757" xr:uid="{45099F0D-E71B-412C-8D71-09D7EFCF1E70}"/>
    <cellStyle name="Normal 13 2 4 8 20" xfId="14758" xr:uid="{0E00A082-2934-46C7-93AD-202EE2A66418}"/>
    <cellStyle name="Normal 13 2 4 8 21" xfId="14759" xr:uid="{FDE4C930-8B18-46CD-85F5-D41E81373BDC}"/>
    <cellStyle name="Normal 13 2 4 8 22" xfId="14760" xr:uid="{470927AB-6753-4624-8108-A7E18341581B}"/>
    <cellStyle name="Normal 13 2 4 8 3" xfId="14761" xr:uid="{DEFF88B2-7B6E-421E-9B86-F11F8B84D1FF}"/>
    <cellStyle name="Normal 13 2 4 8 4" xfId="14762" xr:uid="{904763D7-A389-4EDF-9F8B-1B8EEF56F2BB}"/>
    <cellStyle name="Normal 13 2 4 8 5" xfId="14763" xr:uid="{122BE8B0-5343-4655-A187-0E98CCBF03E8}"/>
    <cellStyle name="Normal 13 2 4 8 6" xfId="14764" xr:uid="{5EF435E6-0883-4739-A979-412D0B4A851A}"/>
    <cellStyle name="Normal 13 2 4 8 7" xfId="14765" xr:uid="{C90AE905-1CD1-4BCA-B092-36913347F4F2}"/>
    <cellStyle name="Normal 13 2 4 8 8" xfId="14766" xr:uid="{5189A227-68A8-4F2C-ACFB-56CC71E0066D}"/>
    <cellStyle name="Normal 13 2 4 8 9" xfId="14767" xr:uid="{AA004CFB-FF06-4A28-BD74-35BCEDC6051B}"/>
    <cellStyle name="Normal 13 2 4 9" xfId="14768" xr:uid="{59DE3F69-0C3C-493E-B0D0-D2260E3DACE7}"/>
    <cellStyle name="Normal 13 2 4 9 10" xfId="14769" xr:uid="{9B107EE0-8145-4B17-9242-224EF0965D64}"/>
    <cellStyle name="Normal 13 2 4 9 11" xfId="14770" xr:uid="{F7419842-2260-4678-A7A0-FB3D4E3B4DC7}"/>
    <cellStyle name="Normal 13 2 4 9 12" xfId="14771" xr:uid="{B8604425-2FAC-4A6F-B2CD-81AC3D1294A8}"/>
    <cellStyle name="Normal 13 2 4 9 13" xfId="14772" xr:uid="{010378DC-A00D-40DA-86C8-E372DFE1834C}"/>
    <cellStyle name="Normal 13 2 4 9 14" xfId="14773" xr:uid="{A8F1BB5C-5867-4826-A128-0888AAA0393E}"/>
    <cellStyle name="Normal 13 2 4 9 15" xfId="14774" xr:uid="{E387767D-AEE3-4F27-A46D-4EA2D76D786B}"/>
    <cellStyle name="Normal 13 2 4 9 16" xfId="14775" xr:uid="{2E2E15F8-9E72-4B9C-97EF-71609B0972C7}"/>
    <cellStyle name="Normal 13 2 4 9 17" xfId="14776" xr:uid="{BD9C35A5-4ACA-4E78-8450-71BB9424C361}"/>
    <cellStyle name="Normal 13 2 4 9 18" xfId="14777" xr:uid="{E3F17A10-26BC-4497-B33D-1F5BCBCD04C9}"/>
    <cellStyle name="Normal 13 2 4 9 19" xfId="14778" xr:uid="{4BAF5950-A2EB-47E5-BA88-0E6B0C5F7C1A}"/>
    <cellStyle name="Normal 13 2 4 9 2" xfId="14779" xr:uid="{BBE83CC7-CF1D-451F-895A-8FD56CD3D12A}"/>
    <cellStyle name="Normal 13 2 4 9 20" xfId="14780" xr:uid="{195B1A9B-5806-441C-A43F-F3CD1B828B9D}"/>
    <cellStyle name="Normal 13 2 4 9 21" xfId="14781" xr:uid="{31431EF3-CC9D-4D01-8D84-87A48E0B85FB}"/>
    <cellStyle name="Normal 13 2 4 9 22" xfId="14782" xr:uid="{20A402B1-8A80-4B9C-AEFD-D98E7917E8D9}"/>
    <cellStyle name="Normal 13 2 4 9 3" xfId="14783" xr:uid="{652002A8-CDDD-4AFC-B383-73380F673C66}"/>
    <cellStyle name="Normal 13 2 4 9 4" xfId="14784" xr:uid="{2F85E4C9-3BCD-4986-AD93-707855BDECD0}"/>
    <cellStyle name="Normal 13 2 4 9 5" xfId="14785" xr:uid="{AE165687-08F8-4A40-B680-1EF33E2AE942}"/>
    <cellStyle name="Normal 13 2 4 9 6" xfId="14786" xr:uid="{C6BC6C7F-9ADF-4A26-8EC6-7C4BA6CA42C4}"/>
    <cellStyle name="Normal 13 2 4 9 7" xfId="14787" xr:uid="{8D7EBA63-BEE7-4130-A18E-739AC02253A8}"/>
    <cellStyle name="Normal 13 2 4 9 8" xfId="14788" xr:uid="{C79C7996-0B83-4332-AFF4-72D890A275D2}"/>
    <cellStyle name="Normal 13 2 4 9 9" xfId="14789" xr:uid="{3E2A3AF1-96EF-4055-A462-365C3C8F4AD6}"/>
    <cellStyle name="Normal 13 2 5" xfId="14790" xr:uid="{07F4F50C-2D1D-48FB-9999-85B4256AE5DA}"/>
    <cellStyle name="Normal 13 2 5 10" xfId="14791" xr:uid="{90143A5B-B9FF-4067-949D-E8C4F6706E36}"/>
    <cellStyle name="Normal 13 2 5 10 10" xfId="14792" xr:uid="{9F241776-BB3F-4035-AED9-F5CDC45DA0A1}"/>
    <cellStyle name="Normal 13 2 5 10 11" xfId="14793" xr:uid="{696E71DA-6BBC-4893-B528-3F106045B0FC}"/>
    <cellStyle name="Normal 13 2 5 10 12" xfId="14794" xr:uid="{67CC3C87-B3BC-4D8B-B491-7B7E2FE90727}"/>
    <cellStyle name="Normal 13 2 5 10 13" xfId="14795" xr:uid="{E3ACB3DA-767C-4367-885E-28A63FF80B8F}"/>
    <cellStyle name="Normal 13 2 5 10 14" xfId="14796" xr:uid="{ECFD12DF-7A2B-466D-AE5F-FC0905571044}"/>
    <cellStyle name="Normal 13 2 5 10 15" xfId="14797" xr:uid="{D0F5162F-7BE2-4476-AC34-C7BFE17DB7A1}"/>
    <cellStyle name="Normal 13 2 5 10 16" xfId="14798" xr:uid="{5670DA24-93E1-40FD-B55C-85A7BC0BC8D1}"/>
    <cellStyle name="Normal 13 2 5 10 17" xfId="14799" xr:uid="{9DFE8EE6-616B-40D3-B368-207376D1813B}"/>
    <cellStyle name="Normal 13 2 5 10 18" xfId="14800" xr:uid="{88A65DEE-F4FA-4E9E-B397-97FE0B1BA990}"/>
    <cellStyle name="Normal 13 2 5 10 19" xfId="14801" xr:uid="{557C25B5-EE37-40EB-9B76-E9B58D28751C}"/>
    <cellStyle name="Normal 13 2 5 10 2" xfId="14802" xr:uid="{0E404CD0-B081-4AE1-924E-74D30F87347C}"/>
    <cellStyle name="Normal 13 2 5 10 20" xfId="14803" xr:uid="{C5E38593-9F8B-4948-B1E9-5572A59C01D3}"/>
    <cellStyle name="Normal 13 2 5 10 21" xfId="14804" xr:uid="{46248ECF-3694-4338-8A52-AC533DFE67A4}"/>
    <cellStyle name="Normal 13 2 5 10 22" xfId="14805" xr:uid="{A4111770-5F35-4840-9FF0-E0F677257A97}"/>
    <cellStyle name="Normal 13 2 5 10 3" xfId="14806" xr:uid="{97D00D10-BC98-45DD-B0FB-0BA3F9A2962F}"/>
    <cellStyle name="Normal 13 2 5 10 4" xfId="14807" xr:uid="{B408B451-2C50-4478-BE72-A7D2B99A089E}"/>
    <cellStyle name="Normal 13 2 5 10 5" xfId="14808" xr:uid="{D18F608C-EDD2-479F-A6D2-246D1543F86A}"/>
    <cellStyle name="Normal 13 2 5 10 6" xfId="14809" xr:uid="{D41190DF-D8F3-42B9-8160-20DA34EEC760}"/>
    <cellStyle name="Normal 13 2 5 10 7" xfId="14810" xr:uid="{D6EEFC3A-504B-4C30-A02D-171DE2638C5A}"/>
    <cellStyle name="Normal 13 2 5 10 8" xfId="14811" xr:uid="{9444D90C-8A1D-44CA-8B87-AD2B522E4AD5}"/>
    <cellStyle name="Normal 13 2 5 10 9" xfId="14812" xr:uid="{8951B45C-9CAB-4862-8A16-2CF0823DEC1F}"/>
    <cellStyle name="Normal 13 2 5 11" xfId="14813" xr:uid="{E653E3F6-B022-471A-A417-E123BA7402C7}"/>
    <cellStyle name="Normal 13 2 5 12" xfId="14814" xr:uid="{9D6E03F4-6A2F-447E-AF9B-B702AC6AB98C}"/>
    <cellStyle name="Normal 13 2 5 13" xfId="14815" xr:uid="{57CBFD1C-2FB8-4009-BDD2-6E6B0B8B90B9}"/>
    <cellStyle name="Normal 13 2 5 14" xfId="14816" xr:uid="{717D3492-8363-4D20-9328-EA24F120C00B}"/>
    <cellStyle name="Normal 13 2 5 15" xfId="14817" xr:uid="{64F39A1D-8C71-4450-A530-F785F8645B5D}"/>
    <cellStyle name="Normal 13 2 5 16" xfId="14818" xr:uid="{66EC2102-ABD4-43A0-B1AF-76D5FBE50E34}"/>
    <cellStyle name="Normal 13 2 5 17" xfId="14819" xr:uid="{71A86865-D468-408D-9730-D290EBEE4E11}"/>
    <cellStyle name="Normal 13 2 5 18" xfId="14820" xr:uid="{D0F0F3C6-C3B9-4AC8-8E00-DC4B90991AC3}"/>
    <cellStyle name="Normal 13 2 5 19" xfId="14821" xr:uid="{370061A5-E9FC-4EAF-BAAB-078DA63AF6F2}"/>
    <cellStyle name="Normal 13 2 5 2" xfId="14822" xr:uid="{DF80806C-56FB-473C-8143-C0900F5E95E1}"/>
    <cellStyle name="Normal 13 2 5 2 10" xfId="14823" xr:uid="{B6869612-28E3-4B1A-A513-24A568D48977}"/>
    <cellStyle name="Normal 13 2 5 2 11" xfId="14824" xr:uid="{069CC210-F7AC-4EC4-B858-8891F093AA8C}"/>
    <cellStyle name="Normal 13 2 5 2 12" xfId="14825" xr:uid="{83549D32-04BF-4FDF-8DEB-D90C25C18633}"/>
    <cellStyle name="Normal 13 2 5 2 13" xfId="14826" xr:uid="{6F81D209-AA44-47A7-9BB6-47A15B8C755C}"/>
    <cellStyle name="Normal 13 2 5 2 14" xfId="14827" xr:uid="{848A23FC-9427-4450-99F9-999F87E6A1D0}"/>
    <cellStyle name="Normal 13 2 5 2 15" xfId="14828" xr:uid="{39EA6B97-112C-4C78-AE70-8704BDCAFA57}"/>
    <cellStyle name="Normal 13 2 5 2 16" xfId="14829" xr:uid="{511959D1-013A-44CF-85CE-7F889ABAE787}"/>
    <cellStyle name="Normal 13 2 5 2 17" xfId="14830" xr:uid="{3F780FAB-2127-4264-9A0B-2C8FE41C6F47}"/>
    <cellStyle name="Normal 13 2 5 2 18" xfId="14831" xr:uid="{9663A07A-7271-49A6-8CA1-992133D1F504}"/>
    <cellStyle name="Normal 13 2 5 2 19" xfId="14832" xr:uid="{CAD9BF4F-E222-4D2C-8ED0-5E452EE602A3}"/>
    <cellStyle name="Normal 13 2 5 2 2" xfId="14833" xr:uid="{E38DB758-9CC0-47A0-9273-7A7B4F019D38}"/>
    <cellStyle name="Normal 13 2 5 2 20" xfId="14834" xr:uid="{533B90C0-3B1F-417E-BF3A-697737927AB9}"/>
    <cellStyle name="Normal 13 2 5 2 21" xfId="14835" xr:uid="{0A549396-3197-4744-A2A4-43012A905039}"/>
    <cellStyle name="Normal 13 2 5 2 22" xfId="14836" xr:uid="{48E236DC-FE05-4772-8EB5-CB893FC341E0}"/>
    <cellStyle name="Normal 13 2 5 2 3" xfId="14837" xr:uid="{475A1667-0340-4198-89BA-9A1201195DDC}"/>
    <cellStyle name="Normal 13 2 5 2 4" xfId="14838" xr:uid="{26AFD619-7D74-4303-A0DB-0E8F6A9C6F26}"/>
    <cellStyle name="Normal 13 2 5 2 5" xfId="14839" xr:uid="{3B042606-CC7E-4955-8D1D-84EBD04CA660}"/>
    <cellStyle name="Normal 13 2 5 2 6" xfId="14840" xr:uid="{8E787D26-0DB1-4287-AB0F-102AC68D26C6}"/>
    <cellStyle name="Normal 13 2 5 2 7" xfId="14841" xr:uid="{F890F661-9EA6-4DF8-BCB0-AB725D7D528E}"/>
    <cellStyle name="Normal 13 2 5 2 8" xfId="14842" xr:uid="{C97CE54A-0871-4C4E-ACE2-BF0A37FBCC26}"/>
    <cellStyle name="Normal 13 2 5 2 9" xfId="14843" xr:uid="{963BCD81-2175-4899-8A9A-F2AB2BECDEA4}"/>
    <cellStyle name="Normal 13 2 5 20" xfId="14844" xr:uid="{2959E2F9-97F2-49DE-A86F-55749923B151}"/>
    <cellStyle name="Normal 13 2 5 21" xfId="14845" xr:uid="{2118A1F0-5292-46A9-BA78-7CED589759B3}"/>
    <cellStyle name="Normal 13 2 5 22" xfId="14846" xr:uid="{5E74FD22-DBC2-44E9-94F6-32260C411502}"/>
    <cellStyle name="Normal 13 2 5 23" xfId="14847" xr:uid="{F1B42190-F6AE-4945-8B64-EEABFFEADC2E}"/>
    <cellStyle name="Normal 13 2 5 24" xfId="14848" xr:uid="{EFB7066F-C968-4570-B850-713DD1D44833}"/>
    <cellStyle name="Normal 13 2 5 25" xfId="14849" xr:uid="{C48193B1-BACE-44A6-BADB-FEBF1A40B280}"/>
    <cellStyle name="Normal 13 2 5 26" xfId="14850" xr:uid="{ACD87C3E-34C7-44FC-98C6-EE46BF22798D}"/>
    <cellStyle name="Normal 13 2 5 27" xfId="14851" xr:uid="{557BEFB1-FE6A-487D-B662-AF1303E677A1}"/>
    <cellStyle name="Normal 13 2 5 28" xfId="14852" xr:uid="{E68DFE79-75EF-42AF-84C2-C2EE766C5E8C}"/>
    <cellStyle name="Normal 13 2 5 29" xfId="14853" xr:uid="{B895FF5F-C68C-454E-9219-DE9FE0C3217B}"/>
    <cellStyle name="Normal 13 2 5 3" xfId="14854" xr:uid="{F1AEDD9F-32A1-4212-A3FB-4820E846748A}"/>
    <cellStyle name="Normal 13 2 5 3 10" xfId="14855" xr:uid="{466E7582-D8A9-4412-93AB-6650F84BE4C4}"/>
    <cellStyle name="Normal 13 2 5 3 11" xfId="14856" xr:uid="{E97CBF97-0272-45BD-9056-79BD4B4BF2C6}"/>
    <cellStyle name="Normal 13 2 5 3 12" xfId="14857" xr:uid="{BE642EC7-6D76-426B-9D61-4155184C941B}"/>
    <cellStyle name="Normal 13 2 5 3 13" xfId="14858" xr:uid="{991F7797-35A7-4BE2-8AED-64A0247FFFD0}"/>
    <cellStyle name="Normal 13 2 5 3 14" xfId="14859" xr:uid="{63A29E38-377D-453E-8834-11F71BDF005F}"/>
    <cellStyle name="Normal 13 2 5 3 15" xfId="14860" xr:uid="{80D5287E-70DB-4F5D-9C0B-8D497EA112C4}"/>
    <cellStyle name="Normal 13 2 5 3 16" xfId="14861" xr:uid="{9277DE0B-86CA-4391-BE7E-18074E013D6E}"/>
    <cellStyle name="Normal 13 2 5 3 17" xfId="14862" xr:uid="{1632687F-6B24-4D1D-AE53-496EF7021F22}"/>
    <cellStyle name="Normal 13 2 5 3 18" xfId="14863" xr:uid="{10732952-9D3C-44FA-9D4C-889FE86077E0}"/>
    <cellStyle name="Normal 13 2 5 3 19" xfId="14864" xr:uid="{4A90A319-2AE2-40D4-AAFF-5F23B79A7005}"/>
    <cellStyle name="Normal 13 2 5 3 2" xfId="14865" xr:uid="{B702A814-5FCE-4CC2-B327-B4CD43C56ED6}"/>
    <cellStyle name="Normal 13 2 5 3 20" xfId="14866" xr:uid="{57AB8DE6-85DA-4EBE-9764-24B9B50FF7FF}"/>
    <cellStyle name="Normal 13 2 5 3 21" xfId="14867" xr:uid="{AD0DFB76-2BAF-4461-A72D-D5DFCD238802}"/>
    <cellStyle name="Normal 13 2 5 3 22" xfId="14868" xr:uid="{E8D4FC1E-3635-45F6-8A04-87EBBF6B7248}"/>
    <cellStyle name="Normal 13 2 5 3 3" xfId="14869" xr:uid="{572A73F2-7A9B-4269-BDE7-81CB4F401D7D}"/>
    <cellStyle name="Normal 13 2 5 3 4" xfId="14870" xr:uid="{9AA4016C-5869-4584-BE5A-56AD2048A3A8}"/>
    <cellStyle name="Normal 13 2 5 3 5" xfId="14871" xr:uid="{CF789150-3557-4C06-8C0E-7E3CCC764F0E}"/>
    <cellStyle name="Normal 13 2 5 3 6" xfId="14872" xr:uid="{B8D6A0B4-AEFB-4830-9D10-DEF254CEC1BC}"/>
    <cellStyle name="Normal 13 2 5 3 7" xfId="14873" xr:uid="{4B5AB559-C5AC-4D66-9839-B4BF77E116CB}"/>
    <cellStyle name="Normal 13 2 5 3 8" xfId="14874" xr:uid="{EDE79555-DB5F-4DDB-A551-86158961EF3C}"/>
    <cellStyle name="Normal 13 2 5 3 9" xfId="14875" xr:uid="{8F0022D5-087B-47C0-AAE5-E435D9730EA8}"/>
    <cellStyle name="Normal 13 2 5 30" xfId="14876" xr:uid="{296DAE1D-CD69-45A0-8E1A-8C39CE8E90C4}"/>
    <cellStyle name="Normal 13 2 5 31" xfId="14877" xr:uid="{962C0088-0971-4D41-875A-FB41809955A1}"/>
    <cellStyle name="Normal 13 2 5 4" xfId="14878" xr:uid="{E857E272-0A83-47C8-B0E8-FDE6C4571A18}"/>
    <cellStyle name="Normal 13 2 5 4 10" xfId="14879" xr:uid="{F3944A8E-A120-452B-945B-D280123AD42B}"/>
    <cellStyle name="Normal 13 2 5 4 11" xfId="14880" xr:uid="{33340E9C-261C-4B2A-A015-379CC357A9AA}"/>
    <cellStyle name="Normal 13 2 5 4 12" xfId="14881" xr:uid="{832FFC32-5AD8-4133-9C41-96682F2B78C5}"/>
    <cellStyle name="Normal 13 2 5 4 13" xfId="14882" xr:uid="{F246BABB-5094-40DD-9C6B-9C26A1329EE1}"/>
    <cellStyle name="Normal 13 2 5 4 14" xfId="14883" xr:uid="{1D709906-BA56-4AEC-8663-28A1A3A6D3F8}"/>
    <cellStyle name="Normal 13 2 5 4 15" xfId="14884" xr:uid="{119476A9-654C-4005-B05D-4F47BF837020}"/>
    <cellStyle name="Normal 13 2 5 4 16" xfId="14885" xr:uid="{A32FD835-F5E3-4DF4-81D0-36C2C56D34E7}"/>
    <cellStyle name="Normal 13 2 5 4 17" xfId="14886" xr:uid="{EA77F5B6-8DC8-4EB4-A970-6B8CDED90F33}"/>
    <cellStyle name="Normal 13 2 5 4 18" xfId="14887" xr:uid="{9386BF51-EB57-4A70-BA2C-3DD11755CD33}"/>
    <cellStyle name="Normal 13 2 5 4 19" xfId="14888" xr:uid="{68E648A5-814A-465B-AC41-59D4E9F4FCC3}"/>
    <cellStyle name="Normal 13 2 5 4 2" xfId="14889" xr:uid="{0010E9D5-EBF7-4E14-B113-0A6C7408A9C0}"/>
    <cellStyle name="Normal 13 2 5 4 20" xfId="14890" xr:uid="{B2140E5A-07B2-4E0A-BD21-6E1C5FC67E77}"/>
    <cellStyle name="Normal 13 2 5 4 21" xfId="14891" xr:uid="{ACCC7CDE-AEC5-4446-8C6C-90CD5445FFE7}"/>
    <cellStyle name="Normal 13 2 5 4 22" xfId="14892" xr:uid="{FD7707E1-893F-4232-A8C5-28D8FB8082C2}"/>
    <cellStyle name="Normal 13 2 5 4 3" xfId="14893" xr:uid="{63EA961D-5553-4024-813F-5067AD867588}"/>
    <cellStyle name="Normal 13 2 5 4 4" xfId="14894" xr:uid="{9625C098-E46D-4861-9FAE-B031A42BAF91}"/>
    <cellStyle name="Normal 13 2 5 4 5" xfId="14895" xr:uid="{F8E7DAE0-5299-4A3E-A283-19E6B756254B}"/>
    <cellStyle name="Normal 13 2 5 4 6" xfId="14896" xr:uid="{1986D698-F7F7-445F-864A-5C92B6B745BA}"/>
    <cellStyle name="Normal 13 2 5 4 7" xfId="14897" xr:uid="{AC05EEE0-375E-43E6-9BFF-A280CF5A279B}"/>
    <cellStyle name="Normal 13 2 5 4 8" xfId="14898" xr:uid="{9219E722-6D5C-48F8-90EC-48414189436A}"/>
    <cellStyle name="Normal 13 2 5 4 9" xfId="14899" xr:uid="{D1242C03-D258-4880-9453-E3E01B3EBDC2}"/>
    <cellStyle name="Normal 13 2 5 5" xfId="14900" xr:uid="{272CCC20-D898-444C-8B6D-688CBA40F1B6}"/>
    <cellStyle name="Normal 13 2 5 5 10" xfId="14901" xr:uid="{274A82A4-FF99-4C18-9589-14211E5F4A02}"/>
    <cellStyle name="Normal 13 2 5 5 11" xfId="14902" xr:uid="{294B934D-4AA2-46EA-A5FD-2CA605D41786}"/>
    <cellStyle name="Normal 13 2 5 5 12" xfId="14903" xr:uid="{364FFB57-0645-44CD-85C5-22BCDD44C0D1}"/>
    <cellStyle name="Normal 13 2 5 5 13" xfId="14904" xr:uid="{FEC29D27-0E7F-44AD-84CD-8DCE35FB2EE5}"/>
    <cellStyle name="Normal 13 2 5 5 14" xfId="14905" xr:uid="{EC315EFE-1D94-4F48-A195-24857465DA3A}"/>
    <cellStyle name="Normal 13 2 5 5 15" xfId="14906" xr:uid="{8F954EEA-E965-48C5-9FB5-70FA7C06BC02}"/>
    <cellStyle name="Normal 13 2 5 5 16" xfId="14907" xr:uid="{F9BB2CDE-D922-4EE5-8F9F-C351245ACBD8}"/>
    <cellStyle name="Normal 13 2 5 5 17" xfId="14908" xr:uid="{B0082029-580B-477A-8249-3A461D57D188}"/>
    <cellStyle name="Normal 13 2 5 5 18" xfId="14909" xr:uid="{07F07681-FB88-414E-9C3D-CDD34BF1064F}"/>
    <cellStyle name="Normal 13 2 5 5 19" xfId="14910" xr:uid="{7177D80A-F1D1-4980-A7D9-ED268525286C}"/>
    <cellStyle name="Normal 13 2 5 5 2" xfId="14911" xr:uid="{60F89D5E-92DF-4C51-91CB-B5AD79E8D71F}"/>
    <cellStyle name="Normal 13 2 5 5 20" xfId="14912" xr:uid="{E1C5F5FD-80D6-4A77-BA60-E5BC63372DA9}"/>
    <cellStyle name="Normal 13 2 5 5 21" xfId="14913" xr:uid="{344D4B88-0362-498F-8214-37E103714AED}"/>
    <cellStyle name="Normal 13 2 5 5 22" xfId="14914" xr:uid="{D056D2B7-669C-4DE6-AF2B-8C029FC9BF80}"/>
    <cellStyle name="Normal 13 2 5 5 3" xfId="14915" xr:uid="{7BDF235B-42FB-4808-8599-4EA2BB5B6F5C}"/>
    <cellStyle name="Normal 13 2 5 5 4" xfId="14916" xr:uid="{AE65D47A-32D4-428F-B711-EEEB7528AA3D}"/>
    <cellStyle name="Normal 13 2 5 5 5" xfId="14917" xr:uid="{8B085D1A-3D8D-480B-917A-4ED0202DAB94}"/>
    <cellStyle name="Normal 13 2 5 5 6" xfId="14918" xr:uid="{E830257C-F3BD-45BE-9454-39FDF6C22C4D}"/>
    <cellStyle name="Normal 13 2 5 5 7" xfId="14919" xr:uid="{68FB959F-4BD8-4A06-A973-4E1345C91186}"/>
    <cellStyle name="Normal 13 2 5 5 8" xfId="14920" xr:uid="{C0337C65-5CC8-40BC-B251-8E5A691C5B4F}"/>
    <cellStyle name="Normal 13 2 5 5 9" xfId="14921" xr:uid="{14463195-6A55-4562-A9D8-AB4AEC6E098B}"/>
    <cellStyle name="Normal 13 2 5 6" xfId="14922" xr:uid="{605B6489-E260-44C4-8957-E8714E352880}"/>
    <cellStyle name="Normal 13 2 5 6 10" xfId="14923" xr:uid="{DF326206-BBAA-4AC6-A84B-7FDBFD7E3617}"/>
    <cellStyle name="Normal 13 2 5 6 11" xfId="14924" xr:uid="{BC1D53EA-54D7-47C6-AEDA-49D6342163D6}"/>
    <cellStyle name="Normal 13 2 5 6 12" xfId="14925" xr:uid="{CB50D7E4-4461-44E8-A7BA-102646A2AA76}"/>
    <cellStyle name="Normal 13 2 5 6 13" xfId="14926" xr:uid="{613EAA4B-29A0-49AE-AB63-777619DB582E}"/>
    <cellStyle name="Normal 13 2 5 6 14" xfId="14927" xr:uid="{92871650-F67F-48AD-A436-2658D58458BA}"/>
    <cellStyle name="Normal 13 2 5 6 15" xfId="14928" xr:uid="{11AFCB80-1F1E-42E4-943D-7BB5CC55D77B}"/>
    <cellStyle name="Normal 13 2 5 6 16" xfId="14929" xr:uid="{B374B96C-2FF2-4695-B39E-F08C41CF911B}"/>
    <cellStyle name="Normal 13 2 5 6 17" xfId="14930" xr:uid="{AB2B70BE-8CD2-4F3A-AC07-B36376C3487C}"/>
    <cellStyle name="Normal 13 2 5 6 18" xfId="14931" xr:uid="{BDB842C5-B811-426A-ACF8-303C8514B91E}"/>
    <cellStyle name="Normal 13 2 5 6 19" xfId="14932" xr:uid="{95BE2786-7EA1-4BF2-816F-55212B2CADAC}"/>
    <cellStyle name="Normal 13 2 5 6 2" xfId="14933" xr:uid="{87081FD0-F49F-4CC9-8ACB-BD17A9F13B8A}"/>
    <cellStyle name="Normal 13 2 5 6 20" xfId="14934" xr:uid="{BCBBE6F2-7E24-401C-8D19-2D2A404D2EC8}"/>
    <cellStyle name="Normal 13 2 5 6 21" xfId="14935" xr:uid="{D3F9D57C-BC82-4E75-9794-3F2A0C37D051}"/>
    <cellStyle name="Normal 13 2 5 6 22" xfId="14936" xr:uid="{ABD6014B-CA5A-4E72-8CD6-076FD802C298}"/>
    <cellStyle name="Normal 13 2 5 6 3" xfId="14937" xr:uid="{57F5D6F4-5C6F-4192-BBBF-1D3A8440C048}"/>
    <cellStyle name="Normal 13 2 5 6 4" xfId="14938" xr:uid="{17009CD2-A34F-40F5-A7DE-9782699AA66B}"/>
    <cellStyle name="Normal 13 2 5 6 5" xfId="14939" xr:uid="{08669F89-6DE1-4ACB-9477-3718DBEBDE10}"/>
    <cellStyle name="Normal 13 2 5 6 6" xfId="14940" xr:uid="{DCC4615A-7519-4820-80C6-DA89F13E75A7}"/>
    <cellStyle name="Normal 13 2 5 6 7" xfId="14941" xr:uid="{3A07EEA2-66A3-4383-82A3-C70B8A3C1184}"/>
    <cellStyle name="Normal 13 2 5 6 8" xfId="14942" xr:uid="{6170ABFE-7557-4DB1-A795-019B42B58292}"/>
    <cellStyle name="Normal 13 2 5 6 9" xfId="14943" xr:uid="{7087BB58-7FC3-4DAD-8D45-945B485235B1}"/>
    <cellStyle name="Normal 13 2 5 7" xfId="14944" xr:uid="{A510C1EF-606B-44EF-AD65-BD2BDA886CF5}"/>
    <cellStyle name="Normal 13 2 5 7 10" xfId="14945" xr:uid="{544F7C53-5E2C-4155-9227-4E6D5D177741}"/>
    <cellStyle name="Normal 13 2 5 7 11" xfId="14946" xr:uid="{163BCCC7-45F9-402D-9261-DA0499CDEABE}"/>
    <cellStyle name="Normal 13 2 5 7 12" xfId="14947" xr:uid="{633D836D-A46F-4388-811F-F946E1207EF6}"/>
    <cellStyle name="Normal 13 2 5 7 13" xfId="14948" xr:uid="{FAF3A62B-908F-40D5-A935-CF6444E3D497}"/>
    <cellStyle name="Normal 13 2 5 7 14" xfId="14949" xr:uid="{B4F4DAC8-EA4B-48C9-AC9F-E47FD51F7C82}"/>
    <cellStyle name="Normal 13 2 5 7 15" xfId="14950" xr:uid="{319C89C1-9EAA-451B-B4A3-FB28B1687AF4}"/>
    <cellStyle name="Normal 13 2 5 7 16" xfId="14951" xr:uid="{537C46CB-780A-4A6A-B62F-47F20F23FE0B}"/>
    <cellStyle name="Normal 13 2 5 7 17" xfId="14952" xr:uid="{618395D2-212B-4968-84E9-AB9C9FCD3FB1}"/>
    <cellStyle name="Normal 13 2 5 7 18" xfId="14953" xr:uid="{547F7678-E47D-42E4-9A3A-0C94D01C6C83}"/>
    <cellStyle name="Normal 13 2 5 7 19" xfId="14954" xr:uid="{71040FAE-C05F-473D-A7CD-20A5A254DB78}"/>
    <cellStyle name="Normal 13 2 5 7 2" xfId="14955" xr:uid="{4A3E9F3F-9CB9-44EC-96D8-0DA2D7B38560}"/>
    <cellStyle name="Normal 13 2 5 7 20" xfId="14956" xr:uid="{D325AC5C-E62E-40A0-8776-3BB4D9AF1520}"/>
    <cellStyle name="Normal 13 2 5 7 21" xfId="14957" xr:uid="{28D95636-88D9-4E48-B3F4-76E2963AEFBD}"/>
    <cellStyle name="Normal 13 2 5 7 22" xfId="14958" xr:uid="{DF6119AB-49F7-4CBF-9FE1-0F0A4FF0B37B}"/>
    <cellStyle name="Normal 13 2 5 7 3" xfId="14959" xr:uid="{1849B993-3FBF-4688-8842-5357A7AE0EC2}"/>
    <cellStyle name="Normal 13 2 5 7 4" xfId="14960" xr:uid="{4FD55995-EC99-4627-BDAB-137D0AFF5040}"/>
    <cellStyle name="Normal 13 2 5 7 5" xfId="14961" xr:uid="{5C05B48C-B8EC-49F0-A056-F6E2B918DB1A}"/>
    <cellStyle name="Normal 13 2 5 7 6" xfId="14962" xr:uid="{A503055D-107F-4D09-ACD5-177D23B83E76}"/>
    <cellStyle name="Normal 13 2 5 7 7" xfId="14963" xr:uid="{AB39F993-B566-41FD-A082-DED6B9BF5C49}"/>
    <cellStyle name="Normal 13 2 5 7 8" xfId="14964" xr:uid="{6276C1C3-B8A5-4FD6-811A-1B7E7DACB432}"/>
    <cellStyle name="Normal 13 2 5 7 9" xfId="14965" xr:uid="{C78B96D0-30C3-4880-A35A-A3264315641D}"/>
    <cellStyle name="Normal 13 2 5 8" xfId="14966" xr:uid="{EB757B89-59F3-4D4C-BD94-CAADB4585B6B}"/>
    <cellStyle name="Normal 13 2 5 8 10" xfId="14967" xr:uid="{961DAADA-61D0-4D88-BCBF-B5D88FB010EB}"/>
    <cellStyle name="Normal 13 2 5 8 11" xfId="14968" xr:uid="{7512E995-A433-431C-833D-B7D57DBB7500}"/>
    <cellStyle name="Normal 13 2 5 8 12" xfId="14969" xr:uid="{B1E8BB4D-09C5-4056-9A6E-4ADFBC1B9F61}"/>
    <cellStyle name="Normal 13 2 5 8 13" xfId="14970" xr:uid="{320E888B-D748-455D-9536-CC58369AA39F}"/>
    <cellStyle name="Normal 13 2 5 8 14" xfId="14971" xr:uid="{2F9D4578-A0E1-40DB-8A11-4B8518218645}"/>
    <cellStyle name="Normal 13 2 5 8 15" xfId="14972" xr:uid="{D34CF246-8853-4F26-888B-9B1965778205}"/>
    <cellStyle name="Normal 13 2 5 8 16" xfId="14973" xr:uid="{E2576AC0-C9B5-46FC-AF92-D3218B251FD3}"/>
    <cellStyle name="Normal 13 2 5 8 17" xfId="14974" xr:uid="{B892B5BC-2ACC-4409-8AD9-3D66F3FC7BD6}"/>
    <cellStyle name="Normal 13 2 5 8 18" xfId="14975" xr:uid="{898B7098-2D31-4EA7-B048-93703392869F}"/>
    <cellStyle name="Normal 13 2 5 8 19" xfId="14976" xr:uid="{B660FD25-1709-4388-9175-96F13E4E2A02}"/>
    <cellStyle name="Normal 13 2 5 8 2" xfId="14977" xr:uid="{5F15799C-16A6-4F1C-A7B3-D9F2C3D99F61}"/>
    <cellStyle name="Normal 13 2 5 8 20" xfId="14978" xr:uid="{31C12039-1D0B-4F1E-B98A-B895C9F7C651}"/>
    <cellStyle name="Normal 13 2 5 8 21" xfId="14979" xr:uid="{83A286D3-49B9-41B8-8594-DE48FFAB3B7E}"/>
    <cellStyle name="Normal 13 2 5 8 22" xfId="14980" xr:uid="{06AD65E3-1A63-447A-960D-5435CBF4E2AD}"/>
    <cellStyle name="Normal 13 2 5 8 3" xfId="14981" xr:uid="{A06D79E0-C701-4696-AD18-5F2CD108B168}"/>
    <cellStyle name="Normal 13 2 5 8 4" xfId="14982" xr:uid="{C3169EDB-319A-4917-BFE0-02655A3FC07C}"/>
    <cellStyle name="Normal 13 2 5 8 5" xfId="14983" xr:uid="{13C0DEB0-4423-4EDB-8064-C8FD07DF067A}"/>
    <cellStyle name="Normal 13 2 5 8 6" xfId="14984" xr:uid="{E0D4409B-8F30-463B-BC96-114D98E6D6CC}"/>
    <cellStyle name="Normal 13 2 5 8 7" xfId="14985" xr:uid="{F22F0B7A-9BBF-4307-88EE-1B53900FD5D3}"/>
    <cellStyle name="Normal 13 2 5 8 8" xfId="14986" xr:uid="{EC16BA10-8F2C-42FD-B5E4-624F19D70AFC}"/>
    <cellStyle name="Normal 13 2 5 8 9" xfId="14987" xr:uid="{43971F87-3ED8-4BFB-8656-E3A253951A0D}"/>
    <cellStyle name="Normal 13 2 5 9" xfId="14988" xr:uid="{AE63C86C-7A9E-4A21-A5E0-49DE364C091E}"/>
    <cellStyle name="Normal 13 2 5 9 10" xfId="14989" xr:uid="{38DE0EFC-E4B7-4E3D-8467-34B1837C0231}"/>
    <cellStyle name="Normal 13 2 5 9 11" xfId="14990" xr:uid="{DE33428D-6C1F-4CD7-B127-60D4266B03DF}"/>
    <cellStyle name="Normal 13 2 5 9 12" xfId="14991" xr:uid="{C4D477A5-E15A-492D-B433-9F12BE1676C7}"/>
    <cellStyle name="Normal 13 2 5 9 13" xfId="14992" xr:uid="{04E94892-3875-4533-8ECD-9696DF752880}"/>
    <cellStyle name="Normal 13 2 5 9 14" xfId="14993" xr:uid="{68A0E023-3847-4C92-B28B-198452CD258C}"/>
    <cellStyle name="Normal 13 2 5 9 15" xfId="14994" xr:uid="{03162462-EFC0-4E6F-9C0D-5CDB94098E23}"/>
    <cellStyle name="Normal 13 2 5 9 16" xfId="14995" xr:uid="{9CD939DC-FF10-44A5-A6C7-52F09A76ABE4}"/>
    <cellStyle name="Normal 13 2 5 9 17" xfId="14996" xr:uid="{EBB85E12-8339-49CD-BAAD-267150263049}"/>
    <cellStyle name="Normal 13 2 5 9 18" xfId="14997" xr:uid="{7FAE1B62-FA81-4AE5-A2C6-59B1F7281BAE}"/>
    <cellStyle name="Normal 13 2 5 9 19" xfId="14998" xr:uid="{860C5F50-75CF-4B6F-9845-CDC5514AFCCB}"/>
    <cellStyle name="Normal 13 2 5 9 2" xfId="14999" xr:uid="{55D99CC0-74DE-4A27-939D-C839CF0802F9}"/>
    <cellStyle name="Normal 13 2 5 9 20" xfId="15000" xr:uid="{D4D00C9A-3FCA-42C0-8E70-2CECB4EAFFDA}"/>
    <cellStyle name="Normal 13 2 5 9 21" xfId="15001" xr:uid="{145EFD45-117F-4A32-B23C-7C1698112CFC}"/>
    <cellStyle name="Normal 13 2 5 9 22" xfId="15002" xr:uid="{401311E6-5850-4132-911C-6E0473D30A5A}"/>
    <cellStyle name="Normal 13 2 5 9 3" xfId="15003" xr:uid="{AA5FD9FB-2F1A-4247-B4B0-4FA99D5379EA}"/>
    <cellStyle name="Normal 13 2 5 9 4" xfId="15004" xr:uid="{268BAB02-DB0A-4A8A-B1D4-8AB49C0496BC}"/>
    <cellStyle name="Normal 13 2 5 9 5" xfId="15005" xr:uid="{6D1C8F1C-E7E8-4EB2-8054-FCDABDFF3A67}"/>
    <cellStyle name="Normal 13 2 5 9 6" xfId="15006" xr:uid="{8CC6D5BA-3FF1-44D0-BE30-7050C828D269}"/>
    <cellStyle name="Normal 13 2 5 9 7" xfId="15007" xr:uid="{799C92D3-2193-47ED-B275-DC6AFFE7C074}"/>
    <cellStyle name="Normal 13 2 5 9 8" xfId="15008" xr:uid="{A217844E-8CE0-47B0-B634-130D797E36C9}"/>
    <cellStyle name="Normal 13 2 5 9 9" xfId="15009" xr:uid="{6AF88842-67CC-4D18-BF45-67906D10003D}"/>
    <cellStyle name="Normal 13 2 6" xfId="15010" xr:uid="{B9ABFD99-7924-4B77-998D-4C08DE169DAE}"/>
    <cellStyle name="Normal 13 2 6 10" xfId="15011" xr:uid="{90309B47-C247-4864-9FFD-B52A876AEDFB}"/>
    <cellStyle name="Normal 13 2 6 10 10" xfId="15012" xr:uid="{19597852-B1E7-408C-B7BA-C6676A953739}"/>
    <cellStyle name="Normal 13 2 6 10 11" xfId="15013" xr:uid="{3E8C2FB0-223D-4D19-B560-B9B043A2AC14}"/>
    <cellStyle name="Normal 13 2 6 10 12" xfId="15014" xr:uid="{BA15AB20-033C-454C-9E16-C19E1B1B430E}"/>
    <cellStyle name="Normal 13 2 6 10 13" xfId="15015" xr:uid="{CABD56B4-427C-4653-AD34-E7B9D2107822}"/>
    <cellStyle name="Normal 13 2 6 10 14" xfId="15016" xr:uid="{A023A7CA-860B-4FEE-BAF7-F08DBE08F8AB}"/>
    <cellStyle name="Normal 13 2 6 10 15" xfId="15017" xr:uid="{56A8D368-515A-4A84-8065-9AF5C9917B85}"/>
    <cellStyle name="Normal 13 2 6 10 16" xfId="15018" xr:uid="{F18B43F5-99BA-421B-864E-5127C33F72E4}"/>
    <cellStyle name="Normal 13 2 6 10 17" xfId="15019" xr:uid="{430BE7E9-0A37-4CF2-9918-885FC170985B}"/>
    <cellStyle name="Normal 13 2 6 10 18" xfId="15020" xr:uid="{682306FC-D460-4C12-A51C-078EFD9912A4}"/>
    <cellStyle name="Normal 13 2 6 10 19" xfId="15021" xr:uid="{2732285B-EA0D-466A-8499-0E07AA5EFA1B}"/>
    <cellStyle name="Normal 13 2 6 10 2" xfId="15022" xr:uid="{86F10270-B4F4-4C02-AFD0-328778254612}"/>
    <cellStyle name="Normal 13 2 6 10 20" xfId="15023" xr:uid="{3D5C8CD3-959A-4597-ABB7-B4A03DD1C637}"/>
    <cellStyle name="Normal 13 2 6 10 21" xfId="15024" xr:uid="{191AF0FB-912B-4E7C-8823-23B48C067C28}"/>
    <cellStyle name="Normal 13 2 6 10 22" xfId="15025" xr:uid="{D3C39904-CD80-44BC-AF0E-4F84F8676931}"/>
    <cellStyle name="Normal 13 2 6 10 3" xfId="15026" xr:uid="{09EA9BCB-778B-4148-9B16-282B24781792}"/>
    <cellStyle name="Normal 13 2 6 10 4" xfId="15027" xr:uid="{3085BD17-EAFC-49AC-964A-19686F3B617D}"/>
    <cellStyle name="Normal 13 2 6 10 5" xfId="15028" xr:uid="{F078AF3C-A226-4CC8-B8BE-464FD5C97466}"/>
    <cellStyle name="Normal 13 2 6 10 6" xfId="15029" xr:uid="{5AF1A76F-C113-427E-BA2F-51A224588CED}"/>
    <cellStyle name="Normal 13 2 6 10 7" xfId="15030" xr:uid="{3BB02C07-43F3-41FC-88C4-A28112B52A0E}"/>
    <cellStyle name="Normal 13 2 6 10 8" xfId="15031" xr:uid="{62CD7186-7EE3-4B2D-879A-5350D6276F09}"/>
    <cellStyle name="Normal 13 2 6 10 9" xfId="15032" xr:uid="{5ED826F3-3C07-48A7-A4D5-021A1C0D2E94}"/>
    <cellStyle name="Normal 13 2 6 11" xfId="15033" xr:uid="{1C194BA4-AB37-475D-A25F-CB871BA41DDF}"/>
    <cellStyle name="Normal 13 2 6 12" xfId="15034" xr:uid="{7B933290-6835-40CE-BB1A-7ACD4B0E38F9}"/>
    <cellStyle name="Normal 13 2 6 13" xfId="15035" xr:uid="{FCA55854-BF2F-458A-9CE9-29674C463FF2}"/>
    <cellStyle name="Normal 13 2 6 14" xfId="15036" xr:uid="{70E6A9A0-4BBE-4741-9D70-427D47C4D015}"/>
    <cellStyle name="Normal 13 2 6 15" xfId="15037" xr:uid="{4CCE1DAA-05A8-4FA1-804F-00A18A907A28}"/>
    <cellStyle name="Normal 13 2 6 16" xfId="15038" xr:uid="{269FBC96-6B7C-4689-8422-1F9C29CE434B}"/>
    <cellStyle name="Normal 13 2 6 17" xfId="15039" xr:uid="{DDFDB435-898D-40AE-A116-38E8355BA149}"/>
    <cellStyle name="Normal 13 2 6 18" xfId="15040" xr:uid="{3A03AB76-6D81-4C87-AC3E-994F74BDCCE8}"/>
    <cellStyle name="Normal 13 2 6 19" xfId="15041" xr:uid="{190CBA25-AACF-468C-B434-A841D37AE46F}"/>
    <cellStyle name="Normal 13 2 6 2" xfId="15042" xr:uid="{37854B3E-F170-4115-8DCF-D8C7ED628441}"/>
    <cellStyle name="Normal 13 2 6 2 10" xfId="15043" xr:uid="{C6E6CD8F-3F5F-4266-95D7-0E2B9FD06D5B}"/>
    <cellStyle name="Normal 13 2 6 2 11" xfId="15044" xr:uid="{A525A3EE-6CC8-4870-BFA4-AB37527314CD}"/>
    <cellStyle name="Normal 13 2 6 2 12" xfId="15045" xr:uid="{3CB4D01A-03DE-498F-9D10-EDD26DEF3A89}"/>
    <cellStyle name="Normal 13 2 6 2 13" xfId="15046" xr:uid="{CF054977-2F19-4562-83F0-9879C14F97C1}"/>
    <cellStyle name="Normal 13 2 6 2 14" xfId="15047" xr:uid="{3EDA1C3E-2E1E-4C8A-81AC-129732BC0BF1}"/>
    <cellStyle name="Normal 13 2 6 2 15" xfId="15048" xr:uid="{61A07BB7-02A6-463C-923A-0F653C0AE962}"/>
    <cellStyle name="Normal 13 2 6 2 16" xfId="15049" xr:uid="{2D5CEBFF-0C97-4BD2-A317-F5657B83681E}"/>
    <cellStyle name="Normal 13 2 6 2 17" xfId="15050" xr:uid="{F10949FB-2C94-4915-894B-8F1BF9531FBE}"/>
    <cellStyle name="Normal 13 2 6 2 18" xfId="15051" xr:uid="{7559FC3A-0C09-43A9-A007-DFE9409F1CF7}"/>
    <cellStyle name="Normal 13 2 6 2 19" xfId="15052" xr:uid="{9F4FAA66-0501-497E-B008-C9EE78B3A1E0}"/>
    <cellStyle name="Normal 13 2 6 2 2" xfId="15053" xr:uid="{CB454968-E909-4D23-8EF3-E6D70B9EB739}"/>
    <cellStyle name="Normal 13 2 6 2 20" xfId="15054" xr:uid="{237EA810-428E-468D-9441-9D2C4C0E62D5}"/>
    <cellStyle name="Normal 13 2 6 2 21" xfId="15055" xr:uid="{82DEA179-7742-4B2B-9B0A-88DA051A684C}"/>
    <cellStyle name="Normal 13 2 6 2 22" xfId="15056" xr:uid="{261F82D6-0413-4EE9-98BC-C9A667877522}"/>
    <cellStyle name="Normal 13 2 6 2 3" xfId="15057" xr:uid="{D3F00BFD-D497-4BE6-84EE-D3ABE607E978}"/>
    <cellStyle name="Normal 13 2 6 2 4" xfId="15058" xr:uid="{59173994-E668-4871-AA07-A5523BDC2982}"/>
    <cellStyle name="Normal 13 2 6 2 5" xfId="15059" xr:uid="{0436DF1B-07E3-4EEB-9A98-C7AB051BE3C1}"/>
    <cellStyle name="Normal 13 2 6 2 6" xfId="15060" xr:uid="{D14FD524-9E2B-4797-A693-A91A33F5CF41}"/>
    <cellStyle name="Normal 13 2 6 2 7" xfId="15061" xr:uid="{390A7F88-5BE8-49CA-BB68-19FC2D001059}"/>
    <cellStyle name="Normal 13 2 6 2 8" xfId="15062" xr:uid="{F09F6868-C566-4DED-A4CF-7756EAFF34EA}"/>
    <cellStyle name="Normal 13 2 6 2 9" xfId="15063" xr:uid="{34C76CA6-EF8F-4B01-B768-A8FE74E1707C}"/>
    <cellStyle name="Normal 13 2 6 20" xfId="15064" xr:uid="{BACBA2C1-8246-4955-930D-A18791048D33}"/>
    <cellStyle name="Normal 13 2 6 21" xfId="15065" xr:uid="{BD760DBD-9071-4441-8738-8EE2D4651D13}"/>
    <cellStyle name="Normal 13 2 6 22" xfId="15066" xr:uid="{4DBFE59B-3186-4EAA-8208-41DCBE348A19}"/>
    <cellStyle name="Normal 13 2 6 23" xfId="15067" xr:uid="{A3E8247B-C14E-4009-9BB7-200327AFC54D}"/>
    <cellStyle name="Normal 13 2 6 24" xfId="15068" xr:uid="{B7C991E6-5051-49FD-9524-3AE4FA748E4D}"/>
    <cellStyle name="Normal 13 2 6 25" xfId="15069" xr:uid="{35EEF1B8-EFBF-4C96-990B-667024CC00BB}"/>
    <cellStyle name="Normal 13 2 6 26" xfId="15070" xr:uid="{56223037-8722-47E5-A0A4-C892E1E80964}"/>
    <cellStyle name="Normal 13 2 6 27" xfId="15071" xr:uid="{F07444CF-B7D0-4D8F-BBD2-8CAA6B632740}"/>
    <cellStyle name="Normal 13 2 6 28" xfId="15072" xr:uid="{14F382B7-77D5-48E3-AB16-1F50E05FCC07}"/>
    <cellStyle name="Normal 13 2 6 29" xfId="15073" xr:uid="{1B2F8270-9FB3-4823-92CF-F958B28DC204}"/>
    <cellStyle name="Normal 13 2 6 3" xfId="15074" xr:uid="{7280B5C3-7557-452A-8BE1-BD246A2832DE}"/>
    <cellStyle name="Normal 13 2 6 3 10" xfId="15075" xr:uid="{F6E0A5EE-0F0A-40DF-BF8B-6035E5DBC1A8}"/>
    <cellStyle name="Normal 13 2 6 3 11" xfId="15076" xr:uid="{B10E327D-611B-4D0A-AB0C-9DB2302C2546}"/>
    <cellStyle name="Normal 13 2 6 3 12" xfId="15077" xr:uid="{AEB05A6F-D725-43BB-BA9B-D5C065B33FD7}"/>
    <cellStyle name="Normal 13 2 6 3 13" xfId="15078" xr:uid="{69FD8411-8624-4FC4-A30E-950D0E128FB3}"/>
    <cellStyle name="Normal 13 2 6 3 14" xfId="15079" xr:uid="{643A7D63-93AF-455D-8EC7-5164C78F953E}"/>
    <cellStyle name="Normal 13 2 6 3 15" xfId="15080" xr:uid="{F64DF409-CA94-489B-9068-21AF60CBD01D}"/>
    <cellStyle name="Normal 13 2 6 3 16" xfId="15081" xr:uid="{F96618D5-CCDF-48AF-8AA7-A9C383522DCB}"/>
    <cellStyle name="Normal 13 2 6 3 17" xfId="15082" xr:uid="{84BD5764-35C8-4B23-9530-AC298D9184C4}"/>
    <cellStyle name="Normal 13 2 6 3 18" xfId="15083" xr:uid="{C0F05AAF-748D-48EA-B72C-E330036610E4}"/>
    <cellStyle name="Normal 13 2 6 3 19" xfId="15084" xr:uid="{11895B19-F75C-48DD-BCA0-F10AE0B28FF9}"/>
    <cellStyle name="Normal 13 2 6 3 2" xfId="15085" xr:uid="{47F79B96-9132-4851-9585-EA2EF9F8CD21}"/>
    <cellStyle name="Normal 13 2 6 3 20" xfId="15086" xr:uid="{AED5918D-849D-4D66-8BC8-9D7DEFDA5505}"/>
    <cellStyle name="Normal 13 2 6 3 21" xfId="15087" xr:uid="{123EA962-E486-45F3-AC0D-E5A7584A871B}"/>
    <cellStyle name="Normal 13 2 6 3 22" xfId="15088" xr:uid="{F6AD1C7F-DE8B-48DD-9B7C-F242A7CB977E}"/>
    <cellStyle name="Normal 13 2 6 3 3" xfId="15089" xr:uid="{A8E29BE2-89FF-4330-8E1A-42075183ECAB}"/>
    <cellStyle name="Normal 13 2 6 3 4" xfId="15090" xr:uid="{251042DA-D4C8-42E3-9F37-E59920857A97}"/>
    <cellStyle name="Normal 13 2 6 3 5" xfId="15091" xr:uid="{7DC4381D-CC7C-42CD-AFA7-5B77067D2BA0}"/>
    <cellStyle name="Normal 13 2 6 3 6" xfId="15092" xr:uid="{A92AC4DE-AEDE-484B-B0B4-FC5CC60AFAFC}"/>
    <cellStyle name="Normal 13 2 6 3 7" xfId="15093" xr:uid="{98D4E384-F3BB-4783-AA5D-B927CF8AA8F9}"/>
    <cellStyle name="Normal 13 2 6 3 8" xfId="15094" xr:uid="{90DC3F8A-7B97-4CD7-92CB-5520532117E7}"/>
    <cellStyle name="Normal 13 2 6 3 9" xfId="15095" xr:uid="{F982E911-6B9A-45FF-A480-135504E81E88}"/>
    <cellStyle name="Normal 13 2 6 30" xfId="15096" xr:uid="{140B573B-CCEC-4F22-BAAB-965CF6A12377}"/>
    <cellStyle name="Normal 13 2 6 31" xfId="15097" xr:uid="{D633D212-8440-45FB-AD61-AE703C1B3F22}"/>
    <cellStyle name="Normal 13 2 6 4" xfId="15098" xr:uid="{B80D7AA3-6F91-41AF-A7C8-BAF3729F2B8A}"/>
    <cellStyle name="Normal 13 2 6 4 10" xfId="15099" xr:uid="{52C33981-D6B3-4079-9FEF-1B527877A173}"/>
    <cellStyle name="Normal 13 2 6 4 11" xfId="15100" xr:uid="{F72E8965-1ACA-402E-B87B-63D6EA311E61}"/>
    <cellStyle name="Normal 13 2 6 4 12" xfId="15101" xr:uid="{5484794D-98B4-4F36-9FC5-9976676E0DCD}"/>
    <cellStyle name="Normal 13 2 6 4 13" xfId="15102" xr:uid="{9C0CA0B9-6E3B-455C-BAFE-58762A4B0EB2}"/>
    <cellStyle name="Normal 13 2 6 4 14" xfId="15103" xr:uid="{D6039AC3-6D0D-4EEC-8A31-E537C2D5F23D}"/>
    <cellStyle name="Normal 13 2 6 4 15" xfId="15104" xr:uid="{1939F3D7-7572-4262-8C78-A69F142BDF4C}"/>
    <cellStyle name="Normal 13 2 6 4 16" xfId="15105" xr:uid="{E49927AA-3386-4E24-AA48-EB00A55DFEC5}"/>
    <cellStyle name="Normal 13 2 6 4 17" xfId="15106" xr:uid="{90DE3638-CB41-44F3-9D0D-85EE3088F024}"/>
    <cellStyle name="Normal 13 2 6 4 18" xfId="15107" xr:uid="{FCECD7BA-9687-4E27-8801-480225C03C8D}"/>
    <cellStyle name="Normal 13 2 6 4 19" xfId="15108" xr:uid="{378E22BB-4E00-43A2-A397-A37C9FAEC577}"/>
    <cellStyle name="Normal 13 2 6 4 2" xfId="15109" xr:uid="{6658A1A5-ADC8-4521-90ED-B711B381F7F7}"/>
    <cellStyle name="Normal 13 2 6 4 20" xfId="15110" xr:uid="{C6CB0645-E35F-4571-82E2-CF2B415D5AF8}"/>
    <cellStyle name="Normal 13 2 6 4 21" xfId="15111" xr:uid="{DA3865DB-F7CA-42A0-936C-08CD9E992EE1}"/>
    <cellStyle name="Normal 13 2 6 4 22" xfId="15112" xr:uid="{D1ABFC49-42EB-417A-97D8-23B14D224BDD}"/>
    <cellStyle name="Normal 13 2 6 4 3" xfId="15113" xr:uid="{D068629D-FFD0-4609-B414-A2B49572E957}"/>
    <cellStyle name="Normal 13 2 6 4 4" xfId="15114" xr:uid="{711FCD18-F058-441A-8976-23E577EA2912}"/>
    <cellStyle name="Normal 13 2 6 4 5" xfId="15115" xr:uid="{34E7ED48-3089-4CFC-8EB7-FB6E54914283}"/>
    <cellStyle name="Normal 13 2 6 4 6" xfId="15116" xr:uid="{0880856F-7471-4B37-A1E3-30D1AA953BC2}"/>
    <cellStyle name="Normal 13 2 6 4 7" xfId="15117" xr:uid="{72C89825-EC7B-40DE-B608-75E837B86CC7}"/>
    <cellStyle name="Normal 13 2 6 4 8" xfId="15118" xr:uid="{9B6FF168-392E-40FE-826D-F7F9245925D5}"/>
    <cellStyle name="Normal 13 2 6 4 9" xfId="15119" xr:uid="{81B115A9-7667-4DA4-93D4-E4C0399870A2}"/>
    <cellStyle name="Normal 13 2 6 5" xfId="15120" xr:uid="{77236B9F-88F0-4B93-818B-417476B5D7BD}"/>
    <cellStyle name="Normal 13 2 6 5 10" xfId="15121" xr:uid="{0BF4546F-9E06-41B5-AC2E-EDAB3398BF69}"/>
    <cellStyle name="Normal 13 2 6 5 11" xfId="15122" xr:uid="{97F7AD3B-5AA4-4D5D-AB21-3AD11818F223}"/>
    <cellStyle name="Normal 13 2 6 5 12" xfId="15123" xr:uid="{F9457C43-E940-494D-9F43-3C6A070CD755}"/>
    <cellStyle name="Normal 13 2 6 5 13" xfId="15124" xr:uid="{C53CC4CC-484A-45D5-A075-06C5A157907E}"/>
    <cellStyle name="Normal 13 2 6 5 14" xfId="15125" xr:uid="{6FDF478E-E484-4035-92B4-3D4EE7977471}"/>
    <cellStyle name="Normal 13 2 6 5 15" xfId="15126" xr:uid="{82395E4B-1A2A-45B9-9C5A-7AD60F8F5007}"/>
    <cellStyle name="Normal 13 2 6 5 16" xfId="15127" xr:uid="{31F54F35-669D-4D3E-BACE-0A75234E894B}"/>
    <cellStyle name="Normal 13 2 6 5 17" xfId="15128" xr:uid="{CA558097-C774-4E95-B299-9F84C7365F49}"/>
    <cellStyle name="Normal 13 2 6 5 18" xfId="15129" xr:uid="{023283BB-80E5-4A73-8F4C-D2A919A60F51}"/>
    <cellStyle name="Normal 13 2 6 5 19" xfId="15130" xr:uid="{284FD405-2F16-4DA5-AA96-464C7251F18A}"/>
    <cellStyle name="Normal 13 2 6 5 2" xfId="15131" xr:uid="{DF701CD4-7607-426C-A9C6-4346830AAC34}"/>
    <cellStyle name="Normal 13 2 6 5 20" xfId="15132" xr:uid="{2273A5A4-582F-4A7D-A6F4-964F719D3CA3}"/>
    <cellStyle name="Normal 13 2 6 5 21" xfId="15133" xr:uid="{D0515E11-CB00-4022-B162-3E1D83F7BF85}"/>
    <cellStyle name="Normal 13 2 6 5 22" xfId="15134" xr:uid="{446F1CFA-0742-4E48-9841-60D1663CCF8A}"/>
    <cellStyle name="Normal 13 2 6 5 3" xfId="15135" xr:uid="{E9F4A707-9398-4D07-BB96-4D2C256458FB}"/>
    <cellStyle name="Normal 13 2 6 5 4" xfId="15136" xr:uid="{25A6417D-65A2-4057-99E3-938D1DFF736B}"/>
    <cellStyle name="Normal 13 2 6 5 5" xfId="15137" xr:uid="{26E41F7C-760C-4A01-B874-0EB063F2F40A}"/>
    <cellStyle name="Normal 13 2 6 5 6" xfId="15138" xr:uid="{3A38608E-FAEC-4BFC-BC86-360A227EE06B}"/>
    <cellStyle name="Normal 13 2 6 5 7" xfId="15139" xr:uid="{1A6D5CB5-0F4B-41C8-BF9B-8A5D7C09D3A0}"/>
    <cellStyle name="Normal 13 2 6 5 8" xfId="15140" xr:uid="{C0F430AA-4BE6-46BB-9FA1-6532C5B744F2}"/>
    <cellStyle name="Normal 13 2 6 5 9" xfId="15141" xr:uid="{355B8979-3CAE-497D-A010-E5011CBDD457}"/>
    <cellStyle name="Normal 13 2 6 6" xfId="15142" xr:uid="{AB0A8113-D9C4-494E-BFE7-232695E5F9ED}"/>
    <cellStyle name="Normal 13 2 6 6 10" xfId="15143" xr:uid="{1669DD56-1296-40CD-8059-646BE5E1BE74}"/>
    <cellStyle name="Normal 13 2 6 6 11" xfId="15144" xr:uid="{3006F3E5-1E45-438C-A839-A14EDDEEAFE5}"/>
    <cellStyle name="Normal 13 2 6 6 12" xfId="15145" xr:uid="{61C1C10F-BE1F-4CAB-8B3F-148565F70D83}"/>
    <cellStyle name="Normal 13 2 6 6 13" xfId="15146" xr:uid="{7885083E-98D4-493A-BF2F-1A5F8BFCE5CC}"/>
    <cellStyle name="Normal 13 2 6 6 14" xfId="15147" xr:uid="{ECBB3FF3-6CC6-4DCE-8CB9-28D4C9083212}"/>
    <cellStyle name="Normal 13 2 6 6 15" xfId="15148" xr:uid="{C812F004-8A13-4FD7-94C3-90E05A8CF9A9}"/>
    <cellStyle name="Normal 13 2 6 6 16" xfId="15149" xr:uid="{4B2CB0E9-88A1-459A-A7BF-B360B0F41FC8}"/>
    <cellStyle name="Normal 13 2 6 6 17" xfId="15150" xr:uid="{778183D3-3C8A-4305-A17A-42F73ABFB6C5}"/>
    <cellStyle name="Normal 13 2 6 6 18" xfId="15151" xr:uid="{80E656DE-0B3B-47BA-A0B8-51E034CAB46D}"/>
    <cellStyle name="Normal 13 2 6 6 19" xfId="15152" xr:uid="{8D09F433-6E36-40E2-93BD-51B7A4F35898}"/>
    <cellStyle name="Normal 13 2 6 6 2" xfId="15153" xr:uid="{40290E6B-7E93-405B-A868-EA4D22572F52}"/>
    <cellStyle name="Normal 13 2 6 6 20" xfId="15154" xr:uid="{D712802B-254D-415E-88EE-00E8F07C4F0D}"/>
    <cellStyle name="Normal 13 2 6 6 21" xfId="15155" xr:uid="{3A9A9C1E-4E6D-44B3-B51E-40D7D79FC6F8}"/>
    <cellStyle name="Normal 13 2 6 6 22" xfId="15156" xr:uid="{718C2554-8663-4988-91D9-94FBF258CFD4}"/>
    <cellStyle name="Normal 13 2 6 6 3" xfId="15157" xr:uid="{B0381D99-4C94-4476-B5D9-9C4892328428}"/>
    <cellStyle name="Normal 13 2 6 6 4" xfId="15158" xr:uid="{02A2F760-6D32-41E5-A1E1-D24390EB3C16}"/>
    <cellStyle name="Normal 13 2 6 6 5" xfId="15159" xr:uid="{74BD18A8-FCF4-48FF-830E-FF97128581E8}"/>
    <cellStyle name="Normal 13 2 6 6 6" xfId="15160" xr:uid="{DC631E80-2495-44C3-AF55-39AFCAF4E892}"/>
    <cellStyle name="Normal 13 2 6 6 7" xfId="15161" xr:uid="{2C038589-7650-4A2E-AEAB-DD63B562DE40}"/>
    <cellStyle name="Normal 13 2 6 6 8" xfId="15162" xr:uid="{AFB06543-6EF0-4109-84B5-184F3EB59E2B}"/>
    <cellStyle name="Normal 13 2 6 6 9" xfId="15163" xr:uid="{31CD84C2-7B43-4AD2-81EB-53DEF48CEA20}"/>
    <cellStyle name="Normal 13 2 6 7" xfId="15164" xr:uid="{4A6F5943-D137-4F73-901C-11A8310618E6}"/>
    <cellStyle name="Normal 13 2 6 7 10" xfId="15165" xr:uid="{CE73B3ED-6EEB-4278-ACC9-75C36FE6CE92}"/>
    <cellStyle name="Normal 13 2 6 7 11" xfId="15166" xr:uid="{A27798F9-E03E-43BF-BD27-E46214CE41EB}"/>
    <cellStyle name="Normal 13 2 6 7 12" xfId="15167" xr:uid="{5198111C-A6A6-4A23-925E-4C9676739AA1}"/>
    <cellStyle name="Normal 13 2 6 7 13" xfId="15168" xr:uid="{04EA4433-DC35-4282-B565-FCF2859E4051}"/>
    <cellStyle name="Normal 13 2 6 7 14" xfId="15169" xr:uid="{65D37F03-157B-4408-9E05-2EEC507D9661}"/>
    <cellStyle name="Normal 13 2 6 7 15" xfId="15170" xr:uid="{2022FFBB-69EA-4866-81BF-086253200B25}"/>
    <cellStyle name="Normal 13 2 6 7 16" xfId="15171" xr:uid="{AC1196A8-1A4A-485B-A92B-8A3A08E5D18D}"/>
    <cellStyle name="Normal 13 2 6 7 17" xfId="15172" xr:uid="{D7E1EA28-55EE-4E27-B7EF-98652FBCD622}"/>
    <cellStyle name="Normal 13 2 6 7 18" xfId="15173" xr:uid="{C10FCAF2-732B-4C5E-BAB5-82B449809987}"/>
    <cellStyle name="Normal 13 2 6 7 19" xfId="15174" xr:uid="{4EA9FECE-2378-40C6-80B8-C70520C7D07A}"/>
    <cellStyle name="Normal 13 2 6 7 2" xfId="15175" xr:uid="{47A0064A-220E-49C4-AF8B-05C01CAAB58A}"/>
    <cellStyle name="Normal 13 2 6 7 20" xfId="15176" xr:uid="{C550AFDE-B151-4A78-B6CF-06220757A67A}"/>
    <cellStyle name="Normal 13 2 6 7 21" xfId="15177" xr:uid="{D9631DB9-ADA7-4DE4-B4BE-22D2F104198A}"/>
    <cellStyle name="Normal 13 2 6 7 22" xfId="15178" xr:uid="{DF1236CA-7A65-426B-A4EE-568B3186EA71}"/>
    <cellStyle name="Normal 13 2 6 7 3" xfId="15179" xr:uid="{64C9F5CF-0960-4A83-BBC3-B423525286CE}"/>
    <cellStyle name="Normal 13 2 6 7 4" xfId="15180" xr:uid="{D2C15AE2-7DC6-4C73-B3B9-A537C6F7E264}"/>
    <cellStyle name="Normal 13 2 6 7 5" xfId="15181" xr:uid="{EFC6A7B4-EE94-4222-AE49-46DA6A07CAE4}"/>
    <cellStyle name="Normal 13 2 6 7 6" xfId="15182" xr:uid="{D38D7318-DF19-46B1-B3FE-F764062C5E6B}"/>
    <cellStyle name="Normal 13 2 6 7 7" xfId="15183" xr:uid="{8FC5B3E2-BBF1-4F14-96DF-32225945DC11}"/>
    <cellStyle name="Normal 13 2 6 7 8" xfId="15184" xr:uid="{4F617004-537F-4DBF-A0B4-338DFD42F350}"/>
    <cellStyle name="Normal 13 2 6 7 9" xfId="15185" xr:uid="{7B9AD698-1F2C-48FA-8245-79FEFD35C285}"/>
    <cellStyle name="Normal 13 2 6 8" xfId="15186" xr:uid="{89BFFACF-7B4E-4ADE-AABE-454C815F2B5D}"/>
    <cellStyle name="Normal 13 2 6 8 10" xfId="15187" xr:uid="{F06ED7D4-D91F-438D-8B8C-914CAF83CBF0}"/>
    <cellStyle name="Normal 13 2 6 8 11" xfId="15188" xr:uid="{3ED32DAC-C50F-4B01-A2DC-F8FF9B15E389}"/>
    <cellStyle name="Normal 13 2 6 8 12" xfId="15189" xr:uid="{E1A28335-0623-473F-B031-8509702339DE}"/>
    <cellStyle name="Normal 13 2 6 8 13" xfId="15190" xr:uid="{4CE7EBC9-DB26-40DB-8A74-761946D31176}"/>
    <cellStyle name="Normal 13 2 6 8 14" xfId="15191" xr:uid="{9A1BF21C-A2D5-4480-8688-9E1221741B38}"/>
    <cellStyle name="Normal 13 2 6 8 15" xfId="15192" xr:uid="{0D44677C-19C0-4DD5-B1D0-84EEC07AAD6F}"/>
    <cellStyle name="Normal 13 2 6 8 16" xfId="15193" xr:uid="{B50248C3-08A2-47CC-8CC5-146996D00BBA}"/>
    <cellStyle name="Normal 13 2 6 8 17" xfId="15194" xr:uid="{3C4767BA-3EB9-439A-8756-AAFD6788E5B0}"/>
    <cellStyle name="Normal 13 2 6 8 18" xfId="15195" xr:uid="{209C056C-E785-4162-B6CD-C99AE9F681F6}"/>
    <cellStyle name="Normal 13 2 6 8 19" xfId="15196" xr:uid="{E403B521-780D-456D-BCB4-1DB222719DBF}"/>
    <cellStyle name="Normal 13 2 6 8 2" xfId="15197" xr:uid="{AB16CBB1-E103-4C04-A94E-29BC7D3C4580}"/>
    <cellStyle name="Normal 13 2 6 8 20" xfId="15198" xr:uid="{D990BEDB-DF7D-43BE-B80C-B985EC455B6B}"/>
    <cellStyle name="Normal 13 2 6 8 21" xfId="15199" xr:uid="{AE3D96F9-80AD-4E1B-8E86-35E996A30424}"/>
    <cellStyle name="Normal 13 2 6 8 22" xfId="15200" xr:uid="{52EC690F-BC89-4114-A445-3A0FB75C6428}"/>
    <cellStyle name="Normal 13 2 6 8 3" xfId="15201" xr:uid="{A3209945-4273-4262-880F-6A23313A8B49}"/>
    <cellStyle name="Normal 13 2 6 8 4" xfId="15202" xr:uid="{C9224C15-6780-408C-9706-42911A54AEAB}"/>
    <cellStyle name="Normal 13 2 6 8 5" xfId="15203" xr:uid="{6DF74BD7-AD31-4169-8C38-C7055341BB7E}"/>
    <cellStyle name="Normal 13 2 6 8 6" xfId="15204" xr:uid="{F777F6A7-4CF1-4277-9A61-6EDA3940DBFC}"/>
    <cellStyle name="Normal 13 2 6 8 7" xfId="15205" xr:uid="{0439E777-8508-4EC9-9813-5B786E088465}"/>
    <cellStyle name="Normal 13 2 6 8 8" xfId="15206" xr:uid="{BCA44D25-11D4-40DC-B198-DF9966B11A46}"/>
    <cellStyle name="Normal 13 2 6 8 9" xfId="15207" xr:uid="{D287AE71-4081-4657-8994-30FF3AD50E65}"/>
    <cellStyle name="Normal 13 2 6 9" xfId="15208" xr:uid="{FF5BF376-DEF1-42BE-838D-EF4E5D09D469}"/>
    <cellStyle name="Normal 13 2 6 9 10" xfId="15209" xr:uid="{B9075E0A-FD27-4CA3-8657-44A3A7D11A9E}"/>
    <cellStyle name="Normal 13 2 6 9 11" xfId="15210" xr:uid="{86129C40-8E5A-4D75-9401-02AFD14B3CB4}"/>
    <cellStyle name="Normal 13 2 6 9 12" xfId="15211" xr:uid="{ED349FE3-AC17-459F-8F37-55223C3F345B}"/>
    <cellStyle name="Normal 13 2 6 9 13" xfId="15212" xr:uid="{09008494-9D21-4F45-A953-44F4897753FF}"/>
    <cellStyle name="Normal 13 2 6 9 14" xfId="15213" xr:uid="{E38994D5-C94E-4C30-867B-A25CD3034EBD}"/>
    <cellStyle name="Normal 13 2 6 9 15" xfId="15214" xr:uid="{1A1DDEBC-CE64-4A5C-B399-6A0F783DF73B}"/>
    <cellStyle name="Normal 13 2 6 9 16" xfId="15215" xr:uid="{DED44F0C-830D-4B4E-8BA0-DCC78AAC0C21}"/>
    <cellStyle name="Normal 13 2 6 9 17" xfId="15216" xr:uid="{84364911-F018-40DC-969A-563B5A69FCBC}"/>
    <cellStyle name="Normal 13 2 6 9 18" xfId="15217" xr:uid="{F48E0A67-2FC4-4EED-BB31-59486A5FC0F2}"/>
    <cellStyle name="Normal 13 2 6 9 19" xfId="15218" xr:uid="{098F7948-EE63-4155-B45A-394C340E6471}"/>
    <cellStyle name="Normal 13 2 6 9 2" xfId="15219" xr:uid="{BFB385D1-2897-4339-9561-1204F19B292C}"/>
    <cellStyle name="Normal 13 2 6 9 20" xfId="15220" xr:uid="{9BE984C6-E366-4591-87BF-7395942CB76A}"/>
    <cellStyle name="Normal 13 2 6 9 21" xfId="15221" xr:uid="{C1E816C9-1BBB-46B8-ADD5-5156250EF46D}"/>
    <cellStyle name="Normal 13 2 6 9 22" xfId="15222" xr:uid="{7F63AEFB-FF72-4691-BF84-DFA46CABB47D}"/>
    <cellStyle name="Normal 13 2 6 9 3" xfId="15223" xr:uid="{99B78C92-EEA8-4349-8CDF-00D8A1B39DAF}"/>
    <cellStyle name="Normal 13 2 6 9 4" xfId="15224" xr:uid="{F9A34930-AAFB-4B0B-8D67-D1522FE6C205}"/>
    <cellStyle name="Normal 13 2 6 9 5" xfId="15225" xr:uid="{C80EFB98-67D1-49F9-A038-7BC0AB8509F6}"/>
    <cellStyle name="Normal 13 2 6 9 6" xfId="15226" xr:uid="{E1108BA2-2290-4868-95C5-B0876FBA421C}"/>
    <cellStyle name="Normal 13 2 6 9 7" xfId="15227" xr:uid="{69090707-4208-442E-A298-E6BAACB82A22}"/>
    <cellStyle name="Normal 13 2 6 9 8" xfId="15228" xr:uid="{A9C7F004-6A33-4454-904B-48B3F526A740}"/>
    <cellStyle name="Normal 13 2 6 9 9" xfId="15229" xr:uid="{BE64C5E6-7297-4509-9900-0044AC12C5F0}"/>
    <cellStyle name="Normal 13 2 7" xfId="15230" xr:uid="{8C06E681-7FE3-4F48-8C8D-3C7B96AACEB3}"/>
    <cellStyle name="Normal 13 2 7 10" xfId="15231" xr:uid="{5FF767B3-271D-4C8C-839E-60171AE56594}"/>
    <cellStyle name="Normal 13 2 7 11" xfId="15232" xr:uid="{8E3FA589-9487-4113-803F-D0C894EC42A8}"/>
    <cellStyle name="Normal 13 2 7 12" xfId="15233" xr:uid="{21F1E8A3-704D-4D26-8292-1479EA30D048}"/>
    <cellStyle name="Normal 13 2 7 13" xfId="15234" xr:uid="{29EA3711-E3AD-4EC5-8CEC-C63AAC218DBB}"/>
    <cellStyle name="Normal 13 2 7 14" xfId="15235" xr:uid="{693C6205-0978-484D-9BBC-B853B8814F76}"/>
    <cellStyle name="Normal 13 2 7 15" xfId="15236" xr:uid="{6D100CB2-EA06-4BAC-AA13-C42E8B9A23AA}"/>
    <cellStyle name="Normal 13 2 7 16" xfId="15237" xr:uid="{3FB90AC5-8D00-4520-833A-3F2588281060}"/>
    <cellStyle name="Normal 13 2 7 17" xfId="15238" xr:uid="{D2657306-A453-4CC6-9A2C-6BC96096FD65}"/>
    <cellStyle name="Normal 13 2 7 18" xfId="15239" xr:uid="{304D3878-FE14-41D7-8E42-D62949CD34F2}"/>
    <cellStyle name="Normal 13 2 7 19" xfId="15240" xr:uid="{694A4343-8F23-4FCC-A92E-EE704E8945BA}"/>
    <cellStyle name="Normal 13 2 7 2" xfId="15241" xr:uid="{6F8FED1E-48BE-4DDB-8567-B174CF2AB101}"/>
    <cellStyle name="Normal 13 2 7 20" xfId="15242" xr:uid="{5365212C-6D3D-45CD-ADB9-3FD3C48DCC3D}"/>
    <cellStyle name="Normal 13 2 7 21" xfId="15243" xr:uid="{C35CDE7C-FA39-4F07-BF38-A6C3A522A3D7}"/>
    <cellStyle name="Normal 13 2 7 22" xfId="15244" xr:uid="{C8C909C5-9A95-4720-B6AD-982BDC17AD92}"/>
    <cellStyle name="Normal 13 2 7 3" xfId="15245" xr:uid="{0D7549D1-9BE1-40DC-B11F-C4191B966FFA}"/>
    <cellStyle name="Normal 13 2 7 4" xfId="15246" xr:uid="{001D1EEA-D2F7-4F71-8E01-AFB8121D7130}"/>
    <cellStyle name="Normal 13 2 7 5" xfId="15247" xr:uid="{1B6C36A8-BBEF-47BD-B408-8853F36A62E0}"/>
    <cellStyle name="Normal 13 2 7 6" xfId="15248" xr:uid="{B49CAECE-D5E5-46F5-89EF-07B85471EFA7}"/>
    <cellStyle name="Normal 13 2 7 7" xfId="15249" xr:uid="{6B40C2BF-2831-41C4-ADF9-760FEF0F4999}"/>
    <cellStyle name="Normal 13 2 7 8" xfId="15250" xr:uid="{2C6D7E4D-2678-460C-BF41-9A07AB67475B}"/>
    <cellStyle name="Normal 13 2 7 9" xfId="15251" xr:uid="{29ECDF03-6346-49C9-BDE3-69681C8E5B93}"/>
    <cellStyle name="Normal 13 2 8" xfId="15252" xr:uid="{958FB0D1-1746-4871-BC13-D43F02147455}"/>
    <cellStyle name="Normal 13 2 8 10" xfId="15253" xr:uid="{AE957777-1F16-4900-B718-124FB1979866}"/>
    <cellStyle name="Normal 13 2 8 11" xfId="15254" xr:uid="{C1B89E1D-9F7F-4C37-8904-9ABA0212331A}"/>
    <cellStyle name="Normal 13 2 8 12" xfId="15255" xr:uid="{B6A28068-949A-40D0-BDC0-9ADF411543BB}"/>
    <cellStyle name="Normal 13 2 8 13" xfId="15256" xr:uid="{2EFA7FBF-8E2B-400C-9577-96DE716704FF}"/>
    <cellStyle name="Normal 13 2 8 14" xfId="15257" xr:uid="{59153F71-E49D-4534-85FF-EEC4433F5188}"/>
    <cellStyle name="Normal 13 2 8 15" xfId="15258" xr:uid="{A77A741D-1C42-4955-89A7-2EA2E679B310}"/>
    <cellStyle name="Normal 13 2 8 16" xfId="15259" xr:uid="{46588FFC-823F-4E6F-8B63-85926F89CA35}"/>
    <cellStyle name="Normal 13 2 8 17" xfId="15260" xr:uid="{C0F3BF30-821C-4260-843D-B3B04006A233}"/>
    <cellStyle name="Normal 13 2 8 18" xfId="15261" xr:uid="{7800E04D-2576-4D9A-9004-B97FDE8B54AC}"/>
    <cellStyle name="Normal 13 2 8 19" xfId="15262" xr:uid="{576249CF-AF4D-4231-BBE7-D656B0144EDB}"/>
    <cellStyle name="Normal 13 2 8 2" xfId="15263" xr:uid="{B305EC39-9A0F-415E-8417-87D720400224}"/>
    <cellStyle name="Normal 13 2 8 20" xfId="15264" xr:uid="{67EE42D1-E1A2-4C72-8933-769994F13A62}"/>
    <cellStyle name="Normal 13 2 8 21" xfId="15265" xr:uid="{C2B5D284-4214-4E1E-934A-CE692E42FF5F}"/>
    <cellStyle name="Normal 13 2 8 22" xfId="15266" xr:uid="{6DAC133F-2CD7-4CE4-8FF2-68F53FE0BB7F}"/>
    <cellStyle name="Normal 13 2 8 3" xfId="15267" xr:uid="{A40438BA-6D7A-41E0-8880-4BC8626EAD8F}"/>
    <cellStyle name="Normal 13 2 8 4" xfId="15268" xr:uid="{4DC8C8D8-ADFF-49E0-B605-97388EEEDE44}"/>
    <cellStyle name="Normal 13 2 8 5" xfId="15269" xr:uid="{B8C6B6F2-B50C-4E19-8253-11112383215F}"/>
    <cellStyle name="Normal 13 2 8 6" xfId="15270" xr:uid="{BA194FC3-8B44-4B97-8A43-A5B94FAFEE90}"/>
    <cellStyle name="Normal 13 2 8 7" xfId="15271" xr:uid="{01A0F036-AE79-4035-9640-6437E06D4EE2}"/>
    <cellStyle name="Normal 13 2 8 8" xfId="15272" xr:uid="{20CBAB1E-7DD8-4E9F-B533-8F24701262FF}"/>
    <cellStyle name="Normal 13 2 8 9" xfId="15273" xr:uid="{E185BF8C-33B9-4BD6-AA22-1D9F6ECD9875}"/>
    <cellStyle name="Normal 13 2 9" xfId="15274" xr:uid="{5F014523-9AFA-4420-B447-CA056F69F1F2}"/>
    <cellStyle name="Normal 13 2 9 10" xfId="15275" xr:uid="{F2B4E5B2-A707-4532-BE16-B59DD74D980F}"/>
    <cellStyle name="Normal 13 2 9 11" xfId="15276" xr:uid="{57850DB4-6178-469A-958B-34A79975ACEC}"/>
    <cellStyle name="Normal 13 2 9 12" xfId="15277" xr:uid="{FB6462E2-1312-4B77-8A89-FFC79F34901C}"/>
    <cellStyle name="Normal 13 2 9 13" xfId="15278" xr:uid="{76997E0E-779F-47BF-9E08-C6FA357E25CE}"/>
    <cellStyle name="Normal 13 2 9 14" xfId="15279" xr:uid="{637C0483-0644-4F5C-91AB-7BEDC24CA8BA}"/>
    <cellStyle name="Normal 13 2 9 15" xfId="15280" xr:uid="{2D689FCA-943B-4935-AAE6-219E83760CBF}"/>
    <cellStyle name="Normal 13 2 9 16" xfId="15281" xr:uid="{514BD99C-0C74-4617-B481-C4DCC78FDA4B}"/>
    <cellStyle name="Normal 13 2 9 17" xfId="15282" xr:uid="{E331101B-2A39-4F0D-8B59-22781521316D}"/>
    <cellStyle name="Normal 13 2 9 18" xfId="15283" xr:uid="{59564F92-4CF1-4BC3-A7EF-75D61CD201AC}"/>
    <cellStyle name="Normal 13 2 9 19" xfId="15284" xr:uid="{F677E52B-6027-4EBF-9AAD-8C8E5EEBD9A1}"/>
    <cellStyle name="Normal 13 2 9 2" xfId="15285" xr:uid="{5D4BFB91-C5C8-4562-8F67-DFF3AB8B8E80}"/>
    <cellStyle name="Normal 13 2 9 20" xfId="15286" xr:uid="{ACD45DCB-C460-4F85-8517-5BDA6272ABB4}"/>
    <cellStyle name="Normal 13 2 9 21" xfId="15287" xr:uid="{2B15CAD8-02C8-451C-AE12-777608B10845}"/>
    <cellStyle name="Normal 13 2 9 22" xfId="15288" xr:uid="{3C28997F-6AA9-4E44-9713-76CE2876863B}"/>
    <cellStyle name="Normal 13 2 9 3" xfId="15289" xr:uid="{EF0DB7DA-CF4F-487D-B488-08D0AF231649}"/>
    <cellStyle name="Normal 13 2 9 4" xfId="15290" xr:uid="{B8CC953F-FEEE-4AE8-A719-E4772D9D6ED6}"/>
    <cellStyle name="Normal 13 2 9 5" xfId="15291" xr:uid="{F4BCBF02-8F33-45E6-828A-632838A7293B}"/>
    <cellStyle name="Normal 13 2 9 6" xfId="15292" xr:uid="{1FF8C69B-4E10-4D91-AA84-DE4ACFF43A23}"/>
    <cellStyle name="Normal 13 2 9 7" xfId="15293" xr:uid="{5D266363-7F62-4CC5-AB09-B62115B6E1C2}"/>
    <cellStyle name="Normal 13 2 9 8" xfId="15294" xr:uid="{AF4C6CC6-8EA7-44FB-994B-39185493CCCE}"/>
    <cellStyle name="Normal 13 2 9 9" xfId="15295" xr:uid="{712570B1-80E8-4F05-ADEA-DB01C613B5DA}"/>
    <cellStyle name="Normal 13 20" xfId="15296" xr:uid="{D8473CB7-6C72-482B-8FF6-D12A7F767041}"/>
    <cellStyle name="Normal 13 20 10" xfId="15297" xr:uid="{8644DFBA-07D4-4B5A-811B-E1CD68210EFE}"/>
    <cellStyle name="Normal 13 20 11" xfId="15298" xr:uid="{79AB9803-63DC-48F8-829E-3B2B765AFB01}"/>
    <cellStyle name="Normal 13 20 12" xfId="15299" xr:uid="{056A6B09-31F1-4655-B337-0ABF4FC75452}"/>
    <cellStyle name="Normal 13 20 13" xfId="15300" xr:uid="{F00D5F79-71D3-49BC-84FE-8C405046217D}"/>
    <cellStyle name="Normal 13 20 14" xfId="15301" xr:uid="{957B8E13-9166-42ED-B24C-5EB208D9C0BE}"/>
    <cellStyle name="Normal 13 20 15" xfId="15302" xr:uid="{D1DA8851-1FDE-4AA1-A6FB-214D2107239B}"/>
    <cellStyle name="Normal 13 20 16" xfId="15303" xr:uid="{F07CB7AA-548E-4E8A-A77B-EAA534BACFDC}"/>
    <cellStyle name="Normal 13 20 17" xfId="15304" xr:uid="{207D0ABD-C81C-403F-951F-61F5AFEB89E7}"/>
    <cellStyle name="Normal 13 20 18" xfId="15305" xr:uid="{D32A9295-77A7-482D-A52B-90B5E8ADA075}"/>
    <cellStyle name="Normal 13 20 19" xfId="15306" xr:uid="{308BDA11-B67D-4524-A122-1485978D8D98}"/>
    <cellStyle name="Normal 13 20 2" xfId="15307" xr:uid="{18B44A02-39DE-40CB-AB21-EA012F9A06F4}"/>
    <cellStyle name="Normal 13 20 20" xfId="15308" xr:uid="{D4032F42-AF2E-4A1E-9F6B-94654626E7B1}"/>
    <cellStyle name="Normal 13 20 21" xfId="15309" xr:uid="{F3ADF5AF-330D-4215-A395-142FCACD39A0}"/>
    <cellStyle name="Normal 13 20 22" xfId="15310" xr:uid="{B18D94DD-4ECE-4528-A1E1-855DDCF1818B}"/>
    <cellStyle name="Normal 13 20 3" xfId="15311" xr:uid="{F01CAB8B-696D-4AF2-91F6-450B98338F25}"/>
    <cellStyle name="Normal 13 20 4" xfId="15312" xr:uid="{FC2901E8-E6F7-47E8-B73E-D6408C125305}"/>
    <cellStyle name="Normal 13 20 5" xfId="15313" xr:uid="{62114A6D-68ED-4E08-A078-D6179EDB1F22}"/>
    <cellStyle name="Normal 13 20 6" xfId="15314" xr:uid="{C0710805-04B5-4214-AB4A-1F0607808165}"/>
    <cellStyle name="Normal 13 20 7" xfId="15315" xr:uid="{4B7B2D6F-9932-4B31-87E4-40864D7DDAA1}"/>
    <cellStyle name="Normal 13 20 8" xfId="15316" xr:uid="{9A8851C5-0FB3-4B5D-8E5E-B2D08094CFBC}"/>
    <cellStyle name="Normal 13 20 9" xfId="15317" xr:uid="{F46A5454-13E1-44B4-ADD9-4F0DC009CC84}"/>
    <cellStyle name="Normal 13 21" xfId="15318" xr:uid="{0F596C99-ED1D-465A-8DE4-6E1EFF6C6816}"/>
    <cellStyle name="Normal 13 21 10" xfId="15319" xr:uid="{E104A0BE-FCF7-4A6C-A4F1-E8D497B8169F}"/>
    <cellStyle name="Normal 13 21 11" xfId="15320" xr:uid="{8991B7DC-4C9F-4783-BAEE-601A9200C70C}"/>
    <cellStyle name="Normal 13 21 12" xfId="15321" xr:uid="{F10C0816-E22A-492B-A795-865BB7012438}"/>
    <cellStyle name="Normal 13 21 13" xfId="15322" xr:uid="{14907376-7BC4-4D98-8A61-3566191C1F55}"/>
    <cellStyle name="Normal 13 21 14" xfId="15323" xr:uid="{07FE2779-AC98-4F2B-80EC-8AA155C5CD73}"/>
    <cellStyle name="Normal 13 21 15" xfId="15324" xr:uid="{A66050C2-95BA-4437-A8EC-C8B2F65BB9FA}"/>
    <cellStyle name="Normal 13 21 16" xfId="15325" xr:uid="{4022F710-B07C-4A80-95A7-2DFEEFD870CF}"/>
    <cellStyle name="Normal 13 21 17" xfId="15326" xr:uid="{E3D53AD6-0107-4FE6-A43E-73F25EED1C86}"/>
    <cellStyle name="Normal 13 21 18" xfId="15327" xr:uid="{6C6AB40B-F051-499F-B888-239461F6222D}"/>
    <cellStyle name="Normal 13 21 19" xfId="15328" xr:uid="{4C968B2A-39DF-4B16-9E1A-CDFE10A8A820}"/>
    <cellStyle name="Normal 13 21 2" xfId="15329" xr:uid="{787C0669-44F7-451B-AED9-0EDC2077ABB3}"/>
    <cellStyle name="Normal 13 21 20" xfId="15330" xr:uid="{B4103A88-AC97-4A02-B7DC-293B23E92887}"/>
    <cellStyle name="Normal 13 21 21" xfId="15331" xr:uid="{9E9E384B-B0F2-4766-A4B7-E553DF9DCFEC}"/>
    <cellStyle name="Normal 13 21 22" xfId="15332" xr:uid="{8D9A05F5-159B-41AA-A86C-43E2F2EAE12E}"/>
    <cellStyle name="Normal 13 21 3" xfId="15333" xr:uid="{170D7282-2E4A-4175-933D-9D5BF5EDD846}"/>
    <cellStyle name="Normal 13 21 4" xfId="15334" xr:uid="{74F5EA5D-2E2D-477C-A644-EAF4ACC8EFAA}"/>
    <cellStyle name="Normal 13 21 5" xfId="15335" xr:uid="{A09F43B2-22CD-437E-B9B5-93619F86DA22}"/>
    <cellStyle name="Normal 13 21 6" xfId="15336" xr:uid="{24FEAB72-8215-4BFD-845A-08419C670EB8}"/>
    <cellStyle name="Normal 13 21 7" xfId="15337" xr:uid="{521F9194-BCAB-4BC2-A28F-DC0879245D09}"/>
    <cellStyle name="Normal 13 21 8" xfId="15338" xr:uid="{D7D7E345-0FD9-4C82-A29C-3CF7A4095357}"/>
    <cellStyle name="Normal 13 21 9" xfId="15339" xr:uid="{10C6FD03-7A75-4073-8094-817CB433196F}"/>
    <cellStyle name="Normal 13 22" xfId="15340" xr:uid="{4B94D7C8-5FA2-4E75-AC2E-2C77D65AFEBC}"/>
    <cellStyle name="Normal 13 22 10" xfId="15341" xr:uid="{638F6D94-782A-40C8-882A-CD195FDA19FE}"/>
    <cellStyle name="Normal 13 22 11" xfId="15342" xr:uid="{4357CFCC-E698-4AEC-9E92-9E1545A88025}"/>
    <cellStyle name="Normal 13 22 12" xfId="15343" xr:uid="{28964D8E-933D-488F-B615-0DF3B6DEF407}"/>
    <cellStyle name="Normal 13 22 13" xfId="15344" xr:uid="{EE064058-D89F-40F6-8DFE-A63D145FC1DA}"/>
    <cellStyle name="Normal 13 22 14" xfId="15345" xr:uid="{5A63568B-F06D-4148-802C-79F96B021F15}"/>
    <cellStyle name="Normal 13 22 15" xfId="15346" xr:uid="{A48C74EC-12A0-481B-B807-A735E65C4F26}"/>
    <cellStyle name="Normal 13 22 16" xfId="15347" xr:uid="{1DFBC8A5-7339-4F5E-AD42-A95B0820738E}"/>
    <cellStyle name="Normal 13 22 17" xfId="15348" xr:uid="{20FC7BA8-9896-4268-A43C-C4DA8A45F270}"/>
    <cellStyle name="Normal 13 22 18" xfId="15349" xr:uid="{ED1E151A-9261-4249-A730-045F0C16C33A}"/>
    <cellStyle name="Normal 13 22 19" xfId="15350" xr:uid="{018CECF6-B21F-4A26-98B1-B4F25F362E95}"/>
    <cellStyle name="Normal 13 22 2" xfId="15351" xr:uid="{CABEB102-7249-43FF-A9DF-949B89D22994}"/>
    <cellStyle name="Normal 13 22 20" xfId="15352" xr:uid="{5CB1A4DC-6956-4A73-A603-E0EF3C228C63}"/>
    <cellStyle name="Normal 13 22 21" xfId="15353" xr:uid="{A62CF956-BFAB-497C-AD3E-BE4CF42A6C83}"/>
    <cellStyle name="Normal 13 22 22" xfId="15354" xr:uid="{B2E1D6B3-0E4E-4992-95CB-3D07987539DA}"/>
    <cellStyle name="Normal 13 22 3" xfId="15355" xr:uid="{74858258-F1FA-49E1-9648-91018DF52DFE}"/>
    <cellStyle name="Normal 13 22 4" xfId="15356" xr:uid="{B8D82700-D972-452D-A73D-212526E03C07}"/>
    <cellStyle name="Normal 13 22 5" xfId="15357" xr:uid="{E1B8D7B4-F3AA-4D6B-8AA5-F07B695E9866}"/>
    <cellStyle name="Normal 13 22 6" xfId="15358" xr:uid="{C078FD71-C936-4DBF-A4F9-43D3C82C5931}"/>
    <cellStyle name="Normal 13 22 7" xfId="15359" xr:uid="{8FBC753B-819C-496B-B62D-D512D898D9CA}"/>
    <cellStyle name="Normal 13 22 8" xfId="15360" xr:uid="{4C710E59-5FC5-4460-957F-F00084EC13C7}"/>
    <cellStyle name="Normal 13 22 9" xfId="15361" xr:uid="{058D2602-3E44-42E9-BA2F-E5A08339494C}"/>
    <cellStyle name="Normal 13 23" xfId="15362" xr:uid="{8B8B8FA9-4CD2-4C10-BC73-BFA3D6D72C96}"/>
    <cellStyle name="Normal 13 23 10" xfId="15363" xr:uid="{6688830C-1A6E-44ED-BE9F-1330A6587FD8}"/>
    <cellStyle name="Normal 13 23 11" xfId="15364" xr:uid="{BC15B857-0FA6-4B9C-9857-43FB74963E38}"/>
    <cellStyle name="Normal 13 23 12" xfId="15365" xr:uid="{505197B8-AA5E-4455-9723-E062DC80ED5F}"/>
    <cellStyle name="Normal 13 23 13" xfId="15366" xr:uid="{B33EA0F2-E376-4C54-BA4E-0E86428AE656}"/>
    <cellStyle name="Normal 13 23 14" xfId="15367" xr:uid="{9EEFBD88-2098-43E0-921E-88CAEC1CB15F}"/>
    <cellStyle name="Normal 13 23 15" xfId="15368" xr:uid="{0D62B461-6224-42FF-82D7-7A047B3CF130}"/>
    <cellStyle name="Normal 13 23 16" xfId="15369" xr:uid="{B3A08963-083D-4371-A0B3-C759D459F22A}"/>
    <cellStyle name="Normal 13 23 17" xfId="15370" xr:uid="{FB85A765-220B-4263-83FB-0C625406AFE9}"/>
    <cellStyle name="Normal 13 23 18" xfId="15371" xr:uid="{166C0EE8-2A15-4AA0-A46C-C16C7080AA85}"/>
    <cellStyle name="Normal 13 23 19" xfId="15372" xr:uid="{8C5CEB56-062F-46CE-BEB9-FA0428C19BD4}"/>
    <cellStyle name="Normal 13 23 2" xfId="15373" xr:uid="{DFAAD549-9A76-46C2-B06C-07DE24AA2A24}"/>
    <cellStyle name="Normal 13 23 20" xfId="15374" xr:uid="{D7F253F0-88C6-471F-8720-8EDA90693965}"/>
    <cellStyle name="Normal 13 23 21" xfId="15375" xr:uid="{41C67DED-5C7D-4C38-9E72-06CE6D39BD90}"/>
    <cellStyle name="Normal 13 23 22" xfId="15376" xr:uid="{56CAE666-EC59-4E00-B5B7-78CB39D10E40}"/>
    <cellStyle name="Normal 13 23 3" xfId="15377" xr:uid="{BC8F8DBE-BC27-491F-9792-EB69EE90F439}"/>
    <cellStyle name="Normal 13 23 4" xfId="15378" xr:uid="{5A90CDDE-6BA1-45F5-9905-14AE7B4A12B2}"/>
    <cellStyle name="Normal 13 23 5" xfId="15379" xr:uid="{0D6169BC-AEF8-4A5E-A05A-AD0D3B87EE55}"/>
    <cellStyle name="Normal 13 23 6" xfId="15380" xr:uid="{14749691-7F6D-4D05-91C9-CF64222D433E}"/>
    <cellStyle name="Normal 13 23 7" xfId="15381" xr:uid="{99C86A04-F7A5-4E75-9935-6A391DA1F752}"/>
    <cellStyle name="Normal 13 23 8" xfId="15382" xr:uid="{2EA63BE1-BEAF-4A2F-A337-8C01620CADD7}"/>
    <cellStyle name="Normal 13 23 9" xfId="15383" xr:uid="{A803CD15-52FB-45CC-92F1-5D1B81201213}"/>
    <cellStyle name="Normal 13 24" xfId="15384" xr:uid="{F4F3783D-CBBB-4C7E-BBAC-17E07F83A094}"/>
    <cellStyle name="Normal 13 24 10" xfId="15385" xr:uid="{33552F66-6F16-4465-AF72-8EAF8BF55620}"/>
    <cellStyle name="Normal 13 24 11" xfId="15386" xr:uid="{723F66EC-FEF7-4F75-8982-0363464751AA}"/>
    <cellStyle name="Normal 13 24 12" xfId="15387" xr:uid="{5CBCA796-B504-4A6A-AB2F-AF9442A6629A}"/>
    <cellStyle name="Normal 13 24 13" xfId="15388" xr:uid="{95AB5923-FC8A-4926-BDBE-213DE1BCB299}"/>
    <cellStyle name="Normal 13 24 14" xfId="15389" xr:uid="{F3F8C1FB-DF7B-4AB1-945C-3B059746CC95}"/>
    <cellStyle name="Normal 13 24 15" xfId="15390" xr:uid="{7046CC49-0B08-4F4E-B038-02B7DB20F904}"/>
    <cellStyle name="Normal 13 24 16" xfId="15391" xr:uid="{7D2F8722-D700-4310-B71F-7A3978BA3839}"/>
    <cellStyle name="Normal 13 24 17" xfId="15392" xr:uid="{60B642D2-6FED-4E38-9F92-22E7837A0D8A}"/>
    <cellStyle name="Normal 13 24 18" xfId="15393" xr:uid="{A1614CED-A415-47F2-9FFA-B48D585C9C31}"/>
    <cellStyle name="Normal 13 24 19" xfId="15394" xr:uid="{63919806-D1FB-4DD5-9C68-10F9DC0D4B25}"/>
    <cellStyle name="Normal 13 24 2" xfId="15395" xr:uid="{12595010-A5B8-43CC-88AA-AA04C2FEB21D}"/>
    <cellStyle name="Normal 13 24 20" xfId="15396" xr:uid="{9F59EB61-D915-4F04-A104-A4DF4A31FB41}"/>
    <cellStyle name="Normal 13 24 21" xfId="15397" xr:uid="{542CCAFC-0F9B-49AE-8F1E-89E546B9AB02}"/>
    <cellStyle name="Normal 13 24 22" xfId="15398" xr:uid="{C233A765-22F8-40CA-9E65-2720675A706A}"/>
    <cellStyle name="Normal 13 24 3" xfId="15399" xr:uid="{8C8B5A83-9339-4B70-9E86-10A5061F1439}"/>
    <cellStyle name="Normal 13 24 4" xfId="15400" xr:uid="{68968C71-E246-4F6F-A01B-6A7AA7757F72}"/>
    <cellStyle name="Normal 13 24 5" xfId="15401" xr:uid="{BC152AB7-56C2-4C59-86F6-CF8CD41A9C9D}"/>
    <cellStyle name="Normal 13 24 6" xfId="15402" xr:uid="{276C6C17-D93A-48EE-A596-60C6A49F7BD6}"/>
    <cellStyle name="Normal 13 24 7" xfId="15403" xr:uid="{5E49CFFC-79E0-4D46-8D77-1DA5AEBFB6F1}"/>
    <cellStyle name="Normal 13 24 8" xfId="15404" xr:uid="{1DEEC8E5-FD22-42B4-9175-49D1EB0860AE}"/>
    <cellStyle name="Normal 13 24 9" xfId="15405" xr:uid="{AFA69BC0-44B3-42E2-8FF6-8AF9171743F5}"/>
    <cellStyle name="Normal 13 25" xfId="15406" xr:uid="{BD1EF548-73B0-46F4-A57E-5B57F22E5655}"/>
    <cellStyle name="Normal 13 26" xfId="15407" xr:uid="{BEED76F8-A54C-4C69-BA2B-054DA0AF6CF4}"/>
    <cellStyle name="Normal 13 27" xfId="15408" xr:uid="{942F6F09-48EC-456F-A03D-BA2E874EACA5}"/>
    <cellStyle name="Normal 13 28" xfId="15409" xr:uid="{F1BEA497-5135-46E9-851A-038B21BCE149}"/>
    <cellStyle name="Normal 13 29" xfId="15410" xr:uid="{8E99FE5F-5CFF-4887-B1DB-29E80569F099}"/>
    <cellStyle name="Normal 13 3" xfId="259" xr:uid="{FFB2B731-3347-46DA-B532-C451CAD675A0}"/>
    <cellStyle name="Normal 13 3 10" xfId="15411" xr:uid="{FCE75258-D715-4456-B0EB-A050B4BA0B6D}"/>
    <cellStyle name="Normal 13 3 10 10" xfId="15412" xr:uid="{0B9073AF-719E-4E96-A2E2-77226270879D}"/>
    <cellStyle name="Normal 13 3 10 11" xfId="15413" xr:uid="{6E090C40-BF35-4B0B-BF06-6CC0B4B189ED}"/>
    <cellStyle name="Normal 13 3 10 12" xfId="15414" xr:uid="{D53F63C1-DE46-4771-9C50-23B0F7E5B10F}"/>
    <cellStyle name="Normal 13 3 10 13" xfId="15415" xr:uid="{8D27E1CA-E09A-4652-B394-8C9145E62C3F}"/>
    <cellStyle name="Normal 13 3 10 14" xfId="15416" xr:uid="{C7877F54-BCD1-453F-98F2-F950F7FA4265}"/>
    <cellStyle name="Normal 13 3 10 15" xfId="15417" xr:uid="{799138E0-2E39-4D60-BDAC-4C9416869F80}"/>
    <cellStyle name="Normal 13 3 10 16" xfId="15418" xr:uid="{A26A7864-3692-4F79-9974-B6CF8D9FAED0}"/>
    <cellStyle name="Normal 13 3 10 17" xfId="15419" xr:uid="{ADA7B043-CAEE-4F5F-939C-BC5318C8D55A}"/>
    <cellStyle name="Normal 13 3 10 18" xfId="15420" xr:uid="{795C8A22-383E-4D16-BBEC-75CB4A6DBD6D}"/>
    <cellStyle name="Normal 13 3 10 19" xfId="15421" xr:uid="{DA2A6590-EA20-4D6F-8CEF-488BAEC56BB4}"/>
    <cellStyle name="Normal 13 3 10 2" xfId="15422" xr:uid="{4F0D13F9-87EC-45AB-9B68-FC885A85A3B7}"/>
    <cellStyle name="Normal 13 3 10 20" xfId="15423" xr:uid="{196F7D53-CAF5-48A5-838C-7CF4A8A0F79A}"/>
    <cellStyle name="Normal 13 3 10 21" xfId="15424" xr:uid="{72CD18CC-B93B-4922-8603-A5D61FDCE2A5}"/>
    <cellStyle name="Normal 13 3 10 22" xfId="15425" xr:uid="{FA5041F7-892D-4BA2-8A50-A7CB810B40AF}"/>
    <cellStyle name="Normal 13 3 10 3" xfId="15426" xr:uid="{C6DC8CB1-B113-4016-A515-8BCE8ACF0965}"/>
    <cellStyle name="Normal 13 3 10 4" xfId="15427" xr:uid="{3561413E-01B3-4F3D-948C-E39462C4E760}"/>
    <cellStyle name="Normal 13 3 10 5" xfId="15428" xr:uid="{35ADA28D-B1FA-4305-A76C-291CB9D73690}"/>
    <cellStyle name="Normal 13 3 10 6" xfId="15429" xr:uid="{78BAB196-56B7-4FA7-BEFD-67E1DBA188F1}"/>
    <cellStyle name="Normal 13 3 10 7" xfId="15430" xr:uid="{BB082C4D-B2FC-4BC4-9668-3D6C73301F60}"/>
    <cellStyle name="Normal 13 3 10 8" xfId="15431" xr:uid="{545481D0-BC18-4F2F-A9CB-F426DA2E6546}"/>
    <cellStyle name="Normal 13 3 10 9" xfId="15432" xr:uid="{FAFE26E5-AAA1-41E7-8D45-105142F79ED4}"/>
    <cellStyle name="Normal 13 3 11" xfId="15433" xr:uid="{780BDF60-19B0-495E-AB64-66F387783464}"/>
    <cellStyle name="Normal 13 3 11 10" xfId="15434" xr:uid="{1BFA7F42-385C-4E52-93F5-F598DB84E0B1}"/>
    <cellStyle name="Normal 13 3 11 11" xfId="15435" xr:uid="{38FE05DE-83F7-4601-BE0A-6A9DFA2EB6B0}"/>
    <cellStyle name="Normal 13 3 11 12" xfId="15436" xr:uid="{13F0BAB5-CC8A-4B19-B381-1B16299CFCD4}"/>
    <cellStyle name="Normal 13 3 11 13" xfId="15437" xr:uid="{BE2A078E-5DFC-4481-B273-A35FE41F01F5}"/>
    <cellStyle name="Normal 13 3 11 14" xfId="15438" xr:uid="{A04D624C-D017-4920-B5FD-D4172EE91A21}"/>
    <cellStyle name="Normal 13 3 11 15" xfId="15439" xr:uid="{76B67769-DDF3-4A4F-8D9A-ECBA3D8477D7}"/>
    <cellStyle name="Normal 13 3 11 16" xfId="15440" xr:uid="{02385A72-510D-4D22-853F-8758DB032058}"/>
    <cellStyle name="Normal 13 3 11 17" xfId="15441" xr:uid="{CBF43701-3981-49DF-B9E4-D65E1B558481}"/>
    <cellStyle name="Normal 13 3 11 18" xfId="15442" xr:uid="{D06C6EE2-2241-476E-8C4A-DDDBEBF117C0}"/>
    <cellStyle name="Normal 13 3 11 19" xfId="15443" xr:uid="{49324E6A-0C62-4974-BEF6-C18FD21CA1BF}"/>
    <cellStyle name="Normal 13 3 11 2" xfId="15444" xr:uid="{13124844-EDD0-4875-BF2B-8FEE6F0618CA}"/>
    <cellStyle name="Normal 13 3 11 20" xfId="15445" xr:uid="{60884F11-B61A-4DCC-A8BD-A2F04EAB1349}"/>
    <cellStyle name="Normal 13 3 11 21" xfId="15446" xr:uid="{74165C6D-1CB8-4F53-91F0-7CEDCDCDA8EA}"/>
    <cellStyle name="Normal 13 3 11 22" xfId="15447" xr:uid="{5BA8853F-1BDD-4446-A355-69EFA40466F0}"/>
    <cellStyle name="Normal 13 3 11 3" xfId="15448" xr:uid="{CDB00419-B385-41AC-B0B9-203D3B9AF224}"/>
    <cellStyle name="Normal 13 3 11 4" xfId="15449" xr:uid="{A270EE82-AC46-4164-90E3-5B5C5FBABEE3}"/>
    <cellStyle name="Normal 13 3 11 5" xfId="15450" xr:uid="{472DC075-FAD8-4F85-8AB9-FB423F71BE71}"/>
    <cellStyle name="Normal 13 3 11 6" xfId="15451" xr:uid="{5CC1AC07-B45B-4AE8-84A8-E7A62D27369B}"/>
    <cellStyle name="Normal 13 3 11 7" xfId="15452" xr:uid="{140EE35B-1A0C-4C1E-BE7D-5670ED9C1140}"/>
    <cellStyle name="Normal 13 3 11 8" xfId="15453" xr:uid="{D3371305-9842-4B44-B75C-DBB7313382CD}"/>
    <cellStyle name="Normal 13 3 11 9" xfId="15454" xr:uid="{4E2D8981-E359-4A3B-B5B7-1BDD8F8FCC9C}"/>
    <cellStyle name="Normal 13 3 12" xfId="15455" xr:uid="{FDE45F56-38B0-4E5F-A005-C0A081A9DD3F}"/>
    <cellStyle name="Normal 13 3 12 10" xfId="15456" xr:uid="{ADAA01B5-3AAF-4E76-B8C2-DDCA4DF014F4}"/>
    <cellStyle name="Normal 13 3 12 11" xfId="15457" xr:uid="{FEC280C6-D780-4C90-855C-932BD404717F}"/>
    <cellStyle name="Normal 13 3 12 12" xfId="15458" xr:uid="{0932B3A0-EB32-4E51-BCC9-9A88593D4DC5}"/>
    <cellStyle name="Normal 13 3 12 13" xfId="15459" xr:uid="{C7550555-38B1-4FB0-90D0-A08B7EBC66EE}"/>
    <cellStyle name="Normal 13 3 12 14" xfId="15460" xr:uid="{3A17E03F-F174-4451-A6B7-C8A0824FD89F}"/>
    <cellStyle name="Normal 13 3 12 15" xfId="15461" xr:uid="{21E2C743-CA9F-40F9-AB6B-A1E89BEA07A4}"/>
    <cellStyle name="Normal 13 3 12 16" xfId="15462" xr:uid="{2F46427C-53AB-4261-97C3-72A94996D37F}"/>
    <cellStyle name="Normal 13 3 12 17" xfId="15463" xr:uid="{C434B523-81CB-4681-81AD-72EB3A22FB67}"/>
    <cellStyle name="Normal 13 3 12 18" xfId="15464" xr:uid="{F43336A3-C2AC-435D-BE1A-2DDA4D4979BC}"/>
    <cellStyle name="Normal 13 3 12 19" xfId="15465" xr:uid="{AE057423-B5CB-47A5-A273-9C05F637A537}"/>
    <cellStyle name="Normal 13 3 12 2" xfId="15466" xr:uid="{06504F26-DB12-46E1-B081-2BE203DA8EE7}"/>
    <cellStyle name="Normal 13 3 12 20" xfId="15467" xr:uid="{E0E4454B-B025-4F5B-931B-EF18C21E4ED6}"/>
    <cellStyle name="Normal 13 3 12 21" xfId="15468" xr:uid="{0B2C6DCC-D7F9-4AF7-9CE0-F1C1ED80C83C}"/>
    <cellStyle name="Normal 13 3 12 22" xfId="15469" xr:uid="{5B353015-3385-42FA-9B4C-654344AA221A}"/>
    <cellStyle name="Normal 13 3 12 3" xfId="15470" xr:uid="{1E36628E-862B-45F7-8F26-FC5198EE4FFA}"/>
    <cellStyle name="Normal 13 3 12 4" xfId="15471" xr:uid="{FA10FCF0-6CF0-4206-97D6-256DBDA7ABDF}"/>
    <cellStyle name="Normal 13 3 12 5" xfId="15472" xr:uid="{EB1DF8CF-A080-4554-B6BC-2A20CE8B00C6}"/>
    <cellStyle name="Normal 13 3 12 6" xfId="15473" xr:uid="{0E8C63AA-DB04-4DE2-9F7E-D3F3133FA312}"/>
    <cellStyle name="Normal 13 3 12 7" xfId="15474" xr:uid="{6716FD31-5345-40D1-99EB-6316E34BB6F8}"/>
    <cellStyle name="Normal 13 3 12 8" xfId="15475" xr:uid="{81D97A0E-FE1A-4062-9D95-0B076DE5C598}"/>
    <cellStyle name="Normal 13 3 12 9" xfId="15476" xr:uid="{5C1014C0-9CB2-4CA8-955B-3F6B2E257944}"/>
    <cellStyle name="Normal 13 3 13" xfId="15477" xr:uid="{900E2BA0-C3DD-43B7-BBF4-041D4342A546}"/>
    <cellStyle name="Normal 13 3 13 10" xfId="15478" xr:uid="{F0B8A7F2-8751-4432-9FA8-FFB15E8832B4}"/>
    <cellStyle name="Normal 13 3 13 11" xfId="15479" xr:uid="{B0CA913D-99E6-405C-88BC-3D742EB35CA7}"/>
    <cellStyle name="Normal 13 3 13 12" xfId="15480" xr:uid="{A3C1211B-F4CB-4AA9-988A-E962DA9EFBA3}"/>
    <cellStyle name="Normal 13 3 13 13" xfId="15481" xr:uid="{B87174EE-D54D-49C4-9A19-BD9F2C53C85B}"/>
    <cellStyle name="Normal 13 3 13 14" xfId="15482" xr:uid="{577B0441-FC47-43B5-836D-88673DEDD113}"/>
    <cellStyle name="Normal 13 3 13 15" xfId="15483" xr:uid="{8B9AD550-2E43-4633-826B-13C673528FC5}"/>
    <cellStyle name="Normal 13 3 13 16" xfId="15484" xr:uid="{7829FB28-A293-470C-9682-89E904132363}"/>
    <cellStyle name="Normal 13 3 13 17" xfId="15485" xr:uid="{F9C9F6C4-C802-4CEE-9982-35CFD1D76E66}"/>
    <cellStyle name="Normal 13 3 13 18" xfId="15486" xr:uid="{E5F8E718-D00F-4067-9ABE-9594D8B8CD67}"/>
    <cellStyle name="Normal 13 3 13 19" xfId="15487" xr:uid="{AFD0AA6D-DA60-4636-A1BF-630787A7FD41}"/>
    <cellStyle name="Normal 13 3 13 2" xfId="15488" xr:uid="{33DE888D-11BB-45C3-800D-33B7777C106B}"/>
    <cellStyle name="Normal 13 3 13 20" xfId="15489" xr:uid="{8F8160D7-819B-4924-99A3-7C4ED7829BA9}"/>
    <cellStyle name="Normal 13 3 13 21" xfId="15490" xr:uid="{680A11BE-2C55-4FCA-B9FE-5E7C477743B8}"/>
    <cellStyle name="Normal 13 3 13 22" xfId="15491" xr:uid="{A1776174-8E9E-46FA-A6CF-E295F667B19D}"/>
    <cellStyle name="Normal 13 3 13 3" xfId="15492" xr:uid="{57EFAEFF-55E1-49FF-BC78-F67D27CC89F4}"/>
    <cellStyle name="Normal 13 3 13 4" xfId="15493" xr:uid="{ED288EAF-3535-4FFA-8304-E55A7F103CB6}"/>
    <cellStyle name="Normal 13 3 13 5" xfId="15494" xr:uid="{A0E2D5BF-729E-479A-9351-E8753C1D9344}"/>
    <cellStyle name="Normal 13 3 13 6" xfId="15495" xr:uid="{BCD4D8C2-7B80-4CA7-8605-50BA1ECA484B}"/>
    <cellStyle name="Normal 13 3 13 7" xfId="15496" xr:uid="{23E719D8-DB51-4058-9819-912F4C298974}"/>
    <cellStyle name="Normal 13 3 13 8" xfId="15497" xr:uid="{373711E5-546A-42BC-B1AB-7CE77A02DDED}"/>
    <cellStyle name="Normal 13 3 13 9" xfId="15498" xr:uid="{650FCC70-541F-4314-B042-705B16C99158}"/>
    <cellStyle name="Normal 13 3 14" xfId="15499" xr:uid="{40709909-3DBA-43A7-B73E-5D0D19A02B90}"/>
    <cellStyle name="Normal 13 3 14 10" xfId="15500" xr:uid="{D628AAC5-E8FC-4066-BC20-1C3D461EC141}"/>
    <cellStyle name="Normal 13 3 14 11" xfId="15501" xr:uid="{65A1EDEE-FD7E-4D5C-8405-2D4B4E3EAF81}"/>
    <cellStyle name="Normal 13 3 14 12" xfId="15502" xr:uid="{001FAD43-094B-404A-8EC4-8D5F4D79AD7F}"/>
    <cellStyle name="Normal 13 3 14 13" xfId="15503" xr:uid="{34516F87-12E4-44FC-B2D6-F5D92D983187}"/>
    <cellStyle name="Normal 13 3 14 14" xfId="15504" xr:uid="{FD9CDF02-9E25-4DCB-A91A-3CDE9F4D5C11}"/>
    <cellStyle name="Normal 13 3 14 15" xfId="15505" xr:uid="{76883303-3EC2-41F1-B417-E4B0A1FA2AFA}"/>
    <cellStyle name="Normal 13 3 14 16" xfId="15506" xr:uid="{92D07D8E-972E-4082-AED5-B7E6695587C7}"/>
    <cellStyle name="Normal 13 3 14 17" xfId="15507" xr:uid="{9F4681B1-B459-4085-8505-555B57CBBC0E}"/>
    <cellStyle name="Normal 13 3 14 18" xfId="15508" xr:uid="{CD8ECAE8-5392-4D77-B5DC-6597AA044662}"/>
    <cellStyle name="Normal 13 3 14 19" xfId="15509" xr:uid="{4A30E11C-8F50-41A3-B4DC-5CB76D3AA8F2}"/>
    <cellStyle name="Normal 13 3 14 2" xfId="15510" xr:uid="{914B8EA3-CE85-4700-96C0-D7C0FA55730F}"/>
    <cellStyle name="Normal 13 3 14 20" xfId="15511" xr:uid="{89BFC9F4-D040-473A-9ABA-4BD3965C05F7}"/>
    <cellStyle name="Normal 13 3 14 21" xfId="15512" xr:uid="{60F618E8-9721-4AF5-9B36-FB3D653741A0}"/>
    <cellStyle name="Normal 13 3 14 22" xfId="15513" xr:uid="{96156A15-CB23-4A90-B598-C705E23CE124}"/>
    <cellStyle name="Normal 13 3 14 3" xfId="15514" xr:uid="{AC7E14A7-7286-47BF-9549-1C77905A9E38}"/>
    <cellStyle name="Normal 13 3 14 4" xfId="15515" xr:uid="{03C6BEE5-AFD7-4BB8-8619-5A0704D96FBD}"/>
    <cellStyle name="Normal 13 3 14 5" xfId="15516" xr:uid="{14BAA1E4-743A-438F-8E0D-1FB78405CA61}"/>
    <cellStyle name="Normal 13 3 14 6" xfId="15517" xr:uid="{678215D2-BF1B-4A71-B584-973D8832FD89}"/>
    <cellStyle name="Normal 13 3 14 7" xfId="15518" xr:uid="{A2D495EC-5773-4FA1-9F70-A9A00CBD65FF}"/>
    <cellStyle name="Normal 13 3 14 8" xfId="15519" xr:uid="{2242BDE2-A937-4243-BF54-CCF59D76F5CA}"/>
    <cellStyle name="Normal 13 3 14 9" xfId="15520" xr:uid="{5FD86DBE-2347-4A22-B19A-2EC92EB6E15C}"/>
    <cellStyle name="Normal 13 3 15" xfId="15521" xr:uid="{1227C875-8510-4D82-B4F0-D30CB1ADBB31}"/>
    <cellStyle name="Normal 13 3 15 10" xfId="15522" xr:uid="{E9549317-7ED2-4E69-BDBC-2E31757E0F7D}"/>
    <cellStyle name="Normal 13 3 15 11" xfId="15523" xr:uid="{C503A011-A5D7-4439-8934-3C8E8184C717}"/>
    <cellStyle name="Normal 13 3 15 12" xfId="15524" xr:uid="{F3E5F57C-01DE-48BF-96B3-248598FAF33F}"/>
    <cellStyle name="Normal 13 3 15 13" xfId="15525" xr:uid="{FE9C66E6-7986-4876-B285-F184B2BF776F}"/>
    <cellStyle name="Normal 13 3 15 14" xfId="15526" xr:uid="{C0E4C494-71F8-47D8-9FCE-AC7A98F94E49}"/>
    <cellStyle name="Normal 13 3 15 15" xfId="15527" xr:uid="{73957D5D-A00B-40F1-830B-338483169163}"/>
    <cellStyle name="Normal 13 3 15 16" xfId="15528" xr:uid="{EE2E6634-9359-4906-99FC-35DB9178A433}"/>
    <cellStyle name="Normal 13 3 15 17" xfId="15529" xr:uid="{68726D0D-C696-4267-BFE2-0DA31BFA2B7B}"/>
    <cellStyle name="Normal 13 3 15 18" xfId="15530" xr:uid="{352427F8-BF95-4C17-9841-559ACFABAFCC}"/>
    <cellStyle name="Normal 13 3 15 19" xfId="15531" xr:uid="{40B98BBA-093C-4067-A019-16289438E5AA}"/>
    <cellStyle name="Normal 13 3 15 2" xfId="15532" xr:uid="{7DA1CCD2-84F2-46BA-9B61-9F17BB904BAD}"/>
    <cellStyle name="Normal 13 3 15 20" xfId="15533" xr:uid="{EA8D3F88-EB0D-4642-8F9A-94C5C2834D62}"/>
    <cellStyle name="Normal 13 3 15 21" xfId="15534" xr:uid="{E593C4DE-40EA-4521-A428-40B1BC816309}"/>
    <cellStyle name="Normal 13 3 15 22" xfId="15535" xr:uid="{BAFBFCAB-17F7-480F-924C-00955C9A5F8E}"/>
    <cellStyle name="Normal 13 3 15 3" xfId="15536" xr:uid="{44ABD6CE-4568-4AF0-8AF0-D4B25D794136}"/>
    <cellStyle name="Normal 13 3 15 4" xfId="15537" xr:uid="{EEDFCB15-0E46-4709-ACB8-B32E28E647E3}"/>
    <cellStyle name="Normal 13 3 15 5" xfId="15538" xr:uid="{4979BE3A-F043-4FDE-B892-CD0286695DCF}"/>
    <cellStyle name="Normal 13 3 15 6" xfId="15539" xr:uid="{8C35A263-4F2B-4F96-B217-6627D9522F02}"/>
    <cellStyle name="Normal 13 3 15 7" xfId="15540" xr:uid="{5F1C509B-4C2E-4CB9-A77E-4BB408F20ACB}"/>
    <cellStyle name="Normal 13 3 15 8" xfId="15541" xr:uid="{3130D715-9716-417D-B093-FAC41BD8C4FD}"/>
    <cellStyle name="Normal 13 3 15 9" xfId="15542" xr:uid="{3C6A9E70-343A-412A-805A-2135FEB9AC05}"/>
    <cellStyle name="Normal 13 3 16" xfId="15543" xr:uid="{49A291CE-18BA-4735-BA5E-9FACBDCD9E12}"/>
    <cellStyle name="Normal 13 3 17" xfId="15544" xr:uid="{CD982FF9-9BD7-4E62-83E9-3D8C18B369B0}"/>
    <cellStyle name="Normal 13 3 18" xfId="15545" xr:uid="{AD0B7F5D-FC22-496E-BF6C-E8CC92473D71}"/>
    <cellStyle name="Normal 13 3 19" xfId="15546" xr:uid="{7FC01106-10D8-483C-AD87-8B71B70E750C}"/>
    <cellStyle name="Normal 13 3 2" xfId="15547" xr:uid="{C9E91965-CD34-46BB-8BAA-245343F5DC96}"/>
    <cellStyle name="Normal 13 3 2 10" xfId="15548" xr:uid="{E7FBCB5B-6CD9-4F17-A8AD-D721A9B159F5}"/>
    <cellStyle name="Normal 13 3 2 10 10" xfId="15549" xr:uid="{96F94A7C-CECC-4F47-AB86-F31BE2916E6A}"/>
    <cellStyle name="Normal 13 3 2 10 11" xfId="15550" xr:uid="{BA9600A1-2570-4470-B834-A0EFA289F446}"/>
    <cellStyle name="Normal 13 3 2 10 12" xfId="15551" xr:uid="{25E41F0E-3603-4EEE-9D2A-CF59262F914F}"/>
    <cellStyle name="Normal 13 3 2 10 13" xfId="15552" xr:uid="{B64DBE85-01F5-45A6-AFA5-1E0A6348E1EF}"/>
    <cellStyle name="Normal 13 3 2 10 14" xfId="15553" xr:uid="{3666977C-957B-487A-B2DB-218167E86A05}"/>
    <cellStyle name="Normal 13 3 2 10 15" xfId="15554" xr:uid="{976C059A-630A-4820-8F7C-0736B4B2C661}"/>
    <cellStyle name="Normal 13 3 2 10 16" xfId="15555" xr:uid="{4D829E6A-59DB-425C-995D-DF5950818FB0}"/>
    <cellStyle name="Normal 13 3 2 10 17" xfId="15556" xr:uid="{A1855AF3-09AC-4C79-A9E0-75F2C789B896}"/>
    <cellStyle name="Normal 13 3 2 10 18" xfId="15557" xr:uid="{9E6B5410-85EC-4363-BA71-FACA8E241E17}"/>
    <cellStyle name="Normal 13 3 2 10 19" xfId="15558" xr:uid="{3E8F12CD-EB8A-4FFC-8775-4DE7FED76D38}"/>
    <cellStyle name="Normal 13 3 2 10 2" xfId="15559" xr:uid="{BAC42C9F-462B-4FC8-BFC8-647EECDDB092}"/>
    <cellStyle name="Normal 13 3 2 10 20" xfId="15560" xr:uid="{81C5DC5E-E6FD-48C5-AE21-BFCC92160581}"/>
    <cellStyle name="Normal 13 3 2 10 21" xfId="15561" xr:uid="{32E7C9BE-B099-47A1-BABE-70E2555EFC4A}"/>
    <cellStyle name="Normal 13 3 2 10 22" xfId="15562" xr:uid="{DD17E429-E704-48CA-9010-16B735445DEE}"/>
    <cellStyle name="Normal 13 3 2 10 3" xfId="15563" xr:uid="{3EDB58AB-3E3B-4BB2-B71C-40BBDDB20353}"/>
    <cellStyle name="Normal 13 3 2 10 4" xfId="15564" xr:uid="{54363849-6B2B-46C3-8D6B-870900D54BB4}"/>
    <cellStyle name="Normal 13 3 2 10 5" xfId="15565" xr:uid="{778A30C1-534A-4300-A027-94799CB2B3A5}"/>
    <cellStyle name="Normal 13 3 2 10 6" xfId="15566" xr:uid="{4C267CAC-DF3A-4B56-A8DE-562A0E3CC130}"/>
    <cellStyle name="Normal 13 3 2 10 7" xfId="15567" xr:uid="{1F60E26C-BF4E-45E3-82B3-D609997ACC3B}"/>
    <cellStyle name="Normal 13 3 2 10 8" xfId="15568" xr:uid="{47BBB319-0957-438C-BCFE-5B26233E6ED5}"/>
    <cellStyle name="Normal 13 3 2 10 9" xfId="15569" xr:uid="{94CF029C-D7CF-443C-9222-050BF7E00DE2}"/>
    <cellStyle name="Normal 13 3 2 11" xfId="15570" xr:uid="{9E1036E8-890E-4F4B-8799-2A3D5D455CD6}"/>
    <cellStyle name="Normal 13 3 2 12" xfId="15571" xr:uid="{157ABDC5-7F2E-411A-B812-5A3A1A58D1D0}"/>
    <cellStyle name="Normal 13 3 2 13" xfId="15572" xr:uid="{03B724CF-EC0E-4D9C-8325-32AA24962806}"/>
    <cellStyle name="Normal 13 3 2 14" xfId="15573" xr:uid="{975A4900-4805-449B-9692-19DCC5169547}"/>
    <cellStyle name="Normal 13 3 2 15" xfId="15574" xr:uid="{454A7A01-CEED-46D5-B69B-94EA9791F7A1}"/>
    <cellStyle name="Normal 13 3 2 16" xfId="15575" xr:uid="{8E1CC706-82AB-4760-A7C3-49F3FB958C99}"/>
    <cellStyle name="Normal 13 3 2 17" xfId="15576" xr:uid="{2F673B50-F9DD-405E-BD79-87AE8D1DF8C8}"/>
    <cellStyle name="Normal 13 3 2 18" xfId="15577" xr:uid="{787BC5CD-171B-45EA-8DB2-26BF33C28F00}"/>
    <cellStyle name="Normal 13 3 2 19" xfId="15578" xr:uid="{579510A7-25CC-47F9-9B20-C363FFE34156}"/>
    <cellStyle name="Normal 13 3 2 2" xfId="15579" xr:uid="{188272F7-54C2-4A8A-B343-AA8526967571}"/>
    <cellStyle name="Normal 13 3 2 2 10" xfId="15580" xr:uid="{665FE263-D019-4C4E-9FD1-899C2E29B835}"/>
    <cellStyle name="Normal 13 3 2 2 11" xfId="15581" xr:uid="{E0FF8010-8A55-4A20-AF2B-037C59770248}"/>
    <cellStyle name="Normal 13 3 2 2 12" xfId="15582" xr:uid="{D4F064D8-3AA4-42AB-9753-0247BACE617E}"/>
    <cellStyle name="Normal 13 3 2 2 13" xfId="15583" xr:uid="{04A15FBA-EBBC-4B1A-A80D-A7E02A86F4F7}"/>
    <cellStyle name="Normal 13 3 2 2 14" xfId="15584" xr:uid="{1C507FC0-C956-4255-A6E4-7D076C30826F}"/>
    <cellStyle name="Normal 13 3 2 2 15" xfId="15585" xr:uid="{AEB81638-25CF-466A-9F69-25E941C41845}"/>
    <cellStyle name="Normal 13 3 2 2 16" xfId="15586" xr:uid="{EEFE38EE-9278-4907-AA9E-8A20E4195ADE}"/>
    <cellStyle name="Normal 13 3 2 2 17" xfId="15587" xr:uid="{4F2D31E1-F0E0-4BCA-BD71-4D07D7CBD8D4}"/>
    <cellStyle name="Normal 13 3 2 2 18" xfId="15588" xr:uid="{483776B5-17D9-40BB-9CB9-7566C3685866}"/>
    <cellStyle name="Normal 13 3 2 2 19" xfId="15589" xr:uid="{479403E9-6D78-4453-80E2-05144E77C555}"/>
    <cellStyle name="Normal 13 3 2 2 2" xfId="15590" xr:uid="{4588A4B4-AE72-48A3-93EF-DD48551F20EB}"/>
    <cellStyle name="Normal 13 3 2 2 20" xfId="15591" xr:uid="{70EA41DB-71B7-4911-8F7E-4E3DC51CFB8E}"/>
    <cellStyle name="Normal 13 3 2 2 21" xfId="15592" xr:uid="{F5B264D2-1334-4196-9C57-3B6CC4A956DB}"/>
    <cellStyle name="Normal 13 3 2 2 22" xfId="15593" xr:uid="{A281742A-B0A3-4E80-B89D-36B913FB9972}"/>
    <cellStyle name="Normal 13 3 2 2 3" xfId="15594" xr:uid="{E46825ED-5FAC-458B-86EB-7053DC05500B}"/>
    <cellStyle name="Normal 13 3 2 2 4" xfId="15595" xr:uid="{A574AEDA-71FA-477D-A5C5-E768CDC815F6}"/>
    <cellStyle name="Normal 13 3 2 2 5" xfId="15596" xr:uid="{751B4A3C-EEB5-4FFA-AF06-A489238DB7ED}"/>
    <cellStyle name="Normal 13 3 2 2 6" xfId="15597" xr:uid="{994D519B-03E5-4A3F-99F8-7A2A3BD725C2}"/>
    <cellStyle name="Normal 13 3 2 2 7" xfId="15598" xr:uid="{09B415C2-F336-4BD2-A970-798FF900CE27}"/>
    <cellStyle name="Normal 13 3 2 2 8" xfId="15599" xr:uid="{909EAB0F-3A73-4670-909D-616D3F01D0C0}"/>
    <cellStyle name="Normal 13 3 2 2 9" xfId="15600" xr:uid="{FF3CCB4F-1531-4F5D-B0AD-E18952B599A3}"/>
    <cellStyle name="Normal 13 3 2 20" xfId="15601" xr:uid="{859DF1F2-8DCD-4C61-BC94-D204C51F86B9}"/>
    <cellStyle name="Normal 13 3 2 21" xfId="15602" xr:uid="{07E64A97-199C-42D4-8EB4-802EFD369D20}"/>
    <cellStyle name="Normal 13 3 2 22" xfId="15603" xr:uid="{786CE1BE-C7D9-4FC2-876D-69199A7EC079}"/>
    <cellStyle name="Normal 13 3 2 23" xfId="15604" xr:uid="{CA482CED-2CDC-4F8A-88D8-4D6E5996F454}"/>
    <cellStyle name="Normal 13 3 2 24" xfId="15605" xr:uid="{BF03890D-25DF-4F4C-88A2-9CCB335649CE}"/>
    <cellStyle name="Normal 13 3 2 25" xfId="15606" xr:uid="{984F93F9-B26F-4E97-8C60-89A9E8C1B4BB}"/>
    <cellStyle name="Normal 13 3 2 26" xfId="15607" xr:uid="{DCFC7487-B421-4081-9088-40CFA64F6964}"/>
    <cellStyle name="Normal 13 3 2 27" xfId="15608" xr:uid="{47E2E22B-56DA-43E9-B1D1-7E0C4D231028}"/>
    <cellStyle name="Normal 13 3 2 28" xfId="15609" xr:uid="{2F984637-8800-4127-A35E-8E8B561EA85B}"/>
    <cellStyle name="Normal 13 3 2 29" xfId="15610" xr:uid="{A9738CD4-8F55-4B38-A0FA-CBEF4617E6E6}"/>
    <cellStyle name="Normal 13 3 2 3" xfId="15611" xr:uid="{E9901B7A-9AE8-43CE-AD44-E66DDCBA047C}"/>
    <cellStyle name="Normal 13 3 2 3 10" xfId="15612" xr:uid="{648D2A95-29C4-46AF-A40E-E77C74753646}"/>
    <cellStyle name="Normal 13 3 2 3 11" xfId="15613" xr:uid="{AFC81B19-EA75-4E25-B4C7-3B93FC7456D7}"/>
    <cellStyle name="Normal 13 3 2 3 12" xfId="15614" xr:uid="{E2D8CFF3-58BC-4D62-9576-316F63A08A1A}"/>
    <cellStyle name="Normal 13 3 2 3 13" xfId="15615" xr:uid="{E2BDA091-1D36-4B64-A904-36FFA6605011}"/>
    <cellStyle name="Normal 13 3 2 3 14" xfId="15616" xr:uid="{FA891987-3144-485D-B766-8B6F1E948624}"/>
    <cellStyle name="Normal 13 3 2 3 15" xfId="15617" xr:uid="{1E2A252C-A553-4A2D-A3E1-9CA1C988B7BB}"/>
    <cellStyle name="Normal 13 3 2 3 16" xfId="15618" xr:uid="{675B24E6-C0B9-4279-863E-5685DE6989CD}"/>
    <cellStyle name="Normal 13 3 2 3 17" xfId="15619" xr:uid="{BA09DF9E-DF0C-4867-A5F7-7A02A0D94AB0}"/>
    <cellStyle name="Normal 13 3 2 3 18" xfId="15620" xr:uid="{91C0ECD5-D367-4CF1-AB1F-7A5D79BB5CBD}"/>
    <cellStyle name="Normal 13 3 2 3 19" xfId="15621" xr:uid="{A54F3523-9693-419D-8017-1328624F1630}"/>
    <cellStyle name="Normal 13 3 2 3 2" xfId="15622" xr:uid="{D1A2951D-10BC-4D77-88B1-C3099BBE636F}"/>
    <cellStyle name="Normal 13 3 2 3 20" xfId="15623" xr:uid="{0A6E97EB-93BD-4B57-9C28-08CD029F4F13}"/>
    <cellStyle name="Normal 13 3 2 3 21" xfId="15624" xr:uid="{B779020F-CE46-4D08-AC98-46AE461E0C97}"/>
    <cellStyle name="Normal 13 3 2 3 22" xfId="15625" xr:uid="{B1711CAD-FBCF-4598-B8BB-730370D4333E}"/>
    <cellStyle name="Normal 13 3 2 3 3" xfId="15626" xr:uid="{578BA908-F092-4B8A-96F3-205F64AD9CA9}"/>
    <cellStyle name="Normal 13 3 2 3 4" xfId="15627" xr:uid="{244C3DEF-0B46-49AB-B121-A5D946D2526D}"/>
    <cellStyle name="Normal 13 3 2 3 5" xfId="15628" xr:uid="{EB0B9F9C-1F6E-490D-97A3-27084676977A}"/>
    <cellStyle name="Normal 13 3 2 3 6" xfId="15629" xr:uid="{9562A2E5-5548-491A-81BF-4525C78B000B}"/>
    <cellStyle name="Normal 13 3 2 3 7" xfId="15630" xr:uid="{37B76200-18BD-4633-8B11-4D181D5421E0}"/>
    <cellStyle name="Normal 13 3 2 3 8" xfId="15631" xr:uid="{853D4159-01C6-48F7-8515-AC26A8095EFC}"/>
    <cellStyle name="Normal 13 3 2 3 9" xfId="15632" xr:uid="{A68ECFEB-B3B2-4947-B0CB-0294FF0517D6}"/>
    <cellStyle name="Normal 13 3 2 30" xfId="15633" xr:uid="{07AF4FD7-DD3D-4420-B275-EE9A78D0A86A}"/>
    <cellStyle name="Normal 13 3 2 31" xfId="15634" xr:uid="{2698927D-F267-4878-93C8-4F0C1FD6FC6B}"/>
    <cellStyle name="Normal 13 3 2 4" xfId="15635" xr:uid="{6761C9EC-1A51-498C-BB77-0B7EABC02E8F}"/>
    <cellStyle name="Normal 13 3 2 4 10" xfId="15636" xr:uid="{0A4FF746-CC28-4E66-A417-7C5FB446690D}"/>
    <cellStyle name="Normal 13 3 2 4 11" xfId="15637" xr:uid="{DE061ACF-4727-4E74-8C0A-EAAEE01C7BE3}"/>
    <cellStyle name="Normal 13 3 2 4 12" xfId="15638" xr:uid="{A6C24E3B-67A0-4C23-9834-A3D1BA6A0233}"/>
    <cellStyle name="Normal 13 3 2 4 13" xfId="15639" xr:uid="{C186216F-5CE4-49A6-A0CC-A185A233AE6D}"/>
    <cellStyle name="Normal 13 3 2 4 14" xfId="15640" xr:uid="{DA94B7C0-C9F8-41A9-9C1E-495BCAC205B0}"/>
    <cellStyle name="Normal 13 3 2 4 15" xfId="15641" xr:uid="{E5BE24A3-822B-4D74-B3EC-4351F4C3E910}"/>
    <cellStyle name="Normal 13 3 2 4 16" xfId="15642" xr:uid="{290287C7-0CDE-4913-BDA8-3E76D8BF3A5B}"/>
    <cellStyle name="Normal 13 3 2 4 17" xfId="15643" xr:uid="{AA8DED9C-3850-4989-8F26-36E1C1E73ED9}"/>
    <cellStyle name="Normal 13 3 2 4 18" xfId="15644" xr:uid="{2E40EECA-FCE1-4994-BBBA-F912123D92A1}"/>
    <cellStyle name="Normal 13 3 2 4 19" xfId="15645" xr:uid="{F1D6CA30-7431-4676-840F-42E59CEE666F}"/>
    <cellStyle name="Normal 13 3 2 4 2" xfId="15646" xr:uid="{8CA53C47-F46E-47F9-A42D-F488311D188D}"/>
    <cellStyle name="Normal 13 3 2 4 20" xfId="15647" xr:uid="{D9BE1B29-4FAA-4A0E-9A7F-3E71976BA364}"/>
    <cellStyle name="Normal 13 3 2 4 21" xfId="15648" xr:uid="{69BA8C90-C8B8-4C3E-BA8E-331F14CD4703}"/>
    <cellStyle name="Normal 13 3 2 4 22" xfId="15649" xr:uid="{CB913120-D53B-4875-B685-F438308197AA}"/>
    <cellStyle name="Normal 13 3 2 4 3" xfId="15650" xr:uid="{5655DC25-110F-4A72-BE03-500384C753E6}"/>
    <cellStyle name="Normal 13 3 2 4 4" xfId="15651" xr:uid="{D2B55799-E3F8-404A-AB95-49F1B43851E9}"/>
    <cellStyle name="Normal 13 3 2 4 5" xfId="15652" xr:uid="{117295E1-108B-429B-AE7A-92F2AAEDFD0A}"/>
    <cellStyle name="Normal 13 3 2 4 6" xfId="15653" xr:uid="{EF132C7C-BF4C-42BD-AE19-A4D29654A643}"/>
    <cellStyle name="Normal 13 3 2 4 7" xfId="15654" xr:uid="{AF43860C-BF3A-4289-9C9B-015A8B1C3439}"/>
    <cellStyle name="Normal 13 3 2 4 8" xfId="15655" xr:uid="{7FCB1505-6EC2-4F7B-87B8-527866B3B6D0}"/>
    <cellStyle name="Normal 13 3 2 4 9" xfId="15656" xr:uid="{7E1F533A-DF8A-421B-832B-809CD5A9C73E}"/>
    <cellStyle name="Normal 13 3 2 5" xfId="15657" xr:uid="{B0BD88B8-E755-4AC3-9603-AB9D018FB6D7}"/>
    <cellStyle name="Normal 13 3 2 5 10" xfId="15658" xr:uid="{A288D946-49E0-40B7-B56F-2216F3EA59E1}"/>
    <cellStyle name="Normal 13 3 2 5 11" xfId="15659" xr:uid="{55A2D9D4-E62E-427C-AE0A-BD9F9DB39D78}"/>
    <cellStyle name="Normal 13 3 2 5 12" xfId="15660" xr:uid="{7C485E3F-509D-448B-9037-38C37AD98DEC}"/>
    <cellStyle name="Normal 13 3 2 5 13" xfId="15661" xr:uid="{540C2C75-6045-4BAE-9894-2635BB5C98A5}"/>
    <cellStyle name="Normal 13 3 2 5 14" xfId="15662" xr:uid="{F5AF8BB1-5DD8-4D89-9BD8-C6A5B85AAA42}"/>
    <cellStyle name="Normal 13 3 2 5 15" xfId="15663" xr:uid="{B7DD95DB-2471-4FA7-9B23-84C4DB847460}"/>
    <cellStyle name="Normal 13 3 2 5 16" xfId="15664" xr:uid="{3D7B72F9-82FE-4E72-A363-80C9DA021D71}"/>
    <cellStyle name="Normal 13 3 2 5 17" xfId="15665" xr:uid="{4EC13A0F-E5A5-4B78-869C-B41DEB444381}"/>
    <cellStyle name="Normal 13 3 2 5 18" xfId="15666" xr:uid="{AFFCB568-FE7C-40A6-8B46-B7F485FD93B4}"/>
    <cellStyle name="Normal 13 3 2 5 19" xfId="15667" xr:uid="{7FB250B7-5BB6-483C-9203-A81EFD110E1C}"/>
    <cellStyle name="Normal 13 3 2 5 2" xfId="15668" xr:uid="{E0550F74-BF74-445D-8894-06B8F96DDE62}"/>
    <cellStyle name="Normal 13 3 2 5 20" xfId="15669" xr:uid="{A33DE391-B6A7-4CAA-9200-03CD4004ED48}"/>
    <cellStyle name="Normal 13 3 2 5 21" xfId="15670" xr:uid="{44658B44-4753-40CA-B3FC-BE9B382752F8}"/>
    <cellStyle name="Normal 13 3 2 5 22" xfId="15671" xr:uid="{EA34C911-10E3-4BB4-AFAB-9DF733FC06B0}"/>
    <cellStyle name="Normal 13 3 2 5 3" xfId="15672" xr:uid="{2B75661A-43CE-4E82-9EB5-B3482AD5691B}"/>
    <cellStyle name="Normal 13 3 2 5 4" xfId="15673" xr:uid="{4FB85BBF-B220-4AED-9134-C9146AE5ADBE}"/>
    <cellStyle name="Normal 13 3 2 5 5" xfId="15674" xr:uid="{4E0E669C-D884-4DCB-901C-13937DAB81FD}"/>
    <cellStyle name="Normal 13 3 2 5 6" xfId="15675" xr:uid="{7AAABABB-3FA2-4F1A-9CBC-3B75396ED90E}"/>
    <cellStyle name="Normal 13 3 2 5 7" xfId="15676" xr:uid="{875BE89C-1F3A-46AC-A869-93BB93613531}"/>
    <cellStyle name="Normal 13 3 2 5 8" xfId="15677" xr:uid="{4FDB88B1-FFEF-46A5-BC52-5B7CEEB6382F}"/>
    <cellStyle name="Normal 13 3 2 5 9" xfId="15678" xr:uid="{E52E9B6F-AEBB-4A9B-9471-EC298FBC0CF3}"/>
    <cellStyle name="Normal 13 3 2 6" xfId="15679" xr:uid="{7927EFCC-BE0F-4252-A65D-9FCED5436B60}"/>
    <cellStyle name="Normal 13 3 2 6 10" xfId="15680" xr:uid="{553F288C-C756-4324-9375-FD8A7EB4FCBD}"/>
    <cellStyle name="Normal 13 3 2 6 11" xfId="15681" xr:uid="{29981968-3BBA-453C-BB64-94921A6956EE}"/>
    <cellStyle name="Normal 13 3 2 6 12" xfId="15682" xr:uid="{05E5B360-9FCB-4CEB-A101-6079317103B2}"/>
    <cellStyle name="Normal 13 3 2 6 13" xfId="15683" xr:uid="{AB32594A-FC11-4A94-A9AA-AB2D9F41E4B0}"/>
    <cellStyle name="Normal 13 3 2 6 14" xfId="15684" xr:uid="{97949481-4154-40CF-8EB2-EC410540FCE1}"/>
    <cellStyle name="Normal 13 3 2 6 15" xfId="15685" xr:uid="{06639ADD-70EF-45DE-9742-3BFB838C22EA}"/>
    <cellStyle name="Normal 13 3 2 6 16" xfId="15686" xr:uid="{3CF74000-C896-4222-8137-63A40AFE45B1}"/>
    <cellStyle name="Normal 13 3 2 6 17" xfId="15687" xr:uid="{41C207D5-4600-4188-B83D-E2D000557E1A}"/>
    <cellStyle name="Normal 13 3 2 6 18" xfId="15688" xr:uid="{E111A37E-131D-4946-BD72-6DE805F24A65}"/>
    <cellStyle name="Normal 13 3 2 6 19" xfId="15689" xr:uid="{151AA4AA-ADA6-40B0-B315-6AC6FAE0061F}"/>
    <cellStyle name="Normal 13 3 2 6 2" xfId="15690" xr:uid="{50BA6B5F-187A-4249-89D1-CC6243FD7569}"/>
    <cellStyle name="Normal 13 3 2 6 20" xfId="15691" xr:uid="{108E4CB0-AAA6-4E92-A0C3-B33DE7251C2D}"/>
    <cellStyle name="Normal 13 3 2 6 21" xfId="15692" xr:uid="{43A20F0F-8258-4168-BC4F-F6BB29518D08}"/>
    <cellStyle name="Normal 13 3 2 6 22" xfId="15693" xr:uid="{0E3809F0-F1E1-4727-AFEA-B8CBE2A458D0}"/>
    <cellStyle name="Normal 13 3 2 6 3" xfId="15694" xr:uid="{27036920-AF0D-49F3-B454-3EC469E8EFA6}"/>
    <cellStyle name="Normal 13 3 2 6 4" xfId="15695" xr:uid="{B8E34A2B-1FD8-462E-943F-1ECA4ED8BABF}"/>
    <cellStyle name="Normal 13 3 2 6 5" xfId="15696" xr:uid="{6F666177-123C-456D-B7CC-AE0E49E053A2}"/>
    <cellStyle name="Normal 13 3 2 6 6" xfId="15697" xr:uid="{5732DB09-EA09-4E2C-BCE6-9C4C3F6DD796}"/>
    <cellStyle name="Normal 13 3 2 6 7" xfId="15698" xr:uid="{0AB52932-0019-4BE1-8E7B-21DB5EF8B4AF}"/>
    <cellStyle name="Normal 13 3 2 6 8" xfId="15699" xr:uid="{37A13D4D-1372-45C6-A15E-2681F23C885B}"/>
    <cellStyle name="Normal 13 3 2 6 9" xfId="15700" xr:uid="{D49FE141-E4B6-465B-A969-05EDD331B52B}"/>
    <cellStyle name="Normal 13 3 2 7" xfId="15701" xr:uid="{080F88F2-F5DB-4852-9F4C-21E61C949F41}"/>
    <cellStyle name="Normal 13 3 2 7 10" xfId="15702" xr:uid="{651C6AFB-92F1-4400-BB7D-E5A38ED962D5}"/>
    <cellStyle name="Normal 13 3 2 7 11" xfId="15703" xr:uid="{9FCAAA84-4158-4941-9AB0-3FE540550072}"/>
    <cellStyle name="Normal 13 3 2 7 12" xfId="15704" xr:uid="{3EEB2E4F-9C02-48C8-AE59-B2F4D431263A}"/>
    <cellStyle name="Normal 13 3 2 7 13" xfId="15705" xr:uid="{40D8FF39-D91E-4B66-94BF-7AB733851CF9}"/>
    <cellStyle name="Normal 13 3 2 7 14" xfId="15706" xr:uid="{32164B5B-CE2C-47BA-B4FA-91D9B16F7D34}"/>
    <cellStyle name="Normal 13 3 2 7 15" xfId="15707" xr:uid="{8740127F-FD33-403E-99BC-7E1904DD5FA2}"/>
    <cellStyle name="Normal 13 3 2 7 16" xfId="15708" xr:uid="{E6F7DDF1-42B0-466D-AF52-BDF3E299C013}"/>
    <cellStyle name="Normal 13 3 2 7 17" xfId="15709" xr:uid="{82EBD151-FD85-4577-A6F2-4FF9B64C2ECD}"/>
    <cellStyle name="Normal 13 3 2 7 18" xfId="15710" xr:uid="{CB2721B6-8E06-4B7E-9443-A9779154C864}"/>
    <cellStyle name="Normal 13 3 2 7 19" xfId="15711" xr:uid="{AE3DD2F9-71D8-4AAB-BB2D-7F32E6518819}"/>
    <cellStyle name="Normal 13 3 2 7 2" xfId="15712" xr:uid="{F1B6E51B-6BE0-407E-8C32-A21B2AC0C1C4}"/>
    <cellStyle name="Normal 13 3 2 7 20" xfId="15713" xr:uid="{4C53FF69-1B19-40CB-8D81-B904AD419ED9}"/>
    <cellStyle name="Normal 13 3 2 7 21" xfId="15714" xr:uid="{8AF9CDEF-357F-4606-9B8F-AF571FA71DCD}"/>
    <cellStyle name="Normal 13 3 2 7 22" xfId="15715" xr:uid="{084E45DF-8136-47A0-AA89-06DC9977512D}"/>
    <cellStyle name="Normal 13 3 2 7 3" xfId="15716" xr:uid="{063793B7-344F-4EAF-8D4B-1246387A4256}"/>
    <cellStyle name="Normal 13 3 2 7 4" xfId="15717" xr:uid="{9833561A-5DB8-4B8C-946B-BB687C21E690}"/>
    <cellStyle name="Normal 13 3 2 7 5" xfId="15718" xr:uid="{7A65CEC2-DCD5-4227-A3A9-E9B4B25A27F5}"/>
    <cellStyle name="Normal 13 3 2 7 6" xfId="15719" xr:uid="{F20E5170-98F1-47B4-9E3E-0EE5F674C510}"/>
    <cellStyle name="Normal 13 3 2 7 7" xfId="15720" xr:uid="{67AD074E-0FB6-471E-B21C-FF3D901AA741}"/>
    <cellStyle name="Normal 13 3 2 7 8" xfId="15721" xr:uid="{290665CF-9766-4401-BFC9-F79671F7BE3D}"/>
    <cellStyle name="Normal 13 3 2 7 9" xfId="15722" xr:uid="{E556A275-F714-41D3-BD57-420477742B2A}"/>
    <cellStyle name="Normal 13 3 2 8" xfId="15723" xr:uid="{F4483272-E149-4B30-A241-EEE85E35C3C3}"/>
    <cellStyle name="Normal 13 3 2 8 10" xfId="15724" xr:uid="{C848B88B-DEAB-41DF-A8E0-5A347D9719BD}"/>
    <cellStyle name="Normal 13 3 2 8 11" xfId="15725" xr:uid="{A4532FD0-67EC-47EE-A6F0-66CECF513EB8}"/>
    <cellStyle name="Normal 13 3 2 8 12" xfId="15726" xr:uid="{B0077D2B-75A7-4689-A465-95F95F23DCFF}"/>
    <cellStyle name="Normal 13 3 2 8 13" xfId="15727" xr:uid="{168809A2-BF87-48DC-ABCF-13226CFFA509}"/>
    <cellStyle name="Normal 13 3 2 8 14" xfId="15728" xr:uid="{E8FFB8F2-0F19-4BB1-A07B-7651F976342A}"/>
    <cellStyle name="Normal 13 3 2 8 15" xfId="15729" xr:uid="{210E1DC6-7954-4644-A39A-D5B4C57EC51C}"/>
    <cellStyle name="Normal 13 3 2 8 16" xfId="15730" xr:uid="{086139E2-28A0-41F2-9318-2EB6D701F368}"/>
    <cellStyle name="Normal 13 3 2 8 17" xfId="15731" xr:uid="{93D4CA06-3577-4E2E-A894-A25156FA60CE}"/>
    <cellStyle name="Normal 13 3 2 8 18" xfId="15732" xr:uid="{0BADFD56-A9BA-4E04-843F-C96F5D7E05D3}"/>
    <cellStyle name="Normal 13 3 2 8 19" xfId="15733" xr:uid="{6E4DC06F-6943-4B76-8CA8-08F5F1CA5ABB}"/>
    <cellStyle name="Normal 13 3 2 8 2" xfId="15734" xr:uid="{A6B3B3C0-D809-49B2-B39D-30B0E3B011F3}"/>
    <cellStyle name="Normal 13 3 2 8 20" xfId="15735" xr:uid="{2C03A3BD-83A6-4AD2-B858-709A8D7642DE}"/>
    <cellStyle name="Normal 13 3 2 8 21" xfId="15736" xr:uid="{A9CED3A5-68AB-4075-8ADC-6592D45C2809}"/>
    <cellStyle name="Normal 13 3 2 8 22" xfId="15737" xr:uid="{12D884B7-F62A-4471-BB47-3294A4C0FACD}"/>
    <cellStyle name="Normal 13 3 2 8 3" xfId="15738" xr:uid="{9DCE60CA-2009-465A-B1D2-143E1A33DC8E}"/>
    <cellStyle name="Normal 13 3 2 8 4" xfId="15739" xr:uid="{52EA89B9-11B8-4BA2-8B3F-75AB9785902E}"/>
    <cellStyle name="Normal 13 3 2 8 5" xfId="15740" xr:uid="{542734A5-9182-4A16-958A-AA64F8BE8193}"/>
    <cellStyle name="Normal 13 3 2 8 6" xfId="15741" xr:uid="{4E38168D-9D3F-42C5-B72B-DF4F5B5DAA08}"/>
    <cellStyle name="Normal 13 3 2 8 7" xfId="15742" xr:uid="{F7E84980-504A-4571-A84A-A49FB01C6F5F}"/>
    <cellStyle name="Normal 13 3 2 8 8" xfId="15743" xr:uid="{676E84F8-A715-4740-8C3F-819DB315F125}"/>
    <cellStyle name="Normal 13 3 2 8 9" xfId="15744" xr:uid="{FE431D46-1CF4-4608-9451-F54E65FCCF9E}"/>
    <cellStyle name="Normal 13 3 2 9" xfId="15745" xr:uid="{191E981D-528B-46B8-A269-8A716365F09F}"/>
    <cellStyle name="Normal 13 3 2 9 10" xfId="15746" xr:uid="{6106CECF-9041-4AB8-BAC2-540CF862DCF4}"/>
    <cellStyle name="Normal 13 3 2 9 11" xfId="15747" xr:uid="{2BD8BD42-FDF3-4982-ACD9-D187090D82B7}"/>
    <cellStyle name="Normal 13 3 2 9 12" xfId="15748" xr:uid="{8B263E73-C768-4844-9B4A-4C21F7AEC268}"/>
    <cellStyle name="Normal 13 3 2 9 13" xfId="15749" xr:uid="{68F47237-82BA-467C-BF0C-3DF252C882A1}"/>
    <cellStyle name="Normal 13 3 2 9 14" xfId="15750" xr:uid="{E6C0831B-0D51-4B18-8F9A-8D4DB113F35B}"/>
    <cellStyle name="Normal 13 3 2 9 15" xfId="15751" xr:uid="{70FAABA9-70FA-4A35-A7F3-7ED0A54FEEA9}"/>
    <cellStyle name="Normal 13 3 2 9 16" xfId="15752" xr:uid="{0C8E0B9B-10B1-4C80-846A-72E7C361BDB6}"/>
    <cellStyle name="Normal 13 3 2 9 17" xfId="15753" xr:uid="{65DEA3BE-0E0A-4CD6-857D-F29310B43B86}"/>
    <cellStyle name="Normal 13 3 2 9 18" xfId="15754" xr:uid="{74BAC8D4-79F5-44F2-B1E6-7610C7421623}"/>
    <cellStyle name="Normal 13 3 2 9 19" xfId="15755" xr:uid="{E650C2BD-6E36-4381-92E8-B9E81A5DD0C7}"/>
    <cellStyle name="Normal 13 3 2 9 2" xfId="15756" xr:uid="{4F22B6E7-18FF-4911-9DEC-E21C467DD09E}"/>
    <cellStyle name="Normal 13 3 2 9 20" xfId="15757" xr:uid="{3E106239-54EC-4F41-9B67-242ED125BC9D}"/>
    <cellStyle name="Normal 13 3 2 9 21" xfId="15758" xr:uid="{950789A9-016F-4FAB-A7E8-21FD6BB8CDE1}"/>
    <cellStyle name="Normal 13 3 2 9 22" xfId="15759" xr:uid="{33544762-2B31-426D-AD99-D128B6DE1A2B}"/>
    <cellStyle name="Normal 13 3 2 9 3" xfId="15760" xr:uid="{8154DB0E-FEFE-4611-AA9D-AC1A71E5BABA}"/>
    <cellStyle name="Normal 13 3 2 9 4" xfId="15761" xr:uid="{8F342B7F-BA4B-4CC0-8B5F-59D03FE57274}"/>
    <cellStyle name="Normal 13 3 2 9 5" xfId="15762" xr:uid="{0B90D215-8595-4F9F-A74F-D51A1D15B2AD}"/>
    <cellStyle name="Normal 13 3 2 9 6" xfId="15763" xr:uid="{6402272F-F9F2-4FCF-9340-302CB4B3545E}"/>
    <cellStyle name="Normal 13 3 2 9 7" xfId="15764" xr:uid="{7547C99B-13FE-4A47-BE0C-6961161A88D0}"/>
    <cellStyle name="Normal 13 3 2 9 8" xfId="15765" xr:uid="{8EA8014C-FF56-44D8-9F38-B72C3F4093DA}"/>
    <cellStyle name="Normal 13 3 2 9 9" xfId="15766" xr:uid="{FEEB0F59-B9EE-4AB8-A1CB-7FD0621137CB}"/>
    <cellStyle name="Normal 13 3 20" xfId="15767" xr:uid="{B1717235-1986-4F01-97B4-FAF6BF88E7E4}"/>
    <cellStyle name="Normal 13 3 21" xfId="15768" xr:uid="{1D0A6F47-23C7-48A4-8028-8C555EDB5B06}"/>
    <cellStyle name="Normal 13 3 22" xfId="15769" xr:uid="{963D0EB5-1D5F-4230-B00A-695B3DD56183}"/>
    <cellStyle name="Normal 13 3 23" xfId="15770" xr:uid="{3B8257F8-5BA4-4925-B9A7-6547B7A94835}"/>
    <cellStyle name="Normal 13 3 24" xfId="15771" xr:uid="{9B5D2E94-7527-4C68-BB7C-BD96FFC331B5}"/>
    <cellStyle name="Normal 13 3 25" xfId="15772" xr:uid="{6DE9A2C3-7AA6-4AD0-8855-7D7EFDFBEF4C}"/>
    <cellStyle name="Normal 13 3 26" xfId="15773" xr:uid="{855DE70F-48BB-4F56-9A8A-316303D69F64}"/>
    <cellStyle name="Normal 13 3 27" xfId="15774" xr:uid="{47BB8470-F651-46CB-B3B8-611F404EA358}"/>
    <cellStyle name="Normal 13 3 28" xfId="15775" xr:uid="{E3B0A729-440A-4E2F-ABBF-C0957403F30D}"/>
    <cellStyle name="Normal 13 3 29" xfId="15776" xr:uid="{6511687F-901A-43D0-9A90-E6F67B4E4AC3}"/>
    <cellStyle name="Normal 13 3 3" xfId="15777" xr:uid="{6721FEC3-3754-4F1C-B0FA-600C8876F228}"/>
    <cellStyle name="Normal 13 3 3 10" xfId="15778" xr:uid="{49EBF8BC-4648-4E67-97A9-A6122335C17A}"/>
    <cellStyle name="Normal 13 3 3 10 10" xfId="15779" xr:uid="{4D247BD4-5E76-4BF9-B4F9-A17B7E5B01B1}"/>
    <cellStyle name="Normal 13 3 3 10 11" xfId="15780" xr:uid="{2D09B861-0005-41BC-BD0D-388FE4B7DC47}"/>
    <cellStyle name="Normal 13 3 3 10 12" xfId="15781" xr:uid="{DB55C71A-8254-452A-973A-1650438AD345}"/>
    <cellStyle name="Normal 13 3 3 10 13" xfId="15782" xr:uid="{5E593450-4EC3-49F9-B632-9BDBCFDD0F4C}"/>
    <cellStyle name="Normal 13 3 3 10 14" xfId="15783" xr:uid="{55AE1A65-614E-4D0E-B816-02C4F07A98AA}"/>
    <cellStyle name="Normal 13 3 3 10 15" xfId="15784" xr:uid="{E9C20DFB-9B8E-49A5-86C5-CA5938F21E7F}"/>
    <cellStyle name="Normal 13 3 3 10 16" xfId="15785" xr:uid="{1A068996-C315-43E9-BABF-B59FBB7DD529}"/>
    <cellStyle name="Normal 13 3 3 10 17" xfId="15786" xr:uid="{255C9A42-42C5-4C02-B126-8FC3B62D0BE0}"/>
    <cellStyle name="Normal 13 3 3 10 18" xfId="15787" xr:uid="{43C09C04-F79C-4882-B238-BCF8F19EC7B0}"/>
    <cellStyle name="Normal 13 3 3 10 19" xfId="15788" xr:uid="{D9C52918-E159-407B-96FA-7AAC1D07263B}"/>
    <cellStyle name="Normal 13 3 3 10 2" xfId="15789" xr:uid="{D951D350-273E-47D3-A61B-C0D3AE840630}"/>
    <cellStyle name="Normal 13 3 3 10 20" xfId="15790" xr:uid="{DD6136C8-8FE4-4C9E-9506-562A789DB723}"/>
    <cellStyle name="Normal 13 3 3 10 21" xfId="15791" xr:uid="{710C2557-F920-460E-BB2F-3E49D553E61E}"/>
    <cellStyle name="Normal 13 3 3 10 22" xfId="15792" xr:uid="{E63BACD2-610C-4EC1-936E-3C7491D8571D}"/>
    <cellStyle name="Normal 13 3 3 10 3" xfId="15793" xr:uid="{6CA6F73C-333C-4329-9E1C-EE52236EDE67}"/>
    <cellStyle name="Normal 13 3 3 10 4" xfId="15794" xr:uid="{3EB64323-77B3-4A42-80E4-A2E502EB3444}"/>
    <cellStyle name="Normal 13 3 3 10 5" xfId="15795" xr:uid="{719DD2C7-2DAD-47C9-80C4-6E44816C0064}"/>
    <cellStyle name="Normal 13 3 3 10 6" xfId="15796" xr:uid="{3C1EE8F4-CBB8-4B0F-8290-F25F485A8FF4}"/>
    <cellStyle name="Normal 13 3 3 10 7" xfId="15797" xr:uid="{77F055E5-5C07-4C8E-A5A5-287ECE9305E6}"/>
    <cellStyle name="Normal 13 3 3 10 8" xfId="15798" xr:uid="{BBB8E262-060A-4F92-811E-9D6984686F7F}"/>
    <cellStyle name="Normal 13 3 3 10 9" xfId="15799" xr:uid="{C0E3436B-E9D0-4277-8E5B-6EE7D337D465}"/>
    <cellStyle name="Normal 13 3 3 11" xfId="15800" xr:uid="{39740626-B4CF-42C4-B7F7-2B6DE58CCE79}"/>
    <cellStyle name="Normal 13 3 3 12" xfId="15801" xr:uid="{8AFFA52E-14AB-4B39-9332-945E5B9013F1}"/>
    <cellStyle name="Normal 13 3 3 13" xfId="15802" xr:uid="{AFB55BD9-829F-46FE-84ED-CBEFC26A9B45}"/>
    <cellStyle name="Normal 13 3 3 14" xfId="15803" xr:uid="{C47CBC4D-4D0D-472E-9AE7-2DA60B85F244}"/>
    <cellStyle name="Normal 13 3 3 15" xfId="15804" xr:uid="{DE665E7B-7B42-4BE9-900D-B8EE13D8E651}"/>
    <cellStyle name="Normal 13 3 3 16" xfId="15805" xr:uid="{01428F8B-15CF-47E7-B492-5412C7F1E163}"/>
    <cellStyle name="Normal 13 3 3 17" xfId="15806" xr:uid="{EC2EC649-1D7F-4D6D-929A-A3B18C3D68BF}"/>
    <cellStyle name="Normal 13 3 3 18" xfId="15807" xr:uid="{81CAB5CF-73A1-47AC-808E-A7F24849DC6E}"/>
    <cellStyle name="Normal 13 3 3 19" xfId="15808" xr:uid="{5BD4846B-B470-437F-A924-686CF24D03AC}"/>
    <cellStyle name="Normal 13 3 3 2" xfId="15809" xr:uid="{065AF6B5-BE16-4DA1-B73B-5CDCAAB94A91}"/>
    <cellStyle name="Normal 13 3 3 2 10" xfId="15810" xr:uid="{1E9ABF2E-37BC-4418-8A56-A28D45140B82}"/>
    <cellStyle name="Normal 13 3 3 2 11" xfId="15811" xr:uid="{E1BBDCF1-C789-4138-8335-D0A46F6003B8}"/>
    <cellStyle name="Normal 13 3 3 2 12" xfId="15812" xr:uid="{5450827B-FBB6-45F7-B78E-E7C62B909888}"/>
    <cellStyle name="Normal 13 3 3 2 13" xfId="15813" xr:uid="{F3A9589C-6B02-4E54-9EFB-3D616ACA819A}"/>
    <cellStyle name="Normal 13 3 3 2 14" xfId="15814" xr:uid="{EBB9B64F-B944-4A26-A024-5707BEBA4E46}"/>
    <cellStyle name="Normal 13 3 3 2 15" xfId="15815" xr:uid="{BA8EFB3F-9221-4D67-87F0-182803E8CDE9}"/>
    <cellStyle name="Normal 13 3 3 2 16" xfId="15816" xr:uid="{BCC83AAF-1044-409A-891C-B64A4BFAB730}"/>
    <cellStyle name="Normal 13 3 3 2 17" xfId="15817" xr:uid="{29CC046E-82D4-49A3-B84C-E9456BB51D45}"/>
    <cellStyle name="Normal 13 3 3 2 18" xfId="15818" xr:uid="{3338E847-BF1F-4990-887D-DEADF43E15DE}"/>
    <cellStyle name="Normal 13 3 3 2 19" xfId="15819" xr:uid="{E3EDC303-5B2E-4594-8A02-AD6B3579A06A}"/>
    <cellStyle name="Normal 13 3 3 2 2" xfId="15820" xr:uid="{9501EEB9-76F8-4746-865A-270A28AA232F}"/>
    <cellStyle name="Normal 13 3 3 2 20" xfId="15821" xr:uid="{085D9B56-C942-4876-A83E-27039709639A}"/>
    <cellStyle name="Normal 13 3 3 2 21" xfId="15822" xr:uid="{9510C307-4C47-4C8A-A35B-F8E75E27F6CB}"/>
    <cellStyle name="Normal 13 3 3 2 22" xfId="15823" xr:uid="{33529C8F-DA93-4DF7-9D00-B18A19CAC9A3}"/>
    <cellStyle name="Normal 13 3 3 2 3" xfId="15824" xr:uid="{5CEDE20C-C58D-4313-BCBC-05B048981AD6}"/>
    <cellStyle name="Normal 13 3 3 2 4" xfId="15825" xr:uid="{B9545045-852F-4A84-BF51-B82B4BD141ED}"/>
    <cellStyle name="Normal 13 3 3 2 5" xfId="15826" xr:uid="{B3A7C2A8-3CA7-4216-8948-B2C16E470845}"/>
    <cellStyle name="Normal 13 3 3 2 6" xfId="15827" xr:uid="{F8D1F173-7DC0-4ABD-9667-FBBFA45FF07F}"/>
    <cellStyle name="Normal 13 3 3 2 7" xfId="15828" xr:uid="{62C88BF4-C218-4FE9-AB3D-EC064DCBDF02}"/>
    <cellStyle name="Normal 13 3 3 2 8" xfId="15829" xr:uid="{12FB782D-BD19-471C-B90D-95B8E0BCE056}"/>
    <cellStyle name="Normal 13 3 3 2 9" xfId="15830" xr:uid="{D05F8F87-FA07-4E5A-BF13-EA388AEACE64}"/>
    <cellStyle name="Normal 13 3 3 20" xfId="15831" xr:uid="{B711DE9F-692D-4531-8CA1-60B8E6BFD80F}"/>
    <cellStyle name="Normal 13 3 3 21" xfId="15832" xr:uid="{380189FC-3A7E-431D-97DD-75CB640FA396}"/>
    <cellStyle name="Normal 13 3 3 22" xfId="15833" xr:uid="{3E8ECFBC-45FF-4A0D-8A72-E82EF6BD9E4A}"/>
    <cellStyle name="Normal 13 3 3 23" xfId="15834" xr:uid="{A66A6DF4-6DEC-44D3-A435-C2601618E7B8}"/>
    <cellStyle name="Normal 13 3 3 24" xfId="15835" xr:uid="{174ACE4E-1734-4F25-8894-E821A32C509F}"/>
    <cellStyle name="Normal 13 3 3 25" xfId="15836" xr:uid="{CCF4982C-3158-4A11-B25E-84EA9EBFD98D}"/>
    <cellStyle name="Normal 13 3 3 26" xfId="15837" xr:uid="{10962A62-A2D9-4CF2-A8E0-968C149796E3}"/>
    <cellStyle name="Normal 13 3 3 27" xfId="15838" xr:uid="{2D4C5C81-22F4-4F25-A789-1380FD84E58C}"/>
    <cellStyle name="Normal 13 3 3 28" xfId="15839" xr:uid="{EBD5C589-B02A-48AE-8FEF-26158E963030}"/>
    <cellStyle name="Normal 13 3 3 29" xfId="15840" xr:uid="{A9C42E41-4C0C-4BB2-972B-7FBD3B2D73D7}"/>
    <cellStyle name="Normal 13 3 3 3" xfId="15841" xr:uid="{51047B26-47EC-4855-A365-AF91BDFC926B}"/>
    <cellStyle name="Normal 13 3 3 3 10" xfId="15842" xr:uid="{9782931E-6DAE-4399-8B45-42A5C2630CAA}"/>
    <cellStyle name="Normal 13 3 3 3 11" xfId="15843" xr:uid="{FAD7E7F1-E011-4F30-B421-65E8E30DF5FB}"/>
    <cellStyle name="Normal 13 3 3 3 12" xfId="15844" xr:uid="{A26EE6B1-5E51-46CD-9127-361C1738247A}"/>
    <cellStyle name="Normal 13 3 3 3 13" xfId="15845" xr:uid="{0247E269-ED54-42DB-B4CD-578862C84D32}"/>
    <cellStyle name="Normal 13 3 3 3 14" xfId="15846" xr:uid="{E2DBD34E-E84B-43EB-8C0D-8A726C05CE9D}"/>
    <cellStyle name="Normal 13 3 3 3 15" xfId="15847" xr:uid="{630C72DD-603B-470D-8EF8-2857C1158D0E}"/>
    <cellStyle name="Normal 13 3 3 3 16" xfId="15848" xr:uid="{F5013A46-1C59-4900-B938-8CEE96D2399F}"/>
    <cellStyle name="Normal 13 3 3 3 17" xfId="15849" xr:uid="{BB877756-6CDA-4F9E-8920-3B9D07314580}"/>
    <cellStyle name="Normal 13 3 3 3 18" xfId="15850" xr:uid="{330D19F8-C0D7-44EE-A6B9-9F7A7B83FAC6}"/>
    <cellStyle name="Normal 13 3 3 3 19" xfId="15851" xr:uid="{385D5CED-66B0-4FE5-AC61-7F38993D75D9}"/>
    <cellStyle name="Normal 13 3 3 3 2" xfId="15852" xr:uid="{386B41AC-BE44-404A-B77A-9893CA46C07B}"/>
    <cellStyle name="Normal 13 3 3 3 20" xfId="15853" xr:uid="{D4FB7F7A-8A56-4C2C-8835-72E9567F36DC}"/>
    <cellStyle name="Normal 13 3 3 3 21" xfId="15854" xr:uid="{06E69366-7AA6-4D56-A3F4-24021B54BCA1}"/>
    <cellStyle name="Normal 13 3 3 3 22" xfId="15855" xr:uid="{A7BECFA1-3523-4133-884A-3C0BBD23852F}"/>
    <cellStyle name="Normal 13 3 3 3 3" xfId="15856" xr:uid="{F7DA3515-3307-4F0A-8255-0C9C82B9927D}"/>
    <cellStyle name="Normal 13 3 3 3 4" xfId="15857" xr:uid="{7EB6B8E8-41AD-4AB5-96CD-8A5DB5A4BB38}"/>
    <cellStyle name="Normal 13 3 3 3 5" xfId="15858" xr:uid="{484BE831-483C-4DCD-BBBE-496520001504}"/>
    <cellStyle name="Normal 13 3 3 3 6" xfId="15859" xr:uid="{B7C208D0-F6A1-42BC-A769-BAC6D96FECB7}"/>
    <cellStyle name="Normal 13 3 3 3 7" xfId="15860" xr:uid="{64B625A7-202B-4AED-949F-46B9A955D990}"/>
    <cellStyle name="Normal 13 3 3 3 8" xfId="15861" xr:uid="{8558799F-B75E-4CD7-B1EB-36E5C113E8EE}"/>
    <cellStyle name="Normal 13 3 3 3 9" xfId="15862" xr:uid="{29B1A57D-444E-4B15-BE64-CFC88E288FCF}"/>
    <cellStyle name="Normal 13 3 3 30" xfId="15863" xr:uid="{176CA34F-E600-49CB-AC8A-9BDAF6DBFAB7}"/>
    <cellStyle name="Normal 13 3 3 31" xfId="15864" xr:uid="{013FF6AE-E6DD-45F4-A05E-DA0EDB28BFF1}"/>
    <cellStyle name="Normal 13 3 3 4" xfId="15865" xr:uid="{B2A4181A-F172-4C1A-8606-1739897EABB7}"/>
    <cellStyle name="Normal 13 3 3 4 10" xfId="15866" xr:uid="{06ECCCDC-BFAC-4629-A836-F3B7A9B77D3F}"/>
    <cellStyle name="Normal 13 3 3 4 11" xfId="15867" xr:uid="{2E50B507-0C7A-4661-905B-722E04F1762F}"/>
    <cellStyle name="Normal 13 3 3 4 12" xfId="15868" xr:uid="{D393A95B-5CFF-451B-B4BB-DCDBF4265850}"/>
    <cellStyle name="Normal 13 3 3 4 13" xfId="15869" xr:uid="{C79C69F0-056F-46E1-AD22-AF3D3624E6F7}"/>
    <cellStyle name="Normal 13 3 3 4 14" xfId="15870" xr:uid="{2B8DABEC-D72F-44DF-B090-7F9638F34423}"/>
    <cellStyle name="Normal 13 3 3 4 15" xfId="15871" xr:uid="{8DCD03D9-BF09-475F-8C54-70F10364A4B4}"/>
    <cellStyle name="Normal 13 3 3 4 16" xfId="15872" xr:uid="{0AA2CEE2-7E05-47AF-AC76-6D4EB331E28B}"/>
    <cellStyle name="Normal 13 3 3 4 17" xfId="15873" xr:uid="{3B0A618A-9E6A-43D5-A276-8B955C17F963}"/>
    <cellStyle name="Normal 13 3 3 4 18" xfId="15874" xr:uid="{C5D30225-A5F6-459D-B9E8-A89533D237C5}"/>
    <cellStyle name="Normal 13 3 3 4 19" xfId="15875" xr:uid="{20322B9B-081C-4AE5-A071-D350BFB35BBF}"/>
    <cellStyle name="Normal 13 3 3 4 2" xfId="15876" xr:uid="{9D4EA948-831E-48D7-9104-C317AD1983DA}"/>
    <cellStyle name="Normal 13 3 3 4 20" xfId="15877" xr:uid="{1BB0BBE3-7BDD-4BB1-831C-A0E11B4CD192}"/>
    <cellStyle name="Normal 13 3 3 4 21" xfId="15878" xr:uid="{A2AE26B0-9133-4BEB-9285-72BF91F8DFF3}"/>
    <cellStyle name="Normal 13 3 3 4 22" xfId="15879" xr:uid="{29C84D7D-BC48-4970-9FC9-D9071D2B74C2}"/>
    <cellStyle name="Normal 13 3 3 4 3" xfId="15880" xr:uid="{C7F9D218-E7C1-4A3C-9F95-A954A233CD98}"/>
    <cellStyle name="Normal 13 3 3 4 4" xfId="15881" xr:uid="{B1B09A31-D1C0-4F24-AF62-E6B73460E280}"/>
    <cellStyle name="Normal 13 3 3 4 5" xfId="15882" xr:uid="{6B2D3894-7DA5-49C5-AD64-0DC38242B7A7}"/>
    <cellStyle name="Normal 13 3 3 4 6" xfId="15883" xr:uid="{3F3F9BAF-5ADA-4468-B882-85B7FBF3EDD3}"/>
    <cellStyle name="Normal 13 3 3 4 7" xfId="15884" xr:uid="{1448AB8B-53E3-44F5-A27C-0617AE70B12D}"/>
    <cellStyle name="Normal 13 3 3 4 8" xfId="15885" xr:uid="{7E871B85-F9F9-44FC-A1D1-AE84EF79FE89}"/>
    <cellStyle name="Normal 13 3 3 4 9" xfId="15886" xr:uid="{79D899FA-7CDD-479B-A19A-3F266E202BE1}"/>
    <cellStyle name="Normal 13 3 3 5" xfId="15887" xr:uid="{5A1B92FA-76F5-4CDE-9B4E-A380693C6C38}"/>
    <cellStyle name="Normal 13 3 3 5 10" xfId="15888" xr:uid="{417AB5FB-CB4D-48CF-8F1E-94F4504589B4}"/>
    <cellStyle name="Normal 13 3 3 5 11" xfId="15889" xr:uid="{E549E0A9-15C1-4DF1-8BAD-8E9B1EBAB2E0}"/>
    <cellStyle name="Normal 13 3 3 5 12" xfId="15890" xr:uid="{8833C525-244A-44D5-907D-AAFE76B8952B}"/>
    <cellStyle name="Normal 13 3 3 5 13" xfId="15891" xr:uid="{15FF94F7-BA20-430D-B02C-BE7D4CD6F26E}"/>
    <cellStyle name="Normal 13 3 3 5 14" xfId="15892" xr:uid="{63ED3B24-FA3B-4723-A310-3D4657C81E1B}"/>
    <cellStyle name="Normal 13 3 3 5 15" xfId="15893" xr:uid="{E3CBCBBB-16C3-4689-AE11-E9EB7B0DE125}"/>
    <cellStyle name="Normal 13 3 3 5 16" xfId="15894" xr:uid="{D7093CA1-1EA3-4B74-86E2-4ABCE2A83EC8}"/>
    <cellStyle name="Normal 13 3 3 5 17" xfId="15895" xr:uid="{C9E0C3B3-3623-4E9E-9CBC-C26A3B3906E8}"/>
    <cellStyle name="Normal 13 3 3 5 18" xfId="15896" xr:uid="{12FC6542-05CB-4A67-9E41-D80306B4C4D5}"/>
    <cellStyle name="Normal 13 3 3 5 19" xfId="15897" xr:uid="{DF6EE64A-C519-4B74-B982-D470D8880C06}"/>
    <cellStyle name="Normal 13 3 3 5 2" xfId="15898" xr:uid="{398CD3D1-E11C-4DAC-ACAB-3935084D3FF7}"/>
    <cellStyle name="Normal 13 3 3 5 20" xfId="15899" xr:uid="{91F3A6B2-8C3D-4E5B-8593-6DCD07995EF3}"/>
    <cellStyle name="Normal 13 3 3 5 21" xfId="15900" xr:uid="{26124CE7-22DD-45D3-9855-3A881F620A9C}"/>
    <cellStyle name="Normal 13 3 3 5 22" xfId="15901" xr:uid="{81E70CC8-BAA8-4A41-B5FE-76424265643D}"/>
    <cellStyle name="Normal 13 3 3 5 3" xfId="15902" xr:uid="{E7D5F811-08BD-4AD6-A147-81462DC9176A}"/>
    <cellStyle name="Normal 13 3 3 5 4" xfId="15903" xr:uid="{625A4662-9809-4558-8668-A909B8C4FC37}"/>
    <cellStyle name="Normal 13 3 3 5 5" xfId="15904" xr:uid="{13D46666-AC2B-4915-93A8-7D6A52C73578}"/>
    <cellStyle name="Normal 13 3 3 5 6" xfId="15905" xr:uid="{D2E58DFF-22CB-40BF-AD0B-EA958734C573}"/>
    <cellStyle name="Normal 13 3 3 5 7" xfId="15906" xr:uid="{7C170F04-10E2-4D46-801D-F3F63075E64C}"/>
    <cellStyle name="Normal 13 3 3 5 8" xfId="15907" xr:uid="{3E72334B-3E8E-4820-BF51-1DF112846CB5}"/>
    <cellStyle name="Normal 13 3 3 5 9" xfId="15908" xr:uid="{17825D56-868D-4800-AD56-9F02959C3B65}"/>
    <cellStyle name="Normal 13 3 3 6" xfId="15909" xr:uid="{BD9640BE-F870-43E0-B6F4-68F00B6494F9}"/>
    <cellStyle name="Normal 13 3 3 6 10" xfId="15910" xr:uid="{903BC6DE-6672-46DD-978B-89F8B1B1985F}"/>
    <cellStyle name="Normal 13 3 3 6 11" xfId="15911" xr:uid="{01D84C2E-6551-4E2F-8698-23CEB71BFCD7}"/>
    <cellStyle name="Normal 13 3 3 6 12" xfId="15912" xr:uid="{15A20EC8-F9C0-4BFB-9E89-E25B081AADAA}"/>
    <cellStyle name="Normal 13 3 3 6 13" xfId="15913" xr:uid="{5FF23740-B629-4253-868B-D897B4BAFD8E}"/>
    <cellStyle name="Normal 13 3 3 6 14" xfId="15914" xr:uid="{8AB02A49-241D-4B49-8BFC-88B4157385F3}"/>
    <cellStyle name="Normal 13 3 3 6 15" xfId="15915" xr:uid="{1E977E13-9810-42F7-B733-68CA470CBFFD}"/>
    <cellStyle name="Normal 13 3 3 6 16" xfId="15916" xr:uid="{726CE3B3-F762-44F2-9897-D95FF9AEE52F}"/>
    <cellStyle name="Normal 13 3 3 6 17" xfId="15917" xr:uid="{52690463-954C-4337-9F3F-F680F666A339}"/>
    <cellStyle name="Normal 13 3 3 6 18" xfId="15918" xr:uid="{14110DE0-0A8D-48CB-8AA0-E57C60D6F635}"/>
    <cellStyle name="Normal 13 3 3 6 19" xfId="15919" xr:uid="{59E9599C-2CFE-4D25-A071-72519558D326}"/>
    <cellStyle name="Normal 13 3 3 6 2" xfId="15920" xr:uid="{DE1D1E5D-4396-4769-A2D2-1E80D8044DCC}"/>
    <cellStyle name="Normal 13 3 3 6 20" xfId="15921" xr:uid="{BD8181D3-0F94-434F-BE38-24073BA9F809}"/>
    <cellStyle name="Normal 13 3 3 6 21" xfId="15922" xr:uid="{DAE7CDFB-3EA0-47A0-816D-29332D6A0000}"/>
    <cellStyle name="Normal 13 3 3 6 22" xfId="15923" xr:uid="{816AFF21-363A-4741-82FB-0E7E46CB3600}"/>
    <cellStyle name="Normal 13 3 3 6 3" xfId="15924" xr:uid="{C5FD7B0F-2738-4DF2-A45A-888169713F84}"/>
    <cellStyle name="Normal 13 3 3 6 4" xfId="15925" xr:uid="{0FAAE5B9-E829-40CD-A15D-B35C7470EED9}"/>
    <cellStyle name="Normal 13 3 3 6 5" xfId="15926" xr:uid="{DAE33D38-CF75-4E21-875B-A2F54C61354D}"/>
    <cellStyle name="Normal 13 3 3 6 6" xfId="15927" xr:uid="{24AE4370-CEFE-4647-B9C2-1B4FC25EFC47}"/>
    <cellStyle name="Normal 13 3 3 6 7" xfId="15928" xr:uid="{21114B95-19A6-40BB-A2C9-4CE647B154DB}"/>
    <cellStyle name="Normal 13 3 3 6 8" xfId="15929" xr:uid="{6C8466CA-17D2-4E64-80D9-9A6307058F96}"/>
    <cellStyle name="Normal 13 3 3 6 9" xfId="15930" xr:uid="{6C453F44-D26D-4B59-8633-D1125EC34CDA}"/>
    <cellStyle name="Normal 13 3 3 7" xfId="15931" xr:uid="{20FF5F48-E38B-4C94-9754-C6D783609B96}"/>
    <cellStyle name="Normal 13 3 3 7 10" xfId="15932" xr:uid="{E4EBCD3D-0C5F-49E7-B104-DCD20B771469}"/>
    <cellStyle name="Normal 13 3 3 7 11" xfId="15933" xr:uid="{C699F838-DA8D-4254-9463-AD65FDA8EEC9}"/>
    <cellStyle name="Normal 13 3 3 7 12" xfId="15934" xr:uid="{5E08EB25-0E69-43DC-AB99-F3A4C3D9D9D5}"/>
    <cellStyle name="Normal 13 3 3 7 13" xfId="15935" xr:uid="{844203A9-B00B-413D-B258-103B87BC783E}"/>
    <cellStyle name="Normal 13 3 3 7 14" xfId="15936" xr:uid="{2C0D1687-BA0C-4C62-8A58-3E4013DA6693}"/>
    <cellStyle name="Normal 13 3 3 7 15" xfId="15937" xr:uid="{AFF5E9AE-FB8A-445F-A6F9-36E6079A8206}"/>
    <cellStyle name="Normal 13 3 3 7 16" xfId="15938" xr:uid="{517D1E20-7852-474D-9CB6-024A1BD3B288}"/>
    <cellStyle name="Normal 13 3 3 7 17" xfId="15939" xr:uid="{0D2AA83D-2FE9-4720-A3A3-84122AA7B2E5}"/>
    <cellStyle name="Normal 13 3 3 7 18" xfId="15940" xr:uid="{EF9A963F-869E-4AA6-8FB0-6F6A2157195A}"/>
    <cellStyle name="Normal 13 3 3 7 19" xfId="15941" xr:uid="{DFAB5C47-21FF-4F79-B2FB-908F33250BCC}"/>
    <cellStyle name="Normal 13 3 3 7 2" xfId="15942" xr:uid="{2CE832FF-78DB-49BB-9CA6-CAFE16010DF0}"/>
    <cellStyle name="Normal 13 3 3 7 20" xfId="15943" xr:uid="{6236F948-787C-4049-A01D-0AE74169D533}"/>
    <cellStyle name="Normal 13 3 3 7 21" xfId="15944" xr:uid="{B0130EE2-8FB4-458A-BC7F-B72B2E3EF555}"/>
    <cellStyle name="Normal 13 3 3 7 22" xfId="15945" xr:uid="{F532599A-2AEC-4F0B-8BB7-A32A2B33835F}"/>
    <cellStyle name="Normal 13 3 3 7 3" xfId="15946" xr:uid="{5CA72D8E-DE00-47F4-9634-D38630FB9E25}"/>
    <cellStyle name="Normal 13 3 3 7 4" xfId="15947" xr:uid="{D2070970-76BA-44BC-A77E-DEE29F49CD26}"/>
    <cellStyle name="Normal 13 3 3 7 5" xfId="15948" xr:uid="{419690C6-9E63-4361-98FB-10763973386D}"/>
    <cellStyle name="Normal 13 3 3 7 6" xfId="15949" xr:uid="{4BD16FEA-BEFA-4756-A097-66AFF494436A}"/>
    <cellStyle name="Normal 13 3 3 7 7" xfId="15950" xr:uid="{CC188260-4902-4E7A-9C04-FF289BDE5536}"/>
    <cellStyle name="Normal 13 3 3 7 8" xfId="15951" xr:uid="{299D6965-923E-4BB6-976C-C315782B1722}"/>
    <cellStyle name="Normal 13 3 3 7 9" xfId="15952" xr:uid="{A387DFE4-6D0D-439E-B04C-A0B12E3819CF}"/>
    <cellStyle name="Normal 13 3 3 8" xfId="15953" xr:uid="{1998E924-5450-4C0E-A2BB-24994D4A5953}"/>
    <cellStyle name="Normal 13 3 3 8 10" xfId="15954" xr:uid="{C33CE214-977C-4FE3-A8CE-73C5642E6D2A}"/>
    <cellStyle name="Normal 13 3 3 8 11" xfId="15955" xr:uid="{CB8EEE00-4A69-4A06-9427-3E01A640B1BF}"/>
    <cellStyle name="Normal 13 3 3 8 12" xfId="15956" xr:uid="{C2957AE4-B059-4F6A-8776-7CCC28969B64}"/>
    <cellStyle name="Normal 13 3 3 8 13" xfId="15957" xr:uid="{C0862E1A-1810-4FC8-ADEC-5B5839032C9F}"/>
    <cellStyle name="Normal 13 3 3 8 14" xfId="15958" xr:uid="{FC2D67F2-BB08-47A9-A986-F198573AC78C}"/>
    <cellStyle name="Normal 13 3 3 8 15" xfId="15959" xr:uid="{E3B1351E-4E4C-4BD2-BD85-BCE6015F969C}"/>
    <cellStyle name="Normal 13 3 3 8 16" xfId="15960" xr:uid="{389F0E1E-28B3-4C99-9A5D-955AFC6AC51D}"/>
    <cellStyle name="Normal 13 3 3 8 17" xfId="15961" xr:uid="{CD323DBD-8338-4615-B137-F1677CB30A7A}"/>
    <cellStyle name="Normal 13 3 3 8 18" xfId="15962" xr:uid="{8239F965-40D1-4C27-AE8B-392702CC7B8F}"/>
    <cellStyle name="Normal 13 3 3 8 19" xfId="15963" xr:uid="{2A5551A9-48F3-45F0-A724-476EBD1A62B1}"/>
    <cellStyle name="Normal 13 3 3 8 2" xfId="15964" xr:uid="{0D9E30BF-26F1-4343-B029-F93EE601E911}"/>
    <cellStyle name="Normal 13 3 3 8 20" xfId="15965" xr:uid="{2FDD6A61-7459-4FF9-83B8-980781869AA2}"/>
    <cellStyle name="Normal 13 3 3 8 21" xfId="15966" xr:uid="{07C7F57E-3489-472F-9301-D217C7A85A84}"/>
    <cellStyle name="Normal 13 3 3 8 22" xfId="15967" xr:uid="{A3E73EFD-5920-4686-AC97-4515A868E654}"/>
    <cellStyle name="Normal 13 3 3 8 3" xfId="15968" xr:uid="{CC2065A2-C761-41DE-845F-3C269662165B}"/>
    <cellStyle name="Normal 13 3 3 8 4" xfId="15969" xr:uid="{9E522C3F-173F-4B80-9B20-4429B3F53114}"/>
    <cellStyle name="Normal 13 3 3 8 5" xfId="15970" xr:uid="{24468FCA-DE6C-4D3B-8985-DC93054D8F8A}"/>
    <cellStyle name="Normal 13 3 3 8 6" xfId="15971" xr:uid="{21D8445D-451D-4D54-84C0-A8D0293ECDF4}"/>
    <cellStyle name="Normal 13 3 3 8 7" xfId="15972" xr:uid="{E81D8959-C389-40CE-AC91-AEC99D6E1F01}"/>
    <cellStyle name="Normal 13 3 3 8 8" xfId="15973" xr:uid="{68DFE66A-161E-4E10-B632-56D42144FDBD}"/>
    <cellStyle name="Normal 13 3 3 8 9" xfId="15974" xr:uid="{25C5F446-CD82-413E-BA64-1F173F7DBC68}"/>
    <cellStyle name="Normal 13 3 3 9" xfId="15975" xr:uid="{9DC44407-ABBA-425D-9BEE-42234D99F536}"/>
    <cellStyle name="Normal 13 3 3 9 10" xfId="15976" xr:uid="{573284C3-B48F-4077-BF5A-E7A98685E3CC}"/>
    <cellStyle name="Normal 13 3 3 9 11" xfId="15977" xr:uid="{3EF8713E-E176-4C55-A50C-EF272771C737}"/>
    <cellStyle name="Normal 13 3 3 9 12" xfId="15978" xr:uid="{3CD52665-DDCC-4EC4-B5C7-B537C3793FD3}"/>
    <cellStyle name="Normal 13 3 3 9 13" xfId="15979" xr:uid="{8F2FB489-354C-4B33-AFD7-361621073B02}"/>
    <cellStyle name="Normal 13 3 3 9 14" xfId="15980" xr:uid="{31FAB334-09AA-4447-90CE-1C2255CCBC2B}"/>
    <cellStyle name="Normal 13 3 3 9 15" xfId="15981" xr:uid="{E5CD95E2-331F-4BA3-ADAD-2BCB125CBA6D}"/>
    <cellStyle name="Normal 13 3 3 9 16" xfId="15982" xr:uid="{28CF5947-6A4C-49E7-A15B-B9FEE6D109E6}"/>
    <cellStyle name="Normal 13 3 3 9 17" xfId="15983" xr:uid="{41185FB3-6719-4B20-83A1-8C9549972636}"/>
    <cellStyle name="Normal 13 3 3 9 18" xfId="15984" xr:uid="{02021192-ED54-4651-B066-F415DE8EBC5D}"/>
    <cellStyle name="Normal 13 3 3 9 19" xfId="15985" xr:uid="{1D67E734-35AF-4EC2-AAFC-74553FC0567A}"/>
    <cellStyle name="Normal 13 3 3 9 2" xfId="15986" xr:uid="{02BFA536-A17C-4057-B43A-7F011DA4FC32}"/>
    <cellStyle name="Normal 13 3 3 9 20" xfId="15987" xr:uid="{2B848482-5CA5-4F35-8FE2-BE7636E8A435}"/>
    <cellStyle name="Normal 13 3 3 9 21" xfId="15988" xr:uid="{B593C309-E53E-4721-A601-F34DE3A5611A}"/>
    <cellStyle name="Normal 13 3 3 9 22" xfId="15989" xr:uid="{4CBC139B-3281-430E-B2B9-C239586525C7}"/>
    <cellStyle name="Normal 13 3 3 9 3" xfId="15990" xr:uid="{9B0945C7-6092-40F9-9600-1A9D3A193B9A}"/>
    <cellStyle name="Normal 13 3 3 9 4" xfId="15991" xr:uid="{8589DEC7-67E6-4A72-8392-40F777800629}"/>
    <cellStyle name="Normal 13 3 3 9 5" xfId="15992" xr:uid="{FAEB4144-4DC4-4331-8C55-B39109833FCB}"/>
    <cellStyle name="Normal 13 3 3 9 6" xfId="15993" xr:uid="{E5A5D887-5A68-4234-A4A1-4C6B90E5DAFD}"/>
    <cellStyle name="Normal 13 3 3 9 7" xfId="15994" xr:uid="{7BBF6EAD-73F7-4068-B43E-0D4D135A2041}"/>
    <cellStyle name="Normal 13 3 3 9 8" xfId="15995" xr:uid="{963C9524-9EBC-4BA7-8EDF-22BF883EF878}"/>
    <cellStyle name="Normal 13 3 3 9 9" xfId="15996" xr:uid="{DE4A4228-C23B-4ED5-BB1F-7650CDC2FEAB}"/>
    <cellStyle name="Normal 13 3 30" xfId="15997" xr:uid="{B15F7C63-CE55-4288-B2C2-787AE38615D7}"/>
    <cellStyle name="Normal 13 3 31" xfId="15998" xr:uid="{5CFF49E7-8473-4FB2-8CCF-E92A2312BD90}"/>
    <cellStyle name="Normal 13 3 32" xfId="15999" xr:uid="{33ACDB12-7149-4FEB-9196-82419184C15F}"/>
    <cellStyle name="Normal 13 3 33" xfId="16000" xr:uid="{BA4AD0EB-F327-4130-916B-417B26ECC83B}"/>
    <cellStyle name="Normal 13 3 34" xfId="16001" xr:uid="{DC9ACBE8-260E-41FB-9C59-1593E9043D08}"/>
    <cellStyle name="Normal 13 3 35" xfId="16002" xr:uid="{9F120550-76AC-407C-8021-697FA035C659}"/>
    <cellStyle name="Normal 13 3 36" xfId="16003" xr:uid="{B9B92753-F3C6-4EAD-A52E-F9FA6961CBA7}"/>
    <cellStyle name="Normal 13 3 4" xfId="16004" xr:uid="{D38394CF-024C-406E-B22E-28CE71D1B235}"/>
    <cellStyle name="Normal 13 3 4 10" xfId="16005" xr:uid="{83B7E407-375B-4F93-B1FC-EDB7B25139E1}"/>
    <cellStyle name="Normal 13 3 4 10 10" xfId="16006" xr:uid="{5DDE4239-C9A0-4FEE-A741-75180A8FFD44}"/>
    <cellStyle name="Normal 13 3 4 10 11" xfId="16007" xr:uid="{4175E4BB-8E48-4BB5-BC8F-8429AC990811}"/>
    <cellStyle name="Normal 13 3 4 10 12" xfId="16008" xr:uid="{70569C6A-F044-4A09-B1B4-28970FDA9C1C}"/>
    <cellStyle name="Normal 13 3 4 10 13" xfId="16009" xr:uid="{2112012A-6925-4116-91AA-7624FA1CF0BB}"/>
    <cellStyle name="Normal 13 3 4 10 14" xfId="16010" xr:uid="{9BF3E8A7-4721-441A-8632-AA7E0BA56E0F}"/>
    <cellStyle name="Normal 13 3 4 10 15" xfId="16011" xr:uid="{77D4A5B7-D6A9-478B-9C06-60FEDB3C5E3E}"/>
    <cellStyle name="Normal 13 3 4 10 16" xfId="16012" xr:uid="{40760AC1-F2F3-4A60-A618-53D6FC43E2A3}"/>
    <cellStyle name="Normal 13 3 4 10 17" xfId="16013" xr:uid="{6C8FD560-37C9-4B43-BF4D-2F8E2F2A9D4D}"/>
    <cellStyle name="Normal 13 3 4 10 18" xfId="16014" xr:uid="{4C0C0AB7-4405-415A-B032-07D053FA073F}"/>
    <cellStyle name="Normal 13 3 4 10 19" xfId="16015" xr:uid="{E2ED7C2F-DAD6-4B67-AC43-AECF49CD2FAE}"/>
    <cellStyle name="Normal 13 3 4 10 2" xfId="16016" xr:uid="{03FE30E9-FC8C-4183-A5C8-89519DDEC8DD}"/>
    <cellStyle name="Normal 13 3 4 10 20" xfId="16017" xr:uid="{C66C1833-856F-43EA-BE17-A8811B3D670B}"/>
    <cellStyle name="Normal 13 3 4 10 21" xfId="16018" xr:uid="{05B54257-7913-4A2F-B9B4-70B3B6F5457E}"/>
    <cellStyle name="Normal 13 3 4 10 22" xfId="16019" xr:uid="{362DD4CE-8C60-4FF5-B153-75DFCA0364E0}"/>
    <cellStyle name="Normal 13 3 4 10 3" xfId="16020" xr:uid="{35444202-1A20-4502-85B8-D5A9AE18ECC8}"/>
    <cellStyle name="Normal 13 3 4 10 4" xfId="16021" xr:uid="{A61AB266-6E23-4182-87C6-0B97EFEB6EA2}"/>
    <cellStyle name="Normal 13 3 4 10 5" xfId="16022" xr:uid="{FE9EEDF8-1A47-45A8-B081-C9CA7EBF1B27}"/>
    <cellStyle name="Normal 13 3 4 10 6" xfId="16023" xr:uid="{F090BACE-CEA5-45C8-9161-D292B1717A55}"/>
    <cellStyle name="Normal 13 3 4 10 7" xfId="16024" xr:uid="{A9289E37-3DE5-449F-942D-3290E1335305}"/>
    <cellStyle name="Normal 13 3 4 10 8" xfId="16025" xr:uid="{82C07321-2385-4C0F-BB73-9A1EA3C208DF}"/>
    <cellStyle name="Normal 13 3 4 10 9" xfId="16026" xr:uid="{6D46E521-0BF1-409C-8347-16B9A3DB788C}"/>
    <cellStyle name="Normal 13 3 4 11" xfId="16027" xr:uid="{B4937E21-55B6-4440-AA00-D1BEFDAFD27F}"/>
    <cellStyle name="Normal 13 3 4 12" xfId="16028" xr:uid="{83169F34-206E-410E-AE13-89D876BCC151}"/>
    <cellStyle name="Normal 13 3 4 13" xfId="16029" xr:uid="{7D4C1312-90C1-4F9B-977E-1EFF8AA32891}"/>
    <cellStyle name="Normal 13 3 4 14" xfId="16030" xr:uid="{7A45A480-918B-495A-BEC3-4C3ACA162D5E}"/>
    <cellStyle name="Normal 13 3 4 15" xfId="16031" xr:uid="{93C93023-91D7-433E-A689-70634DE8E6D5}"/>
    <cellStyle name="Normal 13 3 4 16" xfId="16032" xr:uid="{989CD49E-01A6-4574-BF1D-14838841F3F1}"/>
    <cellStyle name="Normal 13 3 4 17" xfId="16033" xr:uid="{ABE06F4C-3D79-4DE4-AEE2-4698DD38EE62}"/>
    <cellStyle name="Normal 13 3 4 18" xfId="16034" xr:uid="{BAD42262-8782-480D-8441-E6803091D59A}"/>
    <cellStyle name="Normal 13 3 4 19" xfId="16035" xr:uid="{84D89D44-2E46-4ACD-8253-A03B87E22FB3}"/>
    <cellStyle name="Normal 13 3 4 2" xfId="16036" xr:uid="{77009335-2A34-4D2B-AD97-DE9D33F1CC19}"/>
    <cellStyle name="Normal 13 3 4 2 10" xfId="16037" xr:uid="{AA527320-50FD-4335-88A7-1E93D5BC704D}"/>
    <cellStyle name="Normal 13 3 4 2 11" xfId="16038" xr:uid="{2FEEF06B-4BBC-49AB-856A-38E819BF8239}"/>
    <cellStyle name="Normal 13 3 4 2 12" xfId="16039" xr:uid="{2E461542-C875-4ACB-AB8C-AF4014E149C3}"/>
    <cellStyle name="Normal 13 3 4 2 13" xfId="16040" xr:uid="{05EF29C8-EDC3-40A8-8380-5FD251A7373E}"/>
    <cellStyle name="Normal 13 3 4 2 14" xfId="16041" xr:uid="{657324F1-F88D-488B-A085-E80C135802FB}"/>
    <cellStyle name="Normal 13 3 4 2 15" xfId="16042" xr:uid="{7F61B696-0FED-4025-8D61-8E7569BD2F90}"/>
    <cellStyle name="Normal 13 3 4 2 16" xfId="16043" xr:uid="{640CA104-7CE2-48FF-83E1-76194E0AF0AF}"/>
    <cellStyle name="Normal 13 3 4 2 17" xfId="16044" xr:uid="{65092908-CFCA-4FE7-9F3E-DEE34D18A411}"/>
    <cellStyle name="Normal 13 3 4 2 18" xfId="16045" xr:uid="{C8C67A3E-594A-4E7A-AF56-A936398A724F}"/>
    <cellStyle name="Normal 13 3 4 2 19" xfId="16046" xr:uid="{E2731C3E-014B-485F-AB6D-B42641D11495}"/>
    <cellStyle name="Normal 13 3 4 2 2" xfId="16047" xr:uid="{454E8259-813A-4E68-8A85-16B5C44A271D}"/>
    <cellStyle name="Normal 13 3 4 2 20" xfId="16048" xr:uid="{E0367853-05C4-4D68-8938-79E4490B4DE4}"/>
    <cellStyle name="Normal 13 3 4 2 21" xfId="16049" xr:uid="{97DBD08E-BD92-4AC2-AF01-B19B71E51C26}"/>
    <cellStyle name="Normal 13 3 4 2 22" xfId="16050" xr:uid="{B278408B-AA1D-43F9-B47C-6166FFCD6D73}"/>
    <cellStyle name="Normal 13 3 4 2 3" xfId="16051" xr:uid="{C8C835DA-4B08-4AFE-8FB9-5C3783004BE8}"/>
    <cellStyle name="Normal 13 3 4 2 4" xfId="16052" xr:uid="{3237B7A2-9CE4-4E99-A6EB-EFC0A7C1D97D}"/>
    <cellStyle name="Normal 13 3 4 2 5" xfId="16053" xr:uid="{CCBAF2F3-F5EB-4D26-9D5A-DA2E5694156A}"/>
    <cellStyle name="Normal 13 3 4 2 6" xfId="16054" xr:uid="{DC4B83E2-7824-4CF8-92EB-0B81A70E43AA}"/>
    <cellStyle name="Normal 13 3 4 2 7" xfId="16055" xr:uid="{B20D2B78-53A2-4812-AE54-202BC250041E}"/>
    <cellStyle name="Normal 13 3 4 2 8" xfId="16056" xr:uid="{54E4974A-DC59-4029-84A5-8556DA1C1F4C}"/>
    <cellStyle name="Normal 13 3 4 2 9" xfId="16057" xr:uid="{5AFE2B61-734A-4EA7-8B3B-E1E4C5E5E34C}"/>
    <cellStyle name="Normal 13 3 4 20" xfId="16058" xr:uid="{71311FA7-1559-4BA8-B5FF-CD66F766D772}"/>
    <cellStyle name="Normal 13 3 4 21" xfId="16059" xr:uid="{69158F1E-65D1-4ADC-9727-FEDF9C331150}"/>
    <cellStyle name="Normal 13 3 4 22" xfId="16060" xr:uid="{7E2065E4-6061-449D-8A54-CD46C7F2F1AA}"/>
    <cellStyle name="Normal 13 3 4 23" xfId="16061" xr:uid="{016E6F96-DF6B-40DD-AB88-AF5FCC32D778}"/>
    <cellStyle name="Normal 13 3 4 24" xfId="16062" xr:uid="{5686CD67-0322-427E-B983-14ED975A2E46}"/>
    <cellStyle name="Normal 13 3 4 25" xfId="16063" xr:uid="{EE65E16F-A8CD-4570-A71C-2F41CC2C68D9}"/>
    <cellStyle name="Normal 13 3 4 26" xfId="16064" xr:uid="{004C6803-7727-4A47-B591-D2C06A1D234C}"/>
    <cellStyle name="Normal 13 3 4 27" xfId="16065" xr:uid="{885151AC-1A5B-4C21-A3BE-39E706D65B6F}"/>
    <cellStyle name="Normal 13 3 4 28" xfId="16066" xr:uid="{16A9FB1A-25CB-4CDC-920B-A1DFE6918DD8}"/>
    <cellStyle name="Normal 13 3 4 29" xfId="16067" xr:uid="{F1B19E98-D980-4121-979E-F4B68AB34D04}"/>
    <cellStyle name="Normal 13 3 4 3" xfId="16068" xr:uid="{3B924AC5-89FD-4C82-924B-ABAFDC24EE52}"/>
    <cellStyle name="Normal 13 3 4 3 10" xfId="16069" xr:uid="{E5848DCA-E6FC-42F7-B5BC-874935F015F7}"/>
    <cellStyle name="Normal 13 3 4 3 11" xfId="16070" xr:uid="{E22D7204-963F-49B3-A296-EF02984C99D4}"/>
    <cellStyle name="Normal 13 3 4 3 12" xfId="16071" xr:uid="{1822B428-260A-4181-A4ED-AC6470409E96}"/>
    <cellStyle name="Normal 13 3 4 3 13" xfId="16072" xr:uid="{EC35DC19-CC88-4B9C-BF1E-07C4BA6DC615}"/>
    <cellStyle name="Normal 13 3 4 3 14" xfId="16073" xr:uid="{23468CD6-5DDD-41FD-BEE7-456A6CE889D0}"/>
    <cellStyle name="Normal 13 3 4 3 15" xfId="16074" xr:uid="{AD24F5CD-0DED-4693-977C-4E6093B013D5}"/>
    <cellStyle name="Normal 13 3 4 3 16" xfId="16075" xr:uid="{487CBC97-8DBE-4A2E-8C14-741739A07E92}"/>
    <cellStyle name="Normal 13 3 4 3 17" xfId="16076" xr:uid="{0885514E-6048-4D85-B691-24D655A21CE2}"/>
    <cellStyle name="Normal 13 3 4 3 18" xfId="16077" xr:uid="{65F8749B-C95F-41F3-AFAB-E1D0421C5919}"/>
    <cellStyle name="Normal 13 3 4 3 19" xfId="16078" xr:uid="{D6A82AB6-2EB8-4586-A8D0-23D49D640921}"/>
    <cellStyle name="Normal 13 3 4 3 2" xfId="16079" xr:uid="{32F309D0-4EBA-484E-8ACC-F1026A46262E}"/>
    <cellStyle name="Normal 13 3 4 3 20" xfId="16080" xr:uid="{FDC981AB-19FA-4493-98C7-F8D7C12A2FC6}"/>
    <cellStyle name="Normal 13 3 4 3 21" xfId="16081" xr:uid="{D773415A-9969-4176-8FC2-D1FB080C89CB}"/>
    <cellStyle name="Normal 13 3 4 3 22" xfId="16082" xr:uid="{BF4B0E42-2C14-4DAA-8599-F021EFCF5DA6}"/>
    <cellStyle name="Normal 13 3 4 3 3" xfId="16083" xr:uid="{EFECA0EF-653A-44BE-8670-F8B47282D8D5}"/>
    <cellStyle name="Normal 13 3 4 3 4" xfId="16084" xr:uid="{01AE0982-724A-4BC7-B8C1-2E8F3FC43743}"/>
    <cellStyle name="Normal 13 3 4 3 5" xfId="16085" xr:uid="{070978CB-86A5-41D2-8527-F1903D4E2198}"/>
    <cellStyle name="Normal 13 3 4 3 6" xfId="16086" xr:uid="{8E232227-6A14-44BC-BA7D-66F8C41B44B3}"/>
    <cellStyle name="Normal 13 3 4 3 7" xfId="16087" xr:uid="{FF32AB1B-C9FD-4BDD-8172-5E9E1071F090}"/>
    <cellStyle name="Normal 13 3 4 3 8" xfId="16088" xr:uid="{F3DF065B-D5A6-4727-8E49-E54C104579B0}"/>
    <cellStyle name="Normal 13 3 4 3 9" xfId="16089" xr:uid="{054C8579-BB59-4726-89EB-F2DCAB1F2D5E}"/>
    <cellStyle name="Normal 13 3 4 30" xfId="16090" xr:uid="{C7A4AA8D-4733-40E9-BECB-DF2A46BD9FA1}"/>
    <cellStyle name="Normal 13 3 4 31" xfId="16091" xr:uid="{1A93D49A-809B-4D0D-9C7E-091C7A908522}"/>
    <cellStyle name="Normal 13 3 4 4" xfId="16092" xr:uid="{FEF4A7F0-958C-41BE-9F65-3EFC0679E29E}"/>
    <cellStyle name="Normal 13 3 4 4 10" xfId="16093" xr:uid="{75619A3D-A7E5-4DBB-8CA5-66E40E8D636F}"/>
    <cellStyle name="Normal 13 3 4 4 11" xfId="16094" xr:uid="{B0A59F51-CD3E-41AE-AD3A-1FF33F5EE5DF}"/>
    <cellStyle name="Normal 13 3 4 4 12" xfId="16095" xr:uid="{77141C42-4340-40B7-8902-4F017059ED3C}"/>
    <cellStyle name="Normal 13 3 4 4 13" xfId="16096" xr:uid="{B2931F0A-A709-4BF7-9289-9D34FF2322C8}"/>
    <cellStyle name="Normal 13 3 4 4 14" xfId="16097" xr:uid="{7228611B-A2D5-4556-AA53-36406C75469C}"/>
    <cellStyle name="Normal 13 3 4 4 15" xfId="16098" xr:uid="{431A5AAC-274C-49FE-AF97-1895A00964C6}"/>
    <cellStyle name="Normal 13 3 4 4 16" xfId="16099" xr:uid="{26914261-DF0E-4F5C-9376-2B104C69DE3A}"/>
    <cellStyle name="Normal 13 3 4 4 17" xfId="16100" xr:uid="{C232AF58-C355-477B-86BA-C563C4D01E1E}"/>
    <cellStyle name="Normal 13 3 4 4 18" xfId="16101" xr:uid="{5C1F0759-B07A-4354-A0AF-52FCBFD1A6C6}"/>
    <cellStyle name="Normal 13 3 4 4 19" xfId="16102" xr:uid="{E3DC16D6-04F2-47C8-AE02-A64CA95E847E}"/>
    <cellStyle name="Normal 13 3 4 4 2" xfId="16103" xr:uid="{9BABBF5A-BA10-4A92-B092-25497B36EA93}"/>
    <cellStyle name="Normal 13 3 4 4 20" xfId="16104" xr:uid="{DC5B70FD-343F-410B-BD1D-7D313A699367}"/>
    <cellStyle name="Normal 13 3 4 4 21" xfId="16105" xr:uid="{2EF74408-9D56-4D6F-973F-6F272255AD1A}"/>
    <cellStyle name="Normal 13 3 4 4 22" xfId="16106" xr:uid="{E2E724BD-72BF-464E-B81C-7BF7E3C795AC}"/>
    <cellStyle name="Normal 13 3 4 4 3" xfId="16107" xr:uid="{A53C3F47-23A4-476C-A45C-D424F1D45FEC}"/>
    <cellStyle name="Normal 13 3 4 4 4" xfId="16108" xr:uid="{95885606-9BAF-45C7-A8C0-C101665F76EF}"/>
    <cellStyle name="Normal 13 3 4 4 5" xfId="16109" xr:uid="{1DAD7126-D27B-4598-9512-5407A5E15FD7}"/>
    <cellStyle name="Normal 13 3 4 4 6" xfId="16110" xr:uid="{9DBC479D-FE32-4F47-A84D-E941CF79A367}"/>
    <cellStyle name="Normal 13 3 4 4 7" xfId="16111" xr:uid="{454420CB-E5FB-4B15-A7D8-A31232FAEAA9}"/>
    <cellStyle name="Normal 13 3 4 4 8" xfId="16112" xr:uid="{010C0D6E-7E1D-4260-9B0A-513859D5A68B}"/>
    <cellStyle name="Normal 13 3 4 4 9" xfId="16113" xr:uid="{15518BE0-12ED-4C95-BFCF-AA1040B8344F}"/>
    <cellStyle name="Normal 13 3 4 5" xfId="16114" xr:uid="{1E02D4CE-9F9C-42D2-AC48-CF5E73CEE924}"/>
    <cellStyle name="Normal 13 3 4 5 10" xfId="16115" xr:uid="{42E84205-8845-4456-BE7F-3F7EAFD27B63}"/>
    <cellStyle name="Normal 13 3 4 5 11" xfId="16116" xr:uid="{8734361D-E60C-433D-91DB-8845BB4A6114}"/>
    <cellStyle name="Normal 13 3 4 5 12" xfId="16117" xr:uid="{0813F589-750F-4C6E-9E9B-DD24AC6BCB18}"/>
    <cellStyle name="Normal 13 3 4 5 13" xfId="16118" xr:uid="{907BD6B8-F8E0-4E5A-8125-C32CE4B7F00F}"/>
    <cellStyle name="Normal 13 3 4 5 14" xfId="16119" xr:uid="{A661BD5C-580B-47A0-94C1-70C3096526EC}"/>
    <cellStyle name="Normal 13 3 4 5 15" xfId="16120" xr:uid="{42BCFB87-E06D-455C-84D2-8FA84A7FB914}"/>
    <cellStyle name="Normal 13 3 4 5 16" xfId="16121" xr:uid="{E91AD23E-FA17-46C7-BB53-878C8E2363C1}"/>
    <cellStyle name="Normal 13 3 4 5 17" xfId="16122" xr:uid="{E37B8362-16A8-400E-BA7E-AC5262B1C33A}"/>
    <cellStyle name="Normal 13 3 4 5 18" xfId="16123" xr:uid="{2D404C39-C1EA-47F8-AA53-B9CF5DB375C9}"/>
    <cellStyle name="Normal 13 3 4 5 19" xfId="16124" xr:uid="{1068A445-4D7C-4151-805A-68712576389A}"/>
    <cellStyle name="Normal 13 3 4 5 2" xfId="16125" xr:uid="{71BD249B-1BFB-4B63-98C1-8DF45E3C4266}"/>
    <cellStyle name="Normal 13 3 4 5 20" xfId="16126" xr:uid="{3EDF53DE-1220-4CC6-83C4-DE4769ADA7BC}"/>
    <cellStyle name="Normal 13 3 4 5 21" xfId="16127" xr:uid="{D037316C-0B14-41D4-ADE0-3F197EA187F8}"/>
    <cellStyle name="Normal 13 3 4 5 22" xfId="16128" xr:uid="{4B9C72A0-4B7E-456A-8FB7-A35535273981}"/>
    <cellStyle name="Normal 13 3 4 5 3" xfId="16129" xr:uid="{40C7D138-EB72-4F08-B6CC-ADE6DBA2E692}"/>
    <cellStyle name="Normal 13 3 4 5 4" xfId="16130" xr:uid="{A176DE82-80FF-4921-BEC6-D8D3CBB51375}"/>
    <cellStyle name="Normal 13 3 4 5 5" xfId="16131" xr:uid="{44A0522E-7060-427D-B1F6-4C6787729CBD}"/>
    <cellStyle name="Normal 13 3 4 5 6" xfId="16132" xr:uid="{14E90F73-674F-46D9-965C-5EC39D44A490}"/>
    <cellStyle name="Normal 13 3 4 5 7" xfId="16133" xr:uid="{EA75F1D1-9685-4916-801A-D1E02720857E}"/>
    <cellStyle name="Normal 13 3 4 5 8" xfId="16134" xr:uid="{ADDC7122-6BD1-4084-8F66-E1F28B05FD33}"/>
    <cellStyle name="Normal 13 3 4 5 9" xfId="16135" xr:uid="{66BE8302-9E51-4932-BBB2-6A42108C9793}"/>
    <cellStyle name="Normal 13 3 4 6" xfId="16136" xr:uid="{8961FD62-0F6C-4BF1-A464-F517B3FEB22F}"/>
    <cellStyle name="Normal 13 3 4 6 10" xfId="16137" xr:uid="{147BC527-08B1-4FFA-98EE-123252386964}"/>
    <cellStyle name="Normal 13 3 4 6 11" xfId="16138" xr:uid="{ABA6C9FC-AD2E-4D50-8B54-FF9C1788F2BB}"/>
    <cellStyle name="Normal 13 3 4 6 12" xfId="16139" xr:uid="{9F0DDF8E-BD33-4216-879C-5D0AF4E2F19E}"/>
    <cellStyle name="Normal 13 3 4 6 13" xfId="16140" xr:uid="{057E4567-3C60-4B2A-A7E9-9794890AF5D8}"/>
    <cellStyle name="Normal 13 3 4 6 14" xfId="16141" xr:uid="{A8D225C4-B6A6-412C-8C55-8C395CEFF6E9}"/>
    <cellStyle name="Normal 13 3 4 6 15" xfId="16142" xr:uid="{60924612-E589-426A-93A1-BD68644A4660}"/>
    <cellStyle name="Normal 13 3 4 6 16" xfId="16143" xr:uid="{8F08960B-1BF7-4F8D-9E3C-7352B3A8B8A9}"/>
    <cellStyle name="Normal 13 3 4 6 17" xfId="16144" xr:uid="{518EB4EF-9151-44CC-B2A9-7970D829CB53}"/>
    <cellStyle name="Normal 13 3 4 6 18" xfId="16145" xr:uid="{4CF16C85-AE06-4BB9-BC84-70AD5460DE8C}"/>
    <cellStyle name="Normal 13 3 4 6 19" xfId="16146" xr:uid="{194F5124-5437-4085-A2FA-4C4E540ABAF4}"/>
    <cellStyle name="Normal 13 3 4 6 2" xfId="16147" xr:uid="{FA26F9A3-B6B6-4756-860B-DC92073C4951}"/>
    <cellStyle name="Normal 13 3 4 6 20" xfId="16148" xr:uid="{727C8DF3-7EC8-4455-86EC-6546F473625D}"/>
    <cellStyle name="Normal 13 3 4 6 21" xfId="16149" xr:uid="{B548BCAA-C1B6-4818-BCC5-DDD9F6151C75}"/>
    <cellStyle name="Normal 13 3 4 6 22" xfId="16150" xr:uid="{3706BF61-F7FA-45CD-9357-1CFEE759045B}"/>
    <cellStyle name="Normal 13 3 4 6 3" xfId="16151" xr:uid="{18858FCE-37DF-40C2-BC90-04A44C8FFAC4}"/>
    <cellStyle name="Normal 13 3 4 6 4" xfId="16152" xr:uid="{38EBB39E-77AF-4698-AB81-33F0D6D40707}"/>
    <cellStyle name="Normal 13 3 4 6 5" xfId="16153" xr:uid="{DDB230BF-6354-474A-B374-C066E3104A15}"/>
    <cellStyle name="Normal 13 3 4 6 6" xfId="16154" xr:uid="{9266DB2A-22B2-40D4-B6A4-C0B97FD24B08}"/>
    <cellStyle name="Normal 13 3 4 6 7" xfId="16155" xr:uid="{92820527-A7F7-4983-84B9-B6EDF29692E5}"/>
    <cellStyle name="Normal 13 3 4 6 8" xfId="16156" xr:uid="{3CF41A23-0B21-4C03-B473-B8F1EB7ACCA9}"/>
    <cellStyle name="Normal 13 3 4 6 9" xfId="16157" xr:uid="{88A643C0-3148-4750-BC09-14D7CAC671BA}"/>
    <cellStyle name="Normal 13 3 4 7" xfId="16158" xr:uid="{146CCE8C-9499-4189-B075-FD85F93BA88B}"/>
    <cellStyle name="Normal 13 3 4 7 10" xfId="16159" xr:uid="{E6A2BFD2-5905-4001-A995-A5DFEF3A2190}"/>
    <cellStyle name="Normal 13 3 4 7 11" xfId="16160" xr:uid="{2D16E966-E700-4B52-BC7B-611125D070E8}"/>
    <cellStyle name="Normal 13 3 4 7 12" xfId="16161" xr:uid="{845FC3EE-EA2F-4B69-A589-9F2221B86F28}"/>
    <cellStyle name="Normal 13 3 4 7 13" xfId="16162" xr:uid="{CBB18D2F-8E69-4678-B4A3-4540EE629566}"/>
    <cellStyle name="Normal 13 3 4 7 14" xfId="16163" xr:uid="{465E0DF9-E03D-40A9-92B3-65C63C027852}"/>
    <cellStyle name="Normal 13 3 4 7 15" xfId="16164" xr:uid="{78CD2F99-F28B-4EDE-9B05-A84FA8877905}"/>
    <cellStyle name="Normal 13 3 4 7 16" xfId="16165" xr:uid="{FBAB44F6-5626-406F-A2BA-961D453AC8EE}"/>
    <cellStyle name="Normal 13 3 4 7 17" xfId="16166" xr:uid="{01E8A48E-494F-4AB1-AE6B-D27A91264B48}"/>
    <cellStyle name="Normal 13 3 4 7 18" xfId="16167" xr:uid="{CB7B6F1D-978F-4735-BA19-8D3F951348AA}"/>
    <cellStyle name="Normal 13 3 4 7 19" xfId="16168" xr:uid="{A755E115-4012-40C7-90ED-B6304D204BE9}"/>
    <cellStyle name="Normal 13 3 4 7 2" xfId="16169" xr:uid="{1E2D8BD3-F9F3-4DCA-9264-664751EFAA45}"/>
    <cellStyle name="Normal 13 3 4 7 20" xfId="16170" xr:uid="{5B839FD9-181E-4B6F-99B7-999FA72D3410}"/>
    <cellStyle name="Normal 13 3 4 7 21" xfId="16171" xr:uid="{D2611196-3DBA-47D5-8F1C-DA43B5D9A569}"/>
    <cellStyle name="Normal 13 3 4 7 22" xfId="16172" xr:uid="{F361E5ED-8CA0-4317-AED3-C49C36E0FC39}"/>
    <cellStyle name="Normal 13 3 4 7 3" xfId="16173" xr:uid="{227D95D6-1794-4CEC-B8CF-8FD285B23AAB}"/>
    <cellStyle name="Normal 13 3 4 7 4" xfId="16174" xr:uid="{9801D3C0-246D-4F84-9329-D328CCA42193}"/>
    <cellStyle name="Normal 13 3 4 7 5" xfId="16175" xr:uid="{4E982476-0A1A-417F-A317-866C28ED0D4D}"/>
    <cellStyle name="Normal 13 3 4 7 6" xfId="16176" xr:uid="{32C4CFAB-6850-4BAA-AEE5-1B0144E9781A}"/>
    <cellStyle name="Normal 13 3 4 7 7" xfId="16177" xr:uid="{7D64791A-4513-4CD6-85E9-C8FC91F9CEFE}"/>
    <cellStyle name="Normal 13 3 4 7 8" xfId="16178" xr:uid="{D726F74F-F89F-4C23-B59E-4C4F736C7F09}"/>
    <cellStyle name="Normal 13 3 4 7 9" xfId="16179" xr:uid="{4A7254F0-B4B1-42CE-BCA5-BB36800033D1}"/>
    <cellStyle name="Normal 13 3 4 8" xfId="16180" xr:uid="{3C48D984-E0AC-4EF2-B9B1-9CF788DA5061}"/>
    <cellStyle name="Normal 13 3 4 8 10" xfId="16181" xr:uid="{05380F0B-F3CF-4A59-B051-28087F19E95E}"/>
    <cellStyle name="Normal 13 3 4 8 11" xfId="16182" xr:uid="{32FC90EF-ECB5-46E4-A6F1-9EEE3906A651}"/>
    <cellStyle name="Normal 13 3 4 8 12" xfId="16183" xr:uid="{A96A5CB7-92B2-4458-AFA9-54B1936B88F2}"/>
    <cellStyle name="Normal 13 3 4 8 13" xfId="16184" xr:uid="{B58B4CC3-5777-496F-A074-0F03EEDDCD45}"/>
    <cellStyle name="Normal 13 3 4 8 14" xfId="16185" xr:uid="{166815E8-A90F-4A2A-AE39-170C5A168FB8}"/>
    <cellStyle name="Normal 13 3 4 8 15" xfId="16186" xr:uid="{9B8E8CB5-1CDB-4AA3-96C0-537E94C1442A}"/>
    <cellStyle name="Normal 13 3 4 8 16" xfId="16187" xr:uid="{FFAE9C8F-2EFE-4D91-A387-9E2A32B6FB98}"/>
    <cellStyle name="Normal 13 3 4 8 17" xfId="16188" xr:uid="{90EC6747-F4D3-4E08-8361-7123498FB5B3}"/>
    <cellStyle name="Normal 13 3 4 8 18" xfId="16189" xr:uid="{66F70820-B095-4CA7-9428-77256B80A5D1}"/>
    <cellStyle name="Normal 13 3 4 8 19" xfId="16190" xr:uid="{F4411105-DDCB-4B71-A68E-ED9F3843E053}"/>
    <cellStyle name="Normal 13 3 4 8 2" xfId="16191" xr:uid="{744E8C4E-FA97-4E42-82D1-EF666EF1F187}"/>
    <cellStyle name="Normal 13 3 4 8 20" xfId="16192" xr:uid="{591F196E-E80E-42FC-98C0-F2CF6CC490FB}"/>
    <cellStyle name="Normal 13 3 4 8 21" xfId="16193" xr:uid="{EE875CD9-7302-44F2-BB3B-4CE9617966E1}"/>
    <cellStyle name="Normal 13 3 4 8 22" xfId="16194" xr:uid="{6768083B-2326-40C0-A4B8-CBE09C7AC282}"/>
    <cellStyle name="Normal 13 3 4 8 3" xfId="16195" xr:uid="{D0D7B16E-55FA-43F5-AE32-DF49C2ACF113}"/>
    <cellStyle name="Normal 13 3 4 8 4" xfId="16196" xr:uid="{218A03FE-027E-415D-85CA-9FC0C055A68A}"/>
    <cellStyle name="Normal 13 3 4 8 5" xfId="16197" xr:uid="{280B90DA-8A90-4482-9616-990E995AE902}"/>
    <cellStyle name="Normal 13 3 4 8 6" xfId="16198" xr:uid="{1B0975BD-AC12-4BBD-AB32-6A8E29AB2D06}"/>
    <cellStyle name="Normal 13 3 4 8 7" xfId="16199" xr:uid="{B1E32410-6AFA-464F-8A23-6E8E24D8F8DB}"/>
    <cellStyle name="Normal 13 3 4 8 8" xfId="16200" xr:uid="{4482A0E5-B3CB-4199-992D-F8C99A504051}"/>
    <cellStyle name="Normal 13 3 4 8 9" xfId="16201" xr:uid="{5385D411-5218-466B-9E42-4626E345811B}"/>
    <cellStyle name="Normal 13 3 4 9" xfId="16202" xr:uid="{67BF440C-107D-4F7F-BF73-34665C6EC29F}"/>
    <cellStyle name="Normal 13 3 4 9 10" xfId="16203" xr:uid="{BEF31CBC-BC3E-4F76-B943-8E17DEBC2AC8}"/>
    <cellStyle name="Normal 13 3 4 9 11" xfId="16204" xr:uid="{57A86944-1282-4EC8-AA22-7C0BE27EB9AA}"/>
    <cellStyle name="Normal 13 3 4 9 12" xfId="16205" xr:uid="{60F4BA28-A55E-49A5-A617-035310A6525B}"/>
    <cellStyle name="Normal 13 3 4 9 13" xfId="16206" xr:uid="{C7708195-C7B3-497F-BB5D-6827708CCB91}"/>
    <cellStyle name="Normal 13 3 4 9 14" xfId="16207" xr:uid="{B01BD5E1-5203-4EF4-A074-A5C1CD5E29A6}"/>
    <cellStyle name="Normal 13 3 4 9 15" xfId="16208" xr:uid="{8E696237-B7D4-42F7-AE10-6DB54E9CB619}"/>
    <cellStyle name="Normal 13 3 4 9 16" xfId="16209" xr:uid="{037AED99-619E-4D77-B047-79CCE73705F0}"/>
    <cellStyle name="Normal 13 3 4 9 17" xfId="16210" xr:uid="{806B626E-FB0D-4260-8C5B-CD520C8B9A85}"/>
    <cellStyle name="Normal 13 3 4 9 18" xfId="16211" xr:uid="{71A40CE5-DD10-41B8-A61D-2AAD223FED38}"/>
    <cellStyle name="Normal 13 3 4 9 19" xfId="16212" xr:uid="{146DAC19-7EC2-4F24-9C9E-7B72BB1D8927}"/>
    <cellStyle name="Normal 13 3 4 9 2" xfId="16213" xr:uid="{F0A74E58-43A4-4466-BA73-2168546CAC51}"/>
    <cellStyle name="Normal 13 3 4 9 20" xfId="16214" xr:uid="{0627D3E0-7195-4018-9205-DD9B48D8386E}"/>
    <cellStyle name="Normal 13 3 4 9 21" xfId="16215" xr:uid="{E813C661-6974-45D3-BD87-16D360F34E96}"/>
    <cellStyle name="Normal 13 3 4 9 22" xfId="16216" xr:uid="{821FE126-9187-4246-BA9E-8655E79719ED}"/>
    <cellStyle name="Normal 13 3 4 9 3" xfId="16217" xr:uid="{C2289AC2-13B9-42BC-9281-9C7FE48D5E2C}"/>
    <cellStyle name="Normal 13 3 4 9 4" xfId="16218" xr:uid="{41952D5C-1A69-44E3-8617-85F1DC808353}"/>
    <cellStyle name="Normal 13 3 4 9 5" xfId="16219" xr:uid="{39B29D0E-73B3-4CCF-993C-AE792D46A230}"/>
    <cellStyle name="Normal 13 3 4 9 6" xfId="16220" xr:uid="{4578D05E-BFFD-4733-AF6B-87322E097F22}"/>
    <cellStyle name="Normal 13 3 4 9 7" xfId="16221" xr:uid="{0CCF01F7-492E-46C2-B4FB-BDBEA8740271}"/>
    <cellStyle name="Normal 13 3 4 9 8" xfId="16222" xr:uid="{65A648E6-4C0A-481A-900E-A23DAB2F7C4F}"/>
    <cellStyle name="Normal 13 3 4 9 9" xfId="16223" xr:uid="{285045C5-31F3-41C4-98BD-7397B2D41297}"/>
    <cellStyle name="Normal 13 3 5" xfId="16224" xr:uid="{8EA609A7-E5F9-4219-8B13-380BCC866539}"/>
    <cellStyle name="Normal 13 3 5 10" xfId="16225" xr:uid="{C5D179B7-3387-4E9A-B056-9110EEE724A3}"/>
    <cellStyle name="Normal 13 3 5 10 10" xfId="16226" xr:uid="{E58A7A43-20BB-4E45-953B-4B70744B689D}"/>
    <cellStyle name="Normal 13 3 5 10 11" xfId="16227" xr:uid="{1FA79322-27BC-4A7C-9434-F8A2A7B4C925}"/>
    <cellStyle name="Normal 13 3 5 10 12" xfId="16228" xr:uid="{5B87DA8C-1425-42A0-98FE-9E0CE29F47D7}"/>
    <cellStyle name="Normal 13 3 5 10 13" xfId="16229" xr:uid="{54543A6D-D75C-4C02-99C2-D4F1DA600F33}"/>
    <cellStyle name="Normal 13 3 5 10 14" xfId="16230" xr:uid="{9CB8BAF2-5A3B-4962-B90E-CF15A3C4814D}"/>
    <cellStyle name="Normal 13 3 5 10 15" xfId="16231" xr:uid="{0694A16F-E9B0-49C5-8AE2-2459493C8D11}"/>
    <cellStyle name="Normal 13 3 5 10 16" xfId="16232" xr:uid="{AEA5A1AC-8E40-4BB1-A23D-205E77A7E9DE}"/>
    <cellStyle name="Normal 13 3 5 10 17" xfId="16233" xr:uid="{CC4F1F4B-7A0F-40FE-B537-D48A5539E594}"/>
    <cellStyle name="Normal 13 3 5 10 18" xfId="16234" xr:uid="{C6057034-A017-4197-AF62-423E0E21DF7D}"/>
    <cellStyle name="Normal 13 3 5 10 19" xfId="16235" xr:uid="{C214DCE6-6CC1-4969-97C0-FA2CEAF49A56}"/>
    <cellStyle name="Normal 13 3 5 10 2" xfId="16236" xr:uid="{C6C2425D-A8A3-457F-B32B-E2AA3214E7A9}"/>
    <cellStyle name="Normal 13 3 5 10 20" xfId="16237" xr:uid="{A904011F-834E-4DB2-8DEC-B424920124D0}"/>
    <cellStyle name="Normal 13 3 5 10 21" xfId="16238" xr:uid="{3B935196-56FF-481F-B2D9-0D504EF52A90}"/>
    <cellStyle name="Normal 13 3 5 10 22" xfId="16239" xr:uid="{7AD19D03-A79B-47C1-9B29-F18990026B96}"/>
    <cellStyle name="Normal 13 3 5 10 3" xfId="16240" xr:uid="{26B08468-6313-43BB-BE8F-4A5A856B44C9}"/>
    <cellStyle name="Normal 13 3 5 10 4" xfId="16241" xr:uid="{7FA78210-F679-4B34-9893-F4D6DDE87109}"/>
    <cellStyle name="Normal 13 3 5 10 5" xfId="16242" xr:uid="{9E1C4C55-6081-453F-932C-83D92E858DF4}"/>
    <cellStyle name="Normal 13 3 5 10 6" xfId="16243" xr:uid="{05452696-B75B-453E-8C39-77CCFA7F5B42}"/>
    <cellStyle name="Normal 13 3 5 10 7" xfId="16244" xr:uid="{41737C0D-1C33-4E7B-A950-06E08DBD99ED}"/>
    <cellStyle name="Normal 13 3 5 10 8" xfId="16245" xr:uid="{72BED8DF-2665-422C-8BEF-DC27EDAB943D}"/>
    <cellStyle name="Normal 13 3 5 10 9" xfId="16246" xr:uid="{FD1FEB71-5483-4D21-B4D2-385FBAA7A11F}"/>
    <cellStyle name="Normal 13 3 5 11" xfId="16247" xr:uid="{9D63918F-19E6-4B9E-9881-5C8950352772}"/>
    <cellStyle name="Normal 13 3 5 12" xfId="16248" xr:uid="{F8163847-CCAE-459E-B59D-A5095AE7639E}"/>
    <cellStyle name="Normal 13 3 5 13" xfId="16249" xr:uid="{978D29EB-7800-4202-B27D-170ACCD617E1}"/>
    <cellStyle name="Normal 13 3 5 14" xfId="16250" xr:uid="{8E8A8D8E-C88A-42EF-BA8B-DABEE3A3EE92}"/>
    <cellStyle name="Normal 13 3 5 15" xfId="16251" xr:uid="{7803EF62-1DBA-49C8-A24D-384D40057502}"/>
    <cellStyle name="Normal 13 3 5 16" xfId="16252" xr:uid="{34D33075-599F-4480-B10D-DDFE88CAA48A}"/>
    <cellStyle name="Normal 13 3 5 17" xfId="16253" xr:uid="{5B8EAC93-0076-471A-A72B-02A797102E1C}"/>
    <cellStyle name="Normal 13 3 5 18" xfId="16254" xr:uid="{FCBEFED2-A2B0-4175-9A47-2DF7B8CC35FD}"/>
    <cellStyle name="Normal 13 3 5 19" xfId="16255" xr:uid="{6CCE607D-61A5-41E8-846F-DB3ADDBFB738}"/>
    <cellStyle name="Normal 13 3 5 2" xfId="16256" xr:uid="{618F4C41-C263-4B2E-89BD-57F2C834C40E}"/>
    <cellStyle name="Normal 13 3 5 2 10" xfId="16257" xr:uid="{B21CF3AD-E7FB-4A6C-90B4-6892CD5159C9}"/>
    <cellStyle name="Normal 13 3 5 2 11" xfId="16258" xr:uid="{D658AB9B-E87D-47EC-A4ED-C5C20F221B24}"/>
    <cellStyle name="Normal 13 3 5 2 12" xfId="16259" xr:uid="{0644CB4E-195F-49AA-8B1B-20316722EA4F}"/>
    <cellStyle name="Normal 13 3 5 2 13" xfId="16260" xr:uid="{17640D84-3901-4DA8-A755-0A1487D3EECC}"/>
    <cellStyle name="Normal 13 3 5 2 14" xfId="16261" xr:uid="{044FFAA1-6343-4B3C-B095-42AE4A8A2307}"/>
    <cellStyle name="Normal 13 3 5 2 15" xfId="16262" xr:uid="{D89F83C7-3F0D-480C-BDF2-D6590B71E5F1}"/>
    <cellStyle name="Normal 13 3 5 2 16" xfId="16263" xr:uid="{5257A6C0-ED78-43AB-8CBC-5D1B58CA3C27}"/>
    <cellStyle name="Normal 13 3 5 2 17" xfId="16264" xr:uid="{EE6F6D0A-D0F9-4405-8ABC-E25358ABC188}"/>
    <cellStyle name="Normal 13 3 5 2 18" xfId="16265" xr:uid="{38DA22FB-7BC9-4923-BEBC-269DF2D02968}"/>
    <cellStyle name="Normal 13 3 5 2 19" xfId="16266" xr:uid="{641DEFB1-FBBF-4187-9DE5-6E25BF07F86C}"/>
    <cellStyle name="Normal 13 3 5 2 2" xfId="16267" xr:uid="{1F448481-8E45-41A3-90DC-EC85EC1ABE7E}"/>
    <cellStyle name="Normal 13 3 5 2 20" xfId="16268" xr:uid="{79CC26E0-79C5-487F-BE0B-54627BD26DEF}"/>
    <cellStyle name="Normal 13 3 5 2 21" xfId="16269" xr:uid="{5B69AB3C-73D6-4CAD-B253-44CD84434A4F}"/>
    <cellStyle name="Normal 13 3 5 2 22" xfId="16270" xr:uid="{920862E9-5025-4776-85D2-187224684769}"/>
    <cellStyle name="Normal 13 3 5 2 3" xfId="16271" xr:uid="{8A4B5559-44BD-4C55-801D-425706E493B5}"/>
    <cellStyle name="Normal 13 3 5 2 4" xfId="16272" xr:uid="{68B84CC5-0F4E-4460-8A52-2631A4927742}"/>
    <cellStyle name="Normal 13 3 5 2 5" xfId="16273" xr:uid="{A24887B9-A015-43C2-8BAF-0F4ACFA34225}"/>
    <cellStyle name="Normal 13 3 5 2 6" xfId="16274" xr:uid="{81C82B4E-27CE-4B15-93DE-171106AD0E89}"/>
    <cellStyle name="Normal 13 3 5 2 7" xfId="16275" xr:uid="{7BBE9D0C-2E45-45C5-A043-71495F8DE97C}"/>
    <cellStyle name="Normal 13 3 5 2 8" xfId="16276" xr:uid="{EAA70ED9-44CA-4E7A-B155-285636284A4A}"/>
    <cellStyle name="Normal 13 3 5 2 9" xfId="16277" xr:uid="{7052C905-455C-4770-B061-98F55074448A}"/>
    <cellStyle name="Normal 13 3 5 20" xfId="16278" xr:uid="{40D586B4-49FB-44E3-A787-BB33C37A77F8}"/>
    <cellStyle name="Normal 13 3 5 21" xfId="16279" xr:uid="{2EF25D71-79C7-4BD5-BEB0-C2AC8F1DCE3C}"/>
    <cellStyle name="Normal 13 3 5 22" xfId="16280" xr:uid="{FD8A89D0-EAD3-4E95-8735-E4B656860A5F}"/>
    <cellStyle name="Normal 13 3 5 23" xfId="16281" xr:uid="{B5FBF636-42E0-4C1A-9276-8A06100E214B}"/>
    <cellStyle name="Normal 13 3 5 24" xfId="16282" xr:uid="{BA256272-6FCA-4180-A848-F5B007591C67}"/>
    <cellStyle name="Normal 13 3 5 25" xfId="16283" xr:uid="{20A3A006-21E0-43E0-960E-31E53C5AED6B}"/>
    <cellStyle name="Normal 13 3 5 26" xfId="16284" xr:uid="{BEF571BD-40AF-4DBC-88C7-DEE55D5E8C34}"/>
    <cellStyle name="Normal 13 3 5 27" xfId="16285" xr:uid="{44F12A16-A571-4E96-8B78-7FDAF1E6063A}"/>
    <cellStyle name="Normal 13 3 5 28" xfId="16286" xr:uid="{C69808AD-BB41-4BFD-BB00-CEB2D7A6228F}"/>
    <cellStyle name="Normal 13 3 5 29" xfId="16287" xr:uid="{55C0A65E-470D-4CE9-8CDF-AE08FE54FA4A}"/>
    <cellStyle name="Normal 13 3 5 3" xfId="16288" xr:uid="{9C18CD9E-8AC4-46E7-AA54-9C6B89EC6DD2}"/>
    <cellStyle name="Normal 13 3 5 3 10" xfId="16289" xr:uid="{971923DD-C0E0-4889-8141-653A88EA46D7}"/>
    <cellStyle name="Normal 13 3 5 3 11" xfId="16290" xr:uid="{60F10154-56CE-4325-A5AF-7AB644B45B12}"/>
    <cellStyle name="Normal 13 3 5 3 12" xfId="16291" xr:uid="{3E874E0E-48DD-4FDC-BF63-13935ACA01F0}"/>
    <cellStyle name="Normal 13 3 5 3 13" xfId="16292" xr:uid="{5D8A56DC-6AAF-43A3-9E18-1D2209FB4E78}"/>
    <cellStyle name="Normal 13 3 5 3 14" xfId="16293" xr:uid="{265B8F16-EE6D-4E82-BE50-D5609F9B1141}"/>
    <cellStyle name="Normal 13 3 5 3 15" xfId="16294" xr:uid="{529EBBFA-F43D-428F-9189-9D00F7B397ED}"/>
    <cellStyle name="Normal 13 3 5 3 16" xfId="16295" xr:uid="{326E9CDA-7F5D-4E75-AE10-EFB5EAD42A5A}"/>
    <cellStyle name="Normal 13 3 5 3 17" xfId="16296" xr:uid="{9115636E-6C61-4161-818B-5D1D2F8BA0D2}"/>
    <cellStyle name="Normal 13 3 5 3 18" xfId="16297" xr:uid="{FD71FD75-EEC4-4EEC-BE1C-0204AE8A7890}"/>
    <cellStyle name="Normal 13 3 5 3 19" xfId="16298" xr:uid="{512AC9A4-88E8-4291-987E-ADDC4E6AF112}"/>
    <cellStyle name="Normal 13 3 5 3 2" xfId="16299" xr:uid="{37480AAF-4DF3-46E5-B140-BD4D9237061C}"/>
    <cellStyle name="Normal 13 3 5 3 20" xfId="16300" xr:uid="{3B09D0EA-D9EB-40CC-804A-4B8D891DE667}"/>
    <cellStyle name="Normal 13 3 5 3 21" xfId="16301" xr:uid="{71CED528-E877-4B3B-9063-6F0BDAB12849}"/>
    <cellStyle name="Normal 13 3 5 3 22" xfId="16302" xr:uid="{26BC60F4-C16F-426B-8719-2B5C3459D3ED}"/>
    <cellStyle name="Normal 13 3 5 3 3" xfId="16303" xr:uid="{EDD8E3CA-4348-4285-B12A-2F784965BAFD}"/>
    <cellStyle name="Normal 13 3 5 3 4" xfId="16304" xr:uid="{719EAAEA-1DC1-4355-8AD0-A0E90E84F054}"/>
    <cellStyle name="Normal 13 3 5 3 5" xfId="16305" xr:uid="{9A477CFC-8EEA-4823-B18D-FA9237855C7C}"/>
    <cellStyle name="Normal 13 3 5 3 6" xfId="16306" xr:uid="{4E5A5F61-762E-4F66-ABA9-F384EAA97732}"/>
    <cellStyle name="Normal 13 3 5 3 7" xfId="16307" xr:uid="{C082B295-9D58-47B7-AF36-0349027F34AB}"/>
    <cellStyle name="Normal 13 3 5 3 8" xfId="16308" xr:uid="{C3F8113A-4ABB-45DF-A127-2241188052B1}"/>
    <cellStyle name="Normal 13 3 5 3 9" xfId="16309" xr:uid="{2592C8ED-1361-40A9-AA3E-F1CFAD8ECA6E}"/>
    <cellStyle name="Normal 13 3 5 30" xfId="16310" xr:uid="{24E9CC2E-2C70-4D1D-A4A2-90BA33E1BF8F}"/>
    <cellStyle name="Normal 13 3 5 31" xfId="16311" xr:uid="{FB5A8E78-5890-40BC-A33C-EDB133DACE9F}"/>
    <cellStyle name="Normal 13 3 5 4" xfId="16312" xr:uid="{44A48BE1-C917-4043-A23A-E54D1788931F}"/>
    <cellStyle name="Normal 13 3 5 4 10" xfId="16313" xr:uid="{366D9ADB-71B3-4BEB-BBB3-F48A32533586}"/>
    <cellStyle name="Normal 13 3 5 4 11" xfId="16314" xr:uid="{2EBF907F-1A53-4D30-9991-AA37F45CDAA1}"/>
    <cellStyle name="Normal 13 3 5 4 12" xfId="16315" xr:uid="{DD49BB69-7448-4895-9FAB-CBABF046AC1E}"/>
    <cellStyle name="Normal 13 3 5 4 13" xfId="16316" xr:uid="{39F81567-64A0-4BAD-B2F3-EE3BE9A0C04C}"/>
    <cellStyle name="Normal 13 3 5 4 14" xfId="16317" xr:uid="{232B1F46-7AA1-4011-8CD0-7CFE2BA54203}"/>
    <cellStyle name="Normal 13 3 5 4 15" xfId="16318" xr:uid="{367A4ACA-72E6-4443-BA4B-DF2FA4A0A8E8}"/>
    <cellStyle name="Normal 13 3 5 4 16" xfId="16319" xr:uid="{EA0F8A1F-B539-4BD3-885C-8B104BA8E15E}"/>
    <cellStyle name="Normal 13 3 5 4 17" xfId="16320" xr:uid="{D5A80CDF-7795-46A7-B795-2E4BC2E5C0DF}"/>
    <cellStyle name="Normal 13 3 5 4 18" xfId="16321" xr:uid="{B339C3FB-01DA-4163-BA78-593CF04B28E8}"/>
    <cellStyle name="Normal 13 3 5 4 19" xfId="16322" xr:uid="{3F6185C3-6BAF-4EC4-87EF-BE54DFDBFB8E}"/>
    <cellStyle name="Normal 13 3 5 4 2" xfId="16323" xr:uid="{2C76F28F-51EF-43DD-8F21-2737528C1886}"/>
    <cellStyle name="Normal 13 3 5 4 20" xfId="16324" xr:uid="{FD357F2D-42E5-4BE5-81DB-E8E858F7E9CD}"/>
    <cellStyle name="Normal 13 3 5 4 21" xfId="16325" xr:uid="{D853F826-3850-4298-BBF4-8D1E931CAE61}"/>
    <cellStyle name="Normal 13 3 5 4 22" xfId="16326" xr:uid="{D2AD0A29-7F9F-490F-9040-DA1EFD252750}"/>
    <cellStyle name="Normal 13 3 5 4 3" xfId="16327" xr:uid="{42522FEB-9375-40D0-A1AE-CF965D285E1C}"/>
    <cellStyle name="Normal 13 3 5 4 4" xfId="16328" xr:uid="{318228D0-76DC-46BF-8F62-A4BD18B05D5C}"/>
    <cellStyle name="Normal 13 3 5 4 5" xfId="16329" xr:uid="{2A69F243-19CB-474E-8E3F-3D8228BF6A7B}"/>
    <cellStyle name="Normal 13 3 5 4 6" xfId="16330" xr:uid="{282EA4E6-8BF1-41A0-91B9-3D93BE6098BB}"/>
    <cellStyle name="Normal 13 3 5 4 7" xfId="16331" xr:uid="{D0056C75-3AD1-4E83-8328-EC83B365C6BF}"/>
    <cellStyle name="Normal 13 3 5 4 8" xfId="16332" xr:uid="{073110D6-F29E-435A-AFD7-7EE69E9EDB79}"/>
    <cellStyle name="Normal 13 3 5 4 9" xfId="16333" xr:uid="{379D0E54-AA8B-4953-ABBD-18C539CE594C}"/>
    <cellStyle name="Normal 13 3 5 5" xfId="16334" xr:uid="{13CE1934-6580-4678-807F-8A50A40DA294}"/>
    <cellStyle name="Normal 13 3 5 5 10" xfId="16335" xr:uid="{A5E7D850-F3A5-49D4-9411-246E54367B0E}"/>
    <cellStyle name="Normal 13 3 5 5 11" xfId="16336" xr:uid="{0D1B5604-F874-4757-B28A-47FF0B580A82}"/>
    <cellStyle name="Normal 13 3 5 5 12" xfId="16337" xr:uid="{6E2C71C9-A9A8-473C-9C16-474A29B21074}"/>
    <cellStyle name="Normal 13 3 5 5 13" xfId="16338" xr:uid="{590EFC35-99B2-470F-B6EE-56A42114E2A5}"/>
    <cellStyle name="Normal 13 3 5 5 14" xfId="16339" xr:uid="{B574DBA7-2F7C-4105-B261-DEE0E6B084E5}"/>
    <cellStyle name="Normal 13 3 5 5 15" xfId="16340" xr:uid="{CD739100-54E7-4387-8AB6-DB1517B865A5}"/>
    <cellStyle name="Normal 13 3 5 5 16" xfId="16341" xr:uid="{00222749-21C3-498B-A8AE-8012816C0BD4}"/>
    <cellStyle name="Normal 13 3 5 5 17" xfId="16342" xr:uid="{C5C1C82A-C29F-49ED-B234-60EBCDBE2B39}"/>
    <cellStyle name="Normal 13 3 5 5 18" xfId="16343" xr:uid="{5E774002-BA98-4219-B19B-0270D4E11052}"/>
    <cellStyle name="Normal 13 3 5 5 19" xfId="16344" xr:uid="{6418C86D-38D4-4A8B-8AF4-7E9554446EFE}"/>
    <cellStyle name="Normal 13 3 5 5 2" xfId="16345" xr:uid="{167DA1FE-6370-4B3E-BC38-EC6E2D758F61}"/>
    <cellStyle name="Normal 13 3 5 5 20" xfId="16346" xr:uid="{7FE2983A-A3FF-4F9A-BB53-34B16A877050}"/>
    <cellStyle name="Normal 13 3 5 5 21" xfId="16347" xr:uid="{A82570F8-FAE9-45FA-86DF-E639C758649E}"/>
    <cellStyle name="Normal 13 3 5 5 22" xfId="16348" xr:uid="{763EBEBA-9BA6-4EC0-865A-7E2EBDD4A707}"/>
    <cellStyle name="Normal 13 3 5 5 3" xfId="16349" xr:uid="{4B81A171-E73D-4298-ABC2-2DAE18805E3E}"/>
    <cellStyle name="Normal 13 3 5 5 4" xfId="16350" xr:uid="{84A845CC-8B25-4FD1-827B-D91C2877C97D}"/>
    <cellStyle name="Normal 13 3 5 5 5" xfId="16351" xr:uid="{3B207124-458F-41A7-96DD-FC6F9460AE7E}"/>
    <cellStyle name="Normal 13 3 5 5 6" xfId="16352" xr:uid="{BFBBA526-AC06-42EF-ABB7-B7D38F5B2833}"/>
    <cellStyle name="Normal 13 3 5 5 7" xfId="16353" xr:uid="{0A3D5117-2E79-415E-9E82-10BD639D9DA8}"/>
    <cellStyle name="Normal 13 3 5 5 8" xfId="16354" xr:uid="{C442BE0A-7AED-445A-B655-34C1E0E2208E}"/>
    <cellStyle name="Normal 13 3 5 5 9" xfId="16355" xr:uid="{D7AC6CAE-2710-440D-B0D6-FAD2B17850F8}"/>
    <cellStyle name="Normal 13 3 5 6" xfId="16356" xr:uid="{EA4EB283-80E8-4D2D-B003-7A5875E3BF88}"/>
    <cellStyle name="Normal 13 3 5 6 10" xfId="16357" xr:uid="{B85A9657-46FB-4DDD-933A-8BAA8D5FAC5C}"/>
    <cellStyle name="Normal 13 3 5 6 11" xfId="16358" xr:uid="{607A3E3E-2C57-4B9C-9937-3F4480D76E30}"/>
    <cellStyle name="Normal 13 3 5 6 12" xfId="16359" xr:uid="{B4072961-CBEF-450A-A8A4-52E2B2FE4FD5}"/>
    <cellStyle name="Normal 13 3 5 6 13" xfId="16360" xr:uid="{8F73C231-E5A5-49FC-87DD-E688F8AC9883}"/>
    <cellStyle name="Normal 13 3 5 6 14" xfId="16361" xr:uid="{280F70EE-E9F9-43D3-8906-183426FD5CFC}"/>
    <cellStyle name="Normal 13 3 5 6 15" xfId="16362" xr:uid="{198BD88B-7CB3-4F9B-874A-EA66F6C03BAE}"/>
    <cellStyle name="Normal 13 3 5 6 16" xfId="16363" xr:uid="{C7771A45-5E83-421D-B644-B27969820B78}"/>
    <cellStyle name="Normal 13 3 5 6 17" xfId="16364" xr:uid="{E91B781A-3A9F-4878-8A38-8AA4F0ADEB64}"/>
    <cellStyle name="Normal 13 3 5 6 18" xfId="16365" xr:uid="{ED5AA47A-B0D7-481F-9CA2-43BE9A6BE524}"/>
    <cellStyle name="Normal 13 3 5 6 19" xfId="16366" xr:uid="{AD18F67A-5467-4A96-9861-56C1241596F2}"/>
    <cellStyle name="Normal 13 3 5 6 2" xfId="16367" xr:uid="{DEE54209-84E3-4A30-83A8-0D48DD099E90}"/>
    <cellStyle name="Normal 13 3 5 6 20" xfId="16368" xr:uid="{D4FCE3E4-0693-4DAD-8FE8-7AB5ADDB1FBF}"/>
    <cellStyle name="Normal 13 3 5 6 21" xfId="16369" xr:uid="{DF73D70A-625F-4D7D-818A-7ECA4DFB8CFD}"/>
    <cellStyle name="Normal 13 3 5 6 22" xfId="16370" xr:uid="{3A8C1155-B970-41F5-82AB-B759B6F38E2D}"/>
    <cellStyle name="Normal 13 3 5 6 3" xfId="16371" xr:uid="{F7D4BA7D-7B79-4696-9280-CC0D5AD0A4A2}"/>
    <cellStyle name="Normal 13 3 5 6 4" xfId="16372" xr:uid="{DC1A0269-C535-442D-8A8B-E7B660E912A1}"/>
    <cellStyle name="Normal 13 3 5 6 5" xfId="16373" xr:uid="{BFCCE5CD-8492-4893-9728-B87E6176B674}"/>
    <cellStyle name="Normal 13 3 5 6 6" xfId="16374" xr:uid="{19853561-A831-4806-88AD-B48B262715CA}"/>
    <cellStyle name="Normal 13 3 5 6 7" xfId="16375" xr:uid="{09456ABD-D166-4BB0-9B6C-D68FDCD48670}"/>
    <cellStyle name="Normal 13 3 5 6 8" xfId="16376" xr:uid="{5D8FEC14-F2CD-413C-AD9B-A206EA4C05DE}"/>
    <cellStyle name="Normal 13 3 5 6 9" xfId="16377" xr:uid="{5D1D8FB9-A4C0-43C7-AF3F-BA6F7CC81B51}"/>
    <cellStyle name="Normal 13 3 5 7" xfId="16378" xr:uid="{FCE17F25-F661-4FDF-9AB9-F150A22E593D}"/>
    <cellStyle name="Normal 13 3 5 7 10" xfId="16379" xr:uid="{E85DBA13-C1F1-4076-9281-F49944B14031}"/>
    <cellStyle name="Normal 13 3 5 7 11" xfId="16380" xr:uid="{26B28935-BA9B-42C9-8124-9891BC22B335}"/>
    <cellStyle name="Normal 13 3 5 7 12" xfId="16381" xr:uid="{38C60080-A554-440F-9920-628B5D5BAA04}"/>
    <cellStyle name="Normal 13 3 5 7 13" xfId="16382" xr:uid="{669019C6-6CEB-4223-9A64-87EC56A5D454}"/>
    <cellStyle name="Normal 13 3 5 7 14" xfId="16383" xr:uid="{FADF7E54-F578-46D5-9EED-7D541A0FE87A}"/>
    <cellStyle name="Normal 13 3 5 7 15" xfId="16384" xr:uid="{9736AD56-8B34-45C7-B83D-2910D2E39EE6}"/>
    <cellStyle name="Normal 13 3 5 7 16" xfId="16385" xr:uid="{7AB6C349-BB67-4FD4-B436-945E28DC50CA}"/>
    <cellStyle name="Normal 13 3 5 7 17" xfId="16386" xr:uid="{1724651B-5212-4D74-949A-B84F2B7D5F01}"/>
    <cellStyle name="Normal 13 3 5 7 18" xfId="16387" xr:uid="{38F45F02-8739-4566-9D12-51395042C445}"/>
    <cellStyle name="Normal 13 3 5 7 19" xfId="16388" xr:uid="{13F6DC1E-1EBE-4B67-9DCC-B5AB4D003560}"/>
    <cellStyle name="Normal 13 3 5 7 2" xfId="16389" xr:uid="{4F3A0A39-5AAB-4366-A7A5-89E9E4A634C1}"/>
    <cellStyle name="Normal 13 3 5 7 20" xfId="16390" xr:uid="{94E03384-2921-4C44-9439-6DB318A79175}"/>
    <cellStyle name="Normal 13 3 5 7 21" xfId="16391" xr:uid="{B2929418-30C2-4BC8-B96A-88E13D97832F}"/>
    <cellStyle name="Normal 13 3 5 7 22" xfId="16392" xr:uid="{90994FA1-C68B-4824-8312-4659E4474A8F}"/>
    <cellStyle name="Normal 13 3 5 7 3" xfId="16393" xr:uid="{6E19BBDA-F6DC-4539-828D-18B8985EC9F6}"/>
    <cellStyle name="Normal 13 3 5 7 4" xfId="16394" xr:uid="{E664C7E7-7849-46FE-9B09-5BAB823B6083}"/>
    <cellStyle name="Normal 13 3 5 7 5" xfId="16395" xr:uid="{CC3AF6CD-DC04-45CF-B697-6F17E4366A5A}"/>
    <cellStyle name="Normal 13 3 5 7 6" xfId="16396" xr:uid="{816EC06D-DE50-4FCF-B2AD-31390C236C21}"/>
    <cellStyle name="Normal 13 3 5 7 7" xfId="16397" xr:uid="{4BADABA7-ED6C-4B8D-B659-BA32819E119F}"/>
    <cellStyle name="Normal 13 3 5 7 8" xfId="16398" xr:uid="{61080EA5-A04C-4F99-BA95-EE51255883D5}"/>
    <cellStyle name="Normal 13 3 5 7 9" xfId="16399" xr:uid="{DF29D6F2-B154-4F62-B9FB-5C4C15CF9F49}"/>
    <cellStyle name="Normal 13 3 5 8" xfId="16400" xr:uid="{F48B1628-945B-4223-B557-9B5514073B5F}"/>
    <cellStyle name="Normal 13 3 5 8 10" xfId="16401" xr:uid="{10A9885C-267F-476F-83D2-F733C72E445B}"/>
    <cellStyle name="Normal 13 3 5 8 11" xfId="16402" xr:uid="{1F1FD0FB-5E4D-46F8-86B6-DE048AE58CCB}"/>
    <cellStyle name="Normal 13 3 5 8 12" xfId="16403" xr:uid="{1A2F1A83-F5AA-4962-8F0F-AB3F32658515}"/>
    <cellStyle name="Normal 13 3 5 8 13" xfId="16404" xr:uid="{2DFFF364-67E1-45D7-91C0-49E114964DAA}"/>
    <cellStyle name="Normal 13 3 5 8 14" xfId="16405" xr:uid="{82B481D4-1A68-4AB6-992D-1C8BC23E3803}"/>
    <cellStyle name="Normal 13 3 5 8 15" xfId="16406" xr:uid="{5D43567E-9ACD-4193-9312-9B3DAA52EE8F}"/>
    <cellStyle name="Normal 13 3 5 8 16" xfId="16407" xr:uid="{77DFEE97-1BAF-4980-B827-29471FE5291E}"/>
    <cellStyle name="Normal 13 3 5 8 17" xfId="16408" xr:uid="{6DD08D07-09BD-4D73-BFF7-04010BC2454C}"/>
    <cellStyle name="Normal 13 3 5 8 18" xfId="16409" xr:uid="{72E90EF5-9C61-4368-9FCD-8AB4E91AFF6D}"/>
    <cellStyle name="Normal 13 3 5 8 19" xfId="16410" xr:uid="{36B8C818-4AF6-4FF1-B573-1E1BEAD20B34}"/>
    <cellStyle name="Normal 13 3 5 8 2" xfId="16411" xr:uid="{7A33C471-C093-4F80-843B-43A43EF546B8}"/>
    <cellStyle name="Normal 13 3 5 8 20" xfId="16412" xr:uid="{295F5196-CF93-4B93-8110-7A4268045996}"/>
    <cellStyle name="Normal 13 3 5 8 21" xfId="16413" xr:uid="{92FE2D30-FBA7-452A-9954-25EA23E0B711}"/>
    <cellStyle name="Normal 13 3 5 8 22" xfId="16414" xr:uid="{FC969382-FBE4-49E3-B41D-68E5C858629F}"/>
    <cellStyle name="Normal 13 3 5 8 3" xfId="16415" xr:uid="{2EF4E786-1A7F-4A29-854A-19FC91AEEFDC}"/>
    <cellStyle name="Normal 13 3 5 8 4" xfId="16416" xr:uid="{9E47B85D-BF51-4780-8ADB-6EFB2770F498}"/>
    <cellStyle name="Normal 13 3 5 8 5" xfId="16417" xr:uid="{FE28AF3C-18AA-4F55-A699-A9B0C243E412}"/>
    <cellStyle name="Normal 13 3 5 8 6" xfId="16418" xr:uid="{C84FD42D-0965-4961-9435-B4C59F13E3B9}"/>
    <cellStyle name="Normal 13 3 5 8 7" xfId="16419" xr:uid="{ED4255EF-A59B-409B-81C7-11079A6B8CD3}"/>
    <cellStyle name="Normal 13 3 5 8 8" xfId="16420" xr:uid="{87C6CA35-ADE5-49F9-82E4-5B8F7D6553F8}"/>
    <cellStyle name="Normal 13 3 5 8 9" xfId="16421" xr:uid="{5C0C8C5C-0B7F-4D9B-B4E0-3028928D7706}"/>
    <cellStyle name="Normal 13 3 5 9" xfId="16422" xr:uid="{26C2E9D3-F351-42A9-904A-371ABEA9081D}"/>
    <cellStyle name="Normal 13 3 5 9 10" xfId="16423" xr:uid="{58E71ECD-0349-4C5F-93D0-41FD12D004C6}"/>
    <cellStyle name="Normal 13 3 5 9 11" xfId="16424" xr:uid="{2FC7CA5B-977F-442D-8D41-716E210A2640}"/>
    <cellStyle name="Normal 13 3 5 9 12" xfId="16425" xr:uid="{B2B0EFDF-D564-41A1-8480-F5E3C598B6B2}"/>
    <cellStyle name="Normal 13 3 5 9 13" xfId="16426" xr:uid="{DE0ECAFD-33D1-45F8-AA77-DFF946D78535}"/>
    <cellStyle name="Normal 13 3 5 9 14" xfId="16427" xr:uid="{C84FD070-1D1D-415E-A104-DD3BC9D20142}"/>
    <cellStyle name="Normal 13 3 5 9 15" xfId="16428" xr:uid="{53BB460C-EBBC-4675-A6E5-B47AE97071DF}"/>
    <cellStyle name="Normal 13 3 5 9 16" xfId="16429" xr:uid="{7DD7F4C5-1BF7-4678-821F-33A12EE624A5}"/>
    <cellStyle name="Normal 13 3 5 9 17" xfId="16430" xr:uid="{5C96EC18-7E72-4AF0-B3F8-2B263F4AB637}"/>
    <cellStyle name="Normal 13 3 5 9 18" xfId="16431" xr:uid="{AA2554ED-3D28-4369-98AD-3AB873991DE1}"/>
    <cellStyle name="Normal 13 3 5 9 19" xfId="16432" xr:uid="{4780B8F0-8025-4D17-8E6B-3AF57DDDC20D}"/>
    <cellStyle name="Normal 13 3 5 9 2" xfId="16433" xr:uid="{8FE1CC2B-E9D1-4697-B94D-CB0AC438B52A}"/>
    <cellStyle name="Normal 13 3 5 9 20" xfId="16434" xr:uid="{2178D0C0-66DC-441C-A833-999616B3EE8F}"/>
    <cellStyle name="Normal 13 3 5 9 21" xfId="16435" xr:uid="{1FD1D696-643A-472A-ABA8-A8189258A463}"/>
    <cellStyle name="Normal 13 3 5 9 22" xfId="16436" xr:uid="{46528C64-775D-4015-B136-B6A989CA4BC7}"/>
    <cellStyle name="Normal 13 3 5 9 3" xfId="16437" xr:uid="{4C8F813F-76B0-493C-A139-F5527D317216}"/>
    <cellStyle name="Normal 13 3 5 9 4" xfId="16438" xr:uid="{9C70CDA8-1E64-4E93-9636-23C96E64E37B}"/>
    <cellStyle name="Normal 13 3 5 9 5" xfId="16439" xr:uid="{D9ABAFBC-C437-4530-9647-8BF21B87C8B8}"/>
    <cellStyle name="Normal 13 3 5 9 6" xfId="16440" xr:uid="{2A7E408A-AAC9-491A-9EB2-D8FE72542741}"/>
    <cellStyle name="Normal 13 3 5 9 7" xfId="16441" xr:uid="{DBE88F08-8EAB-466B-A027-DB5603B8938F}"/>
    <cellStyle name="Normal 13 3 5 9 8" xfId="16442" xr:uid="{5E69B63F-207C-4767-BEA2-BA2544A81EAA}"/>
    <cellStyle name="Normal 13 3 5 9 9" xfId="16443" xr:uid="{B0FABF4B-8508-47E5-BE22-90E4A5AAE4BE}"/>
    <cellStyle name="Normal 13 3 6" xfId="16444" xr:uid="{C9BB5D15-EB69-43C6-AF6B-1F37DDFF10AC}"/>
    <cellStyle name="Normal 13 3 6 10" xfId="16445" xr:uid="{073C90C1-C3F1-4E24-B959-2421CFDA7B10}"/>
    <cellStyle name="Normal 13 3 6 10 10" xfId="16446" xr:uid="{93BE1A6B-0E7B-4B05-A9FD-1ECB95D6C3F7}"/>
    <cellStyle name="Normal 13 3 6 10 11" xfId="16447" xr:uid="{189F8EE6-1816-4AE6-8B03-6E0EB74019F1}"/>
    <cellStyle name="Normal 13 3 6 10 12" xfId="16448" xr:uid="{74104147-B646-4F5B-8AFB-4C9FC52FA795}"/>
    <cellStyle name="Normal 13 3 6 10 13" xfId="16449" xr:uid="{376042BD-77B3-438C-9479-0F4B6D717455}"/>
    <cellStyle name="Normal 13 3 6 10 14" xfId="16450" xr:uid="{3ECFA4A2-6568-40DC-BEEF-79E5D8F6454D}"/>
    <cellStyle name="Normal 13 3 6 10 15" xfId="16451" xr:uid="{5D6FA114-F1CA-4EFD-9ABA-9E49D224E2AF}"/>
    <cellStyle name="Normal 13 3 6 10 16" xfId="16452" xr:uid="{8A8D35C1-F821-43EE-8F9C-4EAFFDF71CAD}"/>
    <cellStyle name="Normal 13 3 6 10 17" xfId="16453" xr:uid="{EE103724-FECD-424C-8C4A-1A29B72F157A}"/>
    <cellStyle name="Normal 13 3 6 10 18" xfId="16454" xr:uid="{72C88C92-3E98-4054-8E25-35E137E2C9D6}"/>
    <cellStyle name="Normal 13 3 6 10 19" xfId="16455" xr:uid="{D3E37D0F-8552-41CC-B0CB-E8F9794B3602}"/>
    <cellStyle name="Normal 13 3 6 10 2" xfId="16456" xr:uid="{A09E6C7B-A11F-472D-8670-D221215DFC72}"/>
    <cellStyle name="Normal 13 3 6 10 20" xfId="16457" xr:uid="{A61C9FF7-1EB7-4C5C-B99A-5BBC3C512C0D}"/>
    <cellStyle name="Normal 13 3 6 10 21" xfId="16458" xr:uid="{2A4EDF38-96FB-4E0A-BB51-22F35A2F8615}"/>
    <cellStyle name="Normal 13 3 6 10 22" xfId="16459" xr:uid="{B8D3F4D5-2CC9-49BB-9059-114B8403C0F5}"/>
    <cellStyle name="Normal 13 3 6 10 3" xfId="16460" xr:uid="{6FAB5952-1583-4F26-8E39-FFFD17090857}"/>
    <cellStyle name="Normal 13 3 6 10 4" xfId="16461" xr:uid="{478D04ED-D424-46E3-AE34-8D408DCB2BB0}"/>
    <cellStyle name="Normal 13 3 6 10 5" xfId="16462" xr:uid="{5596EB1A-4F4E-46D1-9191-21879F32DF22}"/>
    <cellStyle name="Normal 13 3 6 10 6" xfId="16463" xr:uid="{6926477B-2F8D-48AC-87E1-53C226FAAA6B}"/>
    <cellStyle name="Normal 13 3 6 10 7" xfId="16464" xr:uid="{DA5EBBEB-4D45-4A3B-99F9-7FAD94AA3B59}"/>
    <cellStyle name="Normal 13 3 6 10 8" xfId="16465" xr:uid="{CBF153C0-4215-4861-8D7F-F79E9E21A8BF}"/>
    <cellStyle name="Normal 13 3 6 10 9" xfId="16466" xr:uid="{79A26955-0529-44AA-8D0F-416707C14941}"/>
    <cellStyle name="Normal 13 3 6 11" xfId="16467" xr:uid="{A1B67620-665F-4C07-986A-C10960258248}"/>
    <cellStyle name="Normal 13 3 6 12" xfId="16468" xr:uid="{00D5B10D-D3FC-4711-8A1E-08A7B49A9F47}"/>
    <cellStyle name="Normal 13 3 6 13" xfId="16469" xr:uid="{5825C8F4-6806-4117-9C0E-939BBE6D739F}"/>
    <cellStyle name="Normal 13 3 6 14" xfId="16470" xr:uid="{D598C0C3-3896-46D8-8161-84EE4D7FF3EA}"/>
    <cellStyle name="Normal 13 3 6 15" xfId="16471" xr:uid="{D3F3CB7C-2928-48DD-A80C-C077D6FC8DC5}"/>
    <cellStyle name="Normal 13 3 6 16" xfId="16472" xr:uid="{0540651F-8EAD-45D0-AC74-4DB6B8C2B002}"/>
    <cellStyle name="Normal 13 3 6 17" xfId="16473" xr:uid="{F043A231-1739-4ECF-9AD0-2B29B7AD203E}"/>
    <cellStyle name="Normal 13 3 6 18" xfId="16474" xr:uid="{35D65E28-E0CD-4A65-92CC-E4549E49A32A}"/>
    <cellStyle name="Normal 13 3 6 19" xfId="16475" xr:uid="{E9C8466F-F5FC-4802-AC93-38931A8965F5}"/>
    <cellStyle name="Normal 13 3 6 2" xfId="16476" xr:uid="{DADD655D-C148-420C-B6B6-36179EF9543E}"/>
    <cellStyle name="Normal 13 3 6 2 10" xfId="16477" xr:uid="{322F1E1D-28BE-4E4B-86B3-BE1B1F7ADBA2}"/>
    <cellStyle name="Normal 13 3 6 2 11" xfId="16478" xr:uid="{BC8AB101-8ADF-423B-AA8F-DAED99D92045}"/>
    <cellStyle name="Normal 13 3 6 2 12" xfId="16479" xr:uid="{3A4C0B4D-26D1-4361-A3DD-618C42943CB7}"/>
    <cellStyle name="Normal 13 3 6 2 13" xfId="16480" xr:uid="{6689DA60-9F44-491A-BCF4-7557FAFBBAB7}"/>
    <cellStyle name="Normal 13 3 6 2 14" xfId="16481" xr:uid="{07F14E85-A60D-4CEF-A894-9A27F2E5B6B7}"/>
    <cellStyle name="Normal 13 3 6 2 15" xfId="16482" xr:uid="{E088DDDA-5679-4B09-9C1E-DE1FED53A3A2}"/>
    <cellStyle name="Normal 13 3 6 2 16" xfId="16483" xr:uid="{A65D3520-E383-4706-83A8-A7C814A1DC89}"/>
    <cellStyle name="Normal 13 3 6 2 17" xfId="16484" xr:uid="{F75AD500-F578-41D6-929D-630A3996CF79}"/>
    <cellStyle name="Normal 13 3 6 2 18" xfId="16485" xr:uid="{2EBA55B9-3BAA-485E-98BE-7616766EFDF9}"/>
    <cellStyle name="Normal 13 3 6 2 19" xfId="16486" xr:uid="{91D57092-871A-4D92-B61F-7208CB108F45}"/>
    <cellStyle name="Normal 13 3 6 2 2" xfId="16487" xr:uid="{E679C4D3-CA44-4454-8BFA-5BF513363E01}"/>
    <cellStyle name="Normal 13 3 6 2 20" xfId="16488" xr:uid="{25DC2889-902F-489F-8B9C-F317AB2B6A75}"/>
    <cellStyle name="Normal 13 3 6 2 21" xfId="16489" xr:uid="{0C9599C5-D1B8-4E26-8A5A-540EF4E93BF9}"/>
    <cellStyle name="Normal 13 3 6 2 22" xfId="16490" xr:uid="{C0304E43-4487-416D-A5F1-C1BF80760076}"/>
    <cellStyle name="Normal 13 3 6 2 3" xfId="16491" xr:uid="{02F6F98D-6C73-4102-AB8F-6799EBC7FE55}"/>
    <cellStyle name="Normal 13 3 6 2 4" xfId="16492" xr:uid="{6E0DD17B-AC9B-43C1-9D07-56DBAD281CC5}"/>
    <cellStyle name="Normal 13 3 6 2 5" xfId="16493" xr:uid="{531228C3-7931-47CF-BE32-5D4FA3ECD906}"/>
    <cellStyle name="Normal 13 3 6 2 6" xfId="16494" xr:uid="{4D59256A-9CE9-497D-B188-1B459C73F049}"/>
    <cellStyle name="Normal 13 3 6 2 7" xfId="16495" xr:uid="{509E8EB7-166E-4D7D-BFC9-86E18212B0DE}"/>
    <cellStyle name="Normal 13 3 6 2 8" xfId="16496" xr:uid="{5A50BEAF-A779-4A7A-A84C-3ECB9E9899C0}"/>
    <cellStyle name="Normal 13 3 6 2 9" xfId="16497" xr:uid="{1E19C0DD-3E79-4E4C-A468-967CADEFE831}"/>
    <cellStyle name="Normal 13 3 6 20" xfId="16498" xr:uid="{23DADD15-DA43-49DD-9FB2-47049DFDE783}"/>
    <cellStyle name="Normal 13 3 6 21" xfId="16499" xr:uid="{A3BF8C0B-9679-4397-8CA1-201575E945F6}"/>
    <cellStyle name="Normal 13 3 6 22" xfId="16500" xr:uid="{0A5C3505-8C8C-4C53-B7C0-C685ABB9D322}"/>
    <cellStyle name="Normal 13 3 6 23" xfId="16501" xr:uid="{F3199136-4A68-4C0C-BCB3-76BE23A38C5E}"/>
    <cellStyle name="Normal 13 3 6 24" xfId="16502" xr:uid="{EEBDEDE0-BDE7-46B2-A580-E8BFF38B93E3}"/>
    <cellStyle name="Normal 13 3 6 25" xfId="16503" xr:uid="{8CE89F88-C5D5-4923-9D52-07BB1103ED8E}"/>
    <cellStyle name="Normal 13 3 6 26" xfId="16504" xr:uid="{D82ED7E3-F0FE-4B6D-909B-FD511F82BE13}"/>
    <cellStyle name="Normal 13 3 6 27" xfId="16505" xr:uid="{D3BEC8C1-D22B-4E48-AE0F-7CC9B7707D17}"/>
    <cellStyle name="Normal 13 3 6 28" xfId="16506" xr:uid="{5AD52CB9-B4F0-4BD1-BDEE-1CB6ED75423D}"/>
    <cellStyle name="Normal 13 3 6 29" xfId="16507" xr:uid="{B8431031-2095-4819-9DFD-464C0E6C32BD}"/>
    <cellStyle name="Normal 13 3 6 3" xfId="16508" xr:uid="{F24DEEE2-1D4F-45D5-BBC0-73E8E02715BB}"/>
    <cellStyle name="Normal 13 3 6 3 10" xfId="16509" xr:uid="{E8482D6D-0D62-44B8-851A-23A60E1C54E1}"/>
    <cellStyle name="Normal 13 3 6 3 11" xfId="16510" xr:uid="{6773E760-8C7A-42ED-8F0A-FA0055099962}"/>
    <cellStyle name="Normal 13 3 6 3 12" xfId="16511" xr:uid="{5C404965-FF39-4762-9417-9B61F027D58C}"/>
    <cellStyle name="Normal 13 3 6 3 13" xfId="16512" xr:uid="{467810D8-D9FA-414C-977D-26CD6D724A3E}"/>
    <cellStyle name="Normal 13 3 6 3 14" xfId="16513" xr:uid="{9BB989C2-DBAF-404B-B1A2-8E56883593F9}"/>
    <cellStyle name="Normal 13 3 6 3 15" xfId="16514" xr:uid="{309D7057-F1CB-4907-BA91-00181B3A9E89}"/>
    <cellStyle name="Normal 13 3 6 3 16" xfId="16515" xr:uid="{2AF1ACE4-C1D4-4C77-AEB7-0D0E945BDF2E}"/>
    <cellStyle name="Normal 13 3 6 3 17" xfId="16516" xr:uid="{D9113475-9DCE-4CFC-985E-16C91DAB87A0}"/>
    <cellStyle name="Normal 13 3 6 3 18" xfId="16517" xr:uid="{D3B855DF-B396-4A17-AD00-8ED23EAED5B5}"/>
    <cellStyle name="Normal 13 3 6 3 19" xfId="16518" xr:uid="{C3C31FB7-3987-4745-913D-D96E3D75CACB}"/>
    <cellStyle name="Normal 13 3 6 3 2" xfId="16519" xr:uid="{98D4ED11-826B-4F49-8F4D-D6C3B4752BA7}"/>
    <cellStyle name="Normal 13 3 6 3 20" xfId="16520" xr:uid="{32A6DF70-00E8-4DE1-9B6B-47D7FA30835F}"/>
    <cellStyle name="Normal 13 3 6 3 21" xfId="16521" xr:uid="{6ED2C50F-9B86-4EE5-9F66-88455738F5CE}"/>
    <cellStyle name="Normal 13 3 6 3 22" xfId="16522" xr:uid="{2942DD79-DCBC-463F-AA90-D9ACAA762517}"/>
    <cellStyle name="Normal 13 3 6 3 3" xfId="16523" xr:uid="{85ECD347-CA40-4EFE-8078-CB1A66C98461}"/>
    <cellStyle name="Normal 13 3 6 3 4" xfId="16524" xr:uid="{D09CFCDF-91AF-49E7-959B-DC62BC261496}"/>
    <cellStyle name="Normal 13 3 6 3 5" xfId="16525" xr:uid="{13CC5EB1-CC11-4799-BC6A-CBD14543122A}"/>
    <cellStyle name="Normal 13 3 6 3 6" xfId="16526" xr:uid="{B73DB5DF-6E23-4CE1-9A52-52D59FC2AC9E}"/>
    <cellStyle name="Normal 13 3 6 3 7" xfId="16527" xr:uid="{823412C3-0171-49D9-8891-30A70E2856B6}"/>
    <cellStyle name="Normal 13 3 6 3 8" xfId="16528" xr:uid="{2C291B60-879F-46D9-9F1F-B20D6A2217FB}"/>
    <cellStyle name="Normal 13 3 6 3 9" xfId="16529" xr:uid="{04DA7E3A-85C5-4B42-9A1D-6FD4A23B2689}"/>
    <cellStyle name="Normal 13 3 6 30" xfId="16530" xr:uid="{C0599989-C2CC-49EA-B24E-CFCB6A470A24}"/>
    <cellStyle name="Normal 13 3 6 31" xfId="16531" xr:uid="{C4B5CBD2-CEB3-45E4-A20D-AB1488452FF6}"/>
    <cellStyle name="Normal 13 3 6 4" xfId="16532" xr:uid="{4A6EB51F-A1A1-46B9-9DEE-CFBB10C37EB9}"/>
    <cellStyle name="Normal 13 3 6 4 10" xfId="16533" xr:uid="{D88D5298-F98B-427A-9295-05CB9393E6DA}"/>
    <cellStyle name="Normal 13 3 6 4 11" xfId="16534" xr:uid="{1BCC68DA-D847-4585-8DFD-547E03BA3F11}"/>
    <cellStyle name="Normal 13 3 6 4 12" xfId="16535" xr:uid="{5F505BB1-98FE-4603-8E6E-9549907372CF}"/>
    <cellStyle name="Normal 13 3 6 4 13" xfId="16536" xr:uid="{32688401-0EFD-4779-A83F-0CF698E82CF9}"/>
    <cellStyle name="Normal 13 3 6 4 14" xfId="16537" xr:uid="{85508F03-347A-48A0-BA6D-559215FA4C73}"/>
    <cellStyle name="Normal 13 3 6 4 15" xfId="16538" xr:uid="{FC004B89-856B-436F-9E33-357BA517D1DA}"/>
    <cellStyle name="Normal 13 3 6 4 16" xfId="16539" xr:uid="{D3C43E89-4291-4D4D-934F-8AC83BEE7C73}"/>
    <cellStyle name="Normal 13 3 6 4 17" xfId="16540" xr:uid="{ED64603A-9FB5-42D1-B3E5-1B700A912956}"/>
    <cellStyle name="Normal 13 3 6 4 18" xfId="16541" xr:uid="{8A0B0383-B328-4F4A-ABDB-B3ADAC517AF3}"/>
    <cellStyle name="Normal 13 3 6 4 19" xfId="16542" xr:uid="{CB086A5C-7FFA-46D7-8FF1-3ED50A8E4016}"/>
    <cellStyle name="Normal 13 3 6 4 2" xfId="16543" xr:uid="{2A1E56C0-2D1A-410F-9C9C-919F0AEA7B44}"/>
    <cellStyle name="Normal 13 3 6 4 20" xfId="16544" xr:uid="{93CA0776-E773-4394-BCE1-2C135C62C333}"/>
    <cellStyle name="Normal 13 3 6 4 21" xfId="16545" xr:uid="{EE9B7148-DA14-4F9F-8A59-A57198EB1194}"/>
    <cellStyle name="Normal 13 3 6 4 22" xfId="16546" xr:uid="{74F4DA99-BC95-4677-8D61-3D3FEB6F7A88}"/>
    <cellStyle name="Normal 13 3 6 4 3" xfId="16547" xr:uid="{A09080D2-6AAF-462F-A5F4-8B55088F6A69}"/>
    <cellStyle name="Normal 13 3 6 4 4" xfId="16548" xr:uid="{5F5337D4-D5F4-415F-8FF9-BB13D767EFC9}"/>
    <cellStyle name="Normal 13 3 6 4 5" xfId="16549" xr:uid="{CC3B768C-230C-4F36-BED5-BF1B0D2B7D8B}"/>
    <cellStyle name="Normal 13 3 6 4 6" xfId="16550" xr:uid="{08AB5F94-AFE6-4432-8223-9CE0B2E73B78}"/>
    <cellStyle name="Normal 13 3 6 4 7" xfId="16551" xr:uid="{AC8A7F57-2545-419B-A111-40BD0B14CB17}"/>
    <cellStyle name="Normal 13 3 6 4 8" xfId="16552" xr:uid="{5A165B60-7813-4219-8C2E-219D5693DBE2}"/>
    <cellStyle name="Normal 13 3 6 4 9" xfId="16553" xr:uid="{99FF6666-D0A8-495C-8F75-E800033C772D}"/>
    <cellStyle name="Normal 13 3 6 5" xfId="16554" xr:uid="{BB8C3E5F-A41E-4DB9-9D64-6E6B024DA21B}"/>
    <cellStyle name="Normal 13 3 6 5 10" xfId="16555" xr:uid="{764310B1-4911-472E-99A6-9CA8DA0B2FA0}"/>
    <cellStyle name="Normal 13 3 6 5 11" xfId="16556" xr:uid="{97F91AF9-0841-4CFE-B050-E1A3469A8621}"/>
    <cellStyle name="Normal 13 3 6 5 12" xfId="16557" xr:uid="{1E1224F7-44E1-470F-90DF-61912430C38E}"/>
    <cellStyle name="Normal 13 3 6 5 13" xfId="16558" xr:uid="{DDF9FF78-57D3-41DB-8737-A83C4A5A1E77}"/>
    <cellStyle name="Normal 13 3 6 5 14" xfId="16559" xr:uid="{160F43FB-5D4C-4179-8162-D6AEB2AD0808}"/>
    <cellStyle name="Normal 13 3 6 5 15" xfId="16560" xr:uid="{74E99E04-D041-40EF-A583-6E9A2A80D6D3}"/>
    <cellStyle name="Normal 13 3 6 5 16" xfId="16561" xr:uid="{5AD545EA-ED5E-4EE2-AE1D-E7A1377844CE}"/>
    <cellStyle name="Normal 13 3 6 5 17" xfId="16562" xr:uid="{2B68F345-AC5A-43EA-8C1E-2A7F7C27A41E}"/>
    <cellStyle name="Normal 13 3 6 5 18" xfId="16563" xr:uid="{DDAB44B5-AB34-40BB-80AF-06928ABB418B}"/>
    <cellStyle name="Normal 13 3 6 5 19" xfId="16564" xr:uid="{FDA1E041-7D2C-4FCC-89CB-4F315F76EC86}"/>
    <cellStyle name="Normal 13 3 6 5 2" xfId="16565" xr:uid="{EE938672-F2B8-4C54-B312-663BE9AC43F6}"/>
    <cellStyle name="Normal 13 3 6 5 20" xfId="16566" xr:uid="{539786AB-3C03-484F-BFEA-6370BAF73B6A}"/>
    <cellStyle name="Normal 13 3 6 5 21" xfId="16567" xr:uid="{4E5E5454-AB4D-4123-B181-6C24FEAC952E}"/>
    <cellStyle name="Normal 13 3 6 5 22" xfId="16568" xr:uid="{5B631C8B-23F7-4D49-ACE3-713951EF16A8}"/>
    <cellStyle name="Normal 13 3 6 5 3" xfId="16569" xr:uid="{85B11E18-B668-4EBD-B9FB-309A20213A59}"/>
    <cellStyle name="Normal 13 3 6 5 4" xfId="16570" xr:uid="{B0C02691-B262-41B2-8EC2-E5B09A9939C5}"/>
    <cellStyle name="Normal 13 3 6 5 5" xfId="16571" xr:uid="{E657E15F-E20B-4F17-85AE-0FC1A9D953EA}"/>
    <cellStyle name="Normal 13 3 6 5 6" xfId="16572" xr:uid="{31E5B089-181B-4BB6-87A1-1F9D66B2D5E6}"/>
    <cellStyle name="Normal 13 3 6 5 7" xfId="16573" xr:uid="{A54D3ED6-5B30-438E-AA42-B3AA1BC3362B}"/>
    <cellStyle name="Normal 13 3 6 5 8" xfId="16574" xr:uid="{0A3CB863-91CF-483C-AECE-C854BCF984B1}"/>
    <cellStyle name="Normal 13 3 6 5 9" xfId="16575" xr:uid="{902C5200-D992-4D38-B628-9629B92EE209}"/>
    <cellStyle name="Normal 13 3 6 6" xfId="16576" xr:uid="{C92EBCE4-0322-4AF3-A023-6DF83DA71AEF}"/>
    <cellStyle name="Normal 13 3 6 6 10" xfId="16577" xr:uid="{1646E7C3-5C23-4B4A-9CF6-87E3AAF909DB}"/>
    <cellStyle name="Normal 13 3 6 6 11" xfId="16578" xr:uid="{DC3F24CB-11DA-47A9-AA5A-4B6610F679BB}"/>
    <cellStyle name="Normal 13 3 6 6 12" xfId="16579" xr:uid="{54CF3389-0387-445C-8560-67A9EB9CC9A5}"/>
    <cellStyle name="Normal 13 3 6 6 13" xfId="16580" xr:uid="{47D7C917-503C-400C-BBCF-1A8686A5D446}"/>
    <cellStyle name="Normal 13 3 6 6 14" xfId="16581" xr:uid="{E6FD1EB2-3CF6-4DEC-8ACA-8B5287A449B2}"/>
    <cellStyle name="Normal 13 3 6 6 15" xfId="16582" xr:uid="{D72B1774-C529-4F19-B53D-C97F0D7645C4}"/>
    <cellStyle name="Normal 13 3 6 6 16" xfId="16583" xr:uid="{6D6D1AAE-65CA-4BBE-84DC-CD237EE18F5A}"/>
    <cellStyle name="Normal 13 3 6 6 17" xfId="16584" xr:uid="{675419FB-C0D5-4696-BC7C-433D31DF69BC}"/>
    <cellStyle name="Normal 13 3 6 6 18" xfId="16585" xr:uid="{67C70D4A-7B87-4EFB-853F-A36BEBF137B4}"/>
    <cellStyle name="Normal 13 3 6 6 19" xfId="16586" xr:uid="{C4D3D8B9-05CC-4785-87DA-299F8154DE5D}"/>
    <cellStyle name="Normal 13 3 6 6 2" xfId="16587" xr:uid="{93010457-11BF-4275-B10F-26BECD2BD57E}"/>
    <cellStyle name="Normal 13 3 6 6 20" xfId="16588" xr:uid="{90BBCC94-866E-498A-93C2-2F4659F422CF}"/>
    <cellStyle name="Normal 13 3 6 6 21" xfId="16589" xr:uid="{3A38E1A2-3324-4F64-826E-60B87EE6E481}"/>
    <cellStyle name="Normal 13 3 6 6 22" xfId="16590" xr:uid="{6926CACB-3FA2-4D06-9D99-6DCEC62624C1}"/>
    <cellStyle name="Normal 13 3 6 6 3" xfId="16591" xr:uid="{8CEE9EA4-46B7-491D-9770-5D9476152E7A}"/>
    <cellStyle name="Normal 13 3 6 6 4" xfId="16592" xr:uid="{CDCCB878-C67C-4C6B-97B8-121A68AE1524}"/>
    <cellStyle name="Normal 13 3 6 6 5" xfId="16593" xr:uid="{E773A61D-D841-49BC-A847-5A8667D72AC3}"/>
    <cellStyle name="Normal 13 3 6 6 6" xfId="16594" xr:uid="{1E5D4E89-542A-4E89-ACE0-510C8B62D844}"/>
    <cellStyle name="Normal 13 3 6 6 7" xfId="16595" xr:uid="{C2862894-F142-4D9B-9213-E0DB6ACB5DA2}"/>
    <cellStyle name="Normal 13 3 6 6 8" xfId="16596" xr:uid="{63A98552-8463-423A-A8FE-757AF5E9DD45}"/>
    <cellStyle name="Normal 13 3 6 6 9" xfId="16597" xr:uid="{0557D8A3-AC44-403C-86D5-899DF237A17A}"/>
    <cellStyle name="Normal 13 3 6 7" xfId="16598" xr:uid="{57D2BBAD-67A1-4CB3-9797-05E0A257B404}"/>
    <cellStyle name="Normal 13 3 6 7 10" xfId="16599" xr:uid="{AC1BB6B3-7FDC-47D1-BF62-0EC917EEE8B4}"/>
    <cellStyle name="Normal 13 3 6 7 11" xfId="16600" xr:uid="{23113929-DD49-4BF2-9EFF-42839A13BFFF}"/>
    <cellStyle name="Normal 13 3 6 7 12" xfId="16601" xr:uid="{08E929D6-2725-4F35-9AF6-C6AD4B01ACC2}"/>
    <cellStyle name="Normal 13 3 6 7 13" xfId="16602" xr:uid="{6061CC4D-C02E-43F8-A2EC-E37E1F46600C}"/>
    <cellStyle name="Normal 13 3 6 7 14" xfId="16603" xr:uid="{5B5F1859-2DFF-4A06-81F7-511E809D1560}"/>
    <cellStyle name="Normal 13 3 6 7 15" xfId="16604" xr:uid="{8367711D-1332-4509-B47C-84C6CB6A9758}"/>
    <cellStyle name="Normal 13 3 6 7 16" xfId="16605" xr:uid="{D2C2A308-1931-4850-9BD3-8B4E910DF04F}"/>
    <cellStyle name="Normal 13 3 6 7 17" xfId="16606" xr:uid="{E48727DA-503E-49E1-8EF0-6DC7C77308D7}"/>
    <cellStyle name="Normal 13 3 6 7 18" xfId="16607" xr:uid="{201F7641-B3B1-4C43-9471-291B978661DA}"/>
    <cellStyle name="Normal 13 3 6 7 19" xfId="16608" xr:uid="{BF5CE364-71EF-48BD-A427-346DE9916104}"/>
    <cellStyle name="Normal 13 3 6 7 2" xfId="16609" xr:uid="{0B356583-6042-4092-A282-B9840696DD6A}"/>
    <cellStyle name="Normal 13 3 6 7 20" xfId="16610" xr:uid="{EB107E6C-06A0-47B4-88EE-9358BD117F08}"/>
    <cellStyle name="Normal 13 3 6 7 21" xfId="16611" xr:uid="{FCFFAC38-6A53-4801-A486-A8B474B6BF82}"/>
    <cellStyle name="Normal 13 3 6 7 22" xfId="16612" xr:uid="{32DAF0BD-704C-4A32-85AD-A9B188D87D0E}"/>
    <cellStyle name="Normal 13 3 6 7 3" xfId="16613" xr:uid="{A474B3A5-B34A-4D83-BBA0-41BDDEADE7DC}"/>
    <cellStyle name="Normal 13 3 6 7 4" xfId="16614" xr:uid="{97352731-398D-4F0C-B2E6-FEA37125212E}"/>
    <cellStyle name="Normal 13 3 6 7 5" xfId="16615" xr:uid="{7D120F64-D98C-4746-8D1F-1A4F0842CF7F}"/>
    <cellStyle name="Normal 13 3 6 7 6" xfId="16616" xr:uid="{20EA5803-BA34-4C7D-9240-B21D7830C16E}"/>
    <cellStyle name="Normal 13 3 6 7 7" xfId="16617" xr:uid="{72935A48-2DD3-44DA-91C0-4C0529B3E77D}"/>
    <cellStyle name="Normal 13 3 6 7 8" xfId="16618" xr:uid="{DE79AB68-647E-4E27-8195-81E4AFED99D7}"/>
    <cellStyle name="Normal 13 3 6 7 9" xfId="16619" xr:uid="{311B131A-5EC4-43E1-B4F5-482A304964A5}"/>
    <cellStyle name="Normal 13 3 6 8" xfId="16620" xr:uid="{3F5A4672-86D8-4184-A2C4-3F5A636DC9CF}"/>
    <cellStyle name="Normal 13 3 6 8 10" xfId="16621" xr:uid="{7D271310-E845-4CA0-BCA1-018259CBB469}"/>
    <cellStyle name="Normal 13 3 6 8 11" xfId="16622" xr:uid="{B1B773DD-D48A-45D7-AB8F-6367C8056186}"/>
    <cellStyle name="Normal 13 3 6 8 12" xfId="16623" xr:uid="{9975F90F-9F0E-45CA-9780-EEB505378E07}"/>
    <cellStyle name="Normal 13 3 6 8 13" xfId="16624" xr:uid="{5511A1F5-DD2A-4A4B-9229-9C67597F21B7}"/>
    <cellStyle name="Normal 13 3 6 8 14" xfId="16625" xr:uid="{97EEF4A9-BB89-4A64-8CF1-DA2E43589D83}"/>
    <cellStyle name="Normal 13 3 6 8 15" xfId="16626" xr:uid="{AFD3FFA7-C690-4C75-B454-A2E824D738C3}"/>
    <cellStyle name="Normal 13 3 6 8 16" xfId="16627" xr:uid="{BA81D8F5-6E25-4D2E-922C-7AF112704510}"/>
    <cellStyle name="Normal 13 3 6 8 17" xfId="16628" xr:uid="{3A406A87-6F63-4142-97C7-A1B724492BDF}"/>
    <cellStyle name="Normal 13 3 6 8 18" xfId="16629" xr:uid="{886226AA-160D-47C4-895D-759D4F630D0A}"/>
    <cellStyle name="Normal 13 3 6 8 19" xfId="16630" xr:uid="{4EA1DBE9-6790-4F8D-9E4A-A6DB0C0BF4FA}"/>
    <cellStyle name="Normal 13 3 6 8 2" xfId="16631" xr:uid="{C053D5D6-787A-4D7A-99C3-10F459D01289}"/>
    <cellStyle name="Normal 13 3 6 8 20" xfId="16632" xr:uid="{74BBEF57-FBDA-4B3A-8D1E-9454332EB67E}"/>
    <cellStyle name="Normal 13 3 6 8 21" xfId="16633" xr:uid="{8582B64F-B75E-442C-A13A-1CE0F996178D}"/>
    <cellStyle name="Normal 13 3 6 8 22" xfId="16634" xr:uid="{3D579FD2-826F-4289-9A4F-C0FAEAFD6464}"/>
    <cellStyle name="Normal 13 3 6 8 3" xfId="16635" xr:uid="{03C0682C-1B08-48CB-9C54-FCB9529626BB}"/>
    <cellStyle name="Normal 13 3 6 8 4" xfId="16636" xr:uid="{B229AA50-5D08-4291-B6A3-823811B4E94D}"/>
    <cellStyle name="Normal 13 3 6 8 5" xfId="16637" xr:uid="{345B0AB1-9F34-481A-BB46-85D02EA7D647}"/>
    <cellStyle name="Normal 13 3 6 8 6" xfId="16638" xr:uid="{5E5B864D-9059-4ED6-A149-8A2851B69EC6}"/>
    <cellStyle name="Normal 13 3 6 8 7" xfId="16639" xr:uid="{C964CDEE-D173-4E54-A721-628E7FE6ABD4}"/>
    <cellStyle name="Normal 13 3 6 8 8" xfId="16640" xr:uid="{3B74F72F-36AA-4A7A-8225-5CCF24D4724D}"/>
    <cellStyle name="Normal 13 3 6 8 9" xfId="16641" xr:uid="{3C641D0B-8269-4A44-89A7-38BFE8E1A042}"/>
    <cellStyle name="Normal 13 3 6 9" xfId="16642" xr:uid="{4949A273-3502-4188-AF00-3FF8DE86B930}"/>
    <cellStyle name="Normal 13 3 6 9 10" xfId="16643" xr:uid="{FE45F3A0-0E8E-4D1D-8396-AD78739C7447}"/>
    <cellStyle name="Normal 13 3 6 9 11" xfId="16644" xr:uid="{80EE6494-43AE-4B6C-B97E-FD105CB3C104}"/>
    <cellStyle name="Normal 13 3 6 9 12" xfId="16645" xr:uid="{A3C9A149-1D40-48CE-9FD2-B59D7F50CD19}"/>
    <cellStyle name="Normal 13 3 6 9 13" xfId="16646" xr:uid="{0F59E9A6-B3F4-4ADF-8AB4-F1B3ECC6D771}"/>
    <cellStyle name="Normal 13 3 6 9 14" xfId="16647" xr:uid="{A77E01A8-19CD-420F-8AFD-B34259242DC4}"/>
    <cellStyle name="Normal 13 3 6 9 15" xfId="16648" xr:uid="{493B11AD-704B-4932-B5CF-1702C599A593}"/>
    <cellStyle name="Normal 13 3 6 9 16" xfId="16649" xr:uid="{2A56CB30-0267-45C9-9241-FC4950C9920F}"/>
    <cellStyle name="Normal 13 3 6 9 17" xfId="16650" xr:uid="{B68AD4E5-26C8-457E-8A94-2BC7A1627074}"/>
    <cellStyle name="Normal 13 3 6 9 18" xfId="16651" xr:uid="{37E42B01-C6D5-466E-AFCE-92F46ECB7E0D}"/>
    <cellStyle name="Normal 13 3 6 9 19" xfId="16652" xr:uid="{78CA7927-117B-4507-AB9C-11A51E3BCE8D}"/>
    <cellStyle name="Normal 13 3 6 9 2" xfId="16653" xr:uid="{A3A94C20-001E-4575-947D-1F76AE65EDF8}"/>
    <cellStyle name="Normal 13 3 6 9 20" xfId="16654" xr:uid="{E375EAFD-7638-46F6-956B-789160292A21}"/>
    <cellStyle name="Normal 13 3 6 9 21" xfId="16655" xr:uid="{80003063-AABE-426F-88D1-007E23D63BB6}"/>
    <cellStyle name="Normal 13 3 6 9 22" xfId="16656" xr:uid="{72E317B5-93CA-4C90-9FA0-EA99CA26F19B}"/>
    <cellStyle name="Normal 13 3 6 9 3" xfId="16657" xr:uid="{6AB869F2-0642-4380-9485-5C2D7DC5F69C}"/>
    <cellStyle name="Normal 13 3 6 9 4" xfId="16658" xr:uid="{82D3E21A-5442-441B-9764-114F51ADF047}"/>
    <cellStyle name="Normal 13 3 6 9 5" xfId="16659" xr:uid="{E765AF23-614D-41FF-856C-8C349F62EA2F}"/>
    <cellStyle name="Normal 13 3 6 9 6" xfId="16660" xr:uid="{A225C452-D513-4473-92C5-0BBB2F2A0BA5}"/>
    <cellStyle name="Normal 13 3 6 9 7" xfId="16661" xr:uid="{35D810EB-8625-4D6C-9F20-7B95C3468B10}"/>
    <cellStyle name="Normal 13 3 6 9 8" xfId="16662" xr:uid="{63ADE99C-75FF-407C-8DC9-D6519FE04BA2}"/>
    <cellStyle name="Normal 13 3 6 9 9" xfId="16663" xr:uid="{815E9A95-9DF2-4F52-B45C-C078CDE68913}"/>
    <cellStyle name="Normal 13 3 7" xfId="16664" xr:uid="{60E399B3-A0CE-44A6-92E7-566BF3D05FE6}"/>
    <cellStyle name="Normal 13 3 7 10" xfId="16665" xr:uid="{19F6BB0E-5C61-4B71-B248-4F5E528EEADB}"/>
    <cellStyle name="Normal 13 3 7 11" xfId="16666" xr:uid="{FA13AE4A-5B9D-4E48-B43E-531F00A582EC}"/>
    <cellStyle name="Normal 13 3 7 12" xfId="16667" xr:uid="{CFE6ACDD-89DF-4EB5-80B4-7EE1AB2ACD01}"/>
    <cellStyle name="Normal 13 3 7 13" xfId="16668" xr:uid="{04DA3745-BCFE-466A-86E3-CE48383FEC7B}"/>
    <cellStyle name="Normal 13 3 7 14" xfId="16669" xr:uid="{353FCF30-A1ED-44AE-A299-2B5CCF383500}"/>
    <cellStyle name="Normal 13 3 7 15" xfId="16670" xr:uid="{4175A63A-081E-4969-A94F-7C96F641F29A}"/>
    <cellStyle name="Normal 13 3 7 16" xfId="16671" xr:uid="{D68F1B9A-DF74-4142-B800-CEF9DA76A38A}"/>
    <cellStyle name="Normal 13 3 7 17" xfId="16672" xr:uid="{E3984986-5944-40C1-A460-4EB32765E6DD}"/>
    <cellStyle name="Normal 13 3 7 18" xfId="16673" xr:uid="{FD2D898E-D872-4769-932D-B444413345DC}"/>
    <cellStyle name="Normal 13 3 7 19" xfId="16674" xr:uid="{EC55519E-0818-42A0-8EAC-D83065F95459}"/>
    <cellStyle name="Normal 13 3 7 2" xfId="16675" xr:uid="{F82E3AA4-1E09-43B9-80E4-ABD0AF5C932E}"/>
    <cellStyle name="Normal 13 3 7 20" xfId="16676" xr:uid="{2B0D5585-5622-473A-89C3-60F228FCE60B}"/>
    <cellStyle name="Normal 13 3 7 21" xfId="16677" xr:uid="{2A28D1B3-18E2-4D28-A333-40681892113D}"/>
    <cellStyle name="Normal 13 3 7 22" xfId="16678" xr:uid="{C178262D-0DE6-43FD-9FCD-3F272FFDF8DB}"/>
    <cellStyle name="Normal 13 3 7 3" xfId="16679" xr:uid="{2658D77C-0343-49B9-B657-C99E576F387B}"/>
    <cellStyle name="Normal 13 3 7 4" xfId="16680" xr:uid="{FFB6C056-E9F4-49ED-8F2E-2946955F4698}"/>
    <cellStyle name="Normal 13 3 7 5" xfId="16681" xr:uid="{B34AF1CC-0106-40A7-A5FC-A90057069E6B}"/>
    <cellStyle name="Normal 13 3 7 6" xfId="16682" xr:uid="{A352BA5B-864A-41A3-8C38-B31FCBB06AEA}"/>
    <cellStyle name="Normal 13 3 7 7" xfId="16683" xr:uid="{B6F17581-70A4-4000-BD52-ADDEF7BF2D2D}"/>
    <cellStyle name="Normal 13 3 7 8" xfId="16684" xr:uid="{37F08F7D-2677-4176-B37F-8DB5B15A1599}"/>
    <cellStyle name="Normal 13 3 7 9" xfId="16685" xr:uid="{C55FC4DD-53F1-45DA-82F4-7FCF663E96FB}"/>
    <cellStyle name="Normal 13 3 8" xfId="16686" xr:uid="{8EA3857F-7EA1-4019-AD46-9E99589733DE}"/>
    <cellStyle name="Normal 13 3 8 10" xfId="16687" xr:uid="{039D5197-8A69-46AA-9375-DF65B28683E3}"/>
    <cellStyle name="Normal 13 3 8 11" xfId="16688" xr:uid="{E3DFCB03-D51E-4299-830D-EB6D0344A345}"/>
    <cellStyle name="Normal 13 3 8 12" xfId="16689" xr:uid="{B1DD7049-AF74-4F29-8C09-3D67F883F694}"/>
    <cellStyle name="Normal 13 3 8 13" xfId="16690" xr:uid="{B9B45CD8-3900-481C-B502-3887391B4C01}"/>
    <cellStyle name="Normal 13 3 8 14" xfId="16691" xr:uid="{45C49156-107F-482F-9B97-A2FC1EA9E319}"/>
    <cellStyle name="Normal 13 3 8 15" xfId="16692" xr:uid="{69D4ED0C-BA1F-40E4-BCF2-4C1B95AE404A}"/>
    <cellStyle name="Normal 13 3 8 16" xfId="16693" xr:uid="{44996D6A-EFE9-4804-8526-84537AF29BAD}"/>
    <cellStyle name="Normal 13 3 8 17" xfId="16694" xr:uid="{C2BCF382-6727-4AE3-9766-EA574BDF2C04}"/>
    <cellStyle name="Normal 13 3 8 18" xfId="16695" xr:uid="{53BC9C71-D3E5-4C50-86FE-0DC7BF800608}"/>
    <cellStyle name="Normal 13 3 8 19" xfId="16696" xr:uid="{D238B09F-35C8-4798-BB6F-DD59EBD3235C}"/>
    <cellStyle name="Normal 13 3 8 2" xfId="16697" xr:uid="{77717A92-908A-47B6-AF1C-247F78D2BF8C}"/>
    <cellStyle name="Normal 13 3 8 20" xfId="16698" xr:uid="{E3290B82-DB73-4CF2-8BAF-FBED9FA7AB14}"/>
    <cellStyle name="Normal 13 3 8 21" xfId="16699" xr:uid="{E430338C-E026-414B-969B-CCAA3FAF9BBB}"/>
    <cellStyle name="Normal 13 3 8 22" xfId="16700" xr:uid="{E7296E1A-0A3E-4DC3-B147-4836E1904F1E}"/>
    <cellStyle name="Normal 13 3 8 3" xfId="16701" xr:uid="{5605CDD4-8EE3-422E-9AE3-2DB780E454C2}"/>
    <cellStyle name="Normal 13 3 8 4" xfId="16702" xr:uid="{24538893-8807-4B7C-808D-E79AAFBB43D5}"/>
    <cellStyle name="Normal 13 3 8 5" xfId="16703" xr:uid="{2BEB4762-2362-45C9-893C-FBF106E7E532}"/>
    <cellStyle name="Normal 13 3 8 6" xfId="16704" xr:uid="{78997AD5-9B7E-4752-9E83-B05D9AFA2A14}"/>
    <cellStyle name="Normal 13 3 8 7" xfId="16705" xr:uid="{02DF2E33-9D1A-4D22-8E94-8A1777CC9392}"/>
    <cellStyle name="Normal 13 3 8 8" xfId="16706" xr:uid="{9B16ACDD-A738-4945-ACCD-60477179388C}"/>
    <cellStyle name="Normal 13 3 8 9" xfId="16707" xr:uid="{EC4B1CBB-54D8-4FDD-AC81-B13A4188214B}"/>
    <cellStyle name="Normal 13 3 9" xfId="16708" xr:uid="{A3837101-37F9-4A6E-A6E8-F23CE3E321B5}"/>
    <cellStyle name="Normal 13 3 9 10" xfId="16709" xr:uid="{E29F4C3B-F5C6-4025-A00A-6E6A8526B6DF}"/>
    <cellStyle name="Normal 13 3 9 11" xfId="16710" xr:uid="{E495B6AF-9941-40C2-9167-BCAE533C9320}"/>
    <cellStyle name="Normal 13 3 9 12" xfId="16711" xr:uid="{D4C20F2E-47B6-439B-964E-D2B13F6231EB}"/>
    <cellStyle name="Normal 13 3 9 13" xfId="16712" xr:uid="{053CC0D2-B70B-47C9-ABAA-21388C7216B2}"/>
    <cellStyle name="Normal 13 3 9 14" xfId="16713" xr:uid="{365C72A2-6E4D-4862-A847-56DBAFE29250}"/>
    <cellStyle name="Normal 13 3 9 15" xfId="16714" xr:uid="{717EF679-0480-4A84-BD13-D5EB081AF870}"/>
    <cellStyle name="Normal 13 3 9 16" xfId="16715" xr:uid="{F30D7E37-9167-4008-9257-915B9CD71211}"/>
    <cellStyle name="Normal 13 3 9 17" xfId="16716" xr:uid="{AF25AB80-F46B-482F-8ED4-53A7C88478AE}"/>
    <cellStyle name="Normal 13 3 9 18" xfId="16717" xr:uid="{5A7201A9-739E-4A14-89E0-98E0909DA2AC}"/>
    <cellStyle name="Normal 13 3 9 19" xfId="16718" xr:uid="{2CA361FD-BC0C-4DE4-8225-3D10EFF09E32}"/>
    <cellStyle name="Normal 13 3 9 2" xfId="16719" xr:uid="{86A4F2F8-62F9-4C7B-A590-CF6D4E3B8A99}"/>
    <cellStyle name="Normal 13 3 9 20" xfId="16720" xr:uid="{23C00593-C961-4B65-BC95-92F7CCF4B20F}"/>
    <cellStyle name="Normal 13 3 9 21" xfId="16721" xr:uid="{25B25F43-A76B-45B6-84D2-DA88F44DE3B3}"/>
    <cellStyle name="Normal 13 3 9 22" xfId="16722" xr:uid="{6CF04F49-3857-4887-B650-0E7D3C47D339}"/>
    <cellStyle name="Normal 13 3 9 3" xfId="16723" xr:uid="{F4513D5F-7E2C-46D7-8AA6-475ED7F18F98}"/>
    <cellStyle name="Normal 13 3 9 4" xfId="16724" xr:uid="{50E64DD6-2066-420E-BFCF-EE1F7BA2DDCF}"/>
    <cellStyle name="Normal 13 3 9 5" xfId="16725" xr:uid="{222D1D77-A7BE-4A53-AB92-9AD006CECC12}"/>
    <cellStyle name="Normal 13 3 9 6" xfId="16726" xr:uid="{D2C7FC67-F47D-4651-9719-8A1491390BD7}"/>
    <cellStyle name="Normal 13 3 9 7" xfId="16727" xr:uid="{FDC85917-A0AE-4453-9BF1-D1A7E05DC449}"/>
    <cellStyle name="Normal 13 3 9 8" xfId="16728" xr:uid="{8D585E95-D839-4D75-82C2-38A030624580}"/>
    <cellStyle name="Normal 13 3 9 9" xfId="16729" xr:uid="{339E2DA1-0C0A-43A1-8AC2-21100138D81B}"/>
    <cellStyle name="Normal 13 30" xfId="16730" xr:uid="{6356A63E-492B-4070-A1FF-823294BAED91}"/>
    <cellStyle name="Normal 13 31" xfId="16731" xr:uid="{39AA1DF1-9652-470D-8472-F6C03E2AAFC1}"/>
    <cellStyle name="Normal 13 32" xfId="16732" xr:uid="{805D5F56-6764-4BD8-9BC7-3C81061D8E3E}"/>
    <cellStyle name="Normal 13 33" xfId="16733" xr:uid="{809EE21C-7B5B-4255-9D12-B5CF3C17A33A}"/>
    <cellStyle name="Normal 13 34" xfId="16734" xr:uid="{D2CA03BA-6201-49E6-8F4A-67DE9C9356C4}"/>
    <cellStyle name="Normal 13 35" xfId="16735" xr:uid="{15AF8FDC-38ED-4B81-BF49-93264A1C69D9}"/>
    <cellStyle name="Normal 13 36" xfId="16736" xr:uid="{49A09C8C-8A8E-4818-A388-8D6BA17CF0CD}"/>
    <cellStyle name="Normal 13 37" xfId="16737" xr:uid="{B5DD5200-6641-4E63-AB4D-E85779AB28E3}"/>
    <cellStyle name="Normal 13 38" xfId="16738" xr:uid="{3EECBA5B-DFA2-4347-A06C-25F898A447ED}"/>
    <cellStyle name="Normal 13 39" xfId="16739" xr:uid="{9078A762-ECE0-440E-8692-91CCD22D6D4F}"/>
    <cellStyle name="Normal 13 4" xfId="260" xr:uid="{944FA63A-C685-494A-AF6E-AD16E43C3F55}"/>
    <cellStyle name="Normal 13 4 10" xfId="16740" xr:uid="{DC74E220-38BD-4BB2-ACB6-BBE7DD824484}"/>
    <cellStyle name="Normal 13 4 10 10" xfId="16741" xr:uid="{D35F5C1E-C265-4B4D-AED7-564590685584}"/>
    <cellStyle name="Normal 13 4 10 11" xfId="16742" xr:uid="{36E9D31A-3C62-48D9-AAD4-B63DBDF63266}"/>
    <cellStyle name="Normal 13 4 10 12" xfId="16743" xr:uid="{1CCF6481-51C5-47A6-A72D-DE0FE222AA50}"/>
    <cellStyle name="Normal 13 4 10 13" xfId="16744" xr:uid="{A85F5736-FC07-4794-8EE5-696C08C1B8ED}"/>
    <cellStyle name="Normal 13 4 10 14" xfId="16745" xr:uid="{0D699E01-98BA-44BE-8599-3BFBF1AB1541}"/>
    <cellStyle name="Normal 13 4 10 15" xfId="16746" xr:uid="{76D52674-6C0E-4366-BB7A-8BC1BC28A1D9}"/>
    <cellStyle name="Normal 13 4 10 16" xfId="16747" xr:uid="{A3511F16-61A7-461D-91CA-CC69828395F6}"/>
    <cellStyle name="Normal 13 4 10 17" xfId="16748" xr:uid="{2AE4AFAE-E8DD-47B6-8810-3D467133AF3E}"/>
    <cellStyle name="Normal 13 4 10 18" xfId="16749" xr:uid="{CB646F69-7674-448D-8B23-89F48CD24E83}"/>
    <cellStyle name="Normal 13 4 10 19" xfId="16750" xr:uid="{D1051E32-106B-44B7-AD51-F70BC01393A4}"/>
    <cellStyle name="Normal 13 4 10 2" xfId="16751" xr:uid="{7549701C-F6C5-4311-BD5B-20404809B0AC}"/>
    <cellStyle name="Normal 13 4 10 20" xfId="16752" xr:uid="{047C3A37-F661-4725-AFC5-837C4BA6B3B4}"/>
    <cellStyle name="Normal 13 4 10 21" xfId="16753" xr:uid="{C0E03024-9EFA-4FF3-B0BA-CCAE53DF628D}"/>
    <cellStyle name="Normal 13 4 10 22" xfId="16754" xr:uid="{55434170-25EF-4E85-A1F2-C1EB1302FCC6}"/>
    <cellStyle name="Normal 13 4 10 3" xfId="16755" xr:uid="{246D3197-AF09-48D8-BA81-9A20A772E231}"/>
    <cellStyle name="Normal 13 4 10 4" xfId="16756" xr:uid="{CFF257A1-BD34-4224-84AB-547AAEE125F7}"/>
    <cellStyle name="Normal 13 4 10 5" xfId="16757" xr:uid="{AA67695C-693F-4E8E-8E0A-866001855907}"/>
    <cellStyle name="Normal 13 4 10 6" xfId="16758" xr:uid="{525E093F-D784-4944-B0EC-5715723AD580}"/>
    <cellStyle name="Normal 13 4 10 7" xfId="16759" xr:uid="{C584DE1D-4A6D-4EE5-9FA6-C9E9A330AE7C}"/>
    <cellStyle name="Normal 13 4 10 8" xfId="16760" xr:uid="{8184E550-947E-482C-93E9-CA992DE758D5}"/>
    <cellStyle name="Normal 13 4 10 9" xfId="16761" xr:uid="{17B7E5BB-A998-4C97-901A-48F1C011E79C}"/>
    <cellStyle name="Normal 13 4 11" xfId="16762" xr:uid="{4A7E1473-3F4C-407B-A929-9303C65CC475}"/>
    <cellStyle name="Normal 13 4 11 10" xfId="16763" xr:uid="{CEE5230A-FA85-4809-877A-D47EDDBB3A96}"/>
    <cellStyle name="Normal 13 4 11 11" xfId="16764" xr:uid="{280C80B0-56CF-4412-BA9B-B464D8362046}"/>
    <cellStyle name="Normal 13 4 11 12" xfId="16765" xr:uid="{C6A222BB-119D-4220-B68C-D392A5B21A7B}"/>
    <cellStyle name="Normal 13 4 11 13" xfId="16766" xr:uid="{EAF47923-0CA4-4CCC-9204-ACFA46455B88}"/>
    <cellStyle name="Normal 13 4 11 14" xfId="16767" xr:uid="{564C40E2-DAA3-4F09-9A75-372532BDE7A4}"/>
    <cellStyle name="Normal 13 4 11 15" xfId="16768" xr:uid="{6A0E047F-BADA-466B-B657-CBEDD24E2A2C}"/>
    <cellStyle name="Normal 13 4 11 16" xfId="16769" xr:uid="{51A33CB0-F0AF-453A-8653-484CC2DF90E6}"/>
    <cellStyle name="Normal 13 4 11 17" xfId="16770" xr:uid="{2B45A4AD-4149-4758-8044-7C6B18E56E7C}"/>
    <cellStyle name="Normal 13 4 11 18" xfId="16771" xr:uid="{D113670A-006A-4E25-9FC0-9F9B0DB8F501}"/>
    <cellStyle name="Normal 13 4 11 19" xfId="16772" xr:uid="{611FAE76-A004-45A8-B8E4-9E03F651EBAE}"/>
    <cellStyle name="Normal 13 4 11 2" xfId="16773" xr:uid="{263A78C5-B02F-44A8-B3B2-E0D34648764E}"/>
    <cellStyle name="Normal 13 4 11 20" xfId="16774" xr:uid="{4468F259-9C92-4C7B-9A4B-D547E2F3D3AF}"/>
    <cellStyle name="Normal 13 4 11 21" xfId="16775" xr:uid="{09C70E55-4CE9-4E2F-9775-DE4A35E55B7B}"/>
    <cellStyle name="Normal 13 4 11 22" xfId="16776" xr:uid="{338CC057-FF42-4C2A-BA67-9D00B6F6B360}"/>
    <cellStyle name="Normal 13 4 11 3" xfId="16777" xr:uid="{AECF2A21-F00B-421D-996B-73665CDFDF38}"/>
    <cellStyle name="Normal 13 4 11 4" xfId="16778" xr:uid="{7A4B8683-3CAA-4760-AD31-832792CB3637}"/>
    <cellStyle name="Normal 13 4 11 5" xfId="16779" xr:uid="{F3ADF72C-384A-41D4-8B59-72DAB8D4F4B2}"/>
    <cellStyle name="Normal 13 4 11 6" xfId="16780" xr:uid="{C2A164BE-2CF8-4E1C-986B-1B8E6BBFC0EC}"/>
    <cellStyle name="Normal 13 4 11 7" xfId="16781" xr:uid="{7548DE54-7136-4377-A76D-5725C1C143C3}"/>
    <cellStyle name="Normal 13 4 11 8" xfId="16782" xr:uid="{84B1F7B0-A404-46BB-8E42-90681EFCE2EA}"/>
    <cellStyle name="Normal 13 4 11 9" xfId="16783" xr:uid="{8F649548-3F85-4A87-9159-EF5D68CA883F}"/>
    <cellStyle name="Normal 13 4 12" xfId="16784" xr:uid="{ADE64C6C-8220-4AC4-B146-F5574716EB0F}"/>
    <cellStyle name="Normal 13 4 12 10" xfId="16785" xr:uid="{29A67556-2525-4005-ADA1-84802D45932B}"/>
    <cellStyle name="Normal 13 4 12 11" xfId="16786" xr:uid="{7019BF95-6A21-4700-B718-CBB9852B78C8}"/>
    <cellStyle name="Normal 13 4 12 12" xfId="16787" xr:uid="{7A25A02D-1612-419F-BBEF-86AB9AEA51FF}"/>
    <cellStyle name="Normal 13 4 12 13" xfId="16788" xr:uid="{5B02D1E8-6258-47B7-97D7-1971DE4B38E7}"/>
    <cellStyle name="Normal 13 4 12 14" xfId="16789" xr:uid="{11C16605-C07C-4D94-8688-AAACB4ACFB4A}"/>
    <cellStyle name="Normal 13 4 12 15" xfId="16790" xr:uid="{EF404E3D-AA82-4559-A111-6227B7387B5B}"/>
    <cellStyle name="Normal 13 4 12 16" xfId="16791" xr:uid="{08EE3919-5738-4119-92FE-A9E628210406}"/>
    <cellStyle name="Normal 13 4 12 17" xfId="16792" xr:uid="{4934627F-C085-46F7-8B5F-D403EA86CC89}"/>
    <cellStyle name="Normal 13 4 12 18" xfId="16793" xr:uid="{F772172E-42AA-4CB4-A074-B1947D0D254B}"/>
    <cellStyle name="Normal 13 4 12 19" xfId="16794" xr:uid="{B1DDD7DD-6443-40B5-BB2C-A47927E1E826}"/>
    <cellStyle name="Normal 13 4 12 2" xfId="16795" xr:uid="{405CCEC0-6641-47C2-B598-EEF08CE61F86}"/>
    <cellStyle name="Normal 13 4 12 20" xfId="16796" xr:uid="{3D886D70-56F3-4478-88A9-C30339320227}"/>
    <cellStyle name="Normal 13 4 12 21" xfId="16797" xr:uid="{C18362FE-8127-481D-A05E-50E36DD7EA70}"/>
    <cellStyle name="Normal 13 4 12 22" xfId="16798" xr:uid="{ABFF19E7-4B77-41BA-9CDD-265E9B451349}"/>
    <cellStyle name="Normal 13 4 12 3" xfId="16799" xr:uid="{F0D4894E-F833-4929-9956-9D1A2C5B91FA}"/>
    <cellStyle name="Normal 13 4 12 4" xfId="16800" xr:uid="{9E8C74F1-E51A-47DC-8BA4-974D61966BFE}"/>
    <cellStyle name="Normal 13 4 12 5" xfId="16801" xr:uid="{B142A8B6-0F48-4576-B642-5034020CDC8B}"/>
    <cellStyle name="Normal 13 4 12 6" xfId="16802" xr:uid="{886AB8B8-E1A2-4771-985E-1106DF359502}"/>
    <cellStyle name="Normal 13 4 12 7" xfId="16803" xr:uid="{33E61013-32EE-4E1A-9D00-69278F9B80A3}"/>
    <cellStyle name="Normal 13 4 12 8" xfId="16804" xr:uid="{BF3A417B-7670-45FE-8717-DDA2E7419689}"/>
    <cellStyle name="Normal 13 4 12 9" xfId="16805" xr:uid="{24E5BD1D-ACAA-46ED-A49B-829938A0D5E8}"/>
    <cellStyle name="Normal 13 4 13" xfId="16806" xr:uid="{06A15935-4632-4D4F-A4CE-92D20269C8FF}"/>
    <cellStyle name="Normal 13 4 13 10" xfId="16807" xr:uid="{0072C211-B58B-4540-B43F-7B26251174F1}"/>
    <cellStyle name="Normal 13 4 13 11" xfId="16808" xr:uid="{D91EBE52-9CBE-4FB5-BC55-633B0EA7D3C1}"/>
    <cellStyle name="Normal 13 4 13 12" xfId="16809" xr:uid="{54A03388-BD14-476B-BDFB-8487EF6A2677}"/>
    <cellStyle name="Normal 13 4 13 13" xfId="16810" xr:uid="{5EC1ED23-050D-4DE8-8130-31F2C008D7B7}"/>
    <cellStyle name="Normal 13 4 13 14" xfId="16811" xr:uid="{0DF79ACA-EA7E-4163-B46A-109174E5EFD2}"/>
    <cellStyle name="Normal 13 4 13 15" xfId="16812" xr:uid="{0457863D-A061-4B0D-8069-26C9F0977BDA}"/>
    <cellStyle name="Normal 13 4 13 16" xfId="16813" xr:uid="{419980A7-2B66-4293-B368-83A99A0611AB}"/>
    <cellStyle name="Normal 13 4 13 17" xfId="16814" xr:uid="{7254984B-3F6C-473D-B9B8-B67849020731}"/>
    <cellStyle name="Normal 13 4 13 18" xfId="16815" xr:uid="{9024E289-5855-4DE0-A5DD-56BAC7EF645A}"/>
    <cellStyle name="Normal 13 4 13 19" xfId="16816" xr:uid="{32A13567-037A-4289-A822-785CAC2EC0FF}"/>
    <cellStyle name="Normal 13 4 13 2" xfId="16817" xr:uid="{1CACB05E-8870-4556-BD60-7BFC2A956063}"/>
    <cellStyle name="Normal 13 4 13 20" xfId="16818" xr:uid="{CBA17CF0-BB84-4DA9-B819-A57273903C3C}"/>
    <cellStyle name="Normal 13 4 13 21" xfId="16819" xr:uid="{8B7217E0-08CB-4178-868A-B200403CF171}"/>
    <cellStyle name="Normal 13 4 13 22" xfId="16820" xr:uid="{806B32A1-3DF9-443B-A0EF-D46957C2C0EF}"/>
    <cellStyle name="Normal 13 4 13 3" xfId="16821" xr:uid="{7D0F516B-E817-4E89-9766-8EFC84D1A91D}"/>
    <cellStyle name="Normal 13 4 13 4" xfId="16822" xr:uid="{635BDA35-F6E4-4925-864C-41A076647121}"/>
    <cellStyle name="Normal 13 4 13 5" xfId="16823" xr:uid="{652B6E11-7143-4CD1-8AA4-F79484DF6054}"/>
    <cellStyle name="Normal 13 4 13 6" xfId="16824" xr:uid="{9E7B4043-DF30-42EE-86D6-AA754A96FDDE}"/>
    <cellStyle name="Normal 13 4 13 7" xfId="16825" xr:uid="{AC973D42-67B9-4D4A-8EBF-09E8B47D732A}"/>
    <cellStyle name="Normal 13 4 13 8" xfId="16826" xr:uid="{3478AD7C-8D45-4933-B5B6-73A21A6CFE3B}"/>
    <cellStyle name="Normal 13 4 13 9" xfId="16827" xr:uid="{859A17C9-CCFC-49CE-90EF-021633847F1C}"/>
    <cellStyle name="Normal 13 4 14" xfId="16828" xr:uid="{8FE425B2-C65C-4123-B300-92D8D9FAFA5B}"/>
    <cellStyle name="Normal 13 4 14 10" xfId="16829" xr:uid="{C0352E78-1BEE-4A5A-9A7A-2D8F7586A55E}"/>
    <cellStyle name="Normal 13 4 14 11" xfId="16830" xr:uid="{7CECFF65-5D03-498B-B1BF-7EAA022FFBBC}"/>
    <cellStyle name="Normal 13 4 14 12" xfId="16831" xr:uid="{1C6B09C5-AC22-4C11-B52D-C774F04EE123}"/>
    <cellStyle name="Normal 13 4 14 13" xfId="16832" xr:uid="{ECD796C8-0174-40EC-B93A-7D4B8BCB29B4}"/>
    <cellStyle name="Normal 13 4 14 14" xfId="16833" xr:uid="{42CE3F8B-2C35-47AF-A45B-FA862C0502B7}"/>
    <cellStyle name="Normal 13 4 14 15" xfId="16834" xr:uid="{FBE6C1B1-3C65-4BD3-8F27-17FCB2BA5D5E}"/>
    <cellStyle name="Normal 13 4 14 16" xfId="16835" xr:uid="{34A4CC55-6F93-48F2-AE2A-BBAE6B156463}"/>
    <cellStyle name="Normal 13 4 14 17" xfId="16836" xr:uid="{61C929B3-061E-4AF0-9C27-D34F8AD8A845}"/>
    <cellStyle name="Normal 13 4 14 18" xfId="16837" xr:uid="{CCAAD45D-AC2B-4198-B43F-E56FE95F185D}"/>
    <cellStyle name="Normal 13 4 14 19" xfId="16838" xr:uid="{3EE005FB-5EC4-4AF6-AD8B-643968026199}"/>
    <cellStyle name="Normal 13 4 14 2" xfId="16839" xr:uid="{46027073-A156-4BA2-8880-26148FAD3E5D}"/>
    <cellStyle name="Normal 13 4 14 20" xfId="16840" xr:uid="{3D34E6D4-7108-40EE-BEDB-36C2947FEB3D}"/>
    <cellStyle name="Normal 13 4 14 21" xfId="16841" xr:uid="{34FE01CC-7D18-4A60-A1E7-72AB65562D32}"/>
    <cellStyle name="Normal 13 4 14 22" xfId="16842" xr:uid="{7E2CA00C-FFB0-4858-9BC4-E835CB2B1373}"/>
    <cellStyle name="Normal 13 4 14 3" xfId="16843" xr:uid="{2C34FBA0-0ED6-4B97-9FF6-C1F74DCF4BB1}"/>
    <cellStyle name="Normal 13 4 14 4" xfId="16844" xr:uid="{5DC31FFC-C447-4C72-AE4B-7108E774F2C5}"/>
    <cellStyle name="Normal 13 4 14 5" xfId="16845" xr:uid="{10A68A4B-2629-4331-B9E8-B29A4A9C9AA0}"/>
    <cellStyle name="Normal 13 4 14 6" xfId="16846" xr:uid="{74A3F9F2-5579-46B5-B19A-EC31F4EB2646}"/>
    <cellStyle name="Normal 13 4 14 7" xfId="16847" xr:uid="{8C2B669B-7122-416B-B817-375AD1E87A43}"/>
    <cellStyle name="Normal 13 4 14 8" xfId="16848" xr:uid="{40D1D3D2-866E-4C83-A3EB-13990259778D}"/>
    <cellStyle name="Normal 13 4 14 9" xfId="16849" xr:uid="{8CF4A2E8-F2CB-442D-8C78-881AB9D66545}"/>
    <cellStyle name="Normal 13 4 15" xfId="16850" xr:uid="{2BE76305-B8C7-43B1-B0F2-B9AD2F055E8E}"/>
    <cellStyle name="Normal 13 4 15 10" xfId="16851" xr:uid="{3097CEDF-40F6-4DC1-8A30-1BC7653B04FD}"/>
    <cellStyle name="Normal 13 4 15 11" xfId="16852" xr:uid="{6400BF84-FB58-4966-8375-37A327E07C23}"/>
    <cellStyle name="Normal 13 4 15 12" xfId="16853" xr:uid="{BEC24EA1-062D-40E4-B1B1-DF4E78A9B757}"/>
    <cellStyle name="Normal 13 4 15 13" xfId="16854" xr:uid="{C787AE21-7531-4654-B025-5CF1B8A40B09}"/>
    <cellStyle name="Normal 13 4 15 14" xfId="16855" xr:uid="{2503AEED-AEBB-455E-8C15-92EB4B1E33DD}"/>
    <cellStyle name="Normal 13 4 15 15" xfId="16856" xr:uid="{8A74D157-64A0-48C5-AA27-E4A1F81F958E}"/>
    <cellStyle name="Normal 13 4 15 16" xfId="16857" xr:uid="{915040E1-8EF7-4AD8-9DD0-44B917FB8291}"/>
    <cellStyle name="Normal 13 4 15 17" xfId="16858" xr:uid="{965BDC1F-0E72-40CE-8871-FB2E6C516FAC}"/>
    <cellStyle name="Normal 13 4 15 18" xfId="16859" xr:uid="{297A2B5D-AF04-415A-A21A-FFEDC43851A0}"/>
    <cellStyle name="Normal 13 4 15 19" xfId="16860" xr:uid="{545A12C4-8406-48BD-9C03-22E746E89A9A}"/>
    <cellStyle name="Normal 13 4 15 2" xfId="16861" xr:uid="{88919947-B8A7-42C8-BAFB-9E93DD0264AA}"/>
    <cellStyle name="Normal 13 4 15 20" xfId="16862" xr:uid="{86EAAD65-60F3-4147-84F4-0240F174A556}"/>
    <cellStyle name="Normal 13 4 15 21" xfId="16863" xr:uid="{6D5BCC1D-0D40-434C-A100-A3AC457034DB}"/>
    <cellStyle name="Normal 13 4 15 22" xfId="16864" xr:uid="{CA9F917A-D555-488A-8E62-C1D45B98E360}"/>
    <cellStyle name="Normal 13 4 15 3" xfId="16865" xr:uid="{34788B09-6317-4E98-A962-FE5030D15543}"/>
    <cellStyle name="Normal 13 4 15 4" xfId="16866" xr:uid="{3D02CB6F-ECC3-46C4-8BDE-4B6D880BD700}"/>
    <cellStyle name="Normal 13 4 15 5" xfId="16867" xr:uid="{7817B2AB-1155-4C4A-830E-F8D47EFA4980}"/>
    <cellStyle name="Normal 13 4 15 6" xfId="16868" xr:uid="{1A233571-4EB7-4B31-A032-86DAF7718A0E}"/>
    <cellStyle name="Normal 13 4 15 7" xfId="16869" xr:uid="{25C77AD8-11C7-474A-83E1-F3DC32C55FCE}"/>
    <cellStyle name="Normal 13 4 15 8" xfId="16870" xr:uid="{4B295ADC-ED21-4A24-B02A-6B00C06C7329}"/>
    <cellStyle name="Normal 13 4 15 9" xfId="16871" xr:uid="{42672ADE-94A3-48AC-879A-457DEAF30A46}"/>
    <cellStyle name="Normal 13 4 16" xfId="16872" xr:uid="{A9446120-07DE-44E1-BA32-F6E3DCA9ABF5}"/>
    <cellStyle name="Normal 13 4 17" xfId="16873" xr:uid="{EAD309E2-A3F5-4983-92C6-E61605CDA25B}"/>
    <cellStyle name="Normal 13 4 18" xfId="16874" xr:uid="{2EFD2264-6708-4C1E-92F4-ECE62F22E3B2}"/>
    <cellStyle name="Normal 13 4 19" xfId="16875" xr:uid="{BEAF52FE-E632-4E5B-AD3B-09A112C9B9DB}"/>
    <cellStyle name="Normal 13 4 2" xfId="16876" xr:uid="{1CA836CA-FBF6-4830-8324-DC9880383093}"/>
    <cellStyle name="Normal 13 4 2 10" xfId="16877" xr:uid="{618DA988-5381-43D0-BF65-0391C4E552CD}"/>
    <cellStyle name="Normal 13 4 2 10 10" xfId="16878" xr:uid="{10BDEF0B-3EC9-435A-A8D3-6F4341F3D7A6}"/>
    <cellStyle name="Normal 13 4 2 10 11" xfId="16879" xr:uid="{086A5822-866B-4DF6-95D8-3C45F97A37E3}"/>
    <cellStyle name="Normal 13 4 2 10 12" xfId="16880" xr:uid="{004F12C0-9015-42C8-9258-32EF5AB608CF}"/>
    <cellStyle name="Normal 13 4 2 10 13" xfId="16881" xr:uid="{42C8C9D7-FA5C-4059-BAE2-AFB2FD95E24A}"/>
    <cellStyle name="Normal 13 4 2 10 14" xfId="16882" xr:uid="{36A0B386-6EA5-4C0B-9311-FD814EA3F2D8}"/>
    <cellStyle name="Normal 13 4 2 10 15" xfId="16883" xr:uid="{0EF5C4DA-6952-4483-B838-A5EB3AAB5D79}"/>
    <cellStyle name="Normal 13 4 2 10 16" xfId="16884" xr:uid="{481AE18F-24CF-4524-8A29-0FA885BBE851}"/>
    <cellStyle name="Normal 13 4 2 10 17" xfId="16885" xr:uid="{CDFA2386-2D36-42E0-ADAC-0F87DA4E455D}"/>
    <cellStyle name="Normal 13 4 2 10 18" xfId="16886" xr:uid="{09AEFE4B-D079-499C-9D81-F13079F95244}"/>
    <cellStyle name="Normal 13 4 2 10 19" xfId="16887" xr:uid="{C3D81798-E7FD-4331-98CE-179DD2FB355E}"/>
    <cellStyle name="Normal 13 4 2 10 2" xfId="16888" xr:uid="{1CECFFD2-3250-4909-AF62-D895EF87600F}"/>
    <cellStyle name="Normal 13 4 2 10 20" xfId="16889" xr:uid="{5D324D26-7B8E-4CAB-A3DC-F645F72BC419}"/>
    <cellStyle name="Normal 13 4 2 10 21" xfId="16890" xr:uid="{894A994F-5F45-4F8F-80B2-3FE56A19FEFD}"/>
    <cellStyle name="Normal 13 4 2 10 22" xfId="16891" xr:uid="{8000441C-0EBD-4F13-838E-6FBAC486E9DC}"/>
    <cellStyle name="Normal 13 4 2 10 3" xfId="16892" xr:uid="{3E10DAC6-CBF4-43DE-9834-1CB569CBA400}"/>
    <cellStyle name="Normal 13 4 2 10 4" xfId="16893" xr:uid="{06740368-4041-4AD3-9B99-82314FB7BB7D}"/>
    <cellStyle name="Normal 13 4 2 10 5" xfId="16894" xr:uid="{518C72DE-36DF-4195-8CF0-015D03A3DF7E}"/>
    <cellStyle name="Normal 13 4 2 10 6" xfId="16895" xr:uid="{06F7B33C-ACF1-4603-AF76-CA4C1CC68146}"/>
    <cellStyle name="Normal 13 4 2 10 7" xfId="16896" xr:uid="{CBA9AEEE-28C5-45F7-A47E-8418FEBDBC71}"/>
    <cellStyle name="Normal 13 4 2 10 8" xfId="16897" xr:uid="{F3571688-585F-4972-9160-BD48D395D6FE}"/>
    <cellStyle name="Normal 13 4 2 10 9" xfId="16898" xr:uid="{6F95AA07-366A-4FC3-A6BE-DA0BF1EB15C3}"/>
    <cellStyle name="Normal 13 4 2 11" xfId="16899" xr:uid="{8DC1FDC5-B7BF-4798-8C1B-FC10F6DE7C77}"/>
    <cellStyle name="Normal 13 4 2 12" xfId="16900" xr:uid="{4A0063F6-A76B-49B2-88DD-1FA217B24757}"/>
    <cellStyle name="Normal 13 4 2 13" xfId="16901" xr:uid="{5BA4B175-B085-4C90-80E8-B2A8C1ECF126}"/>
    <cellStyle name="Normal 13 4 2 14" xfId="16902" xr:uid="{8E3FA1A8-795A-4BB3-8962-953A170478D1}"/>
    <cellStyle name="Normal 13 4 2 15" xfId="16903" xr:uid="{E6B5A4A7-D5FF-423F-A11F-95749FF5659C}"/>
    <cellStyle name="Normal 13 4 2 16" xfId="16904" xr:uid="{74C3E2DA-734F-4007-B31F-DCFC4B1F53AA}"/>
    <cellStyle name="Normal 13 4 2 17" xfId="16905" xr:uid="{C235E193-6F5B-440A-9B06-98D34B0A7A50}"/>
    <cellStyle name="Normal 13 4 2 18" xfId="16906" xr:uid="{D1F37A31-8F5A-463C-85E8-56B304005BA0}"/>
    <cellStyle name="Normal 13 4 2 19" xfId="16907" xr:uid="{8CAF1461-7CAF-4D13-8324-CFB8540FCEDA}"/>
    <cellStyle name="Normal 13 4 2 2" xfId="16908" xr:uid="{189FFC54-A321-4131-9829-DD3930F2DA38}"/>
    <cellStyle name="Normal 13 4 2 2 10" xfId="16909" xr:uid="{82FC44CB-2054-4E6F-8C57-1699AC05FA99}"/>
    <cellStyle name="Normal 13 4 2 2 11" xfId="16910" xr:uid="{728E991B-F0E4-405B-BEB0-25F2804CEB2F}"/>
    <cellStyle name="Normal 13 4 2 2 12" xfId="16911" xr:uid="{68EBE468-13E6-426C-B7B7-ADDB972A0DC8}"/>
    <cellStyle name="Normal 13 4 2 2 13" xfId="16912" xr:uid="{5139C225-54CB-4A33-894B-EC785FF0280D}"/>
    <cellStyle name="Normal 13 4 2 2 14" xfId="16913" xr:uid="{E85F043F-28D2-4A87-ADAB-7F6F653485C5}"/>
    <cellStyle name="Normal 13 4 2 2 15" xfId="16914" xr:uid="{B18F4B62-CF0B-47E8-AA8D-F3D7EC7645C2}"/>
    <cellStyle name="Normal 13 4 2 2 16" xfId="16915" xr:uid="{18058D34-8929-4B57-A712-C6EC770F1DED}"/>
    <cellStyle name="Normal 13 4 2 2 17" xfId="16916" xr:uid="{5C780E3E-B4B3-44EA-9FC7-236448E09EF6}"/>
    <cellStyle name="Normal 13 4 2 2 18" xfId="16917" xr:uid="{EAC03ED5-803A-4A62-ADCC-6DD6AF82EFFA}"/>
    <cellStyle name="Normal 13 4 2 2 19" xfId="16918" xr:uid="{34C58961-0C02-431A-B00B-C5EDA88FEC6D}"/>
    <cellStyle name="Normal 13 4 2 2 2" xfId="16919" xr:uid="{5BCABA4D-4851-4D07-B9FF-6B918C5F27B0}"/>
    <cellStyle name="Normal 13 4 2 2 20" xfId="16920" xr:uid="{907FCEC7-4AC2-4077-999D-032586182A7C}"/>
    <cellStyle name="Normal 13 4 2 2 21" xfId="16921" xr:uid="{03F2C409-08D3-4171-A7A9-F93C1B54B406}"/>
    <cellStyle name="Normal 13 4 2 2 22" xfId="16922" xr:uid="{FAF7486D-075D-44D1-8B8A-1EDD88500159}"/>
    <cellStyle name="Normal 13 4 2 2 3" xfId="16923" xr:uid="{17D89FDC-D1B9-4F83-B8C5-86B6E08F66D8}"/>
    <cellStyle name="Normal 13 4 2 2 4" xfId="16924" xr:uid="{6BB3BE3B-4CF6-49AF-A959-601FC6C3061C}"/>
    <cellStyle name="Normal 13 4 2 2 5" xfId="16925" xr:uid="{8B965797-14D5-4A5F-9905-7763C5AA9D3F}"/>
    <cellStyle name="Normal 13 4 2 2 6" xfId="16926" xr:uid="{93772F7D-8A2C-4084-89FC-58A971038818}"/>
    <cellStyle name="Normal 13 4 2 2 7" xfId="16927" xr:uid="{C66D0955-2917-4D8C-8EF7-337DF5E06974}"/>
    <cellStyle name="Normal 13 4 2 2 8" xfId="16928" xr:uid="{62424CF8-E89A-424C-A5F8-1ADB49992A55}"/>
    <cellStyle name="Normal 13 4 2 2 9" xfId="16929" xr:uid="{88D90031-8540-4053-AA10-75EB0A2F705B}"/>
    <cellStyle name="Normal 13 4 2 20" xfId="16930" xr:uid="{FAEE9F99-8218-4D2E-857E-3B25658CBE1D}"/>
    <cellStyle name="Normal 13 4 2 21" xfId="16931" xr:uid="{DD0D0EE1-35CA-4EAC-8AA6-7EAAB499CA33}"/>
    <cellStyle name="Normal 13 4 2 22" xfId="16932" xr:uid="{56E11C98-6768-4B96-B566-CDF7FA1AEBFB}"/>
    <cellStyle name="Normal 13 4 2 23" xfId="16933" xr:uid="{F7696C45-1098-4287-94DF-0117843316DA}"/>
    <cellStyle name="Normal 13 4 2 24" xfId="16934" xr:uid="{DDE2FD50-0179-494C-A2C1-DE1FF8FF73D0}"/>
    <cellStyle name="Normal 13 4 2 25" xfId="16935" xr:uid="{824E8D3D-9671-4652-AE66-67F7861AB21C}"/>
    <cellStyle name="Normal 13 4 2 26" xfId="16936" xr:uid="{6B49E935-D85D-4485-9256-D64EF9BD9819}"/>
    <cellStyle name="Normal 13 4 2 27" xfId="16937" xr:uid="{9E2FCA5B-6278-4C59-AF46-2351771CE306}"/>
    <cellStyle name="Normal 13 4 2 28" xfId="16938" xr:uid="{27AF0781-9266-4ED3-8A43-535F071322F8}"/>
    <cellStyle name="Normal 13 4 2 29" xfId="16939" xr:uid="{F22E24AE-6BCA-4C25-9021-37C7829A4780}"/>
    <cellStyle name="Normal 13 4 2 3" xfId="16940" xr:uid="{322BFE06-6FDD-46E8-AEA8-6534274EB25D}"/>
    <cellStyle name="Normal 13 4 2 3 10" xfId="16941" xr:uid="{D8563D37-3BF8-4694-8ECF-E2CD739672D1}"/>
    <cellStyle name="Normal 13 4 2 3 11" xfId="16942" xr:uid="{1F7C8E39-6BD0-406A-A3E7-4FDB98F4FA52}"/>
    <cellStyle name="Normal 13 4 2 3 12" xfId="16943" xr:uid="{30DAB415-25DF-4FE6-AFF2-A0105D1101FA}"/>
    <cellStyle name="Normal 13 4 2 3 13" xfId="16944" xr:uid="{4EA9FC6F-B5AF-4A54-A09B-F3D9C9B6385D}"/>
    <cellStyle name="Normal 13 4 2 3 14" xfId="16945" xr:uid="{FBEF848A-F632-46E6-A9DC-7BDE4899B2E5}"/>
    <cellStyle name="Normal 13 4 2 3 15" xfId="16946" xr:uid="{4FB8B5F1-70F8-4C4D-BEA7-C795B6143D78}"/>
    <cellStyle name="Normal 13 4 2 3 16" xfId="16947" xr:uid="{FA2BA6E2-72C3-4839-AB1E-D8D83ADBED6D}"/>
    <cellStyle name="Normal 13 4 2 3 17" xfId="16948" xr:uid="{7038FDCD-4414-456A-9E3A-476D18816A23}"/>
    <cellStyle name="Normal 13 4 2 3 18" xfId="16949" xr:uid="{78FEB35E-7601-4770-BDF0-BF8CCE4740C4}"/>
    <cellStyle name="Normal 13 4 2 3 19" xfId="16950" xr:uid="{51C9E82A-5CF9-4E7D-B3AA-44DF174B25E0}"/>
    <cellStyle name="Normal 13 4 2 3 2" xfId="16951" xr:uid="{FDA0284C-6FF2-42E9-A82E-EE0369019837}"/>
    <cellStyle name="Normal 13 4 2 3 20" xfId="16952" xr:uid="{60D21079-0EC4-470F-9C9D-D3969F754E9B}"/>
    <cellStyle name="Normal 13 4 2 3 21" xfId="16953" xr:uid="{3B6AD4CD-E0E5-40BC-BFB0-315A173F2A6E}"/>
    <cellStyle name="Normal 13 4 2 3 22" xfId="16954" xr:uid="{0652BC47-3F82-4733-BA4D-278D72EE19A5}"/>
    <cellStyle name="Normal 13 4 2 3 3" xfId="16955" xr:uid="{627B81BC-67E5-42CD-B757-F35971A84602}"/>
    <cellStyle name="Normal 13 4 2 3 4" xfId="16956" xr:uid="{A3580BE4-7499-4F67-82D3-D67903C69B46}"/>
    <cellStyle name="Normal 13 4 2 3 5" xfId="16957" xr:uid="{12B05086-361D-41FA-BEAD-5FA01FDB3130}"/>
    <cellStyle name="Normal 13 4 2 3 6" xfId="16958" xr:uid="{2FE263D2-9CE7-4AFA-BE65-E24581E742B3}"/>
    <cellStyle name="Normal 13 4 2 3 7" xfId="16959" xr:uid="{B7ABAEBC-BA6F-4B75-8A5D-A4002A3C1326}"/>
    <cellStyle name="Normal 13 4 2 3 8" xfId="16960" xr:uid="{5C95D779-146C-4AA6-A158-A5988EDA47BB}"/>
    <cellStyle name="Normal 13 4 2 3 9" xfId="16961" xr:uid="{CD3D2BEA-EF73-449A-99C6-0DEE2793E31B}"/>
    <cellStyle name="Normal 13 4 2 30" xfId="16962" xr:uid="{42A68A67-C971-4E86-A35A-0C7BCDE19A55}"/>
    <cellStyle name="Normal 13 4 2 31" xfId="16963" xr:uid="{7D78B6C2-E14C-4E0C-ACD6-174EABDE72E0}"/>
    <cellStyle name="Normal 13 4 2 4" xfId="16964" xr:uid="{8D481531-255D-4CB0-8354-873798BF7CBB}"/>
    <cellStyle name="Normal 13 4 2 4 10" xfId="16965" xr:uid="{5781D680-7B52-4C59-974D-C83C19F97C7B}"/>
    <cellStyle name="Normal 13 4 2 4 11" xfId="16966" xr:uid="{F60F1C45-C8DA-465D-B90B-FFD928FA6DF9}"/>
    <cellStyle name="Normal 13 4 2 4 12" xfId="16967" xr:uid="{5C8D5603-9CF7-4F9F-8732-98F4BC76C9D8}"/>
    <cellStyle name="Normal 13 4 2 4 13" xfId="16968" xr:uid="{4BDA0C13-ECDC-4640-BF67-AB028CC2535E}"/>
    <cellStyle name="Normal 13 4 2 4 14" xfId="16969" xr:uid="{54105310-8D5C-49B0-802B-A19774FB2633}"/>
    <cellStyle name="Normal 13 4 2 4 15" xfId="16970" xr:uid="{4D3F360D-2EA5-4C17-8BFC-2D20B8E7B5B6}"/>
    <cellStyle name="Normal 13 4 2 4 16" xfId="16971" xr:uid="{688AACA2-90E6-48B0-A675-753C8A2CC42E}"/>
    <cellStyle name="Normal 13 4 2 4 17" xfId="16972" xr:uid="{30A8F887-F633-4416-9D80-77B83BDF0A7B}"/>
    <cellStyle name="Normal 13 4 2 4 18" xfId="16973" xr:uid="{06452F6F-06AA-4BC3-A5EC-5A82FCC5D407}"/>
    <cellStyle name="Normal 13 4 2 4 19" xfId="16974" xr:uid="{44DBE967-2D85-4F33-A3DE-6797DCEA160C}"/>
    <cellStyle name="Normal 13 4 2 4 2" xfId="16975" xr:uid="{E2745958-8517-46DE-8F1F-9D7081E6645E}"/>
    <cellStyle name="Normal 13 4 2 4 20" xfId="16976" xr:uid="{01DF387F-E420-4B50-9762-3B8E778BD76C}"/>
    <cellStyle name="Normal 13 4 2 4 21" xfId="16977" xr:uid="{A091E13E-1EB6-4A63-9FCF-04105349CE90}"/>
    <cellStyle name="Normal 13 4 2 4 22" xfId="16978" xr:uid="{188AE597-61DF-4357-A4A5-75F4627BBF45}"/>
    <cellStyle name="Normal 13 4 2 4 3" xfId="16979" xr:uid="{DB67A34E-9DEE-4A50-A32B-A5DEB744A48A}"/>
    <cellStyle name="Normal 13 4 2 4 4" xfId="16980" xr:uid="{4DDB514E-AE23-4E59-B625-CD900B20E364}"/>
    <cellStyle name="Normal 13 4 2 4 5" xfId="16981" xr:uid="{5D28CCEE-2398-414D-AD3D-B732B3020B52}"/>
    <cellStyle name="Normal 13 4 2 4 6" xfId="16982" xr:uid="{C46F368E-9C7F-4126-BA83-C79ADD920D19}"/>
    <cellStyle name="Normal 13 4 2 4 7" xfId="16983" xr:uid="{21BBBF41-DD54-4B19-86C8-512D53CB0923}"/>
    <cellStyle name="Normal 13 4 2 4 8" xfId="16984" xr:uid="{ED699633-95E5-498F-99F2-A8BDEA6FE19A}"/>
    <cellStyle name="Normal 13 4 2 4 9" xfId="16985" xr:uid="{4478CD8B-A719-42B8-9A8F-3F07F6120660}"/>
    <cellStyle name="Normal 13 4 2 5" xfId="16986" xr:uid="{47B1F68C-AF65-426A-AE0F-BD31E8AF069E}"/>
    <cellStyle name="Normal 13 4 2 5 10" xfId="16987" xr:uid="{09F9F55E-35DC-4CFA-A224-FC0E72848996}"/>
    <cellStyle name="Normal 13 4 2 5 11" xfId="16988" xr:uid="{096DACAD-0CA4-45D4-99CC-30684B2D31AF}"/>
    <cellStyle name="Normal 13 4 2 5 12" xfId="16989" xr:uid="{FA7E78F3-02A8-4CAE-ACCD-6FD72587EBA6}"/>
    <cellStyle name="Normal 13 4 2 5 13" xfId="16990" xr:uid="{78FD5B5B-211F-4FF5-9285-D56789838D18}"/>
    <cellStyle name="Normal 13 4 2 5 14" xfId="16991" xr:uid="{9E6DE92D-3470-45B5-9063-16B0F0478D18}"/>
    <cellStyle name="Normal 13 4 2 5 15" xfId="16992" xr:uid="{CEF83F57-075B-4171-AE05-7148E9CEF104}"/>
    <cellStyle name="Normal 13 4 2 5 16" xfId="16993" xr:uid="{C713DC74-0558-4070-89F6-0A839F534A46}"/>
    <cellStyle name="Normal 13 4 2 5 17" xfId="16994" xr:uid="{E5CCF535-1FD3-494C-A419-F562167F7C86}"/>
    <cellStyle name="Normal 13 4 2 5 18" xfId="16995" xr:uid="{39F7772F-988A-41FA-83B0-9717D627D471}"/>
    <cellStyle name="Normal 13 4 2 5 19" xfId="16996" xr:uid="{18F96BC0-D9CE-45F6-807C-00531E65CFC7}"/>
    <cellStyle name="Normal 13 4 2 5 2" xfId="16997" xr:uid="{9F49B3AD-FAB6-4083-A85B-44BC8DDD2CB7}"/>
    <cellStyle name="Normal 13 4 2 5 20" xfId="16998" xr:uid="{B696FF0D-3FA6-4066-AA7F-F307E1FF0123}"/>
    <cellStyle name="Normal 13 4 2 5 21" xfId="16999" xr:uid="{4F2985D5-8CF0-4641-B53B-EF607ED7F39D}"/>
    <cellStyle name="Normal 13 4 2 5 22" xfId="17000" xr:uid="{23FB9550-701B-4570-984F-4AF3385D493B}"/>
    <cellStyle name="Normal 13 4 2 5 3" xfId="17001" xr:uid="{11A60EF5-AB61-4B62-B4C2-3B4E435F7D05}"/>
    <cellStyle name="Normal 13 4 2 5 4" xfId="17002" xr:uid="{334CB537-D2F9-4DCF-84A2-074B3C1B8A58}"/>
    <cellStyle name="Normal 13 4 2 5 5" xfId="17003" xr:uid="{22A0A738-4AB9-4181-B4C0-E692A021AF7A}"/>
    <cellStyle name="Normal 13 4 2 5 6" xfId="17004" xr:uid="{94149B7E-7947-461F-8627-7F1BA6DC9FCF}"/>
    <cellStyle name="Normal 13 4 2 5 7" xfId="17005" xr:uid="{413492A5-2FC9-4300-A3BB-83996E4CF778}"/>
    <cellStyle name="Normal 13 4 2 5 8" xfId="17006" xr:uid="{2E4FC62C-B1A1-4195-AF2A-E223CF35F614}"/>
    <cellStyle name="Normal 13 4 2 5 9" xfId="17007" xr:uid="{4DF2706F-140F-415C-B537-1076FDF0784F}"/>
    <cellStyle name="Normal 13 4 2 6" xfId="17008" xr:uid="{48BEA209-1077-41A2-BD25-D9C8C07938D3}"/>
    <cellStyle name="Normal 13 4 2 6 10" xfId="17009" xr:uid="{77F4E93A-0DAA-4D85-8D6E-9AE847053235}"/>
    <cellStyle name="Normal 13 4 2 6 11" xfId="17010" xr:uid="{B0076A60-2B33-47CA-A16D-D0AF7187A4BE}"/>
    <cellStyle name="Normal 13 4 2 6 12" xfId="17011" xr:uid="{F1BC18E1-A735-4E57-9654-C48A0CDB863C}"/>
    <cellStyle name="Normal 13 4 2 6 13" xfId="17012" xr:uid="{4D9F4B0A-C3B8-4D1A-8488-60EC4936C46D}"/>
    <cellStyle name="Normal 13 4 2 6 14" xfId="17013" xr:uid="{97839596-0282-4C73-A460-EF16D9918839}"/>
    <cellStyle name="Normal 13 4 2 6 15" xfId="17014" xr:uid="{077D6724-22A3-4F76-BF67-D1692DE6500F}"/>
    <cellStyle name="Normal 13 4 2 6 16" xfId="17015" xr:uid="{361478CF-2EA5-4C57-A3DF-F1A21ABCCE7E}"/>
    <cellStyle name="Normal 13 4 2 6 17" xfId="17016" xr:uid="{BD987BDE-1003-4228-9CE2-395120BF2B7B}"/>
    <cellStyle name="Normal 13 4 2 6 18" xfId="17017" xr:uid="{9BD4202F-0212-4EFB-9564-5B341DD69801}"/>
    <cellStyle name="Normal 13 4 2 6 19" xfId="17018" xr:uid="{7A90D0E2-7B26-4688-B3B8-60537BCB32F0}"/>
    <cellStyle name="Normal 13 4 2 6 2" xfId="17019" xr:uid="{F8715691-D2EA-43F8-8A53-11A11FE0BE0B}"/>
    <cellStyle name="Normal 13 4 2 6 20" xfId="17020" xr:uid="{C717A8E5-3746-4481-A6EB-1C58617D207F}"/>
    <cellStyle name="Normal 13 4 2 6 21" xfId="17021" xr:uid="{B8EF754B-F9EC-4056-A69B-7EB702F93250}"/>
    <cellStyle name="Normal 13 4 2 6 22" xfId="17022" xr:uid="{31018728-7132-4485-8C19-52868340F7CF}"/>
    <cellStyle name="Normal 13 4 2 6 3" xfId="17023" xr:uid="{7EA33C99-3ADD-4FAF-B6F7-A984EBFB6351}"/>
    <cellStyle name="Normal 13 4 2 6 4" xfId="17024" xr:uid="{4FB94BDB-6D81-40BF-8462-61B268000D67}"/>
    <cellStyle name="Normal 13 4 2 6 5" xfId="17025" xr:uid="{10BE98A3-9672-46FC-AF8C-E0213BAF945B}"/>
    <cellStyle name="Normal 13 4 2 6 6" xfId="17026" xr:uid="{ADEE513B-3BD0-49FA-B019-64BE813250F8}"/>
    <cellStyle name="Normal 13 4 2 6 7" xfId="17027" xr:uid="{671C308A-DD98-40F7-A9EE-95264596217C}"/>
    <cellStyle name="Normal 13 4 2 6 8" xfId="17028" xr:uid="{3808BA03-EFEE-4407-A6E7-32854F1D16D2}"/>
    <cellStyle name="Normal 13 4 2 6 9" xfId="17029" xr:uid="{36B96802-6DF3-4B4F-A98B-F051B79850A3}"/>
    <cellStyle name="Normal 13 4 2 7" xfId="17030" xr:uid="{EB860EB3-4892-4A81-A06A-997358378A05}"/>
    <cellStyle name="Normal 13 4 2 7 10" xfId="17031" xr:uid="{087A6004-734E-462D-9426-0187374ADDAE}"/>
    <cellStyle name="Normal 13 4 2 7 11" xfId="17032" xr:uid="{D7195679-67C2-423B-AB2D-632DC2F4630A}"/>
    <cellStyle name="Normal 13 4 2 7 12" xfId="17033" xr:uid="{2B7429EE-B4E0-4B26-9032-F2FBC66E5D39}"/>
    <cellStyle name="Normal 13 4 2 7 13" xfId="17034" xr:uid="{0F31668F-69B4-4A97-BF77-36C2132B1412}"/>
    <cellStyle name="Normal 13 4 2 7 14" xfId="17035" xr:uid="{913F9B00-8CCE-4863-ABD7-99F9B2E6D618}"/>
    <cellStyle name="Normal 13 4 2 7 15" xfId="17036" xr:uid="{9EF21C70-6F1A-4214-B6B8-5B2F3ED3AD95}"/>
    <cellStyle name="Normal 13 4 2 7 16" xfId="17037" xr:uid="{D8744E67-8960-4F67-BADC-631084B0A738}"/>
    <cellStyle name="Normal 13 4 2 7 17" xfId="17038" xr:uid="{B5562856-DF32-420D-9886-0385DE1F770C}"/>
    <cellStyle name="Normal 13 4 2 7 18" xfId="17039" xr:uid="{97EA2E57-CC8F-4CA2-888B-A3DE8952DA8A}"/>
    <cellStyle name="Normal 13 4 2 7 19" xfId="17040" xr:uid="{23643831-F4D0-49C0-8639-91BA66742BD8}"/>
    <cellStyle name="Normal 13 4 2 7 2" xfId="17041" xr:uid="{73C85EF2-12BA-4010-9F00-6B4D6C48CB81}"/>
    <cellStyle name="Normal 13 4 2 7 20" xfId="17042" xr:uid="{B3DC8170-F7E6-4BB6-896B-281C2426A8E4}"/>
    <cellStyle name="Normal 13 4 2 7 21" xfId="17043" xr:uid="{2120AB70-D17B-40F8-84C2-510CE414C783}"/>
    <cellStyle name="Normal 13 4 2 7 22" xfId="17044" xr:uid="{C220AB50-46C1-4DC8-9497-FD826D2D5EA6}"/>
    <cellStyle name="Normal 13 4 2 7 3" xfId="17045" xr:uid="{51626A92-1DDF-4EFF-B5AB-7C539176B326}"/>
    <cellStyle name="Normal 13 4 2 7 4" xfId="17046" xr:uid="{9B031C97-BA23-4E10-8BEB-9A96B56B18BF}"/>
    <cellStyle name="Normal 13 4 2 7 5" xfId="17047" xr:uid="{7187420E-5956-449F-B370-4EB5104E7DA7}"/>
    <cellStyle name="Normal 13 4 2 7 6" xfId="17048" xr:uid="{2317F95B-787C-4ED1-8295-5990F57312FF}"/>
    <cellStyle name="Normal 13 4 2 7 7" xfId="17049" xr:uid="{E40B5045-63F8-4DAD-93DD-C75B52C9DE6A}"/>
    <cellStyle name="Normal 13 4 2 7 8" xfId="17050" xr:uid="{6A7EFE5D-16D4-41D1-8C9C-66C1CF91E0F1}"/>
    <cellStyle name="Normal 13 4 2 7 9" xfId="17051" xr:uid="{8E1A67DD-99FD-44E6-8E63-A750B9045E63}"/>
    <cellStyle name="Normal 13 4 2 8" xfId="17052" xr:uid="{865C89BF-8BAF-4C08-A42C-86C0160E80AC}"/>
    <cellStyle name="Normal 13 4 2 8 10" xfId="17053" xr:uid="{01F1F143-8158-4CD7-B207-6A25D0B501D7}"/>
    <cellStyle name="Normal 13 4 2 8 11" xfId="17054" xr:uid="{D003A4CE-D980-4E50-83ED-F2D2F54046EC}"/>
    <cellStyle name="Normal 13 4 2 8 12" xfId="17055" xr:uid="{5AC38145-F8A4-461A-A105-97DA1A053B78}"/>
    <cellStyle name="Normal 13 4 2 8 13" xfId="17056" xr:uid="{97F07EEC-1CD9-4E9E-9437-FEC33AB7106C}"/>
    <cellStyle name="Normal 13 4 2 8 14" xfId="17057" xr:uid="{C56C0E32-D303-4603-AFAA-F721164CBD32}"/>
    <cellStyle name="Normal 13 4 2 8 15" xfId="17058" xr:uid="{8D34DC21-EEC1-4957-B283-4225AFC17CED}"/>
    <cellStyle name="Normal 13 4 2 8 16" xfId="17059" xr:uid="{678D31E5-A48B-4CD4-AFFA-8B91B79ED369}"/>
    <cellStyle name="Normal 13 4 2 8 17" xfId="17060" xr:uid="{F0D96FC4-8356-43AA-9E79-E5F332F7A0E7}"/>
    <cellStyle name="Normal 13 4 2 8 18" xfId="17061" xr:uid="{0FDF37EE-CB65-49CE-B99E-1C279AB07F47}"/>
    <cellStyle name="Normal 13 4 2 8 19" xfId="17062" xr:uid="{546316E3-894F-4D4C-B561-D1797C0A6DA0}"/>
    <cellStyle name="Normal 13 4 2 8 2" xfId="17063" xr:uid="{8A50A885-B07A-4B0A-921F-692448E62D7C}"/>
    <cellStyle name="Normal 13 4 2 8 20" xfId="17064" xr:uid="{B41BEBD6-9879-40F1-9483-C99C35967D49}"/>
    <cellStyle name="Normal 13 4 2 8 21" xfId="17065" xr:uid="{349F801C-2AD1-45E8-A17F-FC2CC19604CE}"/>
    <cellStyle name="Normal 13 4 2 8 22" xfId="17066" xr:uid="{F3F824B7-6CBE-4F63-A437-694BDD05F9DB}"/>
    <cellStyle name="Normal 13 4 2 8 3" xfId="17067" xr:uid="{ADFE7A8D-A641-49D6-8999-3634FBC84A48}"/>
    <cellStyle name="Normal 13 4 2 8 4" xfId="17068" xr:uid="{856D6489-C399-472F-BA83-9992355483EE}"/>
    <cellStyle name="Normal 13 4 2 8 5" xfId="17069" xr:uid="{6352E0E4-3211-4C66-9BB7-2558D3E69603}"/>
    <cellStyle name="Normal 13 4 2 8 6" xfId="17070" xr:uid="{892D70B3-889E-4F0E-9F32-1290718B9F6D}"/>
    <cellStyle name="Normal 13 4 2 8 7" xfId="17071" xr:uid="{ED90EB31-785A-48D2-949E-6F7784678255}"/>
    <cellStyle name="Normal 13 4 2 8 8" xfId="17072" xr:uid="{84D19706-30F5-47D2-98AF-FD6E5002107C}"/>
    <cellStyle name="Normal 13 4 2 8 9" xfId="17073" xr:uid="{4FCB040E-710B-4FD2-9E8A-C786B7AA202F}"/>
    <cellStyle name="Normal 13 4 2 9" xfId="17074" xr:uid="{2C5AAF03-97A9-4F72-809A-EF6F6B3373CF}"/>
    <cellStyle name="Normal 13 4 2 9 10" xfId="17075" xr:uid="{86CBB1D6-91E8-4753-BC6C-4E571F2DCF15}"/>
    <cellStyle name="Normal 13 4 2 9 11" xfId="17076" xr:uid="{1392FC0F-15AE-49CD-924C-3608A702CE0D}"/>
    <cellStyle name="Normal 13 4 2 9 12" xfId="17077" xr:uid="{E610613F-BF32-4906-BE71-75EEBA3C07FC}"/>
    <cellStyle name="Normal 13 4 2 9 13" xfId="17078" xr:uid="{99DFD14C-6BE1-4129-AA42-5DAD644AEE8C}"/>
    <cellStyle name="Normal 13 4 2 9 14" xfId="17079" xr:uid="{79217BC1-EFAD-40AB-9C49-7D796557DFEB}"/>
    <cellStyle name="Normal 13 4 2 9 15" xfId="17080" xr:uid="{75F29ADD-7422-4500-9577-4A4DEF53919E}"/>
    <cellStyle name="Normal 13 4 2 9 16" xfId="17081" xr:uid="{A4CF892F-1676-4565-B134-3359D02B214A}"/>
    <cellStyle name="Normal 13 4 2 9 17" xfId="17082" xr:uid="{8664F2E6-3625-410D-B6A1-89A9BDD9F674}"/>
    <cellStyle name="Normal 13 4 2 9 18" xfId="17083" xr:uid="{B3EE9DEC-8F9A-4D49-A58F-42C6B50E4E44}"/>
    <cellStyle name="Normal 13 4 2 9 19" xfId="17084" xr:uid="{36220880-F0E9-4332-8363-CFCF323B66A6}"/>
    <cellStyle name="Normal 13 4 2 9 2" xfId="17085" xr:uid="{DD509E9E-3644-43C8-BA5E-547E4884CE9A}"/>
    <cellStyle name="Normal 13 4 2 9 20" xfId="17086" xr:uid="{D878EA8B-30DD-4AD1-A0BB-E312A6F74865}"/>
    <cellStyle name="Normal 13 4 2 9 21" xfId="17087" xr:uid="{6313DB6B-9AEA-42AB-B157-654084958BBA}"/>
    <cellStyle name="Normal 13 4 2 9 22" xfId="17088" xr:uid="{E4188944-EF58-48AF-A3A1-E3D44960A609}"/>
    <cellStyle name="Normal 13 4 2 9 3" xfId="17089" xr:uid="{B34C1778-E92C-4EA1-A6ED-9BCA6716E88A}"/>
    <cellStyle name="Normal 13 4 2 9 4" xfId="17090" xr:uid="{86D13DEF-CFBE-45C4-9F43-41F48C78F3F2}"/>
    <cellStyle name="Normal 13 4 2 9 5" xfId="17091" xr:uid="{A3C2DDCA-030B-40D5-AA2D-BBEFB0B85F2E}"/>
    <cellStyle name="Normal 13 4 2 9 6" xfId="17092" xr:uid="{B91B25F3-729C-4D28-BB8C-DB4B456B953D}"/>
    <cellStyle name="Normal 13 4 2 9 7" xfId="17093" xr:uid="{FC632932-8B6E-460A-B5BE-F8FC605C13CE}"/>
    <cellStyle name="Normal 13 4 2 9 8" xfId="17094" xr:uid="{779791C0-E68D-4539-A758-0DA4BF6912CA}"/>
    <cellStyle name="Normal 13 4 2 9 9" xfId="17095" xr:uid="{41F0D36E-C8A0-4951-AC0A-A2C37FCB46A7}"/>
    <cellStyle name="Normal 13 4 20" xfId="17096" xr:uid="{EABF2D69-E9FA-4A3D-B1EF-19D9E770EC8E}"/>
    <cellStyle name="Normal 13 4 21" xfId="17097" xr:uid="{C93AF6D3-A521-447C-82FC-D2AEB227F7EE}"/>
    <cellStyle name="Normal 13 4 22" xfId="17098" xr:uid="{949BDCAE-FDDE-4201-9A53-5D538C093194}"/>
    <cellStyle name="Normal 13 4 23" xfId="17099" xr:uid="{C75529AC-7ED8-4840-8103-23BD547EE001}"/>
    <cellStyle name="Normal 13 4 24" xfId="17100" xr:uid="{967E6117-4A52-42CE-82CC-9FC9C37E65E8}"/>
    <cellStyle name="Normal 13 4 25" xfId="17101" xr:uid="{E840AE66-7711-4CCF-AD51-201047C632B1}"/>
    <cellStyle name="Normal 13 4 26" xfId="17102" xr:uid="{0C15B104-A2AB-4F70-9A50-51D99A1D3700}"/>
    <cellStyle name="Normal 13 4 27" xfId="17103" xr:uid="{5217AEF0-75A5-4949-8733-E1165DF33195}"/>
    <cellStyle name="Normal 13 4 28" xfId="17104" xr:uid="{6B094DFC-BD6C-4348-95FE-1AD20778790E}"/>
    <cellStyle name="Normal 13 4 29" xfId="17105" xr:uid="{EBE87851-0755-48E0-B198-8656B559AD1D}"/>
    <cellStyle name="Normal 13 4 3" xfId="17106" xr:uid="{75C05F8B-31D8-451E-A234-4356258B7551}"/>
    <cellStyle name="Normal 13 4 3 10" xfId="17107" xr:uid="{FD150054-4649-4AFA-86D1-DE647FA34381}"/>
    <cellStyle name="Normal 13 4 3 10 10" xfId="17108" xr:uid="{70267250-3DDE-464F-90E9-19C37C253BF8}"/>
    <cellStyle name="Normal 13 4 3 10 11" xfId="17109" xr:uid="{EA52DE8B-1FF4-4287-A4F2-2AA56312A23A}"/>
    <cellStyle name="Normal 13 4 3 10 12" xfId="17110" xr:uid="{64912F70-A57B-4CD6-A93C-59FED6DC9DC0}"/>
    <cellStyle name="Normal 13 4 3 10 13" xfId="17111" xr:uid="{92FDA91F-37DE-4235-8D00-2EEB2F01F8E8}"/>
    <cellStyle name="Normal 13 4 3 10 14" xfId="17112" xr:uid="{842278D2-D593-4A45-AEC9-9B315653EF89}"/>
    <cellStyle name="Normal 13 4 3 10 15" xfId="17113" xr:uid="{940869A8-CF5D-4FDC-BCDD-61921CCDCA7B}"/>
    <cellStyle name="Normal 13 4 3 10 16" xfId="17114" xr:uid="{1B306FA1-4C10-4CA7-84DD-B545E749C4F4}"/>
    <cellStyle name="Normal 13 4 3 10 17" xfId="17115" xr:uid="{57F3A98A-794B-420A-A095-73F845950891}"/>
    <cellStyle name="Normal 13 4 3 10 18" xfId="17116" xr:uid="{F9E55B42-9DBA-4ACC-9F01-44EF42035030}"/>
    <cellStyle name="Normal 13 4 3 10 19" xfId="17117" xr:uid="{DD5CA532-C26F-4F63-8DF7-A96E11C348F7}"/>
    <cellStyle name="Normal 13 4 3 10 2" xfId="17118" xr:uid="{ADD74CB1-6D72-4508-B16E-F31C1DA99647}"/>
    <cellStyle name="Normal 13 4 3 10 20" xfId="17119" xr:uid="{0925EC74-2672-4C15-813F-0D363AEAA602}"/>
    <cellStyle name="Normal 13 4 3 10 21" xfId="17120" xr:uid="{C913A469-332B-4572-8BE8-195899FC1E73}"/>
    <cellStyle name="Normal 13 4 3 10 22" xfId="17121" xr:uid="{4EC11ED3-C7D4-49C9-BB1A-C0BC3BB2B493}"/>
    <cellStyle name="Normal 13 4 3 10 3" xfId="17122" xr:uid="{8DA0EC7A-0561-4C18-A720-F1FC5DAF4A7B}"/>
    <cellStyle name="Normal 13 4 3 10 4" xfId="17123" xr:uid="{4C498D69-7648-4130-AF52-D558FCA26A3F}"/>
    <cellStyle name="Normal 13 4 3 10 5" xfId="17124" xr:uid="{5586859A-8856-4F48-B43F-878B829B8799}"/>
    <cellStyle name="Normal 13 4 3 10 6" xfId="17125" xr:uid="{C0DFE600-CEE6-4C40-9828-B15ADD6E30FD}"/>
    <cellStyle name="Normal 13 4 3 10 7" xfId="17126" xr:uid="{2F4DF532-4B08-4B5A-8F34-2388608D7AA3}"/>
    <cellStyle name="Normal 13 4 3 10 8" xfId="17127" xr:uid="{F76ECC80-B8F5-4902-8D39-9A783E10F8BE}"/>
    <cellStyle name="Normal 13 4 3 10 9" xfId="17128" xr:uid="{0B4BB84D-729D-4AD7-96C2-5E0D707D4431}"/>
    <cellStyle name="Normal 13 4 3 11" xfId="17129" xr:uid="{C539CF0B-37C9-401A-900A-4218377FC158}"/>
    <cellStyle name="Normal 13 4 3 12" xfId="17130" xr:uid="{AB24499E-D0C6-4776-BE41-D7D5EACA5FA1}"/>
    <cellStyle name="Normal 13 4 3 13" xfId="17131" xr:uid="{A87D7EDF-DF29-440C-BEF2-6F817F5B80D9}"/>
    <cellStyle name="Normal 13 4 3 14" xfId="17132" xr:uid="{22C30FD7-9F83-44DD-AEBF-46F9F0CAA6C0}"/>
    <cellStyle name="Normal 13 4 3 15" xfId="17133" xr:uid="{92FE6229-ADF1-4320-83B0-6AFDC7711E5C}"/>
    <cellStyle name="Normal 13 4 3 16" xfId="17134" xr:uid="{9CBAFDCA-0C5E-4506-B656-EFB3CDC82BB9}"/>
    <cellStyle name="Normal 13 4 3 17" xfId="17135" xr:uid="{3B3821D0-BA46-42AC-9720-FE9F94BA8704}"/>
    <cellStyle name="Normal 13 4 3 18" xfId="17136" xr:uid="{43A34CEC-4541-4619-8318-371DB92C1CD8}"/>
    <cellStyle name="Normal 13 4 3 19" xfId="17137" xr:uid="{C6E37A07-33A9-41DD-A3DD-4BDC76379EFA}"/>
    <cellStyle name="Normal 13 4 3 2" xfId="17138" xr:uid="{E6B273B8-7E90-4026-A95B-2CAC65A9FD08}"/>
    <cellStyle name="Normal 13 4 3 2 10" xfId="17139" xr:uid="{367C7F64-B0B7-4EEA-8DA5-4D8EEE8CA871}"/>
    <cellStyle name="Normal 13 4 3 2 11" xfId="17140" xr:uid="{1C528FE4-E6ED-4560-BFD1-B56880F2D258}"/>
    <cellStyle name="Normal 13 4 3 2 12" xfId="17141" xr:uid="{19564588-BDE0-44A5-9C49-4E4738B1B1D5}"/>
    <cellStyle name="Normal 13 4 3 2 13" xfId="17142" xr:uid="{9C662489-6444-4055-ADDB-CDF385CBB69D}"/>
    <cellStyle name="Normal 13 4 3 2 14" xfId="17143" xr:uid="{06DD86C7-63C8-4B11-B87F-48B72867CF70}"/>
    <cellStyle name="Normal 13 4 3 2 15" xfId="17144" xr:uid="{767F4C2F-553A-48CC-A8DD-B90CB6150BCF}"/>
    <cellStyle name="Normal 13 4 3 2 16" xfId="17145" xr:uid="{B9492200-14FB-4883-86D6-284F0FA7ACCF}"/>
    <cellStyle name="Normal 13 4 3 2 17" xfId="17146" xr:uid="{664305B1-E918-4B86-8B9C-D02D95D9F3EF}"/>
    <cellStyle name="Normal 13 4 3 2 18" xfId="17147" xr:uid="{A754C067-DB07-46D8-A3CA-F3B68DF05B1A}"/>
    <cellStyle name="Normal 13 4 3 2 19" xfId="17148" xr:uid="{BEA53860-621A-4034-88C8-5BDE0E721D5E}"/>
    <cellStyle name="Normal 13 4 3 2 2" xfId="17149" xr:uid="{6EACDCF7-FDD0-4853-BFE9-41B97AA967CF}"/>
    <cellStyle name="Normal 13 4 3 2 20" xfId="17150" xr:uid="{48BA0CC8-459F-4744-B40E-60C7A59D88E0}"/>
    <cellStyle name="Normal 13 4 3 2 21" xfId="17151" xr:uid="{73DA348E-3BD5-44F3-AC8B-54FA487104EE}"/>
    <cellStyle name="Normal 13 4 3 2 22" xfId="17152" xr:uid="{8939E798-EC53-4CFB-A8A8-C59E84F1258F}"/>
    <cellStyle name="Normal 13 4 3 2 3" xfId="17153" xr:uid="{B1168528-C0B3-4921-9424-C66BDD3C1BA7}"/>
    <cellStyle name="Normal 13 4 3 2 4" xfId="17154" xr:uid="{0536AFBC-2D62-4361-8AF7-C0C3419C9DD9}"/>
    <cellStyle name="Normal 13 4 3 2 5" xfId="17155" xr:uid="{815C02F2-8090-4753-8960-29A57F441DE4}"/>
    <cellStyle name="Normal 13 4 3 2 6" xfId="17156" xr:uid="{9B8DA10F-3A06-49B6-8CA5-FBFACD2A3E81}"/>
    <cellStyle name="Normal 13 4 3 2 7" xfId="17157" xr:uid="{FE285436-5803-42EC-9F7B-7DAA19FD5E1D}"/>
    <cellStyle name="Normal 13 4 3 2 8" xfId="17158" xr:uid="{4EE43693-F0E9-49FC-984C-EC9B0042DFE4}"/>
    <cellStyle name="Normal 13 4 3 2 9" xfId="17159" xr:uid="{DB475891-7D17-4849-B0E7-2AF046ED0827}"/>
    <cellStyle name="Normal 13 4 3 20" xfId="17160" xr:uid="{2628150C-1A53-4820-9D1B-693574F92357}"/>
    <cellStyle name="Normal 13 4 3 21" xfId="17161" xr:uid="{454C00AA-4799-487B-BADE-FDC756D23661}"/>
    <cellStyle name="Normal 13 4 3 22" xfId="17162" xr:uid="{57888EF7-C328-4D2B-91AB-E67FBC921471}"/>
    <cellStyle name="Normal 13 4 3 23" xfId="17163" xr:uid="{F5C443AA-51C4-4C15-80F9-65598169A3A1}"/>
    <cellStyle name="Normal 13 4 3 24" xfId="17164" xr:uid="{448CF7AD-B87B-4E82-9581-309A38BF7281}"/>
    <cellStyle name="Normal 13 4 3 25" xfId="17165" xr:uid="{DBF1D335-DC57-488B-9F83-5B70AE1D7640}"/>
    <cellStyle name="Normal 13 4 3 26" xfId="17166" xr:uid="{53844918-9488-4A95-B050-4B15D50C50EF}"/>
    <cellStyle name="Normal 13 4 3 27" xfId="17167" xr:uid="{C7F45F9D-1967-496D-BBAC-467C86A2871D}"/>
    <cellStyle name="Normal 13 4 3 28" xfId="17168" xr:uid="{3D537C2A-A142-4E5F-B102-1E078BE7686D}"/>
    <cellStyle name="Normal 13 4 3 29" xfId="17169" xr:uid="{87ECF8F1-D1AB-4B5F-9BF0-80FAC9D269FE}"/>
    <cellStyle name="Normal 13 4 3 3" xfId="17170" xr:uid="{186A7B3A-30A6-435B-9456-2C3A33F9766C}"/>
    <cellStyle name="Normal 13 4 3 3 10" xfId="17171" xr:uid="{9FA80D1B-4D11-4B68-8BCF-6065544BC063}"/>
    <cellStyle name="Normal 13 4 3 3 11" xfId="17172" xr:uid="{4A647CE6-44E7-459E-990B-6132AF2BE63C}"/>
    <cellStyle name="Normal 13 4 3 3 12" xfId="17173" xr:uid="{14C262C8-1C52-4779-9CBE-09369885E797}"/>
    <cellStyle name="Normal 13 4 3 3 13" xfId="17174" xr:uid="{E6BF7F16-27CA-4960-8CD7-ACCA220FF0E0}"/>
    <cellStyle name="Normal 13 4 3 3 14" xfId="17175" xr:uid="{AF2059B5-0DFB-471E-A7DE-4701A6950A4F}"/>
    <cellStyle name="Normal 13 4 3 3 15" xfId="17176" xr:uid="{86238183-E687-421C-9D39-4FF98AA086C2}"/>
    <cellStyle name="Normal 13 4 3 3 16" xfId="17177" xr:uid="{7915E2A9-150F-420C-BAF7-500EB0C7B539}"/>
    <cellStyle name="Normal 13 4 3 3 17" xfId="17178" xr:uid="{0FE86019-8F2A-4664-B1B5-2B0F158F1B19}"/>
    <cellStyle name="Normal 13 4 3 3 18" xfId="17179" xr:uid="{6B7FA152-4BB6-41CE-9C51-C7929FE6C809}"/>
    <cellStyle name="Normal 13 4 3 3 19" xfId="17180" xr:uid="{789FFFC8-23FB-4095-8F2C-6B5C9675A825}"/>
    <cellStyle name="Normal 13 4 3 3 2" xfId="17181" xr:uid="{A96824F8-46AE-44CF-8FF3-724654D7AB11}"/>
    <cellStyle name="Normal 13 4 3 3 20" xfId="17182" xr:uid="{E39FAE5B-40CA-40B4-B20B-3599267C4AB9}"/>
    <cellStyle name="Normal 13 4 3 3 21" xfId="17183" xr:uid="{2B98D52E-A5BC-4A7D-9C58-5700321C72B8}"/>
    <cellStyle name="Normal 13 4 3 3 22" xfId="17184" xr:uid="{05807D4F-55A8-40DA-AFA4-DA6D7D356E12}"/>
    <cellStyle name="Normal 13 4 3 3 3" xfId="17185" xr:uid="{26B2FA60-F7E2-43FC-8C9D-BE22CBB1D204}"/>
    <cellStyle name="Normal 13 4 3 3 4" xfId="17186" xr:uid="{C7D46FB5-122E-4E00-A817-98C7835DFD3E}"/>
    <cellStyle name="Normal 13 4 3 3 5" xfId="17187" xr:uid="{041CAF0F-98A0-411B-B225-27C38E41227C}"/>
    <cellStyle name="Normal 13 4 3 3 6" xfId="17188" xr:uid="{6621B6DD-1D67-45C8-8F95-7BC397D78EB5}"/>
    <cellStyle name="Normal 13 4 3 3 7" xfId="17189" xr:uid="{84DEB3BC-106E-4957-9941-D75CA27EC4B7}"/>
    <cellStyle name="Normal 13 4 3 3 8" xfId="17190" xr:uid="{34DBA1C5-A78F-4FC0-9460-CED96C788B08}"/>
    <cellStyle name="Normal 13 4 3 3 9" xfId="17191" xr:uid="{B0F04D4C-514E-4CD7-A18F-06C633ABBC33}"/>
    <cellStyle name="Normal 13 4 3 30" xfId="17192" xr:uid="{5E065B62-1032-4E70-BB86-E75658CBC6FA}"/>
    <cellStyle name="Normal 13 4 3 31" xfId="17193" xr:uid="{F9B4D2F2-6778-49AD-9316-342074DEF604}"/>
    <cellStyle name="Normal 13 4 3 4" xfId="17194" xr:uid="{0B58C523-F2F8-441C-AA43-B784C4772F7A}"/>
    <cellStyle name="Normal 13 4 3 4 10" xfId="17195" xr:uid="{C12A9E0D-84CA-48EF-AAC9-887CB8670278}"/>
    <cellStyle name="Normal 13 4 3 4 11" xfId="17196" xr:uid="{87469855-76B2-4E74-8554-1E342C9A9B2F}"/>
    <cellStyle name="Normal 13 4 3 4 12" xfId="17197" xr:uid="{4E1FCA01-38D9-41C7-91D4-BFEE06BD742F}"/>
    <cellStyle name="Normal 13 4 3 4 13" xfId="17198" xr:uid="{ED4AC0CF-5027-470F-BEE8-5A413C6BD908}"/>
    <cellStyle name="Normal 13 4 3 4 14" xfId="17199" xr:uid="{D4EB0E42-0172-49C0-8C1F-5B86FF71B73B}"/>
    <cellStyle name="Normal 13 4 3 4 15" xfId="17200" xr:uid="{CF265B61-4431-48AD-8A88-2883079E53E5}"/>
    <cellStyle name="Normal 13 4 3 4 16" xfId="17201" xr:uid="{381E0EB5-382C-456F-AB97-116B72FDCC0A}"/>
    <cellStyle name="Normal 13 4 3 4 17" xfId="17202" xr:uid="{38129717-65E9-40D5-B89D-537D6BC14C54}"/>
    <cellStyle name="Normal 13 4 3 4 18" xfId="17203" xr:uid="{AAD28F67-E15E-4D9F-99B3-721CC8C2F6C3}"/>
    <cellStyle name="Normal 13 4 3 4 19" xfId="17204" xr:uid="{A2A79FDD-EF44-48C9-84FB-C26BC0FA15AA}"/>
    <cellStyle name="Normal 13 4 3 4 2" xfId="17205" xr:uid="{38A5BFDB-78E0-4C9B-AD99-44AADA26886D}"/>
    <cellStyle name="Normal 13 4 3 4 20" xfId="17206" xr:uid="{900B6EA7-63FD-460F-840F-DDD639EC4667}"/>
    <cellStyle name="Normal 13 4 3 4 21" xfId="17207" xr:uid="{4908A686-5568-4EEC-8EA5-CD5A6048162F}"/>
    <cellStyle name="Normal 13 4 3 4 22" xfId="17208" xr:uid="{093D896B-609E-40B5-99F7-9124A23B935F}"/>
    <cellStyle name="Normal 13 4 3 4 3" xfId="17209" xr:uid="{BC00FF91-E33D-46C1-BC7F-CD4516F194BB}"/>
    <cellStyle name="Normal 13 4 3 4 4" xfId="17210" xr:uid="{DC140714-398F-469C-93F8-13A04A3C7FDB}"/>
    <cellStyle name="Normal 13 4 3 4 5" xfId="17211" xr:uid="{65E92A65-36A1-4BEC-92A8-624B2606C6B1}"/>
    <cellStyle name="Normal 13 4 3 4 6" xfId="17212" xr:uid="{6E7C546C-5E04-49FB-A501-582CC82A1C2D}"/>
    <cellStyle name="Normal 13 4 3 4 7" xfId="17213" xr:uid="{AAE46A1C-CF67-470E-A7B5-7B88B6E7DE04}"/>
    <cellStyle name="Normal 13 4 3 4 8" xfId="17214" xr:uid="{82227BF4-BF3B-405F-AAA2-85BC5E77FEB2}"/>
    <cellStyle name="Normal 13 4 3 4 9" xfId="17215" xr:uid="{A42A2824-731C-47F0-AB09-767105E00886}"/>
    <cellStyle name="Normal 13 4 3 5" xfId="17216" xr:uid="{FC9C84C2-8A64-4787-ABEC-38D13910EC2B}"/>
    <cellStyle name="Normal 13 4 3 5 10" xfId="17217" xr:uid="{3AB08228-0121-4676-8440-4AAB5AFAD066}"/>
    <cellStyle name="Normal 13 4 3 5 11" xfId="17218" xr:uid="{9F54BE4F-A926-41D2-9FE4-176053FAB57F}"/>
    <cellStyle name="Normal 13 4 3 5 12" xfId="17219" xr:uid="{D170C285-BFBC-4295-A753-E2161D32C813}"/>
    <cellStyle name="Normal 13 4 3 5 13" xfId="17220" xr:uid="{D8AEF64A-15A1-4448-816A-0E79F0649F85}"/>
    <cellStyle name="Normal 13 4 3 5 14" xfId="17221" xr:uid="{A8A19472-5B74-4237-BA52-B62F6B7A3ED8}"/>
    <cellStyle name="Normal 13 4 3 5 15" xfId="17222" xr:uid="{BA758724-F5A2-4704-B851-AD80B6ACE582}"/>
    <cellStyle name="Normal 13 4 3 5 16" xfId="17223" xr:uid="{24BF9F23-177D-4ABD-8623-389ABB5B845A}"/>
    <cellStyle name="Normal 13 4 3 5 17" xfId="17224" xr:uid="{D45DF43C-3DE0-44ED-96D6-68FA31EB3E32}"/>
    <cellStyle name="Normal 13 4 3 5 18" xfId="17225" xr:uid="{AC1BC2ED-6631-4D52-BFB4-3DA644300D74}"/>
    <cellStyle name="Normal 13 4 3 5 19" xfId="17226" xr:uid="{2D1A37CB-9DA2-4E8F-9E67-4D65D458D57B}"/>
    <cellStyle name="Normal 13 4 3 5 2" xfId="17227" xr:uid="{29C7BA6A-0B64-40C0-9EF1-6FBDF642106F}"/>
    <cellStyle name="Normal 13 4 3 5 20" xfId="17228" xr:uid="{AB7DB2D8-6856-4A22-86B5-0CCB144C1787}"/>
    <cellStyle name="Normal 13 4 3 5 21" xfId="17229" xr:uid="{3FDFE19E-0B5C-42AE-A141-B4C6F2EBDD7C}"/>
    <cellStyle name="Normal 13 4 3 5 22" xfId="17230" xr:uid="{826F893C-B9A5-48AC-9C0A-A2727D8FE2A6}"/>
    <cellStyle name="Normal 13 4 3 5 3" xfId="17231" xr:uid="{FEC5B8D4-C252-4C17-8212-4E88925F1F9D}"/>
    <cellStyle name="Normal 13 4 3 5 4" xfId="17232" xr:uid="{B4550435-E486-4EBD-AF55-52C859E10F3B}"/>
    <cellStyle name="Normal 13 4 3 5 5" xfId="17233" xr:uid="{28FF0DC7-D2FD-498A-82CF-50D64B3B9855}"/>
    <cellStyle name="Normal 13 4 3 5 6" xfId="17234" xr:uid="{E1E3A7A0-1850-4385-9D22-CFAAD5E86144}"/>
    <cellStyle name="Normal 13 4 3 5 7" xfId="17235" xr:uid="{8CE42D54-67DB-49BF-B14B-7C15CF569993}"/>
    <cellStyle name="Normal 13 4 3 5 8" xfId="17236" xr:uid="{DF5CF928-AE22-47F6-9B48-2550CA450F39}"/>
    <cellStyle name="Normal 13 4 3 5 9" xfId="17237" xr:uid="{9A2A4911-02E6-4A44-B665-D469F335976C}"/>
    <cellStyle name="Normal 13 4 3 6" xfId="17238" xr:uid="{96B2CC04-13B7-4030-A63E-53BBD57DE7B7}"/>
    <cellStyle name="Normal 13 4 3 6 10" xfId="17239" xr:uid="{99A67E01-39E0-46E5-B98B-ACE80339697D}"/>
    <cellStyle name="Normal 13 4 3 6 11" xfId="17240" xr:uid="{C92D5711-CFF9-4819-9A1D-B4527420E4A2}"/>
    <cellStyle name="Normal 13 4 3 6 12" xfId="17241" xr:uid="{32CEA952-45ED-4FBE-B90F-3754FEA3D625}"/>
    <cellStyle name="Normal 13 4 3 6 13" xfId="17242" xr:uid="{EFD871B1-7DA3-4802-9D7B-4CB98F516248}"/>
    <cellStyle name="Normal 13 4 3 6 14" xfId="17243" xr:uid="{9CEE6FF8-5FE6-41E5-B4F7-DD144E762BEF}"/>
    <cellStyle name="Normal 13 4 3 6 15" xfId="17244" xr:uid="{73AFDFA2-8041-42D1-8F98-1CBDD4012999}"/>
    <cellStyle name="Normal 13 4 3 6 16" xfId="17245" xr:uid="{B604A0F0-C6D4-4ABD-B692-93E91D42BC30}"/>
    <cellStyle name="Normal 13 4 3 6 17" xfId="17246" xr:uid="{A45B6A60-CD78-4E87-BEB1-0096E0AF1FB0}"/>
    <cellStyle name="Normal 13 4 3 6 18" xfId="17247" xr:uid="{C0C403BB-B64A-491D-9944-ECB7AD7E195E}"/>
    <cellStyle name="Normal 13 4 3 6 19" xfId="17248" xr:uid="{1C15058C-9CE6-4158-86B7-6423BA7FCF41}"/>
    <cellStyle name="Normal 13 4 3 6 2" xfId="17249" xr:uid="{BC8D077E-15FC-4504-94C0-55CF788CD3A8}"/>
    <cellStyle name="Normal 13 4 3 6 20" xfId="17250" xr:uid="{2239F8B1-E5CF-45D2-BE2C-415BEB5CA3A6}"/>
    <cellStyle name="Normal 13 4 3 6 21" xfId="17251" xr:uid="{39A105A5-56CD-4585-A5C3-0D0C8B33788D}"/>
    <cellStyle name="Normal 13 4 3 6 22" xfId="17252" xr:uid="{8372E512-190C-4838-BEBC-4AE2E553C920}"/>
    <cellStyle name="Normal 13 4 3 6 3" xfId="17253" xr:uid="{AE4E7DFC-03BA-4E1B-9F80-0A9CBC5716EB}"/>
    <cellStyle name="Normal 13 4 3 6 4" xfId="17254" xr:uid="{504DAEB8-5BF8-49F4-934F-01ADEA64C412}"/>
    <cellStyle name="Normal 13 4 3 6 5" xfId="17255" xr:uid="{FDF71D34-D749-4EC1-A9D9-DDF752627DE0}"/>
    <cellStyle name="Normal 13 4 3 6 6" xfId="17256" xr:uid="{A042E3E7-2B60-46F5-A6D0-F4F996623C35}"/>
    <cellStyle name="Normal 13 4 3 6 7" xfId="17257" xr:uid="{B05D7F59-1767-4EF3-91F8-7FDA92431870}"/>
    <cellStyle name="Normal 13 4 3 6 8" xfId="17258" xr:uid="{33107A28-C38A-4E1C-B055-D43897957359}"/>
    <cellStyle name="Normal 13 4 3 6 9" xfId="17259" xr:uid="{4CD7EF84-11C2-4467-B589-A1697463C5E3}"/>
    <cellStyle name="Normal 13 4 3 7" xfId="17260" xr:uid="{FDC7D9F7-FA37-44D9-A131-21AC2CD9D032}"/>
    <cellStyle name="Normal 13 4 3 7 10" xfId="17261" xr:uid="{E144ECEB-4104-4B8F-87C0-60AA54EC6739}"/>
    <cellStyle name="Normal 13 4 3 7 11" xfId="17262" xr:uid="{14F8EE70-E286-49CC-A8E9-386922B0DBD7}"/>
    <cellStyle name="Normal 13 4 3 7 12" xfId="17263" xr:uid="{B13AFCC3-3500-49AE-A8A4-111554DF4F2D}"/>
    <cellStyle name="Normal 13 4 3 7 13" xfId="17264" xr:uid="{95A32D59-1FDC-4E4C-A612-3CCB7E0F9BB2}"/>
    <cellStyle name="Normal 13 4 3 7 14" xfId="17265" xr:uid="{F0F37C6E-67CD-4851-A827-43707D8AF22F}"/>
    <cellStyle name="Normal 13 4 3 7 15" xfId="17266" xr:uid="{FCDC98B9-C813-4B5F-B750-B8F4A8742217}"/>
    <cellStyle name="Normal 13 4 3 7 16" xfId="17267" xr:uid="{435D05E2-C678-496E-BFDD-E13C64105E37}"/>
    <cellStyle name="Normal 13 4 3 7 17" xfId="17268" xr:uid="{0F73DA71-CD9C-4C1B-89BC-73FCA06E4291}"/>
    <cellStyle name="Normal 13 4 3 7 18" xfId="17269" xr:uid="{F539EB0C-8839-4F44-8805-710716595395}"/>
    <cellStyle name="Normal 13 4 3 7 19" xfId="17270" xr:uid="{4052FEE6-8E6C-41AC-AAA1-9B0DC68E2FBA}"/>
    <cellStyle name="Normal 13 4 3 7 2" xfId="17271" xr:uid="{DC86132E-36AA-40AF-A9A2-F123B9559F4E}"/>
    <cellStyle name="Normal 13 4 3 7 20" xfId="17272" xr:uid="{935F58DB-4454-4DAA-AB6C-928CBDAB617D}"/>
    <cellStyle name="Normal 13 4 3 7 21" xfId="17273" xr:uid="{AA002E6B-412F-4FC0-97BF-1959152140E4}"/>
    <cellStyle name="Normal 13 4 3 7 22" xfId="17274" xr:uid="{EE591902-3347-4CFE-B488-F1290032D952}"/>
    <cellStyle name="Normal 13 4 3 7 3" xfId="17275" xr:uid="{24A43CFA-6D50-45A6-9ED3-1408802425B1}"/>
    <cellStyle name="Normal 13 4 3 7 4" xfId="17276" xr:uid="{B742A7DC-56CF-4A71-B892-DEEAD8F2B52B}"/>
    <cellStyle name="Normal 13 4 3 7 5" xfId="17277" xr:uid="{6DDC669B-E640-470D-AC55-D8ABE9C30D22}"/>
    <cellStyle name="Normal 13 4 3 7 6" xfId="17278" xr:uid="{2A5D5FF5-1E70-46D3-9052-B931624B0BA6}"/>
    <cellStyle name="Normal 13 4 3 7 7" xfId="17279" xr:uid="{ACC7D3CD-5FF0-495D-8AB4-B38C33EAD41D}"/>
    <cellStyle name="Normal 13 4 3 7 8" xfId="17280" xr:uid="{18399D4C-A55D-4948-85DA-00D634C23CDE}"/>
    <cellStyle name="Normal 13 4 3 7 9" xfId="17281" xr:uid="{702EDB36-5537-4D5E-A2F6-BAD6779E5E59}"/>
    <cellStyle name="Normal 13 4 3 8" xfId="17282" xr:uid="{ED154168-3AEE-4E10-BDEE-DB0D547FEC27}"/>
    <cellStyle name="Normal 13 4 3 8 10" xfId="17283" xr:uid="{D6B3ACDD-F745-4BD1-957C-2B344CAC634A}"/>
    <cellStyle name="Normal 13 4 3 8 11" xfId="17284" xr:uid="{9DAFC28A-BFA8-41B2-9354-32FFFFE7E4CB}"/>
    <cellStyle name="Normal 13 4 3 8 12" xfId="17285" xr:uid="{6347497C-3D07-4903-82AF-8B18150104EB}"/>
    <cellStyle name="Normal 13 4 3 8 13" xfId="17286" xr:uid="{9E7BE3AD-76F4-4A2D-8BA9-079514AA33DF}"/>
    <cellStyle name="Normal 13 4 3 8 14" xfId="17287" xr:uid="{7E876D26-94E3-4B82-947F-B0410395E5F4}"/>
    <cellStyle name="Normal 13 4 3 8 15" xfId="17288" xr:uid="{FC120A72-210B-4B61-9B2B-1753EDE9F71A}"/>
    <cellStyle name="Normal 13 4 3 8 16" xfId="17289" xr:uid="{E1FE5B5B-FC90-4105-9A8D-1F447348C9D9}"/>
    <cellStyle name="Normal 13 4 3 8 17" xfId="17290" xr:uid="{11073EE6-3E97-469A-8B8D-D215697858BF}"/>
    <cellStyle name="Normal 13 4 3 8 18" xfId="17291" xr:uid="{04A70BE7-C077-4EE3-9F69-67E21FF79C40}"/>
    <cellStyle name="Normal 13 4 3 8 19" xfId="17292" xr:uid="{DE439215-F6D5-49FF-93E3-A383FB2D1ED1}"/>
    <cellStyle name="Normal 13 4 3 8 2" xfId="17293" xr:uid="{748950DB-B828-49E6-A0AF-347C30871216}"/>
    <cellStyle name="Normal 13 4 3 8 20" xfId="17294" xr:uid="{25E83329-75A6-43D4-A124-63FD1C8B068F}"/>
    <cellStyle name="Normal 13 4 3 8 21" xfId="17295" xr:uid="{4FC83909-49BB-4541-96ED-B4D4786CDBC6}"/>
    <cellStyle name="Normal 13 4 3 8 22" xfId="17296" xr:uid="{6CD02D18-804E-4D64-A0E6-69E5669A616D}"/>
    <cellStyle name="Normal 13 4 3 8 3" xfId="17297" xr:uid="{C4A2D32B-1D7A-40CB-A8EC-626250A96B3A}"/>
    <cellStyle name="Normal 13 4 3 8 4" xfId="17298" xr:uid="{73B65B8D-9A50-43D6-8779-4AB1C5B2F518}"/>
    <cellStyle name="Normal 13 4 3 8 5" xfId="17299" xr:uid="{2DE96E96-D166-4C78-9548-69A0A2F6B5F1}"/>
    <cellStyle name="Normal 13 4 3 8 6" xfId="17300" xr:uid="{BF9F8877-9FC2-4F38-B242-60D2009EB85E}"/>
    <cellStyle name="Normal 13 4 3 8 7" xfId="17301" xr:uid="{B8F5D9D2-062C-40AA-A5EC-25E183C22DB1}"/>
    <cellStyle name="Normal 13 4 3 8 8" xfId="17302" xr:uid="{B0B8D482-4B81-4E97-92A0-1A353CF8781A}"/>
    <cellStyle name="Normal 13 4 3 8 9" xfId="17303" xr:uid="{74C4CD40-654D-46DE-891A-665B7920217F}"/>
    <cellStyle name="Normal 13 4 3 9" xfId="17304" xr:uid="{E2586A0B-0CAC-410F-85FA-0AE475A16DB1}"/>
    <cellStyle name="Normal 13 4 3 9 10" xfId="17305" xr:uid="{F56F400C-B7F3-4E8A-852B-8373522DDDA6}"/>
    <cellStyle name="Normal 13 4 3 9 11" xfId="17306" xr:uid="{742505C8-FF7C-4B31-9F34-4E56F18D0E26}"/>
    <cellStyle name="Normal 13 4 3 9 12" xfId="17307" xr:uid="{EF164739-95E2-4C97-9C8C-85BA8B00394C}"/>
    <cellStyle name="Normal 13 4 3 9 13" xfId="17308" xr:uid="{50231B4A-0F55-433F-B12A-DF88C1CB8729}"/>
    <cellStyle name="Normal 13 4 3 9 14" xfId="17309" xr:uid="{E3DAED68-0840-4CD7-A433-A4369FC739FD}"/>
    <cellStyle name="Normal 13 4 3 9 15" xfId="17310" xr:uid="{FFF243A9-08C5-4D30-AC62-99E870528B32}"/>
    <cellStyle name="Normal 13 4 3 9 16" xfId="17311" xr:uid="{8A8351C2-FEFB-4E95-BE60-4278442FFB0B}"/>
    <cellStyle name="Normal 13 4 3 9 17" xfId="17312" xr:uid="{8202C65D-EE7F-4853-92E7-50C24F4828A1}"/>
    <cellStyle name="Normal 13 4 3 9 18" xfId="17313" xr:uid="{E7724F71-7053-438C-813C-5B64490A28BD}"/>
    <cellStyle name="Normal 13 4 3 9 19" xfId="17314" xr:uid="{16EABE21-2DC4-4BFC-8C28-90E449819CF8}"/>
    <cellStyle name="Normal 13 4 3 9 2" xfId="17315" xr:uid="{43FC2EF6-AD09-4416-8A5A-C9F53DB8BC7F}"/>
    <cellStyle name="Normal 13 4 3 9 20" xfId="17316" xr:uid="{413368FB-EAC2-4C37-A226-011DC43F2930}"/>
    <cellStyle name="Normal 13 4 3 9 21" xfId="17317" xr:uid="{34049274-F00C-4EEC-8568-5795C338743F}"/>
    <cellStyle name="Normal 13 4 3 9 22" xfId="17318" xr:uid="{5DAA549B-D64F-4F82-9CB0-0ED8C9A9AE33}"/>
    <cellStyle name="Normal 13 4 3 9 3" xfId="17319" xr:uid="{3E6E90CA-0EDC-4F79-918F-F1934FD04A7B}"/>
    <cellStyle name="Normal 13 4 3 9 4" xfId="17320" xr:uid="{C00447B9-5B21-4240-9C90-71713508C4CE}"/>
    <cellStyle name="Normal 13 4 3 9 5" xfId="17321" xr:uid="{CB607ED0-1883-46D7-B44D-C30DF34F2507}"/>
    <cellStyle name="Normal 13 4 3 9 6" xfId="17322" xr:uid="{92C54319-DB5C-40C5-AA29-062704284C3C}"/>
    <cellStyle name="Normal 13 4 3 9 7" xfId="17323" xr:uid="{47BF0594-6271-4C02-868D-48A1D79A2436}"/>
    <cellStyle name="Normal 13 4 3 9 8" xfId="17324" xr:uid="{8B4B6BCD-BA28-4B99-849B-AB8FD72FD165}"/>
    <cellStyle name="Normal 13 4 3 9 9" xfId="17325" xr:uid="{25F229B8-A877-45D0-9247-CAAA5C81F95E}"/>
    <cellStyle name="Normal 13 4 30" xfId="17326" xr:uid="{29AA18C8-F91F-4E5F-A015-8EE04D47CAE6}"/>
    <cellStyle name="Normal 13 4 31" xfId="17327" xr:uid="{F83CCDA7-9E21-4768-8E9C-CD4BD9CF125A}"/>
    <cellStyle name="Normal 13 4 32" xfId="17328" xr:uid="{3F22ADDF-9BA0-473D-93FF-17E598A31D8A}"/>
    <cellStyle name="Normal 13 4 33" xfId="17329" xr:uid="{F92218A5-B237-4CD7-9E40-567FB729A269}"/>
    <cellStyle name="Normal 13 4 34" xfId="17330" xr:uid="{A963CF43-9DF0-4434-ABBE-BCC5C9989538}"/>
    <cellStyle name="Normal 13 4 35" xfId="17331" xr:uid="{DB2E99DD-DEE3-466F-BB26-FF720F17D06C}"/>
    <cellStyle name="Normal 13 4 36" xfId="17332" xr:uid="{204E26AC-4C8E-46A8-BA55-9A642C1FE43A}"/>
    <cellStyle name="Normal 13 4 4" xfId="17333" xr:uid="{145F5F2E-E111-432F-9A24-9241083A1ED6}"/>
    <cellStyle name="Normal 13 4 4 10" xfId="17334" xr:uid="{C5479B6A-AB47-4BCC-A656-64C4DFAD8913}"/>
    <cellStyle name="Normal 13 4 4 10 10" xfId="17335" xr:uid="{5849CB3C-AFB0-4A54-B0B1-8DA5C1FBC551}"/>
    <cellStyle name="Normal 13 4 4 10 11" xfId="17336" xr:uid="{C4E27CBE-552E-4739-A27D-FBA1D473E1BB}"/>
    <cellStyle name="Normal 13 4 4 10 12" xfId="17337" xr:uid="{A4105ABD-EE91-4813-8403-D0A2E42B0287}"/>
    <cellStyle name="Normal 13 4 4 10 13" xfId="17338" xr:uid="{53CBC94D-5F96-4324-83B7-90A6A040F854}"/>
    <cellStyle name="Normal 13 4 4 10 14" xfId="17339" xr:uid="{D4D82382-911B-4B34-A080-D476E5F0A143}"/>
    <cellStyle name="Normal 13 4 4 10 15" xfId="17340" xr:uid="{613D4834-3F58-4E38-8A25-28D2CBC0778E}"/>
    <cellStyle name="Normal 13 4 4 10 16" xfId="17341" xr:uid="{3BFD7C4E-7E17-4D66-A5D4-96E0B2553AFC}"/>
    <cellStyle name="Normal 13 4 4 10 17" xfId="17342" xr:uid="{3802B078-3E8E-4C82-BAAB-21CABE6A5063}"/>
    <cellStyle name="Normal 13 4 4 10 18" xfId="17343" xr:uid="{C8C97035-4439-4E03-837D-0F4091A57EAF}"/>
    <cellStyle name="Normal 13 4 4 10 19" xfId="17344" xr:uid="{C27C5F80-DB65-4F54-A494-E2134188A5BE}"/>
    <cellStyle name="Normal 13 4 4 10 2" xfId="17345" xr:uid="{6727CEFA-1DB6-49CB-A221-FDEC048509C0}"/>
    <cellStyle name="Normal 13 4 4 10 20" xfId="17346" xr:uid="{CC44F8EE-B04D-4A28-8557-64922458D097}"/>
    <cellStyle name="Normal 13 4 4 10 21" xfId="17347" xr:uid="{6EC45BCB-CD87-4F9D-B580-9FF14644019B}"/>
    <cellStyle name="Normal 13 4 4 10 22" xfId="17348" xr:uid="{5C8A3B7C-F944-4B2A-9723-E3FB2FC37C76}"/>
    <cellStyle name="Normal 13 4 4 10 3" xfId="17349" xr:uid="{289746FA-607F-4B68-A8BE-BB72A9343804}"/>
    <cellStyle name="Normal 13 4 4 10 4" xfId="17350" xr:uid="{60CAF854-FE6E-4FDF-8F61-A6560BF21CEC}"/>
    <cellStyle name="Normal 13 4 4 10 5" xfId="17351" xr:uid="{245611D5-75DD-4793-829C-DF5B1F79E321}"/>
    <cellStyle name="Normal 13 4 4 10 6" xfId="17352" xr:uid="{EE843A45-96E0-4056-809E-44233283CD8A}"/>
    <cellStyle name="Normal 13 4 4 10 7" xfId="17353" xr:uid="{E52E27E0-2658-46A7-AED3-E2DB5C4A15B4}"/>
    <cellStyle name="Normal 13 4 4 10 8" xfId="17354" xr:uid="{C78D471D-5510-49BB-B47A-FBACF31B03AB}"/>
    <cellStyle name="Normal 13 4 4 10 9" xfId="17355" xr:uid="{F20F5D95-D6AF-4B88-9FCC-7EA42E69E1C5}"/>
    <cellStyle name="Normal 13 4 4 11" xfId="17356" xr:uid="{7D520A74-9EE6-45DD-9FC4-6366C8CD58C2}"/>
    <cellStyle name="Normal 13 4 4 12" xfId="17357" xr:uid="{CD7AFE7B-73FD-48BD-9124-A267A509D341}"/>
    <cellStyle name="Normal 13 4 4 13" xfId="17358" xr:uid="{576F610E-9F96-401C-B41B-767B2B94A3CB}"/>
    <cellStyle name="Normal 13 4 4 14" xfId="17359" xr:uid="{006286ED-9BB1-4B37-8641-DB88D2E73DDF}"/>
    <cellStyle name="Normal 13 4 4 15" xfId="17360" xr:uid="{78B3936E-5EA9-484A-9ACE-D5DAA0E54D31}"/>
    <cellStyle name="Normal 13 4 4 16" xfId="17361" xr:uid="{D227891D-2108-488F-A63B-3B0A819ECD12}"/>
    <cellStyle name="Normal 13 4 4 17" xfId="17362" xr:uid="{0CCAEDF4-9F11-4B86-9B21-47D138CABEDE}"/>
    <cellStyle name="Normal 13 4 4 18" xfId="17363" xr:uid="{9410904E-AA92-4446-B3D9-ED5041D159C9}"/>
    <cellStyle name="Normal 13 4 4 19" xfId="17364" xr:uid="{14291ADB-2E31-4A68-8FDB-3980B411F59C}"/>
    <cellStyle name="Normal 13 4 4 2" xfId="17365" xr:uid="{CCC06259-2436-4343-AC71-EAB7E982FFE5}"/>
    <cellStyle name="Normal 13 4 4 2 10" xfId="17366" xr:uid="{DF20A32D-96DC-42FE-9009-93E66459DFDD}"/>
    <cellStyle name="Normal 13 4 4 2 11" xfId="17367" xr:uid="{6E5923F2-8388-4782-864B-33F0F36D696B}"/>
    <cellStyle name="Normal 13 4 4 2 12" xfId="17368" xr:uid="{4F3C607B-F430-493C-9CFA-01F5706BE621}"/>
    <cellStyle name="Normal 13 4 4 2 13" xfId="17369" xr:uid="{D34A0849-B647-4B36-A9CF-97BD7FFF0E74}"/>
    <cellStyle name="Normal 13 4 4 2 14" xfId="17370" xr:uid="{62E7BC40-945E-4D40-B14F-0CA6878513E6}"/>
    <cellStyle name="Normal 13 4 4 2 15" xfId="17371" xr:uid="{7518323E-15C3-44DC-A839-B02D78827218}"/>
    <cellStyle name="Normal 13 4 4 2 16" xfId="17372" xr:uid="{9F675AB0-79B5-4AAA-A325-AC3CF468BBA7}"/>
    <cellStyle name="Normal 13 4 4 2 17" xfId="17373" xr:uid="{11283D87-9FE7-46BF-A347-2703D6445A95}"/>
    <cellStyle name="Normal 13 4 4 2 18" xfId="17374" xr:uid="{D455246A-1B6F-4D1F-9E80-3094880A2A7A}"/>
    <cellStyle name="Normal 13 4 4 2 19" xfId="17375" xr:uid="{60EB6F41-4AED-4873-B43F-B0361C6E7C7F}"/>
    <cellStyle name="Normal 13 4 4 2 2" xfId="17376" xr:uid="{47D98D1D-A776-401E-823F-AA181276F657}"/>
    <cellStyle name="Normal 13 4 4 2 20" xfId="17377" xr:uid="{B8D4BE52-8909-47E0-96CD-02E47D1EAF21}"/>
    <cellStyle name="Normal 13 4 4 2 21" xfId="17378" xr:uid="{FCD4147D-6287-4682-A5B6-25D567F7C2E1}"/>
    <cellStyle name="Normal 13 4 4 2 22" xfId="17379" xr:uid="{7BC510BA-29AB-4538-83BC-D77903C29277}"/>
    <cellStyle name="Normal 13 4 4 2 3" xfId="17380" xr:uid="{6907F396-9F64-492B-9146-2922315843E6}"/>
    <cellStyle name="Normal 13 4 4 2 4" xfId="17381" xr:uid="{B6FE1967-93AA-4B53-B7D8-2D7C6CC515D6}"/>
    <cellStyle name="Normal 13 4 4 2 5" xfId="17382" xr:uid="{EE972BFB-2C76-4947-88C7-2A9E9A7948ED}"/>
    <cellStyle name="Normal 13 4 4 2 6" xfId="17383" xr:uid="{8B9A50BD-3CB9-4DE4-AD9C-D332BF99C086}"/>
    <cellStyle name="Normal 13 4 4 2 7" xfId="17384" xr:uid="{E835775C-BC09-4C29-82B1-E60F082E4770}"/>
    <cellStyle name="Normal 13 4 4 2 8" xfId="17385" xr:uid="{15B20C75-1EFE-4910-ACE6-E3C4C0C634C2}"/>
    <cellStyle name="Normal 13 4 4 2 9" xfId="17386" xr:uid="{120F6321-81EE-4C41-8E7D-F65160AF0567}"/>
    <cellStyle name="Normal 13 4 4 20" xfId="17387" xr:uid="{7C5073E7-338B-4FF5-9BAC-0B0D9693AA46}"/>
    <cellStyle name="Normal 13 4 4 21" xfId="17388" xr:uid="{1811AD40-23BD-4AF5-8384-E9A5B58D4B64}"/>
    <cellStyle name="Normal 13 4 4 22" xfId="17389" xr:uid="{5A5307C9-4AF8-4482-8C65-A17E64BDC8D0}"/>
    <cellStyle name="Normal 13 4 4 23" xfId="17390" xr:uid="{BD39FEB9-03D5-4248-A1EE-1F94CADEF9A1}"/>
    <cellStyle name="Normal 13 4 4 24" xfId="17391" xr:uid="{BC139825-A5C8-4BE4-AF89-C6185CF21190}"/>
    <cellStyle name="Normal 13 4 4 25" xfId="17392" xr:uid="{656A6527-3ACA-41D7-8E94-1191AEF1AAAB}"/>
    <cellStyle name="Normal 13 4 4 26" xfId="17393" xr:uid="{51B940AF-D99F-4BB8-B08A-E4D44D808207}"/>
    <cellStyle name="Normal 13 4 4 27" xfId="17394" xr:uid="{42DF66D3-37C5-4470-B8FA-B1B0DDF5CAF7}"/>
    <cellStyle name="Normal 13 4 4 28" xfId="17395" xr:uid="{4921353B-8311-4951-BE30-7753E97716BF}"/>
    <cellStyle name="Normal 13 4 4 29" xfId="17396" xr:uid="{3F298154-1470-4D1E-87FA-B70A332EC324}"/>
    <cellStyle name="Normal 13 4 4 3" xfId="17397" xr:uid="{E3AE4103-478C-4B97-ACFA-92B096DBBAA7}"/>
    <cellStyle name="Normal 13 4 4 3 10" xfId="17398" xr:uid="{7A72A64B-1B3F-4248-A66B-51F098A802FF}"/>
    <cellStyle name="Normal 13 4 4 3 11" xfId="17399" xr:uid="{FB0DF366-5E2C-494C-996A-7FCBB6267457}"/>
    <cellStyle name="Normal 13 4 4 3 12" xfId="17400" xr:uid="{E3C059B4-2E06-4A6E-9B70-74B7A197B0C1}"/>
    <cellStyle name="Normal 13 4 4 3 13" xfId="17401" xr:uid="{4D0F26C9-9DFD-4CA6-A008-A840EDB2929C}"/>
    <cellStyle name="Normal 13 4 4 3 14" xfId="17402" xr:uid="{C81DF090-F283-4923-BBED-C02988CDE301}"/>
    <cellStyle name="Normal 13 4 4 3 15" xfId="17403" xr:uid="{5F52689A-99EF-4530-945A-82F8A9AA7368}"/>
    <cellStyle name="Normal 13 4 4 3 16" xfId="17404" xr:uid="{8ED0C08D-2ECB-4636-A93B-469FEF1D1883}"/>
    <cellStyle name="Normal 13 4 4 3 17" xfId="17405" xr:uid="{B352D449-86F3-48C2-8823-885837A8C106}"/>
    <cellStyle name="Normal 13 4 4 3 18" xfId="17406" xr:uid="{D560EA00-E7EE-4C60-8DDF-D654D8551B59}"/>
    <cellStyle name="Normal 13 4 4 3 19" xfId="17407" xr:uid="{F7F3AB06-76F0-4260-99BA-98CF1A950195}"/>
    <cellStyle name="Normal 13 4 4 3 2" xfId="17408" xr:uid="{D5102513-18FB-4BF2-9DCD-072910FD5C80}"/>
    <cellStyle name="Normal 13 4 4 3 20" xfId="17409" xr:uid="{3D7B990F-675C-41EC-AC5C-6ECDA8CF3BCE}"/>
    <cellStyle name="Normal 13 4 4 3 21" xfId="17410" xr:uid="{8A21F7D9-37D5-4642-825B-8EAAA37FC4EA}"/>
    <cellStyle name="Normal 13 4 4 3 22" xfId="17411" xr:uid="{C06E50FD-3C2B-4A08-A95C-D0FA4083053B}"/>
    <cellStyle name="Normal 13 4 4 3 3" xfId="17412" xr:uid="{3FC5F0C1-B5B2-40E5-95D2-52CE3134CFB0}"/>
    <cellStyle name="Normal 13 4 4 3 4" xfId="17413" xr:uid="{42D4CFE7-A0F6-4FD3-A27F-E7A35D882EC4}"/>
    <cellStyle name="Normal 13 4 4 3 5" xfId="17414" xr:uid="{C9A247F2-ED0B-4866-A55E-95C2770E9FF6}"/>
    <cellStyle name="Normal 13 4 4 3 6" xfId="17415" xr:uid="{E3DA095D-2359-4D1E-A88E-22BCB0407762}"/>
    <cellStyle name="Normal 13 4 4 3 7" xfId="17416" xr:uid="{C54145BE-B373-4FF0-A76A-BFA8ED94CEDB}"/>
    <cellStyle name="Normal 13 4 4 3 8" xfId="17417" xr:uid="{50220E13-2376-4D21-9B5C-BCD154184C7E}"/>
    <cellStyle name="Normal 13 4 4 3 9" xfId="17418" xr:uid="{78F06FAE-49D9-41CC-9257-99DAA42119D0}"/>
    <cellStyle name="Normal 13 4 4 30" xfId="17419" xr:uid="{F4024FBB-4F6C-42A1-BE6E-30279549E013}"/>
    <cellStyle name="Normal 13 4 4 31" xfId="17420" xr:uid="{226F073D-AF80-40D6-A9B5-C6953CD13306}"/>
    <cellStyle name="Normal 13 4 4 4" xfId="17421" xr:uid="{F19F5938-FE64-4E29-909B-38EB35D1552A}"/>
    <cellStyle name="Normal 13 4 4 4 10" xfId="17422" xr:uid="{931AB28D-792D-49D6-9118-1A7CF83A171F}"/>
    <cellStyle name="Normal 13 4 4 4 11" xfId="17423" xr:uid="{EF69FE6E-845C-412D-977D-9525C70CAFDC}"/>
    <cellStyle name="Normal 13 4 4 4 12" xfId="17424" xr:uid="{E19051FF-3104-485C-A48E-336C27742A45}"/>
    <cellStyle name="Normal 13 4 4 4 13" xfId="17425" xr:uid="{41EA60C8-C6F5-4E34-BD4D-67FD7A979E9E}"/>
    <cellStyle name="Normal 13 4 4 4 14" xfId="17426" xr:uid="{33A18A18-0650-44F8-9F31-42687BFB8BF8}"/>
    <cellStyle name="Normal 13 4 4 4 15" xfId="17427" xr:uid="{93557707-D1D9-4C54-A527-A1B1376D5C77}"/>
    <cellStyle name="Normal 13 4 4 4 16" xfId="17428" xr:uid="{EF78DEF1-A20A-44D6-930F-2E2D1C076BD8}"/>
    <cellStyle name="Normal 13 4 4 4 17" xfId="17429" xr:uid="{970EB8B5-6B24-4856-84F7-225BF4F07F06}"/>
    <cellStyle name="Normal 13 4 4 4 18" xfId="17430" xr:uid="{231F8F18-C8B7-459E-88D8-7032215A4739}"/>
    <cellStyle name="Normal 13 4 4 4 19" xfId="17431" xr:uid="{4A85A222-5A50-4751-AEAB-FD53F8FE44C4}"/>
    <cellStyle name="Normal 13 4 4 4 2" xfId="17432" xr:uid="{FFB81AB5-4141-49BC-95B2-6485C0B7618B}"/>
    <cellStyle name="Normal 13 4 4 4 20" xfId="17433" xr:uid="{CA995B32-1A73-4CF9-B6D8-F81BA6508A92}"/>
    <cellStyle name="Normal 13 4 4 4 21" xfId="17434" xr:uid="{3ACA42CF-9F2E-4FF2-B423-6727C6583F36}"/>
    <cellStyle name="Normal 13 4 4 4 22" xfId="17435" xr:uid="{A7474A38-91E7-458E-A8BB-20D48C7A1E3F}"/>
    <cellStyle name="Normal 13 4 4 4 3" xfId="17436" xr:uid="{3D67C0EF-EA21-4832-AF22-3DCF81ABABD8}"/>
    <cellStyle name="Normal 13 4 4 4 4" xfId="17437" xr:uid="{B7E15E1E-2EC4-4A49-AB33-79876FE8D150}"/>
    <cellStyle name="Normal 13 4 4 4 5" xfId="17438" xr:uid="{10F8A146-9779-4591-A993-4712A7643B29}"/>
    <cellStyle name="Normal 13 4 4 4 6" xfId="17439" xr:uid="{40D19030-0080-474C-8B36-68BBBF37614B}"/>
    <cellStyle name="Normal 13 4 4 4 7" xfId="17440" xr:uid="{7BE0E61E-F33E-47AC-BAB3-DB00ECB77923}"/>
    <cellStyle name="Normal 13 4 4 4 8" xfId="17441" xr:uid="{F577A19F-FBE4-4F29-9060-91C9A4CBF9DD}"/>
    <cellStyle name="Normal 13 4 4 4 9" xfId="17442" xr:uid="{A3FE6292-7BBB-4100-8215-1EA2DF5901D0}"/>
    <cellStyle name="Normal 13 4 4 5" xfId="17443" xr:uid="{04774858-7231-448D-A6DF-44EA53868CB2}"/>
    <cellStyle name="Normal 13 4 4 5 10" xfId="17444" xr:uid="{69EE3E2A-D51F-44D0-AAB8-095DA627E1C4}"/>
    <cellStyle name="Normal 13 4 4 5 11" xfId="17445" xr:uid="{3C6E2A75-1DE1-4531-966B-456C16FFCFED}"/>
    <cellStyle name="Normal 13 4 4 5 12" xfId="17446" xr:uid="{A5AAC44D-0210-4B61-A61F-9AED4FE9F296}"/>
    <cellStyle name="Normal 13 4 4 5 13" xfId="17447" xr:uid="{EB13B386-E932-4B7B-9EF1-4E51ECE66783}"/>
    <cellStyle name="Normal 13 4 4 5 14" xfId="17448" xr:uid="{BCE267B5-9F14-4F42-B86B-2E7DAA545B6A}"/>
    <cellStyle name="Normal 13 4 4 5 15" xfId="17449" xr:uid="{9E42E841-9957-450B-8816-6650A8CA0F96}"/>
    <cellStyle name="Normal 13 4 4 5 16" xfId="17450" xr:uid="{093FC37F-FEF7-4E5E-84E2-1C0BA559660C}"/>
    <cellStyle name="Normal 13 4 4 5 17" xfId="17451" xr:uid="{92A07BED-94A4-4E4C-A81E-E737238333E7}"/>
    <cellStyle name="Normal 13 4 4 5 18" xfId="17452" xr:uid="{50B9D06D-4B41-48F0-8A1A-8808B4F994DC}"/>
    <cellStyle name="Normal 13 4 4 5 19" xfId="17453" xr:uid="{E99038D7-62EC-4B6F-B16E-EF79FE2CEDBA}"/>
    <cellStyle name="Normal 13 4 4 5 2" xfId="17454" xr:uid="{24F01B46-1D04-4A91-9F58-1DD090E09096}"/>
    <cellStyle name="Normal 13 4 4 5 20" xfId="17455" xr:uid="{5F7369E9-A3C5-4F24-B513-52AAE283EAD4}"/>
    <cellStyle name="Normal 13 4 4 5 21" xfId="17456" xr:uid="{A0A1A5D7-344E-4D38-B34A-DD091897A95A}"/>
    <cellStyle name="Normal 13 4 4 5 22" xfId="17457" xr:uid="{A8506C49-8DCE-471D-B7EC-5B9A00EF83AC}"/>
    <cellStyle name="Normal 13 4 4 5 3" xfId="17458" xr:uid="{50830DA9-69EF-4E4A-973A-419C16891152}"/>
    <cellStyle name="Normal 13 4 4 5 4" xfId="17459" xr:uid="{6D3DAFA6-0AD0-4C36-BD41-D2AB445CF03E}"/>
    <cellStyle name="Normal 13 4 4 5 5" xfId="17460" xr:uid="{F005095A-6A3D-4340-AE19-B812C6F7BC99}"/>
    <cellStyle name="Normal 13 4 4 5 6" xfId="17461" xr:uid="{1E094294-4DD5-40CB-BC2C-9000E0E2209B}"/>
    <cellStyle name="Normal 13 4 4 5 7" xfId="17462" xr:uid="{A4C172DE-0623-4DD6-9878-9414CE9B6259}"/>
    <cellStyle name="Normal 13 4 4 5 8" xfId="17463" xr:uid="{CD0E1A2C-1B84-4D36-BC9E-1B66DBEC807B}"/>
    <cellStyle name="Normal 13 4 4 5 9" xfId="17464" xr:uid="{D8028D48-7F14-4103-914F-FD7C8ECB04F8}"/>
    <cellStyle name="Normal 13 4 4 6" xfId="17465" xr:uid="{652D944F-7E0F-4113-985F-11E7274953BF}"/>
    <cellStyle name="Normal 13 4 4 6 10" xfId="17466" xr:uid="{AE9B66A1-DAB5-4DB3-A7CD-56ECEB561A09}"/>
    <cellStyle name="Normal 13 4 4 6 11" xfId="17467" xr:uid="{699078C7-AB21-427A-BD55-5C69CD373FEB}"/>
    <cellStyle name="Normal 13 4 4 6 12" xfId="17468" xr:uid="{5DCE7107-FAD2-4D61-BC88-8E10E7B4F673}"/>
    <cellStyle name="Normal 13 4 4 6 13" xfId="17469" xr:uid="{1917592B-C3D2-46FF-BC11-CABC0E6F38C8}"/>
    <cellStyle name="Normal 13 4 4 6 14" xfId="17470" xr:uid="{8EA55262-DB23-4650-A731-27CC67EB80A3}"/>
    <cellStyle name="Normal 13 4 4 6 15" xfId="17471" xr:uid="{7A548523-1491-4642-9C30-625686B4A77A}"/>
    <cellStyle name="Normal 13 4 4 6 16" xfId="17472" xr:uid="{EF4BBBE8-3A18-445B-8098-DBC8B455520D}"/>
    <cellStyle name="Normal 13 4 4 6 17" xfId="17473" xr:uid="{691A50D9-6D8C-4902-BC49-1261C427DF39}"/>
    <cellStyle name="Normal 13 4 4 6 18" xfId="17474" xr:uid="{8F96A7BB-128E-4E00-92EE-2ED01F1C2F85}"/>
    <cellStyle name="Normal 13 4 4 6 19" xfId="17475" xr:uid="{CCC0995C-BD65-4A58-9907-8798DC5FA166}"/>
    <cellStyle name="Normal 13 4 4 6 2" xfId="17476" xr:uid="{CF77D05F-9EFB-4067-BC83-AE17DE938A4C}"/>
    <cellStyle name="Normal 13 4 4 6 20" xfId="17477" xr:uid="{6DD80206-2C9B-46AA-BF9E-E5AE0A7094A9}"/>
    <cellStyle name="Normal 13 4 4 6 21" xfId="17478" xr:uid="{5F0F510D-11D5-4938-995A-512D149D7829}"/>
    <cellStyle name="Normal 13 4 4 6 22" xfId="17479" xr:uid="{D578D6EE-9193-4334-BAF6-CE585EB84F57}"/>
    <cellStyle name="Normal 13 4 4 6 3" xfId="17480" xr:uid="{F8D3B558-4A45-4A85-9BE3-C82554128C54}"/>
    <cellStyle name="Normal 13 4 4 6 4" xfId="17481" xr:uid="{4A9BB70B-CED6-416D-AAC8-4D16BDD8824E}"/>
    <cellStyle name="Normal 13 4 4 6 5" xfId="17482" xr:uid="{77EA4777-60EA-4651-AC01-CABD232375CB}"/>
    <cellStyle name="Normal 13 4 4 6 6" xfId="17483" xr:uid="{A091A6B4-C50D-48CD-9D23-86095F4C5606}"/>
    <cellStyle name="Normal 13 4 4 6 7" xfId="17484" xr:uid="{1D5D7480-9DFB-4C5F-88A0-707D1922D1A0}"/>
    <cellStyle name="Normal 13 4 4 6 8" xfId="17485" xr:uid="{C76CDAB8-4B45-41ED-A0BC-67315D5904CD}"/>
    <cellStyle name="Normal 13 4 4 6 9" xfId="17486" xr:uid="{A75A7502-B85D-42F7-B784-8468FFBB7537}"/>
    <cellStyle name="Normal 13 4 4 7" xfId="17487" xr:uid="{161EBD2F-7629-4D28-8FB9-142D9A094AF7}"/>
    <cellStyle name="Normal 13 4 4 7 10" xfId="17488" xr:uid="{D222DBC9-5D27-4E84-85AA-E60821AF26A8}"/>
    <cellStyle name="Normal 13 4 4 7 11" xfId="17489" xr:uid="{041021F7-4BF4-4AA7-BDA3-599697969A6B}"/>
    <cellStyle name="Normal 13 4 4 7 12" xfId="17490" xr:uid="{A9BC3869-0127-4E65-A710-51CDA41887C7}"/>
    <cellStyle name="Normal 13 4 4 7 13" xfId="17491" xr:uid="{B6D110B5-68B3-47F6-8229-11981A399F3B}"/>
    <cellStyle name="Normal 13 4 4 7 14" xfId="17492" xr:uid="{213ADBA4-284B-4BF7-95A6-281729036560}"/>
    <cellStyle name="Normal 13 4 4 7 15" xfId="17493" xr:uid="{85351E44-4AFA-4087-9AC7-79F213EE5EC5}"/>
    <cellStyle name="Normal 13 4 4 7 16" xfId="17494" xr:uid="{7D40284B-BC9A-45D3-A850-96974B803D28}"/>
    <cellStyle name="Normal 13 4 4 7 17" xfId="17495" xr:uid="{FDAE6019-6F9F-47F0-B889-166C5FEEC2AB}"/>
    <cellStyle name="Normal 13 4 4 7 18" xfId="17496" xr:uid="{6D1FBF0F-9EDD-48FC-A942-3B4E5B1DE030}"/>
    <cellStyle name="Normal 13 4 4 7 19" xfId="17497" xr:uid="{E2D9913D-5492-4ABE-BBDC-EFBABB58B63E}"/>
    <cellStyle name="Normal 13 4 4 7 2" xfId="17498" xr:uid="{1393E0F8-BF2A-4149-BD36-1E022D49E620}"/>
    <cellStyle name="Normal 13 4 4 7 20" xfId="17499" xr:uid="{5514BC09-B844-4CD0-BCE2-CA0B9322E9C3}"/>
    <cellStyle name="Normal 13 4 4 7 21" xfId="17500" xr:uid="{E459E1D5-EF41-4C2E-ACB4-C7D6C7A76330}"/>
    <cellStyle name="Normal 13 4 4 7 22" xfId="17501" xr:uid="{1604AF3A-223D-42AB-8037-89604884C239}"/>
    <cellStyle name="Normal 13 4 4 7 3" xfId="17502" xr:uid="{FF0FEA47-EAEC-4722-8AA1-11627934BCF2}"/>
    <cellStyle name="Normal 13 4 4 7 4" xfId="17503" xr:uid="{0BE5F986-51A7-4D90-BA3C-32A72CFDC106}"/>
    <cellStyle name="Normal 13 4 4 7 5" xfId="17504" xr:uid="{946A077B-9508-4C55-B8FB-7200E0766ECF}"/>
    <cellStyle name="Normal 13 4 4 7 6" xfId="17505" xr:uid="{3FD1DAC8-D706-4AF9-B8BA-EB087954F912}"/>
    <cellStyle name="Normal 13 4 4 7 7" xfId="17506" xr:uid="{1C0DF5F6-5890-4849-A67D-8D055D221AE1}"/>
    <cellStyle name="Normal 13 4 4 7 8" xfId="17507" xr:uid="{C45BEC95-4EAA-49B5-8E0B-3EFCDFEDD658}"/>
    <cellStyle name="Normal 13 4 4 7 9" xfId="17508" xr:uid="{A2029C9F-3E13-4FE4-B7D2-2E4892223673}"/>
    <cellStyle name="Normal 13 4 4 8" xfId="17509" xr:uid="{5E8B4F3A-8953-4537-A3F9-4364C0B35E7F}"/>
    <cellStyle name="Normal 13 4 4 8 10" xfId="17510" xr:uid="{0296C3F0-5E71-4DC1-961E-DBEC878CDDA1}"/>
    <cellStyle name="Normal 13 4 4 8 11" xfId="17511" xr:uid="{9707EAB2-613C-4DB5-BB3A-E9662BFC5E80}"/>
    <cellStyle name="Normal 13 4 4 8 12" xfId="17512" xr:uid="{4575F857-608F-4572-8929-6B192EE0401B}"/>
    <cellStyle name="Normal 13 4 4 8 13" xfId="17513" xr:uid="{A6525A5B-D7FD-4B28-BEAA-35114E8A711C}"/>
    <cellStyle name="Normal 13 4 4 8 14" xfId="17514" xr:uid="{188E3A41-E41E-450C-9533-186BF34BB5F7}"/>
    <cellStyle name="Normal 13 4 4 8 15" xfId="17515" xr:uid="{236C378A-9626-4231-9021-EC586C26ED9B}"/>
    <cellStyle name="Normal 13 4 4 8 16" xfId="17516" xr:uid="{94C4B142-4D4A-461F-9CF3-71891E40B6F1}"/>
    <cellStyle name="Normal 13 4 4 8 17" xfId="17517" xr:uid="{74B29126-BA1B-4D7E-90CD-132B09D21E62}"/>
    <cellStyle name="Normal 13 4 4 8 18" xfId="17518" xr:uid="{55A5A5E9-F594-4A34-B452-C3523757FA53}"/>
    <cellStyle name="Normal 13 4 4 8 19" xfId="17519" xr:uid="{F0D762D7-BA0F-4E01-9CA8-BB48785657AE}"/>
    <cellStyle name="Normal 13 4 4 8 2" xfId="17520" xr:uid="{60F29E74-9667-421D-90B5-70A1A4E88945}"/>
    <cellStyle name="Normal 13 4 4 8 20" xfId="17521" xr:uid="{08A398B4-6661-43E6-A04A-0B540E78CAA0}"/>
    <cellStyle name="Normal 13 4 4 8 21" xfId="17522" xr:uid="{8A479B38-E549-4F08-8005-E4C02A7AA4C8}"/>
    <cellStyle name="Normal 13 4 4 8 22" xfId="17523" xr:uid="{CBD8F7B8-1ECA-4D5C-A629-A03B5F95CBB9}"/>
    <cellStyle name="Normal 13 4 4 8 3" xfId="17524" xr:uid="{249AFFE4-0ABC-4FBE-BD93-110576ECC23F}"/>
    <cellStyle name="Normal 13 4 4 8 4" xfId="17525" xr:uid="{59678322-5B47-410A-8E23-2F7DBC20C646}"/>
    <cellStyle name="Normal 13 4 4 8 5" xfId="17526" xr:uid="{17F3DE9D-729F-476E-96D4-AF95ED33A9CD}"/>
    <cellStyle name="Normal 13 4 4 8 6" xfId="17527" xr:uid="{90127DA6-A807-4320-9946-9EF982BB038F}"/>
    <cellStyle name="Normal 13 4 4 8 7" xfId="17528" xr:uid="{138A19AE-1DD9-4BED-93AA-E15AB0EA8CC1}"/>
    <cellStyle name="Normal 13 4 4 8 8" xfId="17529" xr:uid="{DB125FD0-E0FE-45D1-9754-B476BF8B9EA5}"/>
    <cellStyle name="Normal 13 4 4 8 9" xfId="17530" xr:uid="{A047E83C-27FF-419F-83CE-D035AC935B3B}"/>
    <cellStyle name="Normal 13 4 4 9" xfId="17531" xr:uid="{D174D719-BD8C-4554-A908-AB4EEE122568}"/>
    <cellStyle name="Normal 13 4 4 9 10" xfId="17532" xr:uid="{E11D5A72-DE3D-4D6F-960E-6DF463239892}"/>
    <cellStyle name="Normal 13 4 4 9 11" xfId="17533" xr:uid="{31650460-B400-4F42-BBBF-6DB0EAE40918}"/>
    <cellStyle name="Normal 13 4 4 9 12" xfId="17534" xr:uid="{122AD36D-0135-49C4-AD8D-4901AC865C86}"/>
    <cellStyle name="Normal 13 4 4 9 13" xfId="17535" xr:uid="{24C082EF-2F1D-4C3C-8FFF-B583784B084F}"/>
    <cellStyle name="Normal 13 4 4 9 14" xfId="17536" xr:uid="{507BE7CE-2F08-487E-B044-0F9BAA3614CD}"/>
    <cellStyle name="Normal 13 4 4 9 15" xfId="17537" xr:uid="{F261A1D4-CBF4-40A6-9D8E-B263CEBAA0C9}"/>
    <cellStyle name="Normal 13 4 4 9 16" xfId="17538" xr:uid="{602EA5F0-053A-454B-92E4-2E67FAA3FC99}"/>
    <cellStyle name="Normal 13 4 4 9 17" xfId="17539" xr:uid="{5380EA35-40EE-462C-88DB-9FEBE8A625AA}"/>
    <cellStyle name="Normal 13 4 4 9 18" xfId="17540" xr:uid="{93F37415-0C44-43EB-82F7-A2564EF6A717}"/>
    <cellStyle name="Normal 13 4 4 9 19" xfId="17541" xr:uid="{C92BD48C-FF6F-43D6-94B4-BAD7D9202674}"/>
    <cellStyle name="Normal 13 4 4 9 2" xfId="17542" xr:uid="{504ED401-5825-45C5-A11A-262E0686CD66}"/>
    <cellStyle name="Normal 13 4 4 9 20" xfId="17543" xr:uid="{DFFE0E5E-B231-416C-A44C-3247D195D439}"/>
    <cellStyle name="Normal 13 4 4 9 21" xfId="17544" xr:uid="{FF7FA957-402B-43DA-B2B6-9E2EE4571352}"/>
    <cellStyle name="Normal 13 4 4 9 22" xfId="17545" xr:uid="{5778F498-AFEA-4EAA-BE5A-774E9E46270D}"/>
    <cellStyle name="Normal 13 4 4 9 3" xfId="17546" xr:uid="{910B3F76-057B-443A-908D-3E530EAE8A79}"/>
    <cellStyle name="Normal 13 4 4 9 4" xfId="17547" xr:uid="{DB02EADA-A6E4-4672-8A03-39A3149576E7}"/>
    <cellStyle name="Normal 13 4 4 9 5" xfId="17548" xr:uid="{2CA8FBD5-31C4-448C-A9E2-E7AE470402C0}"/>
    <cellStyle name="Normal 13 4 4 9 6" xfId="17549" xr:uid="{215E215E-6120-4D06-B99E-25BAF582F7E4}"/>
    <cellStyle name="Normal 13 4 4 9 7" xfId="17550" xr:uid="{01A99FEA-4C9E-4252-9A20-0AE97BA3671A}"/>
    <cellStyle name="Normal 13 4 4 9 8" xfId="17551" xr:uid="{B3B09CA2-DFDC-48FB-8D0F-E1AFFC4A5E41}"/>
    <cellStyle name="Normal 13 4 4 9 9" xfId="17552" xr:uid="{5292DD06-12D4-44B6-8231-A94ABAEA488F}"/>
    <cellStyle name="Normal 13 4 5" xfId="17553" xr:uid="{B79585FC-E26F-48D4-B230-EB46C6148889}"/>
    <cellStyle name="Normal 13 4 5 10" xfId="17554" xr:uid="{C6A32EDB-32E8-4250-BAB7-8928B28578F6}"/>
    <cellStyle name="Normal 13 4 5 10 10" xfId="17555" xr:uid="{F33764A4-A7AA-42C9-A649-CB0565A7F91C}"/>
    <cellStyle name="Normal 13 4 5 10 11" xfId="17556" xr:uid="{C56DE65B-BA62-4760-A738-2CB7D199ADCB}"/>
    <cellStyle name="Normal 13 4 5 10 12" xfId="17557" xr:uid="{983D06A8-7256-4A95-9FB7-FF749C8C3F3B}"/>
    <cellStyle name="Normal 13 4 5 10 13" xfId="17558" xr:uid="{3ADA1779-B8C0-41CD-807A-AF62E9F6288E}"/>
    <cellStyle name="Normal 13 4 5 10 14" xfId="17559" xr:uid="{55BEAF05-9C9A-4250-8343-782019347102}"/>
    <cellStyle name="Normal 13 4 5 10 15" xfId="17560" xr:uid="{0D48A75C-3C95-4853-AE49-4E50DAE90788}"/>
    <cellStyle name="Normal 13 4 5 10 16" xfId="17561" xr:uid="{77979D5E-5189-4372-B589-83C851FF817F}"/>
    <cellStyle name="Normal 13 4 5 10 17" xfId="17562" xr:uid="{5144840A-C6AD-4FC9-9F21-BDA24A18E402}"/>
    <cellStyle name="Normal 13 4 5 10 18" xfId="17563" xr:uid="{4319D0ED-3BD9-4037-A7D7-03E09316C993}"/>
    <cellStyle name="Normal 13 4 5 10 19" xfId="17564" xr:uid="{C42A18D9-6472-4F09-B027-D35B55EA2AE0}"/>
    <cellStyle name="Normal 13 4 5 10 2" xfId="17565" xr:uid="{9D93EB64-4272-44A6-B110-0B276CA1D005}"/>
    <cellStyle name="Normal 13 4 5 10 20" xfId="17566" xr:uid="{EBA6DE59-E602-4A41-BE17-A7B683899453}"/>
    <cellStyle name="Normal 13 4 5 10 21" xfId="17567" xr:uid="{E9D08E8B-E33C-4C93-9288-4366FB0B68F8}"/>
    <cellStyle name="Normal 13 4 5 10 22" xfId="17568" xr:uid="{B5A123A0-DB6A-4911-9283-ADC3DA6F75D3}"/>
    <cellStyle name="Normal 13 4 5 10 3" xfId="17569" xr:uid="{B0F11D7C-5477-4ADA-BFB3-EA4CC4A10871}"/>
    <cellStyle name="Normal 13 4 5 10 4" xfId="17570" xr:uid="{33364513-A59C-43E1-B124-52F21B82B63C}"/>
    <cellStyle name="Normal 13 4 5 10 5" xfId="17571" xr:uid="{05588123-6DE5-4862-BEA8-D9CAA502C5E3}"/>
    <cellStyle name="Normal 13 4 5 10 6" xfId="17572" xr:uid="{DC065301-7548-4E2E-ACB2-ED7591611ABA}"/>
    <cellStyle name="Normal 13 4 5 10 7" xfId="17573" xr:uid="{7CDDCAD8-22FC-4A30-82D9-F55936D19E6E}"/>
    <cellStyle name="Normal 13 4 5 10 8" xfId="17574" xr:uid="{2937D0D1-B582-4F48-B822-53094580D8C3}"/>
    <cellStyle name="Normal 13 4 5 10 9" xfId="17575" xr:uid="{2150967F-ECCC-4796-A042-DC75A9B4667C}"/>
    <cellStyle name="Normal 13 4 5 11" xfId="17576" xr:uid="{84F6F443-BC41-428B-9724-9C6B467A1FA6}"/>
    <cellStyle name="Normal 13 4 5 12" xfId="17577" xr:uid="{270D9C7D-B3C0-4DAF-A941-13F8DA544FA5}"/>
    <cellStyle name="Normal 13 4 5 13" xfId="17578" xr:uid="{6F0A71D9-2392-4275-AE0E-3420AE035241}"/>
    <cellStyle name="Normal 13 4 5 14" xfId="17579" xr:uid="{37AB99DB-EFAF-40CF-B204-2FB515E18470}"/>
    <cellStyle name="Normal 13 4 5 15" xfId="17580" xr:uid="{39438CC1-1825-4FC2-AEFC-C50BD7C3B93B}"/>
    <cellStyle name="Normal 13 4 5 16" xfId="17581" xr:uid="{F730B040-BAF5-4048-93BF-93C5DDCE4831}"/>
    <cellStyle name="Normal 13 4 5 17" xfId="17582" xr:uid="{3BF1CC66-BBD6-445C-901C-567FC7E339D8}"/>
    <cellStyle name="Normal 13 4 5 18" xfId="17583" xr:uid="{6A62DC3F-7B44-49B6-93B4-E2AC60550E9A}"/>
    <cellStyle name="Normal 13 4 5 19" xfId="17584" xr:uid="{C33A724B-6BAD-423D-A45C-8CB14CADE888}"/>
    <cellStyle name="Normal 13 4 5 2" xfId="17585" xr:uid="{1B076693-5EB3-48A0-B0DF-614D5B8B0F01}"/>
    <cellStyle name="Normal 13 4 5 2 10" xfId="17586" xr:uid="{4DCE7C97-641F-439A-BF52-8DE4E8160381}"/>
    <cellStyle name="Normal 13 4 5 2 11" xfId="17587" xr:uid="{C498EB59-CD51-4354-A290-D09E1315A957}"/>
    <cellStyle name="Normal 13 4 5 2 12" xfId="17588" xr:uid="{CA7A9AD5-FFE9-4EF1-9B5B-E2ED76F764DD}"/>
    <cellStyle name="Normal 13 4 5 2 13" xfId="17589" xr:uid="{FB472904-AD8D-452F-8D21-62451486655B}"/>
    <cellStyle name="Normal 13 4 5 2 14" xfId="17590" xr:uid="{860E2732-CE80-43EA-AB71-E58C0F5AC6ED}"/>
    <cellStyle name="Normal 13 4 5 2 15" xfId="17591" xr:uid="{B9D2B18F-9C1C-4C74-83E4-A23675B9C326}"/>
    <cellStyle name="Normal 13 4 5 2 16" xfId="17592" xr:uid="{0D4B5BCD-F03B-4450-9374-6CC6F27ABBEA}"/>
    <cellStyle name="Normal 13 4 5 2 17" xfId="17593" xr:uid="{7A8B6F69-4105-4258-8AD3-EB829D3435D6}"/>
    <cellStyle name="Normal 13 4 5 2 18" xfId="17594" xr:uid="{D8A10F3E-9E46-4D39-B973-1A7C013CFA41}"/>
    <cellStyle name="Normal 13 4 5 2 19" xfId="17595" xr:uid="{880CADC4-1AB7-4921-8A8C-7196A9E40A89}"/>
    <cellStyle name="Normal 13 4 5 2 2" xfId="17596" xr:uid="{FE3627CB-7A99-497D-86B8-2CB03E5CCD38}"/>
    <cellStyle name="Normal 13 4 5 2 20" xfId="17597" xr:uid="{8E249E92-8C56-485E-81B5-C2E4FB66522B}"/>
    <cellStyle name="Normal 13 4 5 2 21" xfId="17598" xr:uid="{C217A1CF-A1C2-44BE-98C6-A73070F5AF09}"/>
    <cellStyle name="Normal 13 4 5 2 22" xfId="17599" xr:uid="{A463CB0A-7C97-4DF4-B047-B6BF35121BA0}"/>
    <cellStyle name="Normal 13 4 5 2 3" xfId="17600" xr:uid="{FD9640B0-9510-470D-A002-EF9179593B5A}"/>
    <cellStyle name="Normal 13 4 5 2 4" xfId="17601" xr:uid="{1CC7F71B-0AB5-4663-A223-1FC6B3FEEB96}"/>
    <cellStyle name="Normal 13 4 5 2 5" xfId="17602" xr:uid="{92107901-7DC2-4D98-8AA2-441658F8560C}"/>
    <cellStyle name="Normal 13 4 5 2 6" xfId="17603" xr:uid="{6634B5CF-0A22-4570-99CF-0235842EA71D}"/>
    <cellStyle name="Normal 13 4 5 2 7" xfId="17604" xr:uid="{4A764342-CAD3-44A1-8D45-FDDC836BC803}"/>
    <cellStyle name="Normal 13 4 5 2 8" xfId="17605" xr:uid="{64319B6E-D5AF-4785-B5A9-20F1BFDE2AA2}"/>
    <cellStyle name="Normal 13 4 5 2 9" xfId="17606" xr:uid="{1751B76F-93D6-4D5C-B59E-E07AE84AC968}"/>
    <cellStyle name="Normal 13 4 5 20" xfId="17607" xr:uid="{347FF6C0-173F-4D1E-94F1-92114398B6C7}"/>
    <cellStyle name="Normal 13 4 5 21" xfId="17608" xr:uid="{30E43137-82CA-432D-94C8-28B38DCD1736}"/>
    <cellStyle name="Normal 13 4 5 22" xfId="17609" xr:uid="{B76DEA1F-1221-4A12-856D-D72C83172683}"/>
    <cellStyle name="Normal 13 4 5 23" xfId="17610" xr:uid="{8C902DA3-B802-4843-B527-0165C788BFFF}"/>
    <cellStyle name="Normal 13 4 5 24" xfId="17611" xr:uid="{BE2B0D26-98E0-4DCF-9AFE-D9A599AE48DE}"/>
    <cellStyle name="Normal 13 4 5 25" xfId="17612" xr:uid="{3C198038-E0A3-4901-88C5-F97B4503FD55}"/>
    <cellStyle name="Normal 13 4 5 26" xfId="17613" xr:uid="{93518891-0A64-4D31-A8D3-4E0CB9D40D4A}"/>
    <cellStyle name="Normal 13 4 5 27" xfId="17614" xr:uid="{FFD16C07-5CB9-4078-9CDE-FFB2C6BC904D}"/>
    <cellStyle name="Normal 13 4 5 28" xfId="17615" xr:uid="{0C91732F-FF9A-48A5-8B7E-44893846A94F}"/>
    <cellStyle name="Normal 13 4 5 29" xfId="17616" xr:uid="{6FA3315C-7938-4022-AFB6-75DC883C2BC1}"/>
    <cellStyle name="Normal 13 4 5 3" xfId="17617" xr:uid="{360FE8F0-558F-40C1-A502-8394148B6E4E}"/>
    <cellStyle name="Normal 13 4 5 3 10" xfId="17618" xr:uid="{45280D33-DE63-461C-9494-7E2D7BBF83F3}"/>
    <cellStyle name="Normal 13 4 5 3 11" xfId="17619" xr:uid="{1FB3C1D5-0CF6-4F6A-86A6-E7348EFAF057}"/>
    <cellStyle name="Normal 13 4 5 3 12" xfId="17620" xr:uid="{47D58D76-D6FC-43E2-9976-2215615F2385}"/>
    <cellStyle name="Normal 13 4 5 3 13" xfId="17621" xr:uid="{D82891F4-DFF4-4797-A0C0-331DA419F279}"/>
    <cellStyle name="Normal 13 4 5 3 14" xfId="17622" xr:uid="{796843B7-ED91-401A-84DD-68EE4D7BA784}"/>
    <cellStyle name="Normal 13 4 5 3 15" xfId="17623" xr:uid="{4F47B5EA-E3C1-40F9-B255-0FC1BABD010B}"/>
    <cellStyle name="Normal 13 4 5 3 16" xfId="17624" xr:uid="{4083112F-01C4-4794-8310-025A7CAF2722}"/>
    <cellStyle name="Normal 13 4 5 3 17" xfId="17625" xr:uid="{BDB94F66-1DA0-4B4A-8E17-062344EC6529}"/>
    <cellStyle name="Normal 13 4 5 3 18" xfId="17626" xr:uid="{2E26DEA3-4A95-45AE-B9F8-09D2C3B2107A}"/>
    <cellStyle name="Normal 13 4 5 3 19" xfId="17627" xr:uid="{3A6149FE-036C-4F03-AF25-4439599D01EE}"/>
    <cellStyle name="Normal 13 4 5 3 2" xfId="17628" xr:uid="{4BE36CD0-3741-42EF-9B3E-CCF6081E1FFA}"/>
    <cellStyle name="Normal 13 4 5 3 20" xfId="17629" xr:uid="{553BFE7E-EF8B-4046-9076-1AB6AE6F28F7}"/>
    <cellStyle name="Normal 13 4 5 3 21" xfId="17630" xr:uid="{B6A2CA4A-D506-45A6-8791-D57BDC840D79}"/>
    <cellStyle name="Normal 13 4 5 3 22" xfId="17631" xr:uid="{3E97DEA7-DCCF-4567-837E-DB9D71B82956}"/>
    <cellStyle name="Normal 13 4 5 3 3" xfId="17632" xr:uid="{D0E1D8E0-9A8B-45BE-8098-CAFA091D58F7}"/>
    <cellStyle name="Normal 13 4 5 3 4" xfId="17633" xr:uid="{122B25A8-37DC-4DD8-8B2F-F61D22C373B1}"/>
    <cellStyle name="Normal 13 4 5 3 5" xfId="17634" xr:uid="{23B66FC5-1EEF-47D8-B351-0ED01A298555}"/>
    <cellStyle name="Normal 13 4 5 3 6" xfId="17635" xr:uid="{006F1553-A9BB-45CC-B85B-96024D0884D9}"/>
    <cellStyle name="Normal 13 4 5 3 7" xfId="17636" xr:uid="{93D398C9-1A7B-492E-8094-21A74D274AD3}"/>
    <cellStyle name="Normal 13 4 5 3 8" xfId="17637" xr:uid="{E5F0C421-1A54-43E9-9724-46F666BF6CE6}"/>
    <cellStyle name="Normal 13 4 5 3 9" xfId="17638" xr:uid="{60B75B01-E6A3-4496-B16F-469EC64DCC4C}"/>
    <cellStyle name="Normal 13 4 5 30" xfId="17639" xr:uid="{8FE29127-A9A0-426F-9976-5BCDE6433922}"/>
    <cellStyle name="Normal 13 4 5 31" xfId="17640" xr:uid="{3C91D851-E31E-49D5-8C6D-243B1C5A7AC7}"/>
    <cellStyle name="Normal 13 4 5 4" xfId="17641" xr:uid="{924F25CB-31ED-4AF6-B766-D41F1FE7468E}"/>
    <cellStyle name="Normal 13 4 5 4 10" xfId="17642" xr:uid="{081B8696-FA41-4E95-BC80-D0DCA207A55A}"/>
    <cellStyle name="Normal 13 4 5 4 11" xfId="17643" xr:uid="{17C4B0B7-21BE-4B0D-8B11-9C9E8FA0D6F5}"/>
    <cellStyle name="Normal 13 4 5 4 12" xfId="17644" xr:uid="{CB947D27-A532-41BC-BA29-5ED1F3ADF752}"/>
    <cellStyle name="Normal 13 4 5 4 13" xfId="17645" xr:uid="{0C63A4E2-4C66-4F00-A61C-8E7C5E8D7C9B}"/>
    <cellStyle name="Normal 13 4 5 4 14" xfId="17646" xr:uid="{CAF7080C-912B-4FC1-ABFB-266694867D95}"/>
    <cellStyle name="Normal 13 4 5 4 15" xfId="17647" xr:uid="{02837580-F946-489A-8CAD-B2C80B914D15}"/>
    <cellStyle name="Normal 13 4 5 4 16" xfId="17648" xr:uid="{26E8F2CB-A3F2-4FDF-96C0-C1C3FB74FB29}"/>
    <cellStyle name="Normal 13 4 5 4 17" xfId="17649" xr:uid="{AEBEE260-566A-4D7A-8F58-186B1F1E43FF}"/>
    <cellStyle name="Normal 13 4 5 4 18" xfId="17650" xr:uid="{208B5F83-C4DA-4D36-A757-155EBDE58100}"/>
    <cellStyle name="Normal 13 4 5 4 19" xfId="17651" xr:uid="{96740CA0-E4D7-41A7-AF65-1E13D777879C}"/>
    <cellStyle name="Normal 13 4 5 4 2" xfId="17652" xr:uid="{B4C8E159-5F82-4977-A3FE-C94870B3723C}"/>
    <cellStyle name="Normal 13 4 5 4 20" xfId="17653" xr:uid="{C796FD86-9956-439D-BBEB-1C578B65A679}"/>
    <cellStyle name="Normal 13 4 5 4 21" xfId="17654" xr:uid="{DFBD8D9A-A8DB-4F1C-8742-6A37CA3F36D3}"/>
    <cellStyle name="Normal 13 4 5 4 22" xfId="17655" xr:uid="{02A40341-0FCE-40FF-891E-E3E9A1A334D7}"/>
    <cellStyle name="Normal 13 4 5 4 3" xfId="17656" xr:uid="{B22C40FB-087C-4D7A-8CEE-7564FE45FE55}"/>
    <cellStyle name="Normal 13 4 5 4 4" xfId="17657" xr:uid="{F06AF8E0-AE1B-4524-A557-EA8CAB18459C}"/>
    <cellStyle name="Normal 13 4 5 4 5" xfId="17658" xr:uid="{B20A2207-AF13-48EC-8A74-FC4AC221C540}"/>
    <cellStyle name="Normal 13 4 5 4 6" xfId="17659" xr:uid="{686D8CB5-A9AB-48F7-A189-C6ED3713EA11}"/>
    <cellStyle name="Normal 13 4 5 4 7" xfId="17660" xr:uid="{1531B3E3-1991-4593-95E5-620720DCB35F}"/>
    <cellStyle name="Normal 13 4 5 4 8" xfId="17661" xr:uid="{D1710C78-C86D-483C-84B0-E4D444CAE1FC}"/>
    <cellStyle name="Normal 13 4 5 4 9" xfId="17662" xr:uid="{B8D7A214-C693-4417-9C05-3E4ED30D8C5A}"/>
    <cellStyle name="Normal 13 4 5 5" xfId="17663" xr:uid="{2E6FD51E-744A-4B51-85B6-D1C8E51C6F82}"/>
    <cellStyle name="Normal 13 4 5 5 10" xfId="17664" xr:uid="{7CA9AE48-731C-4385-B8D2-512A6B04B449}"/>
    <cellStyle name="Normal 13 4 5 5 11" xfId="17665" xr:uid="{A9159FB8-053A-4B9E-BE25-60FD67692BB5}"/>
    <cellStyle name="Normal 13 4 5 5 12" xfId="17666" xr:uid="{023803D3-77BC-41A1-BA66-1332264349C9}"/>
    <cellStyle name="Normal 13 4 5 5 13" xfId="17667" xr:uid="{55FE1B89-9A04-4596-9861-D3BF9CCA05F5}"/>
    <cellStyle name="Normal 13 4 5 5 14" xfId="17668" xr:uid="{2838F9AA-8464-4ADB-BEAD-0B419659F1D7}"/>
    <cellStyle name="Normal 13 4 5 5 15" xfId="17669" xr:uid="{CE0A0954-4896-400A-8FBD-93E0223E784A}"/>
    <cellStyle name="Normal 13 4 5 5 16" xfId="17670" xr:uid="{A7CD1415-2BCF-4A60-AD6C-CAE82C031112}"/>
    <cellStyle name="Normal 13 4 5 5 17" xfId="17671" xr:uid="{9DE8E228-DC99-499E-A491-1A32BCC69424}"/>
    <cellStyle name="Normal 13 4 5 5 18" xfId="17672" xr:uid="{9CDD4D59-389C-4274-B0FC-EB83A36F79E4}"/>
    <cellStyle name="Normal 13 4 5 5 19" xfId="17673" xr:uid="{20CA54C1-33FB-426B-8A8B-84F785D4A015}"/>
    <cellStyle name="Normal 13 4 5 5 2" xfId="17674" xr:uid="{E50B35B7-0D32-419B-B44A-A10E9B1B525D}"/>
    <cellStyle name="Normal 13 4 5 5 20" xfId="17675" xr:uid="{57CE25DD-CF46-4A54-B87B-CD69AA555333}"/>
    <cellStyle name="Normal 13 4 5 5 21" xfId="17676" xr:uid="{764A4387-51AA-4376-BC45-9D95ED2B07FD}"/>
    <cellStyle name="Normal 13 4 5 5 22" xfId="17677" xr:uid="{4B41AB67-506A-402D-A53C-C3E7621C1C14}"/>
    <cellStyle name="Normal 13 4 5 5 3" xfId="17678" xr:uid="{145B88D3-7328-4721-9D90-FD3714F572A4}"/>
    <cellStyle name="Normal 13 4 5 5 4" xfId="17679" xr:uid="{2A9E4DF7-EE51-41D8-A53F-553B9C7C473C}"/>
    <cellStyle name="Normal 13 4 5 5 5" xfId="17680" xr:uid="{300DBF60-B139-44CA-BB15-EFC79B66C4B6}"/>
    <cellStyle name="Normal 13 4 5 5 6" xfId="17681" xr:uid="{E3D42E67-9939-4B7A-B61A-63CB754938A2}"/>
    <cellStyle name="Normal 13 4 5 5 7" xfId="17682" xr:uid="{62F3FF41-ACE2-4819-ADE4-EB3CE76095F6}"/>
    <cellStyle name="Normal 13 4 5 5 8" xfId="17683" xr:uid="{DE5E1D32-9804-455C-B39F-39F590B715DE}"/>
    <cellStyle name="Normal 13 4 5 5 9" xfId="17684" xr:uid="{52C946C3-6A88-40EA-9CD6-34A4DAC53B7C}"/>
    <cellStyle name="Normal 13 4 5 6" xfId="17685" xr:uid="{B6882278-0A14-4140-9484-74F3AE1BE6A0}"/>
    <cellStyle name="Normal 13 4 5 6 10" xfId="17686" xr:uid="{C57884F6-1DA9-4E95-993C-947B3BF18CCF}"/>
    <cellStyle name="Normal 13 4 5 6 11" xfId="17687" xr:uid="{D760C226-0B02-49A9-AFB8-CF050B7E98BC}"/>
    <cellStyle name="Normal 13 4 5 6 12" xfId="17688" xr:uid="{B1F23AFC-0D5E-44EC-B1C0-DDDD3398BBD3}"/>
    <cellStyle name="Normal 13 4 5 6 13" xfId="17689" xr:uid="{8D8B9AEB-C2D2-4BD3-9B0E-A147A77A7F52}"/>
    <cellStyle name="Normal 13 4 5 6 14" xfId="17690" xr:uid="{C18A65B9-7A5B-4932-A53B-2F1A2AF10DBE}"/>
    <cellStyle name="Normal 13 4 5 6 15" xfId="17691" xr:uid="{16153771-CF8A-4205-A7BC-39E474C7C3FF}"/>
    <cellStyle name="Normal 13 4 5 6 16" xfId="17692" xr:uid="{81F7FA07-5728-45E5-8E84-40F8EA98B7A8}"/>
    <cellStyle name="Normal 13 4 5 6 17" xfId="17693" xr:uid="{831830B3-2AC6-44D6-B4BE-185D1708F1C4}"/>
    <cellStyle name="Normal 13 4 5 6 18" xfId="17694" xr:uid="{5F33573F-36FC-43EE-930A-D748887E136E}"/>
    <cellStyle name="Normal 13 4 5 6 19" xfId="17695" xr:uid="{84B0B856-5794-48B3-8574-797C350299FB}"/>
    <cellStyle name="Normal 13 4 5 6 2" xfId="17696" xr:uid="{ADF1D337-F10A-4DB3-BDAB-3B79CEAE4B73}"/>
    <cellStyle name="Normal 13 4 5 6 20" xfId="17697" xr:uid="{46D05C86-9DA0-4CDB-BBB7-AFD7EFAA90CE}"/>
    <cellStyle name="Normal 13 4 5 6 21" xfId="17698" xr:uid="{94D95D60-CDEA-45E9-9D76-346FAF7AE3B3}"/>
    <cellStyle name="Normal 13 4 5 6 22" xfId="17699" xr:uid="{A66FF297-D92F-4B8E-8291-1F24909D23A6}"/>
    <cellStyle name="Normal 13 4 5 6 3" xfId="17700" xr:uid="{DDA5ED9D-4451-4059-B851-20885935C31F}"/>
    <cellStyle name="Normal 13 4 5 6 4" xfId="17701" xr:uid="{DB5E5956-DAF4-418B-9316-F0465CE47EC2}"/>
    <cellStyle name="Normal 13 4 5 6 5" xfId="17702" xr:uid="{764D7EE3-F96C-46C3-A3C0-3E542017C445}"/>
    <cellStyle name="Normal 13 4 5 6 6" xfId="17703" xr:uid="{00BA13D5-95E9-4C6B-A8D5-60BDA243F461}"/>
    <cellStyle name="Normal 13 4 5 6 7" xfId="17704" xr:uid="{B54BA86F-FB99-4037-A76B-DB8F3AED2C94}"/>
    <cellStyle name="Normal 13 4 5 6 8" xfId="17705" xr:uid="{3F48CB5B-CAA2-4A99-8741-731DF0E2A07D}"/>
    <cellStyle name="Normal 13 4 5 6 9" xfId="17706" xr:uid="{2BAC9D01-A007-464B-AE7D-3DF13ACD860C}"/>
    <cellStyle name="Normal 13 4 5 7" xfId="17707" xr:uid="{E8E1119B-4C3B-48B2-AE95-ED44DD1A6D20}"/>
    <cellStyle name="Normal 13 4 5 7 10" xfId="17708" xr:uid="{2415ACF5-ED58-4A21-820C-45B68915AC6B}"/>
    <cellStyle name="Normal 13 4 5 7 11" xfId="17709" xr:uid="{7278204B-B8AD-43E1-A039-CB1495035A3B}"/>
    <cellStyle name="Normal 13 4 5 7 12" xfId="17710" xr:uid="{79EAA8E1-AB6E-4491-84D2-23D50582D4A3}"/>
    <cellStyle name="Normal 13 4 5 7 13" xfId="17711" xr:uid="{7375AF31-2495-4B7C-9D68-D04BC2821671}"/>
    <cellStyle name="Normal 13 4 5 7 14" xfId="17712" xr:uid="{7B0BA502-3102-4C36-97FE-3AE18E63D6D6}"/>
    <cellStyle name="Normal 13 4 5 7 15" xfId="17713" xr:uid="{FC567F84-D7FA-4AEC-AB93-1305A9676421}"/>
    <cellStyle name="Normal 13 4 5 7 16" xfId="17714" xr:uid="{7A04EE06-72AA-447F-8F4F-E1F5F9595D71}"/>
    <cellStyle name="Normal 13 4 5 7 17" xfId="17715" xr:uid="{ACF8578A-5E95-4255-9367-5224A0DA7951}"/>
    <cellStyle name="Normal 13 4 5 7 18" xfId="17716" xr:uid="{0D861ABF-F73C-4B9C-A284-38694E282350}"/>
    <cellStyle name="Normal 13 4 5 7 19" xfId="17717" xr:uid="{6526C568-7F96-4BC7-99BE-6E69F0A235AA}"/>
    <cellStyle name="Normal 13 4 5 7 2" xfId="17718" xr:uid="{69AC0C5D-8345-4167-BF40-4CD051B5E8B5}"/>
    <cellStyle name="Normal 13 4 5 7 20" xfId="17719" xr:uid="{E8B847BA-6AB7-4BC3-87BD-C387CBCB7848}"/>
    <cellStyle name="Normal 13 4 5 7 21" xfId="17720" xr:uid="{FB7458CB-A749-4EEE-A39A-405D00B4B825}"/>
    <cellStyle name="Normal 13 4 5 7 22" xfId="17721" xr:uid="{AD280739-8327-4B35-8882-45B791816B07}"/>
    <cellStyle name="Normal 13 4 5 7 3" xfId="17722" xr:uid="{21850A32-F6A0-4AED-A241-D1695E40E645}"/>
    <cellStyle name="Normal 13 4 5 7 4" xfId="17723" xr:uid="{47797FFB-A724-4802-BC10-9C4F900F8309}"/>
    <cellStyle name="Normal 13 4 5 7 5" xfId="17724" xr:uid="{E6D0282E-2559-41EA-81F9-37EDAD5A7603}"/>
    <cellStyle name="Normal 13 4 5 7 6" xfId="17725" xr:uid="{A744967F-2216-406D-B9B2-DA86B9CA44E4}"/>
    <cellStyle name="Normal 13 4 5 7 7" xfId="17726" xr:uid="{014E99EC-653E-4E95-A8E6-739D5C999F96}"/>
    <cellStyle name="Normal 13 4 5 7 8" xfId="17727" xr:uid="{D113D615-9527-49F5-9868-2F62709AF3F2}"/>
    <cellStyle name="Normal 13 4 5 7 9" xfId="17728" xr:uid="{D678D5D3-6F43-4D93-B17E-FE4D58C06E4E}"/>
    <cellStyle name="Normal 13 4 5 8" xfId="17729" xr:uid="{542927FC-1597-4F2A-85E9-340160A78A31}"/>
    <cellStyle name="Normal 13 4 5 8 10" xfId="17730" xr:uid="{39A801BA-F4EC-40E2-886D-D192BB5EE4AB}"/>
    <cellStyle name="Normal 13 4 5 8 11" xfId="17731" xr:uid="{2F0B4066-6C58-4883-A500-726DA150872E}"/>
    <cellStyle name="Normal 13 4 5 8 12" xfId="17732" xr:uid="{FF037C93-7ECF-453C-B46F-3286BC16717A}"/>
    <cellStyle name="Normal 13 4 5 8 13" xfId="17733" xr:uid="{2ECE49EC-CDF9-46BE-837A-FC871562C730}"/>
    <cellStyle name="Normal 13 4 5 8 14" xfId="17734" xr:uid="{D1992900-5AF1-4383-90AC-9F3A4D92FA96}"/>
    <cellStyle name="Normal 13 4 5 8 15" xfId="17735" xr:uid="{B874FD0B-121F-4F1F-A7FB-6AE677F79D79}"/>
    <cellStyle name="Normal 13 4 5 8 16" xfId="17736" xr:uid="{2B044B2F-FB59-4566-AB39-B337FAD083BD}"/>
    <cellStyle name="Normal 13 4 5 8 17" xfId="17737" xr:uid="{5D00C53E-4865-4FFC-925F-AAA4E0FE4691}"/>
    <cellStyle name="Normal 13 4 5 8 18" xfId="17738" xr:uid="{5BBB4934-9CC3-44B9-85C3-46EC5DA56622}"/>
    <cellStyle name="Normal 13 4 5 8 19" xfId="17739" xr:uid="{722ABB6A-6AF6-4A08-86C3-EDC442B2BDD4}"/>
    <cellStyle name="Normal 13 4 5 8 2" xfId="17740" xr:uid="{BBBCD82F-F7EB-4094-B6BB-CC0D3355925B}"/>
    <cellStyle name="Normal 13 4 5 8 20" xfId="17741" xr:uid="{6D69E9DB-1A81-449A-97E5-8666E4AF4DBF}"/>
    <cellStyle name="Normal 13 4 5 8 21" xfId="17742" xr:uid="{97E3144E-1A66-4E4E-884C-16C9A791496E}"/>
    <cellStyle name="Normal 13 4 5 8 22" xfId="17743" xr:uid="{F2FBFFCE-0853-429E-8420-7F2FA99D3EEE}"/>
    <cellStyle name="Normal 13 4 5 8 3" xfId="17744" xr:uid="{A510FA8B-4FD8-44F8-98F1-0DF87EA99C4F}"/>
    <cellStyle name="Normal 13 4 5 8 4" xfId="17745" xr:uid="{C9F6375E-AFD7-4C02-8FDC-4AE1387A59FF}"/>
    <cellStyle name="Normal 13 4 5 8 5" xfId="17746" xr:uid="{23E3DFF6-461B-466E-AF9C-4B5D03B8E5E8}"/>
    <cellStyle name="Normal 13 4 5 8 6" xfId="17747" xr:uid="{1D8EB375-9EC5-48DB-8C2F-73E52F09AAF6}"/>
    <cellStyle name="Normal 13 4 5 8 7" xfId="17748" xr:uid="{1B63EB8B-38F9-4576-9E70-086377FACC4C}"/>
    <cellStyle name="Normal 13 4 5 8 8" xfId="17749" xr:uid="{49FFCA38-7814-4783-BB94-8E7078F31849}"/>
    <cellStyle name="Normal 13 4 5 8 9" xfId="17750" xr:uid="{0BE5D431-366C-4D06-BAB6-E93EB15D0239}"/>
    <cellStyle name="Normal 13 4 5 9" xfId="17751" xr:uid="{B315D198-FE76-45DB-9E56-59346029D57A}"/>
    <cellStyle name="Normal 13 4 5 9 10" xfId="17752" xr:uid="{C1B8197F-C47D-4EE8-A0C4-13BEA19F6116}"/>
    <cellStyle name="Normal 13 4 5 9 11" xfId="17753" xr:uid="{4B14622B-D1AD-4FC9-AD52-34A7343670A8}"/>
    <cellStyle name="Normal 13 4 5 9 12" xfId="17754" xr:uid="{481B2623-BE9D-453D-840C-A2D43E9CA7BD}"/>
    <cellStyle name="Normal 13 4 5 9 13" xfId="17755" xr:uid="{8AAB00E0-F817-4B23-930A-3CB2B4F14E31}"/>
    <cellStyle name="Normal 13 4 5 9 14" xfId="17756" xr:uid="{2AA8CAF6-3118-4977-A617-D464948B6E0F}"/>
    <cellStyle name="Normal 13 4 5 9 15" xfId="17757" xr:uid="{7AB07964-51A4-409C-9E98-7E41E33ECC3A}"/>
    <cellStyle name="Normal 13 4 5 9 16" xfId="17758" xr:uid="{20B965CD-73EE-4F7F-BA2F-66356876EFEA}"/>
    <cellStyle name="Normal 13 4 5 9 17" xfId="17759" xr:uid="{1A47DEC1-E210-4768-8FF4-DE9AD05B0DF1}"/>
    <cellStyle name="Normal 13 4 5 9 18" xfId="17760" xr:uid="{35604B6E-59ED-4AE7-BD5B-874B631301D5}"/>
    <cellStyle name="Normal 13 4 5 9 19" xfId="17761" xr:uid="{788DD3E0-490C-4026-A8BE-A5FB21A35922}"/>
    <cellStyle name="Normal 13 4 5 9 2" xfId="17762" xr:uid="{5D0D6E5D-D0C0-4D09-86D2-CEC01828B71B}"/>
    <cellStyle name="Normal 13 4 5 9 20" xfId="17763" xr:uid="{4A80B66F-5186-4ABD-876F-26551FB60330}"/>
    <cellStyle name="Normal 13 4 5 9 21" xfId="17764" xr:uid="{D7E2B599-9227-4F2D-807E-F3D8136C8E13}"/>
    <cellStyle name="Normal 13 4 5 9 22" xfId="17765" xr:uid="{1A2499DE-3B65-4F9A-904D-07A452206121}"/>
    <cellStyle name="Normal 13 4 5 9 3" xfId="17766" xr:uid="{44221290-CA5A-4190-965C-B7236E40BF3F}"/>
    <cellStyle name="Normal 13 4 5 9 4" xfId="17767" xr:uid="{D1143135-FD7A-468C-B337-FD6ACE2E623A}"/>
    <cellStyle name="Normal 13 4 5 9 5" xfId="17768" xr:uid="{8BB51A4C-9BE4-4DFA-B192-44C2694B37A3}"/>
    <cellStyle name="Normal 13 4 5 9 6" xfId="17769" xr:uid="{0F5F59CB-54B3-46CE-AE34-AD014AF1FBB0}"/>
    <cellStyle name="Normal 13 4 5 9 7" xfId="17770" xr:uid="{48081E39-6CFF-423A-AD2C-C1FD48B4FBE4}"/>
    <cellStyle name="Normal 13 4 5 9 8" xfId="17771" xr:uid="{EFD13643-0F9B-4364-A3CD-A4A9A4754D29}"/>
    <cellStyle name="Normal 13 4 5 9 9" xfId="17772" xr:uid="{D1B6B94C-544F-4B5C-8BD8-7D53BA0650B6}"/>
    <cellStyle name="Normal 13 4 6" xfId="17773" xr:uid="{D4918094-729C-4395-9F85-BFC35E190322}"/>
    <cellStyle name="Normal 13 4 6 10" xfId="17774" xr:uid="{57D6DD5B-90EF-4B12-BA74-EF11DC1C8E34}"/>
    <cellStyle name="Normal 13 4 6 10 10" xfId="17775" xr:uid="{3ED44AF8-F016-400C-ACE5-517D7B4C811F}"/>
    <cellStyle name="Normal 13 4 6 10 11" xfId="17776" xr:uid="{F77EBE79-DE28-4933-919D-A535A7062D69}"/>
    <cellStyle name="Normal 13 4 6 10 12" xfId="17777" xr:uid="{97881743-545C-4300-8A5D-390E9FFEDE28}"/>
    <cellStyle name="Normal 13 4 6 10 13" xfId="17778" xr:uid="{50C03FB3-13DA-4462-888F-8413A9F86069}"/>
    <cellStyle name="Normal 13 4 6 10 14" xfId="17779" xr:uid="{A3BB7D77-BED6-4249-BEEF-66AC7BC13CB6}"/>
    <cellStyle name="Normal 13 4 6 10 15" xfId="17780" xr:uid="{78E9CD63-D53F-4D0A-9282-F8D589609E6D}"/>
    <cellStyle name="Normal 13 4 6 10 16" xfId="17781" xr:uid="{A603B283-3A34-475F-9C38-18C5D283FE5D}"/>
    <cellStyle name="Normal 13 4 6 10 17" xfId="17782" xr:uid="{C8503CD6-1ACD-4691-B1AB-843A39EF4499}"/>
    <cellStyle name="Normal 13 4 6 10 18" xfId="17783" xr:uid="{3B197208-DF82-4F44-997D-1502CE25F472}"/>
    <cellStyle name="Normal 13 4 6 10 19" xfId="17784" xr:uid="{E225A778-B3CA-4363-838D-1E03C64E3F33}"/>
    <cellStyle name="Normal 13 4 6 10 2" xfId="17785" xr:uid="{88261932-4458-4434-9FCB-06E44BB747FA}"/>
    <cellStyle name="Normal 13 4 6 10 20" xfId="17786" xr:uid="{89480134-7F31-4CD5-81B7-211947B41523}"/>
    <cellStyle name="Normal 13 4 6 10 21" xfId="17787" xr:uid="{FD3DCA7F-56D5-44F7-9FF4-2A42D6630194}"/>
    <cellStyle name="Normal 13 4 6 10 22" xfId="17788" xr:uid="{610FC647-C00C-4AFF-B58E-77967B6363E4}"/>
    <cellStyle name="Normal 13 4 6 10 3" xfId="17789" xr:uid="{4BF33AB3-9232-417B-BA50-A07AD0B186AE}"/>
    <cellStyle name="Normal 13 4 6 10 4" xfId="17790" xr:uid="{2A77699A-0008-4A0F-8E11-7E776CA98979}"/>
    <cellStyle name="Normal 13 4 6 10 5" xfId="17791" xr:uid="{8E0C6B36-567B-42C6-B6B7-8029CDA224C2}"/>
    <cellStyle name="Normal 13 4 6 10 6" xfId="17792" xr:uid="{B7C8C73B-86C8-4026-A839-27A6944D8A73}"/>
    <cellStyle name="Normal 13 4 6 10 7" xfId="17793" xr:uid="{7C13F659-C020-4CB8-B750-06234A562A1C}"/>
    <cellStyle name="Normal 13 4 6 10 8" xfId="17794" xr:uid="{70CABD29-5236-441B-9952-9A2189F29794}"/>
    <cellStyle name="Normal 13 4 6 10 9" xfId="17795" xr:uid="{B5EDDB9E-9C84-4383-AE56-52A21533FAC3}"/>
    <cellStyle name="Normal 13 4 6 11" xfId="17796" xr:uid="{A015FD84-5908-4792-9154-FEFF35CDB82E}"/>
    <cellStyle name="Normal 13 4 6 12" xfId="17797" xr:uid="{2A38B199-949C-437E-B73C-D2D2A14CF416}"/>
    <cellStyle name="Normal 13 4 6 13" xfId="17798" xr:uid="{CE2942E4-1C86-4910-B7E5-FA1BB51BBFA3}"/>
    <cellStyle name="Normal 13 4 6 14" xfId="17799" xr:uid="{F832266F-13CA-4129-8395-57F1E5182B2B}"/>
    <cellStyle name="Normal 13 4 6 15" xfId="17800" xr:uid="{7DC618B2-5C93-42D8-BD43-0F16476DF392}"/>
    <cellStyle name="Normal 13 4 6 16" xfId="17801" xr:uid="{51A8490F-8741-4E0D-9EB8-191516732456}"/>
    <cellStyle name="Normal 13 4 6 17" xfId="17802" xr:uid="{D92A662F-CC79-43CC-98EF-C6296D7B84EF}"/>
    <cellStyle name="Normal 13 4 6 18" xfId="17803" xr:uid="{E9BCA62B-47E4-425F-BFCA-524B7B4033D0}"/>
    <cellStyle name="Normal 13 4 6 19" xfId="17804" xr:uid="{DA219C57-D290-4491-B6D0-1FD7B4CCEA99}"/>
    <cellStyle name="Normal 13 4 6 2" xfId="17805" xr:uid="{F691CAF2-21EB-4CF4-8104-0C7ED6F2D305}"/>
    <cellStyle name="Normal 13 4 6 2 10" xfId="17806" xr:uid="{822BFA5B-1328-4938-8068-855BC240ADD0}"/>
    <cellStyle name="Normal 13 4 6 2 11" xfId="17807" xr:uid="{D2B52412-EA63-4A8E-B957-5E928C836273}"/>
    <cellStyle name="Normal 13 4 6 2 12" xfId="17808" xr:uid="{1D39F68E-FCFA-4B45-8A67-4CE9E09D3D2C}"/>
    <cellStyle name="Normal 13 4 6 2 13" xfId="17809" xr:uid="{9216ADE5-D54E-4E3F-98E6-D072F02759DC}"/>
    <cellStyle name="Normal 13 4 6 2 14" xfId="17810" xr:uid="{6BE125DA-A03F-4B86-BDD2-3CD384780E23}"/>
    <cellStyle name="Normal 13 4 6 2 15" xfId="17811" xr:uid="{66CFEB2F-314C-41E4-80AE-7C20D06E903C}"/>
    <cellStyle name="Normal 13 4 6 2 16" xfId="17812" xr:uid="{AC492099-1C67-44C4-AB41-412BAEEE4806}"/>
    <cellStyle name="Normal 13 4 6 2 17" xfId="17813" xr:uid="{3B1188E6-D4D7-4422-BA06-B1B30B839987}"/>
    <cellStyle name="Normal 13 4 6 2 18" xfId="17814" xr:uid="{1E86E89C-F5EF-4B9E-8E83-1E587172AAA7}"/>
    <cellStyle name="Normal 13 4 6 2 19" xfId="17815" xr:uid="{D0B96599-6AFB-4817-8F52-FCFCF4309FB9}"/>
    <cellStyle name="Normal 13 4 6 2 2" xfId="17816" xr:uid="{7B720D4D-121D-433D-B51B-C2904C706BF3}"/>
    <cellStyle name="Normal 13 4 6 2 20" xfId="17817" xr:uid="{60232A8A-187C-418B-9EBF-C2E36705AEDE}"/>
    <cellStyle name="Normal 13 4 6 2 21" xfId="17818" xr:uid="{43C3FF27-453E-48D7-A08F-776D5074D9DC}"/>
    <cellStyle name="Normal 13 4 6 2 22" xfId="17819" xr:uid="{CA227B81-0FCD-4A15-9F6F-6D3F41A82F37}"/>
    <cellStyle name="Normal 13 4 6 2 3" xfId="17820" xr:uid="{23CA1AC9-76B2-497F-A693-17CCF69785BE}"/>
    <cellStyle name="Normal 13 4 6 2 4" xfId="17821" xr:uid="{090C832E-6819-40D6-AC1A-C84018360A3B}"/>
    <cellStyle name="Normal 13 4 6 2 5" xfId="17822" xr:uid="{3F4D8EDC-24C1-423A-A563-B31764492604}"/>
    <cellStyle name="Normal 13 4 6 2 6" xfId="17823" xr:uid="{2D571B75-79C0-4EC4-ABB7-8415C5D2F975}"/>
    <cellStyle name="Normal 13 4 6 2 7" xfId="17824" xr:uid="{19FEEA4D-4368-4F23-A614-E568A6DD850A}"/>
    <cellStyle name="Normal 13 4 6 2 8" xfId="17825" xr:uid="{D4230EF1-4100-443F-8161-B5FCD33516B0}"/>
    <cellStyle name="Normal 13 4 6 2 9" xfId="17826" xr:uid="{CC6861E2-6A8A-4CB9-A01C-3510378A69BC}"/>
    <cellStyle name="Normal 13 4 6 20" xfId="17827" xr:uid="{48D1FD74-01A5-442F-B325-0867ECD4A638}"/>
    <cellStyle name="Normal 13 4 6 21" xfId="17828" xr:uid="{95143ED7-B15D-4BCC-8477-3F475A9E808F}"/>
    <cellStyle name="Normal 13 4 6 22" xfId="17829" xr:uid="{8DF0EB21-E111-49E8-9AAA-05F410C66707}"/>
    <cellStyle name="Normal 13 4 6 23" xfId="17830" xr:uid="{B6AA4950-A723-4F70-85B0-7897072EE1BB}"/>
    <cellStyle name="Normal 13 4 6 24" xfId="17831" xr:uid="{EC4704B3-B527-450C-8FBF-2279C40D0BF1}"/>
    <cellStyle name="Normal 13 4 6 25" xfId="17832" xr:uid="{9930EC8C-673E-47AB-9DA4-3AB0E768E7E4}"/>
    <cellStyle name="Normal 13 4 6 26" xfId="17833" xr:uid="{3F453288-0A77-4F75-ACC2-8A4B6E4A07B3}"/>
    <cellStyle name="Normal 13 4 6 27" xfId="17834" xr:uid="{39375DAB-E8E7-43A7-8B3C-F9C5761ECE39}"/>
    <cellStyle name="Normal 13 4 6 28" xfId="17835" xr:uid="{DA8BE94D-08E8-45A4-8ABF-217B34A53840}"/>
    <cellStyle name="Normal 13 4 6 29" xfId="17836" xr:uid="{E755A76E-724D-4989-9C14-922C4924A6C5}"/>
    <cellStyle name="Normal 13 4 6 3" xfId="17837" xr:uid="{F0A46FF5-D787-40F8-8E3C-3191E72CA210}"/>
    <cellStyle name="Normal 13 4 6 3 10" xfId="17838" xr:uid="{9EF81C3F-8FED-4357-8BE4-A610C183A824}"/>
    <cellStyle name="Normal 13 4 6 3 11" xfId="17839" xr:uid="{51247F01-650F-42EA-9172-7B877F725B44}"/>
    <cellStyle name="Normal 13 4 6 3 12" xfId="17840" xr:uid="{E8CC9B14-F8B4-473F-83F1-53A99E570D96}"/>
    <cellStyle name="Normal 13 4 6 3 13" xfId="17841" xr:uid="{F1DC7998-9739-49AD-8E37-FF3BB73CB524}"/>
    <cellStyle name="Normal 13 4 6 3 14" xfId="17842" xr:uid="{76D436B5-A1AC-4136-B022-92627036A67A}"/>
    <cellStyle name="Normal 13 4 6 3 15" xfId="17843" xr:uid="{08CBFFB4-1722-460B-9F61-32D6F68DDBBA}"/>
    <cellStyle name="Normal 13 4 6 3 16" xfId="17844" xr:uid="{831262F3-1A1C-4F3D-9AFC-0FADA6285992}"/>
    <cellStyle name="Normal 13 4 6 3 17" xfId="17845" xr:uid="{EFEDF912-34E4-4B56-835F-1758A2BA958E}"/>
    <cellStyle name="Normal 13 4 6 3 18" xfId="17846" xr:uid="{C896766B-34CB-471B-9429-17866F1BF02B}"/>
    <cellStyle name="Normal 13 4 6 3 19" xfId="17847" xr:uid="{E214BB20-873C-4BE8-8C55-5623AF72E170}"/>
    <cellStyle name="Normal 13 4 6 3 2" xfId="17848" xr:uid="{FE39D266-05C0-4591-AD61-78E302E65CDD}"/>
    <cellStyle name="Normal 13 4 6 3 20" xfId="17849" xr:uid="{0C3D7A53-F8B9-4B14-B0CB-B9872EE2F11C}"/>
    <cellStyle name="Normal 13 4 6 3 21" xfId="17850" xr:uid="{C77E47EE-73C7-4120-8A71-CD3918F6C5D9}"/>
    <cellStyle name="Normal 13 4 6 3 22" xfId="17851" xr:uid="{A45FB5C1-A762-4AFC-B9AA-6BAABF5A6BD7}"/>
    <cellStyle name="Normal 13 4 6 3 3" xfId="17852" xr:uid="{A445EC4E-9BA6-4893-8FE0-438F8120D4C5}"/>
    <cellStyle name="Normal 13 4 6 3 4" xfId="17853" xr:uid="{D8729502-1C61-4285-B44D-743FF1F7BBB9}"/>
    <cellStyle name="Normal 13 4 6 3 5" xfId="17854" xr:uid="{E5E90CF0-8ECF-46B0-A778-9B278B7B726A}"/>
    <cellStyle name="Normal 13 4 6 3 6" xfId="17855" xr:uid="{DF6206FC-CA90-4852-8FA3-5EDBE901651D}"/>
    <cellStyle name="Normal 13 4 6 3 7" xfId="17856" xr:uid="{6161CC64-36DF-456A-855F-96A2E2F4EA37}"/>
    <cellStyle name="Normal 13 4 6 3 8" xfId="17857" xr:uid="{9942DCB7-16B2-4DD6-A24A-FA81762E37DE}"/>
    <cellStyle name="Normal 13 4 6 3 9" xfId="17858" xr:uid="{3E156863-3E39-4491-9272-618B1EE63378}"/>
    <cellStyle name="Normal 13 4 6 30" xfId="17859" xr:uid="{3B72C245-3573-40A5-9F98-A5C0A2DFE6AC}"/>
    <cellStyle name="Normal 13 4 6 31" xfId="17860" xr:uid="{D17E5D35-D78E-4A3B-91E7-22939F650897}"/>
    <cellStyle name="Normal 13 4 6 4" xfId="17861" xr:uid="{50F02F1A-65E0-40A0-8A46-45331FED44C8}"/>
    <cellStyle name="Normal 13 4 6 4 10" xfId="17862" xr:uid="{03BCAA0B-16AC-46D2-B194-4F5C828D00C0}"/>
    <cellStyle name="Normal 13 4 6 4 11" xfId="17863" xr:uid="{275D3391-E75D-42F0-8E5C-B9F818841763}"/>
    <cellStyle name="Normal 13 4 6 4 12" xfId="17864" xr:uid="{C96A885B-237D-4B59-A2BE-5DC1428988A3}"/>
    <cellStyle name="Normal 13 4 6 4 13" xfId="17865" xr:uid="{D11BE7D9-DC1A-4876-ABD1-BC44D2418EEE}"/>
    <cellStyle name="Normal 13 4 6 4 14" xfId="17866" xr:uid="{5FA7F14F-9248-4F62-982E-18A3C6601446}"/>
    <cellStyle name="Normal 13 4 6 4 15" xfId="17867" xr:uid="{360D3B99-5DDF-4521-B5A8-BBBEEBAE9713}"/>
    <cellStyle name="Normal 13 4 6 4 16" xfId="17868" xr:uid="{82D47D71-A7C5-493A-8CF6-024F82D6A7FC}"/>
    <cellStyle name="Normal 13 4 6 4 17" xfId="17869" xr:uid="{A5942677-C4F2-4E2C-B32E-C1EDA7A0CB3A}"/>
    <cellStyle name="Normal 13 4 6 4 18" xfId="17870" xr:uid="{492062CB-28D2-4655-9EE4-01717E2854F2}"/>
    <cellStyle name="Normal 13 4 6 4 19" xfId="17871" xr:uid="{71E7A0B9-9CF2-4A7C-9F10-1F1BCA80AEB6}"/>
    <cellStyle name="Normal 13 4 6 4 2" xfId="17872" xr:uid="{BF6F3B27-4114-44EB-867B-ED20255B4F03}"/>
    <cellStyle name="Normal 13 4 6 4 20" xfId="17873" xr:uid="{7A4168BA-25F6-4B8F-A7A3-140FE849A897}"/>
    <cellStyle name="Normal 13 4 6 4 21" xfId="17874" xr:uid="{C26D1F81-96C2-4476-BE82-0B4B71CF28C2}"/>
    <cellStyle name="Normal 13 4 6 4 22" xfId="17875" xr:uid="{67790D0C-F6DC-4B27-84B1-33CAA17AA075}"/>
    <cellStyle name="Normal 13 4 6 4 3" xfId="17876" xr:uid="{16F92D4E-A0E7-41B9-B158-119D357C2A88}"/>
    <cellStyle name="Normal 13 4 6 4 4" xfId="17877" xr:uid="{B266A0ED-31D0-4D5D-92F5-836086D30E0F}"/>
    <cellStyle name="Normal 13 4 6 4 5" xfId="17878" xr:uid="{C4DD01C0-3610-4B82-B21B-E4F7E0BE6B45}"/>
    <cellStyle name="Normal 13 4 6 4 6" xfId="17879" xr:uid="{18A5D942-D52C-413B-A56A-79EED488A829}"/>
    <cellStyle name="Normal 13 4 6 4 7" xfId="17880" xr:uid="{3DBF67C4-1AB8-4008-BA0D-73AC1D029C8B}"/>
    <cellStyle name="Normal 13 4 6 4 8" xfId="17881" xr:uid="{0801E766-DC2E-4DDA-A044-D15C481DA2B7}"/>
    <cellStyle name="Normal 13 4 6 4 9" xfId="17882" xr:uid="{BF62F0C4-DD0A-428A-9633-610D7F09D138}"/>
    <cellStyle name="Normal 13 4 6 5" xfId="17883" xr:uid="{7C360787-EC29-4B98-8E58-47DCB447F523}"/>
    <cellStyle name="Normal 13 4 6 5 10" xfId="17884" xr:uid="{5E2DDD91-707A-45F1-8156-FA052AEEC2D4}"/>
    <cellStyle name="Normal 13 4 6 5 11" xfId="17885" xr:uid="{632E19CA-2104-4612-972D-66B024E62AFE}"/>
    <cellStyle name="Normal 13 4 6 5 12" xfId="17886" xr:uid="{9D0DB3F3-B546-412A-8616-CB43A4B07644}"/>
    <cellStyle name="Normal 13 4 6 5 13" xfId="17887" xr:uid="{53F14D8B-287E-454E-9544-5F9F8D8DDCBE}"/>
    <cellStyle name="Normal 13 4 6 5 14" xfId="17888" xr:uid="{E4B0C01C-1A1F-4FAC-9CBE-BCF07DAEF8FD}"/>
    <cellStyle name="Normal 13 4 6 5 15" xfId="17889" xr:uid="{5AFC7501-AE76-4BA0-8FDE-DE77A133A026}"/>
    <cellStyle name="Normal 13 4 6 5 16" xfId="17890" xr:uid="{BF6EE8B8-265E-499C-B565-F6B3AF3131DF}"/>
    <cellStyle name="Normal 13 4 6 5 17" xfId="17891" xr:uid="{86A2A4BF-16FC-417B-A0E1-CB6229AC505D}"/>
    <cellStyle name="Normal 13 4 6 5 18" xfId="17892" xr:uid="{C2A2FC41-117B-4808-B7DC-1B613F229CB8}"/>
    <cellStyle name="Normal 13 4 6 5 19" xfId="17893" xr:uid="{43CDD4D8-01C6-4690-9BF3-AE02EE8FE7E6}"/>
    <cellStyle name="Normal 13 4 6 5 2" xfId="17894" xr:uid="{C8F36824-4B96-4B5F-8541-C90D58E31180}"/>
    <cellStyle name="Normal 13 4 6 5 20" xfId="17895" xr:uid="{12139676-FE1D-4C79-A5C1-D69F7468AF16}"/>
    <cellStyle name="Normal 13 4 6 5 21" xfId="17896" xr:uid="{64D1506C-D8AC-4D82-9006-52755686CF63}"/>
    <cellStyle name="Normal 13 4 6 5 22" xfId="17897" xr:uid="{F288952C-B1C1-49E3-A0C8-91EAAE275427}"/>
    <cellStyle name="Normal 13 4 6 5 3" xfId="17898" xr:uid="{9BFD3E54-FCA9-4C76-AD09-DF41B6B2C4AF}"/>
    <cellStyle name="Normal 13 4 6 5 4" xfId="17899" xr:uid="{4D53A82C-0B08-4106-84F1-473286C89DDA}"/>
    <cellStyle name="Normal 13 4 6 5 5" xfId="17900" xr:uid="{E1CA9E7A-74EB-49AD-9ABA-CB5F105D5C99}"/>
    <cellStyle name="Normal 13 4 6 5 6" xfId="17901" xr:uid="{A42014BC-7198-49FC-B6DA-A6C7DA589BD9}"/>
    <cellStyle name="Normal 13 4 6 5 7" xfId="17902" xr:uid="{C0EA41AD-7397-4046-BB4F-9C34CD2CA2F7}"/>
    <cellStyle name="Normal 13 4 6 5 8" xfId="17903" xr:uid="{BA0D131E-00BF-4E52-A648-99E6C3FF8D31}"/>
    <cellStyle name="Normal 13 4 6 5 9" xfId="17904" xr:uid="{ABA3C2EB-5015-4C19-A246-0ABA379697F6}"/>
    <cellStyle name="Normal 13 4 6 6" xfId="17905" xr:uid="{A435BE7E-AC2D-4169-99A0-63B4FD4C59EC}"/>
    <cellStyle name="Normal 13 4 6 6 10" xfId="17906" xr:uid="{7E197C16-D9B3-460E-9FCA-154BA10EC0FD}"/>
    <cellStyle name="Normal 13 4 6 6 11" xfId="17907" xr:uid="{8FEA43F2-B48C-4556-BDD5-A6E8FF7FA7A8}"/>
    <cellStyle name="Normal 13 4 6 6 12" xfId="17908" xr:uid="{2197989A-811F-4413-9186-F39DE86D1773}"/>
    <cellStyle name="Normal 13 4 6 6 13" xfId="17909" xr:uid="{0F64373F-97B2-4E1F-A731-C5A632C191F5}"/>
    <cellStyle name="Normal 13 4 6 6 14" xfId="17910" xr:uid="{435C7B5B-238C-494A-9082-595240863A3F}"/>
    <cellStyle name="Normal 13 4 6 6 15" xfId="17911" xr:uid="{E12E9249-879A-4B5D-8243-6D2118BFE87E}"/>
    <cellStyle name="Normal 13 4 6 6 16" xfId="17912" xr:uid="{68A12113-D660-423D-85C0-B7A612574C87}"/>
    <cellStyle name="Normal 13 4 6 6 17" xfId="17913" xr:uid="{159CB9EF-035E-42DD-B362-18BE724BB23A}"/>
    <cellStyle name="Normal 13 4 6 6 18" xfId="17914" xr:uid="{9866EDD4-D296-4A28-BC1B-A962B250951F}"/>
    <cellStyle name="Normal 13 4 6 6 19" xfId="17915" xr:uid="{5DFF9D0E-564E-47CD-BABB-A83AD95A9EC8}"/>
    <cellStyle name="Normal 13 4 6 6 2" xfId="17916" xr:uid="{BF5FD035-419B-48DF-AD47-1E2E7A695274}"/>
    <cellStyle name="Normal 13 4 6 6 20" xfId="17917" xr:uid="{40BEE1DC-4B3D-4C3D-BF59-5ACE68120D87}"/>
    <cellStyle name="Normal 13 4 6 6 21" xfId="17918" xr:uid="{38427CA7-1736-4ED0-A2D5-EFF6A2F98A3C}"/>
    <cellStyle name="Normal 13 4 6 6 22" xfId="17919" xr:uid="{B0785E22-B13E-4CB8-AF08-2AD3FB8E10E6}"/>
    <cellStyle name="Normal 13 4 6 6 3" xfId="17920" xr:uid="{6EE60CF3-1636-4D99-85F0-0E99D1FDFEF2}"/>
    <cellStyle name="Normal 13 4 6 6 4" xfId="17921" xr:uid="{3D6DC3F2-20D4-43EB-9E72-75AE0398A30C}"/>
    <cellStyle name="Normal 13 4 6 6 5" xfId="17922" xr:uid="{30983EDD-A00F-4AD1-BB12-CF8CE4898DE5}"/>
    <cellStyle name="Normal 13 4 6 6 6" xfId="17923" xr:uid="{AEC884C3-0E12-49C3-B490-BF200B322E8F}"/>
    <cellStyle name="Normal 13 4 6 6 7" xfId="17924" xr:uid="{DC72F34A-1114-4BDB-B929-5AA40FC2A289}"/>
    <cellStyle name="Normal 13 4 6 6 8" xfId="17925" xr:uid="{92610B33-32C0-4FD3-8348-5EE7CD87F2B5}"/>
    <cellStyle name="Normal 13 4 6 6 9" xfId="17926" xr:uid="{3CD1977A-9577-436E-88B2-1D690F2841B4}"/>
    <cellStyle name="Normal 13 4 6 7" xfId="17927" xr:uid="{CAF0108A-1CE6-4013-BE4D-7CCFF8D95507}"/>
    <cellStyle name="Normal 13 4 6 7 10" xfId="17928" xr:uid="{0EF5CB78-A203-4DBA-89D4-454154482DC0}"/>
    <cellStyle name="Normal 13 4 6 7 11" xfId="17929" xr:uid="{DD995B9E-0421-47B3-8EAE-EFFC9ADD4090}"/>
    <cellStyle name="Normal 13 4 6 7 12" xfId="17930" xr:uid="{64F58E29-89B2-4AFE-81D5-47442E60090F}"/>
    <cellStyle name="Normal 13 4 6 7 13" xfId="17931" xr:uid="{F1AE6A45-5CD6-4CA6-8752-A324CD277778}"/>
    <cellStyle name="Normal 13 4 6 7 14" xfId="17932" xr:uid="{B6FB531D-6EA4-4A90-BF0C-EBA8B15D5938}"/>
    <cellStyle name="Normal 13 4 6 7 15" xfId="17933" xr:uid="{02F1A3FF-FC30-44D4-8965-7464D46BB511}"/>
    <cellStyle name="Normal 13 4 6 7 16" xfId="17934" xr:uid="{39DFC23D-F3B6-4B4C-B102-9CDAC9E92FAA}"/>
    <cellStyle name="Normal 13 4 6 7 17" xfId="17935" xr:uid="{B60715E6-34AF-43D2-A357-C05F8931C238}"/>
    <cellStyle name="Normal 13 4 6 7 18" xfId="17936" xr:uid="{28C8955E-7188-441D-BC53-A823BFD816C6}"/>
    <cellStyle name="Normal 13 4 6 7 19" xfId="17937" xr:uid="{1B9B006F-28E5-4AE7-9B28-FCA45725A24E}"/>
    <cellStyle name="Normal 13 4 6 7 2" xfId="17938" xr:uid="{BCF4A923-4DE9-4627-93C8-FC0AF1A358BF}"/>
    <cellStyle name="Normal 13 4 6 7 20" xfId="17939" xr:uid="{54163952-EB81-40AE-ABC8-4CC6BCC2C755}"/>
    <cellStyle name="Normal 13 4 6 7 21" xfId="17940" xr:uid="{8F271596-93C5-424D-950B-85DAFBACC36A}"/>
    <cellStyle name="Normal 13 4 6 7 22" xfId="17941" xr:uid="{949E6E4B-DBCA-4392-8A3B-CEE45F996F5B}"/>
    <cellStyle name="Normal 13 4 6 7 3" xfId="17942" xr:uid="{9A2EABF3-C86D-41BC-8C7C-8FB0EC36921D}"/>
    <cellStyle name="Normal 13 4 6 7 4" xfId="17943" xr:uid="{CB0821B7-0BA0-4C00-9D38-FBA922C01BDA}"/>
    <cellStyle name="Normal 13 4 6 7 5" xfId="17944" xr:uid="{19ABC48C-2967-4496-A011-6ECBC3892DED}"/>
    <cellStyle name="Normal 13 4 6 7 6" xfId="17945" xr:uid="{79417D3F-A907-4EFB-9C2D-F7FB7B8327CC}"/>
    <cellStyle name="Normal 13 4 6 7 7" xfId="17946" xr:uid="{AE851D6D-E2D4-4153-934D-A8D35719AF9E}"/>
    <cellStyle name="Normal 13 4 6 7 8" xfId="17947" xr:uid="{2DB60515-1B22-42A6-9745-E2E5E915F838}"/>
    <cellStyle name="Normal 13 4 6 7 9" xfId="17948" xr:uid="{7652422A-8BB2-46D7-96AF-F7BC65468B32}"/>
    <cellStyle name="Normal 13 4 6 8" xfId="17949" xr:uid="{94637361-414D-4D3D-8050-8466EC9AD1CD}"/>
    <cellStyle name="Normal 13 4 6 8 10" xfId="17950" xr:uid="{1B432CC6-D686-4659-AE8A-121E757CF263}"/>
    <cellStyle name="Normal 13 4 6 8 11" xfId="17951" xr:uid="{76A57DA5-09E8-4242-8BBD-3BAD64813079}"/>
    <cellStyle name="Normal 13 4 6 8 12" xfId="17952" xr:uid="{25CA39ED-B127-4BCC-A9B5-1EAD29086C70}"/>
    <cellStyle name="Normal 13 4 6 8 13" xfId="17953" xr:uid="{798A776B-FA10-4332-A0F1-4FA6AECDE733}"/>
    <cellStyle name="Normal 13 4 6 8 14" xfId="17954" xr:uid="{8F3F05ED-799F-4A66-B40E-3E70CB3D8F7B}"/>
    <cellStyle name="Normal 13 4 6 8 15" xfId="17955" xr:uid="{DDEF8316-ED65-4566-833D-9AF10C14E5A8}"/>
    <cellStyle name="Normal 13 4 6 8 16" xfId="17956" xr:uid="{BD55911E-A59B-4747-A8A9-CE21EF6F16FD}"/>
    <cellStyle name="Normal 13 4 6 8 17" xfId="17957" xr:uid="{2D575DD3-6145-4B07-9E14-E53C10103FB3}"/>
    <cellStyle name="Normal 13 4 6 8 18" xfId="17958" xr:uid="{C7587D43-5297-45BC-B8FC-D324B6B40501}"/>
    <cellStyle name="Normal 13 4 6 8 19" xfId="17959" xr:uid="{2ADE7F56-2946-4D43-8B78-F08E69DA666F}"/>
    <cellStyle name="Normal 13 4 6 8 2" xfId="17960" xr:uid="{D1364A6F-29B9-43FE-9AA2-2C3B6BA83F58}"/>
    <cellStyle name="Normal 13 4 6 8 20" xfId="17961" xr:uid="{04819403-96FB-4CB6-9B10-B640FB95A94B}"/>
    <cellStyle name="Normal 13 4 6 8 21" xfId="17962" xr:uid="{E664ABAB-B4F4-4BB5-AC97-D6E68BDA4D6F}"/>
    <cellStyle name="Normal 13 4 6 8 22" xfId="17963" xr:uid="{DDDACD2B-9EEA-42DE-AECD-81BBE4BB8572}"/>
    <cellStyle name="Normal 13 4 6 8 3" xfId="17964" xr:uid="{A1FCB4D9-FA3B-4D76-BA9F-333EF559D930}"/>
    <cellStyle name="Normal 13 4 6 8 4" xfId="17965" xr:uid="{A5C921E4-7F0A-4440-8B14-E46748F3EBFD}"/>
    <cellStyle name="Normal 13 4 6 8 5" xfId="17966" xr:uid="{D281E3FB-DDB3-4820-8E09-763ED94127B4}"/>
    <cellStyle name="Normal 13 4 6 8 6" xfId="17967" xr:uid="{323390E1-598A-470F-B296-71B7FEF9DFC4}"/>
    <cellStyle name="Normal 13 4 6 8 7" xfId="17968" xr:uid="{C548D346-DB8A-4618-BB43-1E86D6D96A3B}"/>
    <cellStyle name="Normal 13 4 6 8 8" xfId="17969" xr:uid="{823624BD-1394-4A60-A687-A4145E854B78}"/>
    <cellStyle name="Normal 13 4 6 8 9" xfId="17970" xr:uid="{942B906B-8A1F-4AA7-8E28-C956F5CC7205}"/>
    <cellStyle name="Normal 13 4 6 9" xfId="17971" xr:uid="{C50D6129-D0D2-45CE-804C-51152DC6CFE7}"/>
    <cellStyle name="Normal 13 4 6 9 10" xfId="17972" xr:uid="{53C4288A-463C-44C4-81FA-A856BAC1F10B}"/>
    <cellStyle name="Normal 13 4 6 9 11" xfId="17973" xr:uid="{BB799589-9091-4F95-8CC2-1779250AB8B6}"/>
    <cellStyle name="Normal 13 4 6 9 12" xfId="17974" xr:uid="{C8E90057-0C10-4FC9-BA88-3F39ECE246C5}"/>
    <cellStyle name="Normal 13 4 6 9 13" xfId="17975" xr:uid="{B2B66B69-B689-4DF3-B98B-1DDB4ED6B4A7}"/>
    <cellStyle name="Normal 13 4 6 9 14" xfId="17976" xr:uid="{B91FDA88-2ACD-4351-ABAB-554488029F47}"/>
    <cellStyle name="Normal 13 4 6 9 15" xfId="17977" xr:uid="{5D5CE21B-10C8-4D8C-9FBE-36EA2F8F3070}"/>
    <cellStyle name="Normal 13 4 6 9 16" xfId="17978" xr:uid="{369AE4EF-41FC-4087-8D12-F7C84E8848EE}"/>
    <cellStyle name="Normal 13 4 6 9 17" xfId="17979" xr:uid="{A3FEE49A-6360-45B5-A133-D0E4E6A94850}"/>
    <cellStyle name="Normal 13 4 6 9 18" xfId="17980" xr:uid="{C64D05A4-373D-439D-873B-34D86BAB8445}"/>
    <cellStyle name="Normal 13 4 6 9 19" xfId="17981" xr:uid="{ADFD4581-7A1B-4A0E-82E0-E1153EC0DB4B}"/>
    <cellStyle name="Normal 13 4 6 9 2" xfId="17982" xr:uid="{0C2AF6A2-1E09-42CE-8689-D28E25455ED0}"/>
    <cellStyle name="Normal 13 4 6 9 20" xfId="17983" xr:uid="{6DC26F0B-9B28-4562-8063-F4DA36440C64}"/>
    <cellStyle name="Normal 13 4 6 9 21" xfId="17984" xr:uid="{46AB4496-8158-445C-B6EF-37A791D4C9C3}"/>
    <cellStyle name="Normal 13 4 6 9 22" xfId="17985" xr:uid="{A40B826E-C9BA-4BE1-ABA2-3704DC2A2B27}"/>
    <cellStyle name="Normal 13 4 6 9 3" xfId="17986" xr:uid="{D7E80707-1270-48B0-BBE5-9EB7F304A631}"/>
    <cellStyle name="Normal 13 4 6 9 4" xfId="17987" xr:uid="{37B8AEED-7762-421E-BDFD-C092602FEB37}"/>
    <cellStyle name="Normal 13 4 6 9 5" xfId="17988" xr:uid="{6379560D-43AC-4BDC-A72E-38C759F11FA3}"/>
    <cellStyle name="Normal 13 4 6 9 6" xfId="17989" xr:uid="{4CFC78BD-8820-4DBA-94D9-62D095848D38}"/>
    <cellStyle name="Normal 13 4 6 9 7" xfId="17990" xr:uid="{7D05E265-1C54-4933-8A69-6F5AA413E721}"/>
    <cellStyle name="Normal 13 4 6 9 8" xfId="17991" xr:uid="{A0CD8054-9104-483A-9381-2BA0DAF54DE0}"/>
    <cellStyle name="Normal 13 4 6 9 9" xfId="17992" xr:uid="{EA5CB6C4-925C-406C-90D9-3296E08D797D}"/>
    <cellStyle name="Normal 13 4 7" xfId="17993" xr:uid="{05B771B5-7F7C-4F7F-B4D6-58618D4C7598}"/>
    <cellStyle name="Normal 13 4 7 10" xfId="17994" xr:uid="{DF7C54B3-5D9C-4940-94E7-6EE6FDB462DC}"/>
    <cellStyle name="Normal 13 4 7 11" xfId="17995" xr:uid="{4906617F-41DD-4C36-9F18-208FEB25E445}"/>
    <cellStyle name="Normal 13 4 7 12" xfId="17996" xr:uid="{B60AD0C8-4348-4997-988E-6D33EDC136DD}"/>
    <cellStyle name="Normal 13 4 7 13" xfId="17997" xr:uid="{B6E95011-BF57-4176-8A5B-83E71AFB7EC4}"/>
    <cellStyle name="Normal 13 4 7 14" xfId="17998" xr:uid="{E147D8D5-FD67-4CBF-8580-6E02287D9771}"/>
    <cellStyle name="Normal 13 4 7 15" xfId="17999" xr:uid="{8B4A5F8B-5C27-4195-85C4-3C057D4F87C7}"/>
    <cellStyle name="Normal 13 4 7 16" xfId="18000" xr:uid="{69C409E4-05F1-417A-BEB2-3AE23CE1C057}"/>
    <cellStyle name="Normal 13 4 7 17" xfId="18001" xr:uid="{1096E32D-A0A7-4739-896D-6038227E0332}"/>
    <cellStyle name="Normal 13 4 7 18" xfId="18002" xr:uid="{AE01D74A-4F31-462C-BB14-E7E5402BD4BE}"/>
    <cellStyle name="Normal 13 4 7 19" xfId="18003" xr:uid="{9F38F6BB-FCBF-4029-B053-8CD6956FF64B}"/>
    <cellStyle name="Normal 13 4 7 2" xfId="18004" xr:uid="{E2FEEB64-AF67-43FF-8AC7-E76B41EEFEED}"/>
    <cellStyle name="Normal 13 4 7 20" xfId="18005" xr:uid="{9B4E2EAD-EEDE-42C7-9412-BDF89433D8EF}"/>
    <cellStyle name="Normal 13 4 7 21" xfId="18006" xr:uid="{E7244978-0168-4CD8-97FC-A0A917669C6E}"/>
    <cellStyle name="Normal 13 4 7 22" xfId="18007" xr:uid="{D520D669-8AAE-421B-88AE-9BCFC9AD3154}"/>
    <cellStyle name="Normal 13 4 7 3" xfId="18008" xr:uid="{8E619458-DB17-48A9-B601-8A48D89A8182}"/>
    <cellStyle name="Normal 13 4 7 4" xfId="18009" xr:uid="{47C2BC45-5DC6-4C9B-A7BD-B8C8F26A31ED}"/>
    <cellStyle name="Normal 13 4 7 5" xfId="18010" xr:uid="{6511F0BB-E6F7-42FD-ABAD-66BB8E988460}"/>
    <cellStyle name="Normal 13 4 7 6" xfId="18011" xr:uid="{F75091FF-1EBD-43F7-AA3C-8F94088FEDA4}"/>
    <cellStyle name="Normal 13 4 7 7" xfId="18012" xr:uid="{E3829533-BC51-49B0-AFF9-ACFF40BED62A}"/>
    <cellStyle name="Normal 13 4 7 8" xfId="18013" xr:uid="{661BC1B3-1220-4F73-BE74-12A800F07305}"/>
    <cellStyle name="Normal 13 4 7 9" xfId="18014" xr:uid="{2935BA63-54CA-4C3B-B3F9-CCFA45F0AE6E}"/>
    <cellStyle name="Normal 13 4 8" xfId="18015" xr:uid="{48FE97D5-F849-49CC-ADFD-91F5141D52BA}"/>
    <cellStyle name="Normal 13 4 8 10" xfId="18016" xr:uid="{7422E240-8F62-4280-BE4D-80BDC5D34B31}"/>
    <cellStyle name="Normal 13 4 8 11" xfId="18017" xr:uid="{9B2855CB-8C8C-4FC4-8AFD-474F9D3B63DF}"/>
    <cellStyle name="Normal 13 4 8 12" xfId="18018" xr:uid="{E2E397A6-E9E0-4DAA-89CB-131510359A26}"/>
    <cellStyle name="Normal 13 4 8 13" xfId="18019" xr:uid="{F2A5AA2C-D2BF-4F2C-9DFF-A6BAE5707445}"/>
    <cellStyle name="Normal 13 4 8 14" xfId="18020" xr:uid="{85493C36-CFA2-4080-B9E3-75A102B8F137}"/>
    <cellStyle name="Normal 13 4 8 15" xfId="18021" xr:uid="{1FF1900A-EF64-4A28-9847-D0DDF7FF9D55}"/>
    <cellStyle name="Normal 13 4 8 16" xfId="18022" xr:uid="{167FF8F4-B838-46D9-B04D-B7BC95EA4048}"/>
    <cellStyle name="Normal 13 4 8 17" xfId="18023" xr:uid="{D9B462A6-300D-4E43-B0DE-4D7356429BE1}"/>
    <cellStyle name="Normal 13 4 8 18" xfId="18024" xr:uid="{8C14EAAE-F374-41A6-B544-1C91320D5E2F}"/>
    <cellStyle name="Normal 13 4 8 19" xfId="18025" xr:uid="{BDD7CA33-720B-48EC-9BA7-76B4904491F1}"/>
    <cellStyle name="Normal 13 4 8 2" xfId="18026" xr:uid="{E4877300-7C6A-4C53-AB90-3E5988CC0592}"/>
    <cellStyle name="Normal 13 4 8 20" xfId="18027" xr:uid="{BE1CEEBB-4A0C-4291-B01C-3386614625B2}"/>
    <cellStyle name="Normal 13 4 8 21" xfId="18028" xr:uid="{57176D4A-88FF-4304-A0F3-13E59B4FA441}"/>
    <cellStyle name="Normal 13 4 8 22" xfId="18029" xr:uid="{A9C00D47-D0BF-4634-A7DE-4D3FF58E64AD}"/>
    <cellStyle name="Normal 13 4 8 3" xfId="18030" xr:uid="{42903A10-BB0D-4BE5-9818-7D45DDD31371}"/>
    <cellStyle name="Normal 13 4 8 4" xfId="18031" xr:uid="{B302AF96-3697-4A30-AC04-654D64BF1918}"/>
    <cellStyle name="Normal 13 4 8 5" xfId="18032" xr:uid="{B39334D8-1FD7-4CF4-943D-6C129843D923}"/>
    <cellStyle name="Normal 13 4 8 6" xfId="18033" xr:uid="{4924A61A-B58E-4EA0-93E1-DBA6E1EB189A}"/>
    <cellStyle name="Normal 13 4 8 7" xfId="18034" xr:uid="{0B4E6A64-CD74-488F-8666-4CFF0C3E4888}"/>
    <cellStyle name="Normal 13 4 8 8" xfId="18035" xr:uid="{3D47E364-2838-4E3C-9839-587089E21025}"/>
    <cellStyle name="Normal 13 4 8 9" xfId="18036" xr:uid="{80160D93-8DC3-4CA6-8610-6EB182B7D34C}"/>
    <cellStyle name="Normal 13 4 9" xfId="18037" xr:uid="{9FB900EB-7E5B-436B-A6AE-83F6AF456522}"/>
    <cellStyle name="Normal 13 4 9 10" xfId="18038" xr:uid="{221361F5-09C2-422F-920C-6BE9ED57C1DC}"/>
    <cellStyle name="Normal 13 4 9 11" xfId="18039" xr:uid="{20A0EA2E-A82F-434C-99E7-26BDA14C489D}"/>
    <cellStyle name="Normal 13 4 9 12" xfId="18040" xr:uid="{17F26CFD-FBE5-48BD-A9AE-24520E7A7A50}"/>
    <cellStyle name="Normal 13 4 9 13" xfId="18041" xr:uid="{B3415FBA-12E6-4CDC-8D60-545A81558F03}"/>
    <cellStyle name="Normal 13 4 9 14" xfId="18042" xr:uid="{5AAB4EE2-F609-41C6-B84E-C985264EA2A3}"/>
    <cellStyle name="Normal 13 4 9 15" xfId="18043" xr:uid="{C8DF0FD4-2E19-4D1A-9D3E-0AEBE1C77261}"/>
    <cellStyle name="Normal 13 4 9 16" xfId="18044" xr:uid="{98C869F4-907E-4C4D-B7D2-8061E6362D15}"/>
    <cellStyle name="Normal 13 4 9 17" xfId="18045" xr:uid="{9B3B5C3D-6BE5-469E-B794-381207397782}"/>
    <cellStyle name="Normal 13 4 9 18" xfId="18046" xr:uid="{03EA9E7A-30DD-454F-8904-5F89DA385AC6}"/>
    <cellStyle name="Normal 13 4 9 19" xfId="18047" xr:uid="{A63160B4-9565-4402-A2A3-02D1A4AD7BE8}"/>
    <cellStyle name="Normal 13 4 9 2" xfId="18048" xr:uid="{CC3E4C8D-844D-4D46-B177-D419C3E84CA6}"/>
    <cellStyle name="Normal 13 4 9 20" xfId="18049" xr:uid="{AF66A039-EFA0-48BA-BCB4-B41F3E8B927E}"/>
    <cellStyle name="Normal 13 4 9 21" xfId="18050" xr:uid="{40304036-7FAE-4B66-99D8-020CE40FED11}"/>
    <cellStyle name="Normal 13 4 9 22" xfId="18051" xr:uid="{A108E548-982D-443E-BC4C-D662175A4E5A}"/>
    <cellStyle name="Normal 13 4 9 3" xfId="18052" xr:uid="{C73592EF-521C-4F16-A36A-EED776C8D75C}"/>
    <cellStyle name="Normal 13 4 9 4" xfId="18053" xr:uid="{02A052D1-B29B-4800-ACA3-7D69180804C3}"/>
    <cellStyle name="Normal 13 4 9 5" xfId="18054" xr:uid="{93F36A63-EA1B-4BB2-9D6E-54E0F674D280}"/>
    <cellStyle name="Normal 13 4 9 6" xfId="18055" xr:uid="{FA425538-476E-42E5-9E1D-08526A1C4001}"/>
    <cellStyle name="Normal 13 4 9 7" xfId="18056" xr:uid="{F8DF7261-AD21-4A1E-B6FE-4857D31F6F8F}"/>
    <cellStyle name="Normal 13 4 9 8" xfId="18057" xr:uid="{56940E1B-5E7A-4D11-93D0-1407EDAA0D0D}"/>
    <cellStyle name="Normal 13 4 9 9" xfId="18058" xr:uid="{47C55C51-E2A1-48C8-8CAB-614E1F79EDB4}"/>
    <cellStyle name="Normal 13 40" xfId="18059" xr:uid="{858E19E4-4E00-4584-B671-07A9AAE0929E}"/>
    <cellStyle name="Normal 13 41" xfId="18060" xr:uid="{158F9DE9-5D65-4E05-86E3-9AC774354403}"/>
    <cellStyle name="Normal 13 42" xfId="18061" xr:uid="{7FEC2694-2469-40AB-887C-0AE704C55BA9}"/>
    <cellStyle name="Normal 13 43" xfId="18062" xr:uid="{D2C5D4E7-82A7-492C-BE5D-C2338571BAA0}"/>
    <cellStyle name="Normal 13 44" xfId="18063" xr:uid="{698E5AD6-C3F5-48F8-A4AC-93155FBAECEA}"/>
    <cellStyle name="Normal 13 45" xfId="18064" xr:uid="{2CC1209F-02C0-4360-AB33-850E97DD4ED5}"/>
    <cellStyle name="Normal 13 5" xfId="261" xr:uid="{DBF7F9D4-B3F0-4EB8-9EF7-8D032091FD53}"/>
    <cellStyle name="Normal 13 5 10" xfId="18065" xr:uid="{4A1DCFB2-CD22-454A-89FA-AEAEEF4845B2}"/>
    <cellStyle name="Normal 13 5 10 10" xfId="18066" xr:uid="{039A08FE-358A-43EE-91CD-9CFBCD9DE6F5}"/>
    <cellStyle name="Normal 13 5 10 11" xfId="18067" xr:uid="{DF771ADA-6D0C-49E7-AC0A-BC55AD7040EB}"/>
    <cellStyle name="Normal 13 5 10 12" xfId="18068" xr:uid="{DD55BDA5-23C0-4281-A23C-24D0F99F6653}"/>
    <cellStyle name="Normal 13 5 10 13" xfId="18069" xr:uid="{8226927B-79C8-4109-9B27-C4F4AE8BDE91}"/>
    <cellStyle name="Normal 13 5 10 14" xfId="18070" xr:uid="{D43AA5DB-ED50-43FD-8376-ED6899E26F36}"/>
    <cellStyle name="Normal 13 5 10 15" xfId="18071" xr:uid="{B1612551-C4B2-4A99-BC23-0D91B0025836}"/>
    <cellStyle name="Normal 13 5 10 16" xfId="18072" xr:uid="{E22A99A4-D6E7-45C5-AC64-DA89B682DFDD}"/>
    <cellStyle name="Normal 13 5 10 17" xfId="18073" xr:uid="{75E39692-BD01-4B7A-AECD-F6084F260D51}"/>
    <cellStyle name="Normal 13 5 10 18" xfId="18074" xr:uid="{7E270A48-D1C8-40DA-918E-A73B78FF735C}"/>
    <cellStyle name="Normal 13 5 10 19" xfId="18075" xr:uid="{73478925-55CB-4A1C-A079-924D76EFCA16}"/>
    <cellStyle name="Normal 13 5 10 2" xfId="18076" xr:uid="{5A624B83-425A-4431-A509-949260D1A77C}"/>
    <cellStyle name="Normal 13 5 10 20" xfId="18077" xr:uid="{E4144037-2D5E-409D-A56D-9B992F44D7AB}"/>
    <cellStyle name="Normal 13 5 10 21" xfId="18078" xr:uid="{0140E01E-7FBA-4CB4-AE18-2D73379E8D0D}"/>
    <cellStyle name="Normal 13 5 10 22" xfId="18079" xr:uid="{7BA43C5B-991B-4610-9B19-D4CB50AE6A7F}"/>
    <cellStyle name="Normal 13 5 10 3" xfId="18080" xr:uid="{BE7CADD5-3B7B-43C0-A3F1-ED1818E188E8}"/>
    <cellStyle name="Normal 13 5 10 4" xfId="18081" xr:uid="{D9EF5AEE-F670-4B01-8C0F-FCF2776A1D3E}"/>
    <cellStyle name="Normal 13 5 10 5" xfId="18082" xr:uid="{1BE6C8B4-FE4D-4483-9057-22C7569AE907}"/>
    <cellStyle name="Normal 13 5 10 6" xfId="18083" xr:uid="{D84AFDDB-68CB-4E7B-8CBB-D7014348B123}"/>
    <cellStyle name="Normal 13 5 10 7" xfId="18084" xr:uid="{F4B67074-F694-476F-88B4-1E1F3AEE7043}"/>
    <cellStyle name="Normal 13 5 10 8" xfId="18085" xr:uid="{BEB46C6C-E916-496F-9F0A-BBBCAAAC251C}"/>
    <cellStyle name="Normal 13 5 10 9" xfId="18086" xr:uid="{F41090DE-B388-410D-89A7-D1F67C19A666}"/>
    <cellStyle name="Normal 13 5 11" xfId="18087" xr:uid="{1ACA2514-295D-41B6-B13F-A07594C4478F}"/>
    <cellStyle name="Normal 13 5 11 10" xfId="18088" xr:uid="{365F7F04-BD22-45E0-A782-8980254719A1}"/>
    <cellStyle name="Normal 13 5 11 11" xfId="18089" xr:uid="{1AB493F0-851C-4959-91F7-7F69F00B7646}"/>
    <cellStyle name="Normal 13 5 11 12" xfId="18090" xr:uid="{6B7274CD-58C3-4242-80C1-4C0EA00C33FE}"/>
    <cellStyle name="Normal 13 5 11 13" xfId="18091" xr:uid="{297320CE-F43B-4B2C-963F-F0B3DF61CA87}"/>
    <cellStyle name="Normal 13 5 11 14" xfId="18092" xr:uid="{1A2715C4-B734-45D4-A9D5-0A1594FB6F3B}"/>
    <cellStyle name="Normal 13 5 11 15" xfId="18093" xr:uid="{79DFAFFB-2D78-4946-8FF1-50959973E802}"/>
    <cellStyle name="Normal 13 5 11 16" xfId="18094" xr:uid="{88ED08DE-AE59-4C89-B16A-B5CC27CB9E2C}"/>
    <cellStyle name="Normal 13 5 11 17" xfId="18095" xr:uid="{07958B71-21E0-448A-9FF5-753701B77DD0}"/>
    <cellStyle name="Normal 13 5 11 18" xfId="18096" xr:uid="{B897FB0F-EFB2-424C-BF0E-96D9D654E35C}"/>
    <cellStyle name="Normal 13 5 11 19" xfId="18097" xr:uid="{A1E53DB1-C261-4492-9BCC-49514BA02998}"/>
    <cellStyle name="Normal 13 5 11 2" xfId="18098" xr:uid="{E06EA531-6CD0-4000-A999-C0069317569D}"/>
    <cellStyle name="Normal 13 5 11 20" xfId="18099" xr:uid="{2FCF3BC7-4E6B-4922-ACAF-8AB7532E738F}"/>
    <cellStyle name="Normal 13 5 11 21" xfId="18100" xr:uid="{093A125B-61A6-4ED6-8A68-816558EDC3D7}"/>
    <cellStyle name="Normal 13 5 11 22" xfId="18101" xr:uid="{29286244-0073-4D72-8895-47517CE5E3B9}"/>
    <cellStyle name="Normal 13 5 11 3" xfId="18102" xr:uid="{E30F10DC-6227-4822-A94A-F403E46C7E0E}"/>
    <cellStyle name="Normal 13 5 11 4" xfId="18103" xr:uid="{55BD5E8A-C1AF-47CB-BE2B-76065CB4220C}"/>
    <cellStyle name="Normal 13 5 11 5" xfId="18104" xr:uid="{F4125246-EDEB-4F7E-B794-234802134039}"/>
    <cellStyle name="Normal 13 5 11 6" xfId="18105" xr:uid="{E5646401-0E9B-4D18-BFDD-6D8780F775A3}"/>
    <cellStyle name="Normal 13 5 11 7" xfId="18106" xr:uid="{601CB5D2-A4F9-4E3B-AA66-D5B162452AA7}"/>
    <cellStyle name="Normal 13 5 11 8" xfId="18107" xr:uid="{5FA61ED2-64F8-4FF4-B4CD-833F7883D4F7}"/>
    <cellStyle name="Normal 13 5 11 9" xfId="18108" xr:uid="{3B082647-4150-4863-87AE-641247A64012}"/>
    <cellStyle name="Normal 13 5 12" xfId="18109" xr:uid="{A7F778F0-FD5F-4556-A6ED-F423DE2D130C}"/>
    <cellStyle name="Normal 13 5 12 10" xfId="18110" xr:uid="{B9019C30-B7BF-4124-84BE-88F5ED300741}"/>
    <cellStyle name="Normal 13 5 12 11" xfId="18111" xr:uid="{EC610DA5-AB9E-4D33-85C0-DD40B73D8B52}"/>
    <cellStyle name="Normal 13 5 12 12" xfId="18112" xr:uid="{1A7F9981-7E61-4F2F-8C69-D91F237FF465}"/>
    <cellStyle name="Normal 13 5 12 13" xfId="18113" xr:uid="{CC99D471-610B-436B-BDB1-E4FB4286757C}"/>
    <cellStyle name="Normal 13 5 12 14" xfId="18114" xr:uid="{64BCB4BF-1736-49E6-86D0-18B33E39857D}"/>
    <cellStyle name="Normal 13 5 12 15" xfId="18115" xr:uid="{8ADB5195-A6F9-401A-927A-80AE74B5DCBB}"/>
    <cellStyle name="Normal 13 5 12 16" xfId="18116" xr:uid="{6A93CC5C-028A-4BD6-9855-8737FA8C4A41}"/>
    <cellStyle name="Normal 13 5 12 17" xfId="18117" xr:uid="{79491654-E53F-4883-BA1D-9590887EB51B}"/>
    <cellStyle name="Normal 13 5 12 18" xfId="18118" xr:uid="{66CD4A20-0EDE-4CCC-BC13-2D2CEFB5BC1F}"/>
    <cellStyle name="Normal 13 5 12 19" xfId="18119" xr:uid="{29ABBC52-66FC-4307-A5B5-B06AC268E876}"/>
    <cellStyle name="Normal 13 5 12 2" xfId="18120" xr:uid="{C8C89D53-8907-4703-8F08-A339E0804D50}"/>
    <cellStyle name="Normal 13 5 12 20" xfId="18121" xr:uid="{EDFBE151-89AA-44E9-AEBD-DF49973D87B4}"/>
    <cellStyle name="Normal 13 5 12 21" xfId="18122" xr:uid="{0221D078-D929-4189-8B0F-8CB1DE8D5F27}"/>
    <cellStyle name="Normal 13 5 12 22" xfId="18123" xr:uid="{B622D9B9-9A93-4586-8120-344AC8D64223}"/>
    <cellStyle name="Normal 13 5 12 3" xfId="18124" xr:uid="{2649A319-B93E-4E3E-AD6E-5E92BD77B214}"/>
    <cellStyle name="Normal 13 5 12 4" xfId="18125" xr:uid="{1C628C7A-534A-4745-9CA7-5512B69AAC69}"/>
    <cellStyle name="Normal 13 5 12 5" xfId="18126" xr:uid="{379A1906-E263-4823-99E0-52A115E34D87}"/>
    <cellStyle name="Normal 13 5 12 6" xfId="18127" xr:uid="{4E60C356-EB60-407E-916B-CB74B75B33DA}"/>
    <cellStyle name="Normal 13 5 12 7" xfId="18128" xr:uid="{6AF416C8-9841-450D-A35E-B2FDFB41E0B1}"/>
    <cellStyle name="Normal 13 5 12 8" xfId="18129" xr:uid="{3121E347-EF90-43DB-B074-4305BFC28B7C}"/>
    <cellStyle name="Normal 13 5 12 9" xfId="18130" xr:uid="{5C4E3754-F1A9-4433-8C3B-2AADA6351A1E}"/>
    <cellStyle name="Normal 13 5 13" xfId="18131" xr:uid="{EB2B663A-E2D2-4024-9AF4-788FF1A33A33}"/>
    <cellStyle name="Normal 13 5 13 10" xfId="18132" xr:uid="{BA5B3D75-19AE-490D-9E65-470831246FE4}"/>
    <cellStyle name="Normal 13 5 13 11" xfId="18133" xr:uid="{0958300B-E8C5-4541-8311-513225CE2FC4}"/>
    <cellStyle name="Normal 13 5 13 12" xfId="18134" xr:uid="{2FA22354-24A1-4D85-B2BB-E315658A1E73}"/>
    <cellStyle name="Normal 13 5 13 13" xfId="18135" xr:uid="{4159CF84-9112-4E4B-8F81-77952E21CA5F}"/>
    <cellStyle name="Normal 13 5 13 14" xfId="18136" xr:uid="{56CF793B-3F1E-432B-94F1-7B42744453E0}"/>
    <cellStyle name="Normal 13 5 13 15" xfId="18137" xr:uid="{227C7A1B-E991-4C25-B3BA-0F83399AB489}"/>
    <cellStyle name="Normal 13 5 13 16" xfId="18138" xr:uid="{41E08610-C8A3-4CD4-90EC-A6A8BE84F527}"/>
    <cellStyle name="Normal 13 5 13 17" xfId="18139" xr:uid="{59A2578D-B303-4346-B6C1-789FC1267F06}"/>
    <cellStyle name="Normal 13 5 13 18" xfId="18140" xr:uid="{6A9B0BFB-6D83-4348-9DF3-5D6364B735AC}"/>
    <cellStyle name="Normal 13 5 13 19" xfId="18141" xr:uid="{36352F06-70C8-4C92-BF89-C96EFB28F043}"/>
    <cellStyle name="Normal 13 5 13 2" xfId="18142" xr:uid="{61794467-D816-4E80-868D-EE6798FEC725}"/>
    <cellStyle name="Normal 13 5 13 20" xfId="18143" xr:uid="{3BB7C0C5-9D65-4457-8D45-E41EC67DF335}"/>
    <cellStyle name="Normal 13 5 13 21" xfId="18144" xr:uid="{1E29090F-1C09-416B-8FC1-1EED80294A09}"/>
    <cellStyle name="Normal 13 5 13 22" xfId="18145" xr:uid="{2720F381-74DA-4F70-8898-DFB8B25E7271}"/>
    <cellStyle name="Normal 13 5 13 3" xfId="18146" xr:uid="{431E19B4-619A-4DD9-8818-96C85A8BD63A}"/>
    <cellStyle name="Normal 13 5 13 4" xfId="18147" xr:uid="{3DCFADB9-04E3-4220-BB1A-E705E0CEB379}"/>
    <cellStyle name="Normal 13 5 13 5" xfId="18148" xr:uid="{8A009D48-B028-4AEC-BC36-121A24A486B7}"/>
    <cellStyle name="Normal 13 5 13 6" xfId="18149" xr:uid="{8B3E9FD1-7E91-40D2-BBEA-E90ECD22E5F2}"/>
    <cellStyle name="Normal 13 5 13 7" xfId="18150" xr:uid="{371D498C-46D2-4E6E-BF91-492B22AAB4FE}"/>
    <cellStyle name="Normal 13 5 13 8" xfId="18151" xr:uid="{76E2DD8C-2B65-4D37-AE48-586CBFAFB685}"/>
    <cellStyle name="Normal 13 5 13 9" xfId="18152" xr:uid="{C56E10A0-5678-4F0D-9815-112401F3DBC8}"/>
    <cellStyle name="Normal 13 5 14" xfId="18153" xr:uid="{29F17CFF-91FC-451D-986D-2571E02D67DA}"/>
    <cellStyle name="Normal 13 5 14 10" xfId="18154" xr:uid="{C52ECC9B-22ED-4B56-A643-868A90C99FC3}"/>
    <cellStyle name="Normal 13 5 14 11" xfId="18155" xr:uid="{7FB13784-BC90-4A2D-B3E4-D97974D1C91F}"/>
    <cellStyle name="Normal 13 5 14 12" xfId="18156" xr:uid="{94C1844E-3590-4764-9934-54794D139C7E}"/>
    <cellStyle name="Normal 13 5 14 13" xfId="18157" xr:uid="{8260F6E5-5C1E-410A-9795-41A88F7FB151}"/>
    <cellStyle name="Normal 13 5 14 14" xfId="18158" xr:uid="{1F6745A1-78FB-454E-A461-74A09C176F0E}"/>
    <cellStyle name="Normal 13 5 14 15" xfId="18159" xr:uid="{F1042D81-1585-4F4D-9E09-8889CD73D4D5}"/>
    <cellStyle name="Normal 13 5 14 16" xfId="18160" xr:uid="{38DD9D36-44DE-4F69-AB53-CCEE52479764}"/>
    <cellStyle name="Normal 13 5 14 17" xfId="18161" xr:uid="{A86ED448-9B76-411A-8641-350FD5A7470C}"/>
    <cellStyle name="Normal 13 5 14 18" xfId="18162" xr:uid="{27AC9A5D-B997-4AE9-A127-F59E7E0CAB5A}"/>
    <cellStyle name="Normal 13 5 14 19" xfId="18163" xr:uid="{6B5700DF-EC2C-473F-8316-92B55A442C9E}"/>
    <cellStyle name="Normal 13 5 14 2" xfId="18164" xr:uid="{75C68D4C-64FE-4865-A153-7EE505D505B7}"/>
    <cellStyle name="Normal 13 5 14 20" xfId="18165" xr:uid="{C45BC68A-0362-4FCA-8E66-E72D40932B29}"/>
    <cellStyle name="Normal 13 5 14 21" xfId="18166" xr:uid="{F0665856-A9B1-4408-ACEF-569D8143095F}"/>
    <cellStyle name="Normal 13 5 14 22" xfId="18167" xr:uid="{C1973EE8-D27C-4DD2-8ECB-F1B7787586CA}"/>
    <cellStyle name="Normal 13 5 14 3" xfId="18168" xr:uid="{DF5E0168-F4FF-4B23-A5FD-8EA3B59CC5C3}"/>
    <cellStyle name="Normal 13 5 14 4" xfId="18169" xr:uid="{2DA570FB-8CDF-4D63-A498-F8729B4D1FD8}"/>
    <cellStyle name="Normal 13 5 14 5" xfId="18170" xr:uid="{43159167-315E-4E4B-8C81-952CF4EE2035}"/>
    <cellStyle name="Normal 13 5 14 6" xfId="18171" xr:uid="{27A5081F-54F4-406A-ACA0-0F092384157E}"/>
    <cellStyle name="Normal 13 5 14 7" xfId="18172" xr:uid="{CDFBB0EE-A53C-4C23-B596-9B90100CA87F}"/>
    <cellStyle name="Normal 13 5 14 8" xfId="18173" xr:uid="{852B3FB9-63AA-4562-AEDD-F3B5CB7D416D}"/>
    <cellStyle name="Normal 13 5 14 9" xfId="18174" xr:uid="{757CC9DD-B361-4128-B1EA-A4FDC017685C}"/>
    <cellStyle name="Normal 13 5 15" xfId="18175" xr:uid="{92FFA1C7-53B7-4BD8-BFCD-A13BFFA310E0}"/>
    <cellStyle name="Normal 13 5 15 10" xfId="18176" xr:uid="{35143C9B-53D9-4590-99C4-1E7506BDA3A4}"/>
    <cellStyle name="Normal 13 5 15 11" xfId="18177" xr:uid="{F5052F49-4C09-4DEF-BE3A-00BE2FD515E7}"/>
    <cellStyle name="Normal 13 5 15 12" xfId="18178" xr:uid="{B2DD6634-7B38-4719-BD09-158C4A4B32C3}"/>
    <cellStyle name="Normal 13 5 15 13" xfId="18179" xr:uid="{2DB64DB9-3A2C-4809-BA1B-0AA306C5CE00}"/>
    <cellStyle name="Normal 13 5 15 14" xfId="18180" xr:uid="{5347D5CB-125D-4880-9FE0-6F43956616A5}"/>
    <cellStyle name="Normal 13 5 15 15" xfId="18181" xr:uid="{4408431F-3D59-460D-957D-FA49A2EFF43A}"/>
    <cellStyle name="Normal 13 5 15 16" xfId="18182" xr:uid="{5BE9D3FB-B723-433A-9B5F-9F85C334A823}"/>
    <cellStyle name="Normal 13 5 15 17" xfId="18183" xr:uid="{B43C0A80-7BDB-4B7C-9D66-03ECC974F59B}"/>
    <cellStyle name="Normal 13 5 15 18" xfId="18184" xr:uid="{2D438327-E14B-48BE-81E9-B3D436A7EC7C}"/>
    <cellStyle name="Normal 13 5 15 19" xfId="18185" xr:uid="{AC790388-4E19-4BD9-B9D7-DAB9A407CD68}"/>
    <cellStyle name="Normal 13 5 15 2" xfId="18186" xr:uid="{E277DCB6-5F86-4352-924B-C78D167C3650}"/>
    <cellStyle name="Normal 13 5 15 20" xfId="18187" xr:uid="{0726AFCE-78F5-40D3-A500-E3CAC31D7756}"/>
    <cellStyle name="Normal 13 5 15 21" xfId="18188" xr:uid="{BFE5518F-1F8F-4709-9961-1F103612555D}"/>
    <cellStyle name="Normal 13 5 15 22" xfId="18189" xr:uid="{754681C9-282D-4254-9264-B4F15EE8E941}"/>
    <cellStyle name="Normal 13 5 15 3" xfId="18190" xr:uid="{4AE1E42B-11F4-49D3-B981-0626506F4927}"/>
    <cellStyle name="Normal 13 5 15 4" xfId="18191" xr:uid="{F09C67EE-1788-44AC-928F-4C819B1B8C53}"/>
    <cellStyle name="Normal 13 5 15 5" xfId="18192" xr:uid="{0DF0DCF3-85F4-4FD6-A7A1-23F3FAFD19A7}"/>
    <cellStyle name="Normal 13 5 15 6" xfId="18193" xr:uid="{5653B990-B38C-4EAF-8BEC-D5F1B433DFD3}"/>
    <cellStyle name="Normal 13 5 15 7" xfId="18194" xr:uid="{CB423229-4439-46F3-9210-FFD6B00DA420}"/>
    <cellStyle name="Normal 13 5 15 8" xfId="18195" xr:uid="{E46E39E4-0796-45E3-8CF4-57665D6C967C}"/>
    <cellStyle name="Normal 13 5 15 9" xfId="18196" xr:uid="{26582292-2037-4B72-8310-B801D2995D00}"/>
    <cellStyle name="Normal 13 5 16" xfId="18197" xr:uid="{A2D90BA2-8542-4EC0-B70A-343CAA5EDA91}"/>
    <cellStyle name="Normal 13 5 17" xfId="18198" xr:uid="{160EFF4F-15A1-4841-839C-815D0E4A86FD}"/>
    <cellStyle name="Normal 13 5 18" xfId="18199" xr:uid="{280024EA-6B7D-4380-975D-44457A9400F1}"/>
    <cellStyle name="Normal 13 5 19" xfId="18200" xr:uid="{715CEE4E-52AC-414A-9060-91709ADB7A20}"/>
    <cellStyle name="Normal 13 5 2" xfId="18201" xr:uid="{C7B2E6F0-7024-439C-B321-8DE3E630B59F}"/>
    <cellStyle name="Normal 13 5 2 10" xfId="18202" xr:uid="{24E5010F-FF30-4631-BE22-5D1974354C71}"/>
    <cellStyle name="Normal 13 5 2 10 10" xfId="18203" xr:uid="{CE183930-16C2-4041-B698-439B23F0D99F}"/>
    <cellStyle name="Normal 13 5 2 10 11" xfId="18204" xr:uid="{EA53EC8D-D66A-4934-9C7E-0131846971FF}"/>
    <cellStyle name="Normal 13 5 2 10 12" xfId="18205" xr:uid="{BC0CDD8B-ACC3-4138-ABF0-F6743B51095E}"/>
    <cellStyle name="Normal 13 5 2 10 13" xfId="18206" xr:uid="{B0C173A3-F475-4E57-ABFD-7460400839B4}"/>
    <cellStyle name="Normal 13 5 2 10 14" xfId="18207" xr:uid="{7769F64B-1DB2-4F94-8ACC-CF68B5580376}"/>
    <cellStyle name="Normal 13 5 2 10 15" xfId="18208" xr:uid="{41BB40BD-A13E-4B15-A0E4-28FCD59A57A3}"/>
    <cellStyle name="Normal 13 5 2 10 16" xfId="18209" xr:uid="{7BBB2F77-EC06-47B1-89E1-66F1A887772E}"/>
    <cellStyle name="Normal 13 5 2 10 17" xfId="18210" xr:uid="{56B7C353-F0B9-4EC6-8C1A-E971CEA7CAE6}"/>
    <cellStyle name="Normal 13 5 2 10 18" xfId="18211" xr:uid="{30E7A6A3-37D9-4A2F-AC33-5117479C8422}"/>
    <cellStyle name="Normal 13 5 2 10 19" xfId="18212" xr:uid="{82B78CA7-D336-4774-A114-5639B3D212E0}"/>
    <cellStyle name="Normal 13 5 2 10 2" xfId="18213" xr:uid="{90C35A56-0C3A-4416-A2BF-637981A18AD3}"/>
    <cellStyle name="Normal 13 5 2 10 20" xfId="18214" xr:uid="{07497503-3C24-4799-9E53-709A2ECF80A2}"/>
    <cellStyle name="Normal 13 5 2 10 21" xfId="18215" xr:uid="{F1FBC89C-16B3-4403-94B9-7FBB3D6C9915}"/>
    <cellStyle name="Normal 13 5 2 10 22" xfId="18216" xr:uid="{759491A7-262E-4A0C-AA54-5EE20543921D}"/>
    <cellStyle name="Normal 13 5 2 10 3" xfId="18217" xr:uid="{75E0E746-9A8D-4024-8495-5148C98D2DFC}"/>
    <cellStyle name="Normal 13 5 2 10 4" xfId="18218" xr:uid="{C56E3F97-0F61-48C3-AD02-A30423CB9CDA}"/>
    <cellStyle name="Normal 13 5 2 10 5" xfId="18219" xr:uid="{90F8662B-136D-4F35-8199-D942243297B3}"/>
    <cellStyle name="Normal 13 5 2 10 6" xfId="18220" xr:uid="{B986A043-F9C6-4B58-8718-0116769BC167}"/>
    <cellStyle name="Normal 13 5 2 10 7" xfId="18221" xr:uid="{54079DB1-73AD-4E9A-B45B-DB8BF2A23C27}"/>
    <cellStyle name="Normal 13 5 2 10 8" xfId="18222" xr:uid="{F7AED620-A46A-46AF-BFF0-60FB7BD9788F}"/>
    <cellStyle name="Normal 13 5 2 10 9" xfId="18223" xr:uid="{E230C34F-81F1-4B05-B3C5-6EA73A2FF4AC}"/>
    <cellStyle name="Normal 13 5 2 11" xfId="18224" xr:uid="{F6501C0B-5AFB-4D5D-AF63-54BCE14312FC}"/>
    <cellStyle name="Normal 13 5 2 12" xfId="18225" xr:uid="{A1FCC7C5-687D-4488-957B-FE36C77F94D0}"/>
    <cellStyle name="Normal 13 5 2 13" xfId="18226" xr:uid="{3E4F971B-E013-4713-B1D5-9C0DB765B05F}"/>
    <cellStyle name="Normal 13 5 2 14" xfId="18227" xr:uid="{249A7780-2BDF-46C5-AB1B-906B4CC10D1D}"/>
    <cellStyle name="Normal 13 5 2 15" xfId="18228" xr:uid="{1167CB0A-9627-4527-9E5C-215A306F71CA}"/>
    <cellStyle name="Normal 13 5 2 16" xfId="18229" xr:uid="{C7E61E5B-0549-4436-BAB5-30BCE97106B5}"/>
    <cellStyle name="Normal 13 5 2 17" xfId="18230" xr:uid="{39F2780C-D201-40F3-99A6-BF9951DE4E32}"/>
    <cellStyle name="Normal 13 5 2 18" xfId="18231" xr:uid="{0DD66205-2056-4351-82F0-DE0375E53A35}"/>
    <cellStyle name="Normal 13 5 2 19" xfId="18232" xr:uid="{57A8BB80-6132-48DF-A4F4-547C8F11BD59}"/>
    <cellStyle name="Normal 13 5 2 2" xfId="18233" xr:uid="{578EC4EA-99E9-44EF-9F83-1C5049E25A4E}"/>
    <cellStyle name="Normal 13 5 2 2 10" xfId="18234" xr:uid="{4203E08F-B789-46BF-B234-289EE850542B}"/>
    <cellStyle name="Normal 13 5 2 2 11" xfId="18235" xr:uid="{256F6A9F-59DE-4C7E-BACC-CB6F9D9C9F8E}"/>
    <cellStyle name="Normal 13 5 2 2 12" xfId="18236" xr:uid="{63FBAF6D-9B4C-4DD1-9C1A-659FD544A637}"/>
    <cellStyle name="Normal 13 5 2 2 13" xfId="18237" xr:uid="{1C26B5F0-6D2B-452D-898C-675528DCFFC1}"/>
    <cellStyle name="Normal 13 5 2 2 14" xfId="18238" xr:uid="{0D8A4F81-D020-48CA-B8B2-03227FE1A4AB}"/>
    <cellStyle name="Normal 13 5 2 2 15" xfId="18239" xr:uid="{71D2ED83-3179-4074-83BA-8F70D51A9BBE}"/>
    <cellStyle name="Normal 13 5 2 2 16" xfId="18240" xr:uid="{C8DBACEB-4DE3-4A81-BA5B-23A54ECA153F}"/>
    <cellStyle name="Normal 13 5 2 2 17" xfId="18241" xr:uid="{D7FE0D62-0443-4340-BDED-4A6A7D9D285D}"/>
    <cellStyle name="Normal 13 5 2 2 18" xfId="18242" xr:uid="{85AC3317-C8DE-4985-84E7-EF0A9A590279}"/>
    <cellStyle name="Normal 13 5 2 2 19" xfId="18243" xr:uid="{CD30FFF5-2E5F-4EDF-8FF0-46141B1B719C}"/>
    <cellStyle name="Normal 13 5 2 2 2" xfId="18244" xr:uid="{50B7E40A-7CBD-479A-BBC1-65CCAAB7237D}"/>
    <cellStyle name="Normal 13 5 2 2 20" xfId="18245" xr:uid="{8352270F-A1BC-4A99-A4FD-C5B4CCEA301A}"/>
    <cellStyle name="Normal 13 5 2 2 21" xfId="18246" xr:uid="{3C285714-3C25-456B-B116-D4417BC78303}"/>
    <cellStyle name="Normal 13 5 2 2 22" xfId="18247" xr:uid="{49330D78-9EA3-49DF-B6AD-22A9F5C2668A}"/>
    <cellStyle name="Normal 13 5 2 2 3" xfId="18248" xr:uid="{57CCF60E-2502-4BEF-AF95-2228DF9F86B1}"/>
    <cellStyle name="Normal 13 5 2 2 4" xfId="18249" xr:uid="{E1CF48A8-AD82-422C-94B9-F4F265D85F83}"/>
    <cellStyle name="Normal 13 5 2 2 5" xfId="18250" xr:uid="{A4773ABD-3FBF-494E-B457-76F30B9D27D5}"/>
    <cellStyle name="Normal 13 5 2 2 6" xfId="18251" xr:uid="{2790CCBE-6533-4D8E-BA3D-16534A129AE5}"/>
    <cellStyle name="Normal 13 5 2 2 7" xfId="18252" xr:uid="{7885E6CE-49E9-4728-BD6A-7367D005BA3D}"/>
    <cellStyle name="Normal 13 5 2 2 8" xfId="18253" xr:uid="{5AB47626-4362-442D-B41F-6604E2A51F8C}"/>
    <cellStyle name="Normal 13 5 2 2 9" xfId="18254" xr:uid="{B7A77363-7D0E-4A16-9D7C-5E59631CD8BB}"/>
    <cellStyle name="Normal 13 5 2 20" xfId="18255" xr:uid="{4F74734B-807B-49DE-94B2-76697B24E6CE}"/>
    <cellStyle name="Normal 13 5 2 21" xfId="18256" xr:uid="{2F463AC5-88A3-46BA-AD9E-015A99C326B2}"/>
    <cellStyle name="Normal 13 5 2 22" xfId="18257" xr:uid="{81011019-D300-4DF6-BD34-262E55D05DEF}"/>
    <cellStyle name="Normal 13 5 2 23" xfId="18258" xr:uid="{C80F8F83-355B-4335-9448-48AC19ACA872}"/>
    <cellStyle name="Normal 13 5 2 24" xfId="18259" xr:uid="{62A26F5A-2684-4DA5-9F8C-A63DE4DC4565}"/>
    <cellStyle name="Normal 13 5 2 25" xfId="18260" xr:uid="{FDFB7A90-D0A0-4EFE-B8C6-0C7A4298B820}"/>
    <cellStyle name="Normal 13 5 2 26" xfId="18261" xr:uid="{CE4246D7-72D7-4C17-A4FE-DD47B9ACCC88}"/>
    <cellStyle name="Normal 13 5 2 27" xfId="18262" xr:uid="{A66B5DF7-1AB5-490D-8023-026FC3210A57}"/>
    <cellStyle name="Normal 13 5 2 28" xfId="18263" xr:uid="{012B8A50-D29B-4977-9E59-B69B84F0C8AE}"/>
    <cellStyle name="Normal 13 5 2 29" xfId="18264" xr:uid="{6C5D7157-20B7-4C1A-A7A8-99CB14879716}"/>
    <cellStyle name="Normal 13 5 2 3" xfId="18265" xr:uid="{62B9332A-4F77-46BC-A1FF-B5305C712C7D}"/>
    <cellStyle name="Normal 13 5 2 3 10" xfId="18266" xr:uid="{5E841AF3-2DDE-4194-950F-A199953CBB5F}"/>
    <cellStyle name="Normal 13 5 2 3 11" xfId="18267" xr:uid="{C443163F-2EF7-4646-B107-17FD83D528D2}"/>
    <cellStyle name="Normal 13 5 2 3 12" xfId="18268" xr:uid="{B0A0518F-E032-422F-B431-B8D933547F47}"/>
    <cellStyle name="Normal 13 5 2 3 13" xfId="18269" xr:uid="{320E8BC6-B6D3-444C-AC35-4203752FDCC9}"/>
    <cellStyle name="Normal 13 5 2 3 14" xfId="18270" xr:uid="{2724E1DE-67E4-438E-A96D-960A8995B320}"/>
    <cellStyle name="Normal 13 5 2 3 15" xfId="18271" xr:uid="{EC6883A9-3FB4-4F2B-9A5B-227203A3B4E7}"/>
    <cellStyle name="Normal 13 5 2 3 16" xfId="18272" xr:uid="{23205BA7-74F3-4654-ACDC-E0269E2EA50D}"/>
    <cellStyle name="Normal 13 5 2 3 17" xfId="18273" xr:uid="{0AD85A2D-7E70-4AAA-BE8C-73B0F5E1D4DA}"/>
    <cellStyle name="Normal 13 5 2 3 18" xfId="18274" xr:uid="{99A884C1-89A6-4137-8B79-E8FAB015630C}"/>
    <cellStyle name="Normal 13 5 2 3 19" xfId="18275" xr:uid="{04D523C8-F2AD-4013-9DBB-D7A26368A404}"/>
    <cellStyle name="Normal 13 5 2 3 2" xfId="18276" xr:uid="{275A6BD8-F2E9-4D8B-94C0-7EF0F2609A8C}"/>
    <cellStyle name="Normal 13 5 2 3 20" xfId="18277" xr:uid="{0380D3EB-D4C2-4C90-99CF-C8FEC6895EE7}"/>
    <cellStyle name="Normal 13 5 2 3 21" xfId="18278" xr:uid="{A1E36A9F-6859-4302-9975-4143C71AFA28}"/>
    <cellStyle name="Normal 13 5 2 3 22" xfId="18279" xr:uid="{B2AF651B-6E8D-4D13-B11B-CE07E3414298}"/>
    <cellStyle name="Normal 13 5 2 3 3" xfId="18280" xr:uid="{DDF4AA29-9745-4E35-AA07-86529224C8DA}"/>
    <cellStyle name="Normal 13 5 2 3 4" xfId="18281" xr:uid="{7172347B-348E-4150-B703-BEF40A055022}"/>
    <cellStyle name="Normal 13 5 2 3 5" xfId="18282" xr:uid="{CEFA783D-5E7E-4466-A886-4FCDF592DC29}"/>
    <cellStyle name="Normal 13 5 2 3 6" xfId="18283" xr:uid="{6E7997FE-8787-45EA-8386-C4FDFFDDC791}"/>
    <cellStyle name="Normal 13 5 2 3 7" xfId="18284" xr:uid="{A8872D34-BF07-43E7-A0BF-497E111B42F2}"/>
    <cellStyle name="Normal 13 5 2 3 8" xfId="18285" xr:uid="{BF4AD93C-50A1-4779-A411-DB8F22105E64}"/>
    <cellStyle name="Normal 13 5 2 3 9" xfId="18286" xr:uid="{B441823F-89E2-4C8F-8F5D-4A0CDAD6C213}"/>
    <cellStyle name="Normal 13 5 2 30" xfId="18287" xr:uid="{ACDFD7DA-171D-4231-A938-1682D514376C}"/>
    <cellStyle name="Normal 13 5 2 31" xfId="18288" xr:uid="{C103BF3E-F148-4F63-8471-98F78A4BB0D1}"/>
    <cellStyle name="Normal 13 5 2 4" xfId="18289" xr:uid="{C773D0F3-BE0E-4A5F-A483-3180962FBFFE}"/>
    <cellStyle name="Normal 13 5 2 4 10" xfId="18290" xr:uid="{065B6627-F7DA-41A2-9AAF-006545550C57}"/>
    <cellStyle name="Normal 13 5 2 4 11" xfId="18291" xr:uid="{051DBDE3-667D-4492-BA4A-3665B8B13EB6}"/>
    <cellStyle name="Normal 13 5 2 4 12" xfId="18292" xr:uid="{FA1B008D-EB59-4BEA-9C16-6A99FC53F3F9}"/>
    <cellStyle name="Normal 13 5 2 4 13" xfId="18293" xr:uid="{56C3DF2B-E4EB-49F4-AA9C-E4F1D026F74E}"/>
    <cellStyle name="Normal 13 5 2 4 14" xfId="18294" xr:uid="{A3317EFA-F188-488F-A13A-CBA5AC41F14A}"/>
    <cellStyle name="Normal 13 5 2 4 15" xfId="18295" xr:uid="{A28CF57F-154F-439F-AF46-1200162C984B}"/>
    <cellStyle name="Normal 13 5 2 4 16" xfId="18296" xr:uid="{0ECBF641-E351-4525-991C-C6177EDFA4CA}"/>
    <cellStyle name="Normal 13 5 2 4 17" xfId="18297" xr:uid="{F4436B96-3D6D-4842-9B7F-DADFA6535554}"/>
    <cellStyle name="Normal 13 5 2 4 18" xfId="18298" xr:uid="{8147073F-3C6F-426D-B99C-24B9618B51E4}"/>
    <cellStyle name="Normal 13 5 2 4 19" xfId="18299" xr:uid="{B0604B54-036B-45BB-A936-66824D2396E8}"/>
    <cellStyle name="Normal 13 5 2 4 2" xfId="18300" xr:uid="{FAD47C4F-6882-4D0F-A9E9-7EE0A1656300}"/>
    <cellStyle name="Normal 13 5 2 4 20" xfId="18301" xr:uid="{1DBC08F2-A2DA-442F-9743-9A8087CCF937}"/>
    <cellStyle name="Normal 13 5 2 4 21" xfId="18302" xr:uid="{B11B7A33-AE64-4A02-B770-2EFA20AE6DF6}"/>
    <cellStyle name="Normal 13 5 2 4 22" xfId="18303" xr:uid="{D1AA2105-89FB-4211-85D6-FDF5C2FCCE10}"/>
    <cellStyle name="Normal 13 5 2 4 3" xfId="18304" xr:uid="{A16D4FFB-F6EF-4E19-BC4D-846548E2DBA0}"/>
    <cellStyle name="Normal 13 5 2 4 4" xfId="18305" xr:uid="{ACE55B4E-3E4F-4B57-8B7F-DEA1A1A55F86}"/>
    <cellStyle name="Normal 13 5 2 4 5" xfId="18306" xr:uid="{16684769-3342-4161-B3B2-52F7082D6E46}"/>
    <cellStyle name="Normal 13 5 2 4 6" xfId="18307" xr:uid="{9C583E53-B8CF-4B88-884D-118270D83D73}"/>
    <cellStyle name="Normal 13 5 2 4 7" xfId="18308" xr:uid="{CC7DC8B3-779D-4C8A-B512-7795CF1623B4}"/>
    <cellStyle name="Normal 13 5 2 4 8" xfId="18309" xr:uid="{6D2C1BEF-3812-4518-9BE9-7587282CBED7}"/>
    <cellStyle name="Normal 13 5 2 4 9" xfId="18310" xr:uid="{934AC764-8DE3-4E04-9DCC-3458373D9A9C}"/>
    <cellStyle name="Normal 13 5 2 5" xfId="18311" xr:uid="{B277AC77-0FB2-4DF1-89FD-33A9B5AA20EF}"/>
    <cellStyle name="Normal 13 5 2 5 10" xfId="18312" xr:uid="{B848D7DB-BC55-4CA5-B0FE-9CF33C26135B}"/>
    <cellStyle name="Normal 13 5 2 5 11" xfId="18313" xr:uid="{6506A4FE-D131-49DD-A2C6-8D40D3431DF4}"/>
    <cellStyle name="Normal 13 5 2 5 12" xfId="18314" xr:uid="{BA76AD9C-CBB3-42E6-ABAE-45F7156BFAF3}"/>
    <cellStyle name="Normal 13 5 2 5 13" xfId="18315" xr:uid="{9F3B3DD0-CCFE-49AB-AAF5-BE653C6964A3}"/>
    <cellStyle name="Normal 13 5 2 5 14" xfId="18316" xr:uid="{2DBC1B2D-CE0B-4A94-91D9-01C8CDEFBFFF}"/>
    <cellStyle name="Normal 13 5 2 5 15" xfId="18317" xr:uid="{991331CD-60D5-4879-A39B-ECC52526468E}"/>
    <cellStyle name="Normal 13 5 2 5 16" xfId="18318" xr:uid="{ECA4812C-B40A-45CB-B35D-473202A55A16}"/>
    <cellStyle name="Normal 13 5 2 5 17" xfId="18319" xr:uid="{9AAE52A1-FB4D-481F-862A-5919866C042D}"/>
    <cellStyle name="Normal 13 5 2 5 18" xfId="18320" xr:uid="{C69D2C76-8C93-4959-BF2B-3CB04FC8A80D}"/>
    <cellStyle name="Normal 13 5 2 5 19" xfId="18321" xr:uid="{567DB2F5-BD95-4D7C-9B85-47F184A12DB1}"/>
    <cellStyle name="Normal 13 5 2 5 2" xfId="18322" xr:uid="{0DDEC606-2160-43D4-A43C-356235217FE2}"/>
    <cellStyle name="Normal 13 5 2 5 20" xfId="18323" xr:uid="{7E576FD5-07FF-4F1C-A908-5E85FC806D00}"/>
    <cellStyle name="Normal 13 5 2 5 21" xfId="18324" xr:uid="{68B7230B-1590-4E12-A6CD-5BD59935DF07}"/>
    <cellStyle name="Normal 13 5 2 5 22" xfId="18325" xr:uid="{1D78A442-23DE-4ABA-9361-15B1A55A17EF}"/>
    <cellStyle name="Normal 13 5 2 5 3" xfId="18326" xr:uid="{16BC9903-0BE8-47B8-BFDA-B975D5F755D2}"/>
    <cellStyle name="Normal 13 5 2 5 4" xfId="18327" xr:uid="{92392FA9-E241-4FE6-BD7E-C010A3DE29BD}"/>
    <cellStyle name="Normal 13 5 2 5 5" xfId="18328" xr:uid="{E9EB48BC-061B-439E-8B0F-6ECEF902EA34}"/>
    <cellStyle name="Normal 13 5 2 5 6" xfId="18329" xr:uid="{B7D9567C-DC4E-4E54-9207-099585D2927B}"/>
    <cellStyle name="Normal 13 5 2 5 7" xfId="18330" xr:uid="{8E660C95-8DB3-4963-897A-2C7B426A3277}"/>
    <cellStyle name="Normal 13 5 2 5 8" xfId="18331" xr:uid="{BC01AF00-439C-4803-BBAF-6900A0681CE6}"/>
    <cellStyle name="Normal 13 5 2 5 9" xfId="18332" xr:uid="{6BEA60C6-5F3B-43B6-9846-42DE259DE048}"/>
    <cellStyle name="Normal 13 5 2 6" xfId="18333" xr:uid="{4B9A638A-B4D7-4A03-A310-E8C73C378C6E}"/>
    <cellStyle name="Normal 13 5 2 6 10" xfId="18334" xr:uid="{4413E165-C9BD-4A81-AC9C-F2E3CFCAAAA0}"/>
    <cellStyle name="Normal 13 5 2 6 11" xfId="18335" xr:uid="{6D59524A-469B-4A1B-A6AE-023FC5F29139}"/>
    <cellStyle name="Normal 13 5 2 6 12" xfId="18336" xr:uid="{066460E5-D6D6-4BE1-AFA8-ACCA69150326}"/>
    <cellStyle name="Normal 13 5 2 6 13" xfId="18337" xr:uid="{13C1B0A2-BC13-400B-A4D9-28D613C5894A}"/>
    <cellStyle name="Normal 13 5 2 6 14" xfId="18338" xr:uid="{860D346A-4CF8-4B5C-A812-051EED03E067}"/>
    <cellStyle name="Normal 13 5 2 6 15" xfId="18339" xr:uid="{B6AD8D5D-E10F-4920-9138-188763197617}"/>
    <cellStyle name="Normal 13 5 2 6 16" xfId="18340" xr:uid="{73BEDA48-0B8A-40EE-B161-12C7724D4D8A}"/>
    <cellStyle name="Normal 13 5 2 6 17" xfId="18341" xr:uid="{0612EBED-701B-43C7-8C7A-10E63E69C0BD}"/>
    <cellStyle name="Normal 13 5 2 6 18" xfId="18342" xr:uid="{7216EA40-7E45-4D51-8B4A-A9555D1D3DB0}"/>
    <cellStyle name="Normal 13 5 2 6 19" xfId="18343" xr:uid="{45EDC790-5392-455B-94F6-ECDAE1F82974}"/>
    <cellStyle name="Normal 13 5 2 6 2" xfId="18344" xr:uid="{DC842597-4785-477E-B495-64AAFABC9509}"/>
    <cellStyle name="Normal 13 5 2 6 20" xfId="18345" xr:uid="{B58356E7-F82F-4D0F-BD48-2872CCA77B1F}"/>
    <cellStyle name="Normal 13 5 2 6 21" xfId="18346" xr:uid="{7C141D3C-B0C0-49DC-AB7C-E6F0A6C88C92}"/>
    <cellStyle name="Normal 13 5 2 6 22" xfId="18347" xr:uid="{8BC0EA28-7F0B-4AF6-91BE-65FFC7B73A59}"/>
    <cellStyle name="Normal 13 5 2 6 3" xfId="18348" xr:uid="{E7039570-D0EC-4A11-8613-2149DCE5CBC7}"/>
    <cellStyle name="Normal 13 5 2 6 4" xfId="18349" xr:uid="{8808263E-5FEE-44B3-A226-99753417332B}"/>
    <cellStyle name="Normal 13 5 2 6 5" xfId="18350" xr:uid="{68215CCB-1206-4EA1-B965-5152D48A7450}"/>
    <cellStyle name="Normal 13 5 2 6 6" xfId="18351" xr:uid="{648635DB-72BB-43A9-A7DB-DBE19F9AC064}"/>
    <cellStyle name="Normal 13 5 2 6 7" xfId="18352" xr:uid="{8609B43A-4D6F-4C41-BEDD-2051CF02FC9F}"/>
    <cellStyle name="Normal 13 5 2 6 8" xfId="18353" xr:uid="{0C316726-E012-4FB8-8F07-2D682F1AD427}"/>
    <cellStyle name="Normal 13 5 2 6 9" xfId="18354" xr:uid="{0E2E2B0C-11C3-4C38-A379-70D146212557}"/>
    <cellStyle name="Normal 13 5 2 7" xfId="18355" xr:uid="{CA11B05E-47F0-4CB1-B78C-38A30F1D346D}"/>
    <cellStyle name="Normal 13 5 2 7 10" xfId="18356" xr:uid="{63729437-173E-4042-AF1C-DC040437E962}"/>
    <cellStyle name="Normal 13 5 2 7 11" xfId="18357" xr:uid="{4D0AF09A-C535-4766-ADAC-BFA816337606}"/>
    <cellStyle name="Normal 13 5 2 7 12" xfId="18358" xr:uid="{6602377E-6773-4E6C-9668-BF097C140B19}"/>
    <cellStyle name="Normal 13 5 2 7 13" xfId="18359" xr:uid="{DFFC041E-B41A-4DC3-A794-860BBF705124}"/>
    <cellStyle name="Normal 13 5 2 7 14" xfId="18360" xr:uid="{7C01FF80-6B75-45E0-AEC2-7DC36FD4F868}"/>
    <cellStyle name="Normal 13 5 2 7 15" xfId="18361" xr:uid="{93FA9CD9-4B6B-4A8C-B102-7177C266C0DA}"/>
    <cellStyle name="Normal 13 5 2 7 16" xfId="18362" xr:uid="{33C407AE-1BF2-4D84-8A3B-C5CEAC16B913}"/>
    <cellStyle name="Normal 13 5 2 7 17" xfId="18363" xr:uid="{0B3AA6D9-CF27-4CF8-AF17-D96AC5E5E4A1}"/>
    <cellStyle name="Normal 13 5 2 7 18" xfId="18364" xr:uid="{AEF391A0-415B-4641-B3B9-3B4E3F472A3B}"/>
    <cellStyle name="Normal 13 5 2 7 19" xfId="18365" xr:uid="{A89EAE32-B166-4C37-B524-336048D0B928}"/>
    <cellStyle name="Normal 13 5 2 7 2" xfId="18366" xr:uid="{5ED2F93A-A50E-4BF2-BEB6-3CDCFF18AF50}"/>
    <cellStyle name="Normal 13 5 2 7 20" xfId="18367" xr:uid="{E67364A8-C87E-467B-9AFB-4D98030143E6}"/>
    <cellStyle name="Normal 13 5 2 7 21" xfId="18368" xr:uid="{EB77C067-CB7B-402B-92FA-28097AD3C7FC}"/>
    <cellStyle name="Normal 13 5 2 7 22" xfId="18369" xr:uid="{9B569769-8B60-47B9-8830-53CA7AABD849}"/>
    <cellStyle name="Normal 13 5 2 7 3" xfId="18370" xr:uid="{DE2A7037-62FD-4AC2-BBA7-54F41014687C}"/>
    <cellStyle name="Normal 13 5 2 7 4" xfId="18371" xr:uid="{3CF83DDA-0482-43C9-AFAB-AEFA70185083}"/>
    <cellStyle name="Normal 13 5 2 7 5" xfId="18372" xr:uid="{EE9B76D4-A596-49B2-8485-B86A3AEDCF12}"/>
    <cellStyle name="Normal 13 5 2 7 6" xfId="18373" xr:uid="{5BE2F869-A9B8-4FCC-938A-CAC01C1EFD25}"/>
    <cellStyle name="Normal 13 5 2 7 7" xfId="18374" xr:uid="{9174F8B9-8D89-4FA3-8FDC-DBAA23C9D10C}"/>
    <cellStyle name="Normal 13 5 2 7 8" xfId="18375" xr:uid="{BECF0F2D-91FE-40B3-9FE0-D1BAFD53723A}"/>
    <cellStyle name="Normal 13 5 2 7 9" xfId="18376" xr:uid="{901B7D8C-4CD8-412B-A411-3BBF9955B7E0}"/>
    <cellStyle name="Normal 13 5 2 8" xfId="18377" xr:uid="{FD8D4F5C-8FE2-42B3-B587-9C96C3398837}"/>
    <cellStyle name="Normal 13 5 2 8 10" xfId="18378" xr:uid="{D9226358-2B6B-4BBC-AB2D-1A427936A021}"/>
    <cellStyle name="Normal 13 5 2 8 11" xfId="18379" xr:uid="{00727675-253C-418B-93C3-95730DFC7C1E}"/>
    <cellStyle name="Normal 13 5 2 8 12" xfId="18380" xr:uid="{8E6C8550-4919-451D-AC25-E445BC2A2975}"/>
    <cellStyle name="Normal 13 5 2 8 13" xfId="18381" xr:uid="{1C679879-E6F4-4A9D-91ED-34462FFA3DA5}"/>
    <cellStyle name="Normal 13 5 2 8 14" xfId="18382" xr:uid="{F5737DAC-899E-417E-883D-D7F630B2A473}"/>
    <cellStyle name="Normal 13 5 2 8 15" xfId="18383" xr:uid="{3AF2A2EA-24D7-46CA-A815-3ED6FF3863AB}"/>
    <cellStyle name="Normal 13 5 2 8 16" xfId="18384" xr:uid="{55D67E53-A6F0-440C-92C7-583A4E0D1A68}"/>
    <cellStyle name="Normal 13 5 2 8 17" xfId="18385" xr:uid="{058B2D82-FA4B-4D6C-90B5-8877E437DAF9}"/>
    <cellStyle name="Normal 13 5 2 8 18" xfId="18386" xr:uid="{4426B9FB-5E5C-4234-86BE-0A3283699AEE}"/>
    <cellStyle name="Normal 13 5 2 8 19" xfId="18387" xr:uid="{22357712-F446-489D-AFFB-F2CAC83E9E83}"/>
    <cellStyle name="Normal 13 5 2 8 2" xfId="18388" xr:uid="{D6550FA7-BC41-4E55-AAEE-942C34204062}"/>
    <cellStyle name="Normal 13 5 2 8 20" xfId="18389" xr:uid="{36B80976-1392-441C-A8C0-818D68F0C9CB}"/>
    <cellStyle name="Normal 13 5 2 8 21" xfId="18390" xr:uid="{291E233E-0133-43D6-88AF-7A2790DF3B77}"/>
    <cellStyle name="Normal 13 5 2 8 22" xfId="18391" xr:uid="{28D98389-D7C9-48CA-8039-AAC7474AB156}"/>
    <cellStyle name="Normal 13 5 2 8 3" xfId="18392" xr:uid="{1934AE05-68DC-41E1-8FD8-FCC54DDFE731}"/>
    <cellStyle name="Normal 13 5 2 8 4" xfId="18393" xr:uid="{F8CC7F05-016A-486F-994A-28FC6B0FAFB3}"/>
    <cellStyle name="Normal 13 5 2 8 5" xfId="18394" xr:uid="{9ED0E89B-791A-4B5C-8832-C28536356A80}"/>
    <cellStyle name="Normal 13 5 2 8 6" xfId="18395" xr:uid="{BAE36141-A2D8-4D64-85F8-78A5721F31E4}"/>
    <cellStyle name="Normal 13 5 2 8 7" xfId="18396" xr:uid="{BA0ADAC8-2AEC-46EB-A185-EFBD02A3919C}"/>
    <cellStyle name="Normal 13 5 2 8 8" xfId="18397" xr:uid="{FBB209C3-DDAC-4D64-87DF-A3B055199B24}"/>
    <cellStyle name="Normal 13 5 2 8 9" xfId="18398" xr:uid="{22EF98D4-3E1F-4524-AA60-BF01828AFD79}"/>
    <cellStyle name="Normal 13 5 2 9" xfId="18399" xr:uid="{57A38421-C1AE-477F-86A6-A4F8CBD88331}"/>
    <cellStyle name="Normal 13 5 2 9 10" xfId="18400" xr:uid="{781C567E-04A2-4108-9C9D-209062973ADA}"/>
    <cellStyle name="Normal 13 5 2 9 11" xfId="18401" xr:uid="{D66508EC-DEBC-4695-9912-D35029AE9521}"/>
    <cellStyle name="Normal 13 5 2 9 12" xfId="18402" xr:uid="{117F00E2-0A1C-4A7E-ADC1-E3C7FF5A7D24}"/>
    <cellStyle name="Normal 13 5 2 9 13" xfId="18403" xr:uid="{30C6723C-E509-4A2D-A50B-D362CFC21742}"/>
    <cellStyle name="Normal 13 5 2 9 14" xfId="18404" xr:uid="{913D5688-CE9A-474E-85B8-8FCBEF804B90}"/>
    <cellStyle name="Normal 13 5 2 9 15" xfId="18405" xr:uid="{3490AAB3-B52F-4248-92CB-5A4840C29191}"/>
    <cellStyle name="Normal 13 5 2 9 16" xfId="18406" xr:uid="{3650B2CB-996D-4253-8A3B-8C7716D5DE23}"/>
    <cellStyle name="Normal 13 5 2 9 17" xfId="18407" xr:uid="{13D66914-A2D1-4B68-8997-72667D2EFDDD}"/>
    <cellStyle name="Normal 13 5 2 9 18" xfId="18408" xr:uid="{E580BA84-C336-4931-950F-250F73FD5742}"/>
    <cellStyle name="Normal 13 5 2 9 19" xfId="18409" xr:uid="{6A1F512F-1EB4-4B89-A3C7-860401382657}"/>
    <cellStyle name="Normal 13 5 2 9 2" xfId="18410" xr:uid="{68279EA3-8389-4210-8BE0-88D86AB2B572}"/>
    <cellStyle name="Normal 13 5 2 9 20" xfId="18411" xr:uid="{2382F607-1E2F-4E94-9635-EFDF1E902294}"/>
    <cellStyle name="Normal 13 5 2 9 21" xfId="18412" xr:uid="{ADA0EB09-0A2B-467F-9E9D-6DF4428F0C02}"/>
    <cellStyle name="Normal 13 5 2 9 22" xfId="18413" xr:uid="{D65B58D8-70E8-44E2-8E00-D6DA299652F8}"/>
    <cellStyle name="Normal 13 5 2 9 3" xfId="18414" xr:uid="{E887B9CD-BBD9-43FA-9606-4ADAC6E7AC94}"/>
    <cellStyle name="Normal 13 5 2 9 4" xfId="18415" xr:uid="{7AAFF87C-2374-4509-A431-5042215D583D}"/>
    <cellStyle name="Normal 13 5 2 9 5" xfId="18416" xr:uid="{DFD38339-910C-484D-B432-3887FA565D3D}"/>
    <cellStyle name="Normal 13 5 2 9 6" xfId="18417" xr:uid="{A4EFBF09-0099-4215-A415-69906DA0611B}"/>
    <cellStyle name="Normal 13 5 2 9 7" xfId="18418" xr:uid="{1B14CAC0-BCBF-4659-96BF-FECEC6BF9AB0}"/>
    <cellStyle name="Normal 13 5 2 9 8" xfId="18419" xr:uid="{02EF0192-9774-451C-82B4-14AB6FE3DCC9}"/>
    <cellStyle name="Normal 13 5 2 9 9" xfId="18420" xr:uid="{EB0A309C-30FF-4F08-87E7-3F0A85B68FF5}"/>
    <cellStyle name="Normal 13 5 20" xfId="18421" xr:uid="{43E0257E-E231-4802-B703-FA678CD3954F}"/>
    <cellStyle name="Normal 13 5 21" xfId="18422" xr:uid="{729DF8A8-279F-48E4-90C3-1E559BA99BD2}"/>
    <cellStyle name="Normal 13 5 22" xfId="18423" xr:uid="{70813ABC-FA1E-47F5-ABB8-44FB60E5EEDE}"/>
    <cellStyle name="Normal 13 5 23" xfId="18424" xr:uid="{3A745092-66F6-4CE1-84A7-59DB2A26A483}"/>
    <cellStyle name="Normal 13 5 24" xfId="18425" xr:uid="{E6B1B92D-6F71-4445-9C06-93DAB88A8B28}"/>
    <cellStyle name="Normal 13 5 25" xfId="18426" xr:uid="{D582CD7F-FAF9-40D5-83C5-5D129AC36362}"/>
    <cellStyle name="Normal 13 5 26" xfId="18427" xr:uid="{DC3F6A4E-5ED6-4C91-B699-3C5DC2FE38A5}"/>
    <cellStyle name="Normal 13 5 27" xfId="18428" xr:uid="{1FC25257-6C73-4F46-BE7C-6AF05CE30CC1}"/>
    <cellStyle name="Normal 13 5 28" xfId="18429" xr:uid="{8EAA0E3E-3AF3-4BDC-A57E-E76B8F7FF5ED}"/>
    <cellStyle name="Normal 13 5 29" xfId="18430" xr:uid="{8CDE155B-8506-4A91-971F-65CC084EC768}"/>
    <cellStyle name="Normal 13 5 3" xfId="18431" xr:uid="{E4A22C1D-B8BB-450C-835C-93699D4DCAB6}"/>
    <cellStyle name="Normal 13 5 3 10" xfId="18432" xr:uid="{5129F9EF-3271-40D4-8A59-FF3B584C3869}"/>
    <cellStyle name="Normal 13 5 3 10 10" xfId="18433" xr:uid="{DD9DE3CE-4760-41D5-871A-FA132C92EA8B}"/>
    <cellStyle name="Normal 13 5 3 10 11" xfId="18434" xr:uid="{C35B217D-7B9C-4929-ACD8-4C5EF2501B84}"/>
    <cellStyle name="Normal 13 5 3 10 12" xfId="18435" xr:uid="{1576E57D-53B6-49CF-B91D-17A371ECD5DC}"/>
    <cellStyle name="Normal 13 5 3 10 13" xfId="18436" xr:uid="{87B949C8-BD8F-4D79-B17F-FD4137D3F310}"/>
    <cellStyle name="Normal 13 5 3 10 14" xfId="18437" xr:uid="{3B68FB12-4B8C-437F-82DC-A904DA7587C2}"/>
    <cellStyle name="Normal 13 5 3 10 15" xfId="18438" xr:uid="{42540273-BC93-4FA9-A206-CDCD369EF84D}"/>
    <cellStyle name="Normal 13 5 3 10 16" xfId="18439" xr:uid="{835CB31E-7685-4877-A655-A6E45E6669A8}"/>
    <cellStyle name="Normal 13 5 3 10 17" xfId="18440" xr:uid="{B67523B0-F549-4438-B0F6-87CE655E88EB}"/>
    <cellStyle name="Normal 13 5 3 10 18" xfId="18441" xr:uid="{8715DDA9-B7C2-4026-88AE-F0FA7B845182}"/>
    <cellStyle name="Normal 13 5 3 10 19" xfId="18442" xr:uid="{B2C184A5-42EC-4438-A856-4179C305771C}"/>
    <cellStyle name="Normal 13 5 3 10 2" xfId="18443" xr:uid="{98C936E2-CE67-4B89-BD7B-4D9148AABC4B}"/>
    <cellStyle name="Normal 13 5 3 10 20" xfId="18444" xr:uid="{BB4479B7-A0F0-4DB2-9420-945FE20AD793}"/>
    <cellStyle name="Normal 13 5 3 10 21" xfId="18445" xr:uid="{DFBD0A3E-004A-4190-AA43-ED27FBA4205C}"/>
    <cellStyle name="Normal 13 5 3 10 22" xfId="18446" xr:uid="{F9C6721A-BC82-4DA6-95A9-B2FF677E755F}"/>
    <cellStyle name="Normal 13 5 3 10 3" xfId="18447" xr:uid="{0483FC4E-15A9-4763-9A32-EA78D44B7256}"/>
    <cellStyle name="Normal 13 5 3 10 4" xfId="18448" xr:uid="{332BD753-7313-4776-B5A4-B23DD24C9C9E}"/>
    <cellStyle name="Normal 13 5 3 10 5" xfId="18449" xr:uid="{FED540F1-1B48-4868-960A-7CC4E3FBB60B}"/>
    <cellStyle name="Normal 13 5 3 10 6" xfId="18450" xr:uid="{26FB823F-32A6-455B-85F1-715232A883A0}"/>
    <cellStyle name="Normal 13 5 3 10 7" xfId="18451" xr:uid="{E53BF20C-3C2D-42B4-AF98-B7ACB3B78550}"/>
    <cellStyle name="Normal 13 5 3 10 8" xfId="18452" xr:uid="{A6532689-BFF4-4ED4-A9F2-91F052A6F693}"/>
    <cellStyle name="Normal 13 5 3 10 9" xfId="18453" xr:uid="{6C8B6436-B229-45B6-A870-087FEF0AFB7D}"/>
    <cellStyle name="Normal 13 5 3 11" xfId="18454" xr:uid="{D28B9136-BB30-495C-9041-AAF21E631B7F}"/>
    <cellStyle name="Normal 13 5 3 12" xfId="18455" xr:uid="{B37F9B8B-8D85-4BEA-8E1F-828BADD9A8E6}"/>
    <cellStyle name="Normal 13 5 3 13" xfId="18456" xr:uid="{FCEAE0F9-E0F6-428C-8D65-720E72897CE0}"/>
    <cellStyle name="Normal 13 5 3 14" xfId="18457" xr:uid="{442F4326-1140-4C5A-8AA9-DF9E6C7DE06E}"/>
    <cellStyle name="Normal 13 5 3 15" xfId="18458" xr:uid="{4030219E-60C5-4E30-BBEA-9E8D10CA26AB}"/>
    <cellStyle name="Normal 13 5 3 16" xfId="18459" xr:uid="{6CBC7C07-0128-49BA-B0E0-818600F834CB}"/>
    <cellStyle name="Normal 13 5 3 17" xfId="18460" xr:uid="{D17BA0E1-6051-44F6-82ED-7694EBC32930}"/>
    <cellStyle name="Normal 13 5 3 18" xfId="18461" xr:uid="{CA87DAF8-59EE-43CB-8D55-13024EB63FDC}"/>
    <cellStyle name="Normal 13 5 3 19" xfId="18462" xr:uid="{BA87564C-9FA3-48A8-AA4E-91396B873FD4}"/>
    <cellStyle name="Normal 13 5 3 2" xfId="18463" xr:uid="{FCBE6BCC-C703-49D0-B399-4638C530F9BC}"/>
    <cellStyle name="Normal 13 5 3 2 10" xfId="18464" xr:uid="{258D4DA3-8BD6-4A1B-87B5-A9428137B202}"/>
    <cellStyle name="Normal 13 5 3 2 11" xfId="18465" xr:uid="{1B85C616-0126-4D56-83A6-384D0B540AC6}"/>
    <cellStyle name="Normal 13 5 3 2 12" xfId="18466" xr:uid="{2354A514-8166-40AD-9E43-C9B8A80C3C7C}"/>
    <cellStyle name="Normal 13 5 3 2 13" xfId="18467" xr:uid="{FF57B035-DFC6-4A01-B8E3-AB3F1DE86446}"/>
    <cellStyle name="Normal 13 5 3 2 14" xfId="18468" xr:uid="{49BB1870-220A-425D-8DF1-77818AC9A63C}"/>
    <cellStyle name="Normal 13 5 3 2 15" xfId="18469" xr:uid="{9EA75401-8EB7-4BB7-BBC0-A81C2BE2AEEA}"/>
    <cellStyle name="Normal 13 5 3 2 16" xfId="18470" xr:uid="{808E93B9-5EB4-453C-9F6B-E447C5840523}"/>
    <cellStyle name="Normal 13 5 3 2 17" xfId="18471" xr:uid="{A691E189-8E0B-4FA6-ABF0-468BCCCC5CE6}"/>
    <cellStyle name="Normal 13 5 3 2 18" xfId="18472" xr:uid="{DB405BBE-AD32-4EEF-A178-C6A0D75FE6CE}"/>
    <cellStyle name="Normal 13 5 3 2 19" xfId="18473" xr:uid="{CD9DC0A7-9B18-4011-99E1-912D4AA4229A}"/>
    <cellStyle name="Normal 13 5 3 2 2" xfId="18474" xr:uid="{8124CA81-0F4F-489C-BF9F-1206AECAC74E}"/>
    <cellStyle name="Normal 13 5 3 2 20" xfId="18475" xr:uid="{69B4A1A1-FFF1-42F4-8309-4B75F1D931A1}"/>
    <cellStyle name="Normal 13 5 3 2 21" xfId="18476" xr:uid="{80D80258-2940-48FF-A351-B1BFA6540446}"/>
    <cellStyle name="Normal 13 5 3 2 22" xfId="18477" xr:uid="{D9977FEA-166D-4107-9F1D-E180586414B6}"/>
    <cellStyle name="Normal 13 5 3 2 3" xfId="18478" xr:uid="{360989E0-9A6E-4EAC-8B90-7C7226369E0E}"/>
    <cellStyle name="Normal 13 5 3 2 4" xfId="18479" xr:uid="{12CC5110-A500-417C-B94C-38826235585F}"/>
    <cellStyle name="Normal 13 5 3 2 5" xfId="18480" xr:uid="{D15022F4-A6FD-4E84-90EE-8705FF3C74B8}"/>
    <cellStyle name="Normal 13 5 3 2 6" xfId="18481" xr:uid="{4D6EB4FE-5A3D-44DD-A4E5-237D226AED29}"/>
    <cellStyle name="Normal 13 5 3 2 7" xfId="18482" xr:uid="{7D7EC31D-48E7-4D28-ABD2-DEB6BBC178A7}"/>
    <cellStyle name="Normal 13 5 3 2 8" xfId="18483" xr:uid="{E2E5F744-FB17-49A0-A3DB-7BFA2EEABB6A}"/>
    <cellStyle name="Normal 13 5 3 2 9" xfId="18484" xr:uid="{DDE2E021-C3D0-4085-BF3D-6190A8120549}"/>
    <cellStyle name="Normal 13 5 3 20" xfId="18485" xr:uid="{F29B2BE6-D113-445F-874B-8977B808AFED}"/>
    <cellStyle name="Normal 13 5 3 21" xfId="18486" xr:uid="{A9AC9BCB-E1F5-4B7A-ABFC-571BEDB92C8E}"/>
    <cellStyle name="Normal 13 5 3 22" xfId="18487" xr:uid="{624920B5-61EA-4B15-8B0D-941D9523791A}"/>
    <cellStyle name="Normal 13 5 3 23" xfId="18488" xr:uid="{FC40310A-4B41-42B2-AABD-AFD091B1CEAE}"/>
    <cellStyle name="Normal 13 5 3 24" xfId="18489" xr:uid="{E3B65866-D806-4D03-B8E3-54ECE6C69B7B}"/>
    <cellStyle name="Normal 13 5 3 25" xfId="18490" xr:uid="{D73F9FC8-AD33-4710-8088-7BD909430537}"/>
    <cellStyle name="Normal 13 5 3 26" xfId="18491" xr:uid="{969F24E6-327C-40D2-97E1-16871412A358}"/>
    <cellStyle name="Normal 13 5 3 27" xfId="18492" xr:uid="{DDC790F6-8093-4632-8EDE-4E457D18E3CD}"/>
    <cellStyle name="Normal 13 5 3 28" xfId="18493" xr:uid="{BAD90ED6-A3F6-468A-97A5-A53318239522}"/>
    <cellStyle name="Normal 13 5 3 29" xfId="18494" xr:uid="{87819DF5-9411-4E56-8FBA-B73CF0EDF193}"/>
    <cellStyle name="Normal 13 5 3 3" xfId="18495" xr:uid="{58FC86EB-5000-428D-86FF-E22A54060856}"/>
    <cellStyle name="Normal 13 5 3 3 10" xfId="18496" xr:uid="{1222D2A7-9ACA-4DAF-A332-470CE63C37FA}"/>
    <cellStyle name="Normal 13 5 3 3 11" xfId="18497" xr:uid="{0A7F532D-4664-44AD-ADDF-869AC0FAA2FD}"/>
    <cellStyle name="Normal 13 5 3 3 12" xfId="18498" xr:uid="{905A1C54-0304-4D56-BC0A-CFC6F2F314E0}"/>
    <cellStyle name="Normal 13 5 3 3 13" xfId="18499" xr:uid="{416AE419-2494-4BCC-99CE-77773788709B}"/>
    <cellStyle name="Normal 13 5 3 3 14" xfId="18500" xr:uid="{060B94FF-7482-4F24-AFC2-9805730FFCF5}"/>
    <cellStyle name="Normal 13 5 3 3 15" xfId="18501" xr:uid="{FE60D4B1-513C-438F-A4C7-CD766C66164F}"/>
    <cellStyle name="Normal 13 5 3 3 16" xfId="18502" xr:uid="{B0175D29-7520-4A10-82E3-7AE31692C2CF}"/>
    <cellStyle name="Normal 13 5 3 3 17" xfId="18503" xr:uid="{07562EE5-C76F-4EB9-8DF5-47D7D5D78649}"/>
    <cellStyle name="Normal 13 5 3 3 18" xfId="18504" xr:uid="{9B8AFCBD-2BF7-4F8C-B9E8-F035A02AACD0}"/>
    <cellStyle name="Normal 13 5 3 3 19" xfId="18505" xr:uid="{8ECEA64A-BF32-45DF-95CF-5AB8B1A12B1A}"/>
    <cellStyle name="Normal 13 5 3 3 2" xfId="18506" xr:uid="{A747DF2E-48FC-4657-8648-AA60A7C799D3}"/>
    <cellStyle name="Normal 13 5 3 3 20" xfId="18507" xr:uid="{1228EDC7-6F7E-49BE-88D9-FE947B785DF6}"/>
    <cellStyle name="Normal 13 5 3 3 21" xfId="18508" xr:uid="{8706E37E-A77F-48C8-B7C9-100F7634B7EA}"/>
    <cellStyle name="Normal 13 5 3 3 22" xfId="18509" xr:uid="{8713AA59-AF92-48FF-9245-B48AA6634F4D}"/>
    <cellStyle name="Normal 13 5 3 3 3" xfId="18510" xr:uid="{7F7FF5D0-3C13-4BE2-9D1E-CA843C20FCD7}"/>
    <cellStyle name="Normal 13 5 3 3 4" xfId="18511" xr:uid="{6F456630-298C-47A6-BBDB-B16C40407721}"/>
    <cellStyle name="Normal 13 5 3 3 5" xfId="18512" xr:uid="{07F7A271-7AB5-4825-9FC1-70B3CD003AF1}"/>
    <cellStyle name="Normal 13 5 3 3 6" xfId="18513" xr:uid="{97F2742B-9CD4-4C23-89C3-FAD53AEBE271}"/>
    <cellStyle name="Normal 13 5 3 3 7" xfId="18514" xr:uid="{E574B5FF-23EA-4BCB-900A-D677C3EED27B}"/>
    <cellStyle name="Normal 13 5 3 3 8" xfId="18515" xr:uid="{E2E1DC1B-F8FB-48AC-9F2F-577A87EBBF3B}"/>
    <cellStyle name="Normal 13 5 3 3 9" xfId="18516" xr:uid="{ECEA7C3D-48B0-48EE-AA70-5609C59644B2}"/>
    <cellStyle name="Normal 13 5 3 30" xfId="18517" xr:uid="{8F60C21E-4553-4C1E-8936-2187090456C7}"/>
    <cellStyle name="Normal 13 5 3 31" xfId="18518" xr:uid="{9299282E-58EF-4742-90CE-9C88CC2F8C26}"/>
    <cellStyle name="Normal 13 5 3 4" xfId="18519" xr:uid="{1CCFDB23-7287-4AC1-8BBD-AD2AE974E959}"/>
    <cellStyle name="Normal 13 5 3 4 10" xfId="18520" xr:uid="{27B908E1-3D92-4C2A-82A4-0F1B3F6096B0}"/>
    <cellStyle name="Normal 13 5 3 4 11" xfId="18521" xr:uid="{B858979C-5485-4CF9-AC67-B8C638662F1E}"/>
    <cellStyle name="Normal 13 5 3 4 12" xfId="18522" xr:uid="{0CB2A2B9-7182-47BC-AAC6-4F0C4212607A}"/>
    <cellStyle name="Normal 13 5 3 4 13" xfId="18523" xr:uid="{D4D8B18D-E704-45B3-BC75-C86E1150460F}"/>
    <cellStyle name="Normal 13 5 3 4 14" xfId="18524" xr:uid="{AF39C210-0442-41C1-AE63-8AF1231AFF3A}"/>
    <cellStyle name="Normal 13 5 3 4 15" xfId="18525" xr:uid="{0DD73DF5-7963-477F-8345-09E44E799A54}"/>
    <cellStyle name="Normal 13 5 3 4 16" xfId="18526" xr:uid="{2EB6D259-9A8D-44CB-B587-F0BF463FA7BA}"/>
    <cellStyle name="Normal 13 5 3 4 17" xfId="18527" xr:uid="{703B0456-4564-4105-BBDA-8E37DEE94E99}"/>
    <cellStyle name="Normal 13 5 3 4 18" xfId="18528" xr:uid="{7321AC2B-2A99-4F00-B2E7-E0E00236E454}"/>
    <cellStyle name="Normal 13 5 3 4 19" xfId="18529" xr:uid="{4A9B6AA4-8BF4-4918-A770-5FD53CEF2DC8}"/>
    <cellStyle name="Normal 13 5 3 4 2" xfId="18530" xr:uid="{21BF5DC6-7431-42F3-A55F-6B618F78629C}"/>
    <cellStyle name="Normal 13 5 3 4 20" xfId="18531" xr:uid="{59EE48E2-A4B7-49DD-B796-A23FB4056A9C}"/>
    <cellStyle name="Normal 13 5 3 4 21" xfId="18532" xr:uid="{1839241F-90CB-4622-9791-E52F28935324}"/>
    <cellStyle name="Normal 13 5 3 4 22" xfId="18533" xr:uid="{4E6EA66A-AB65-4312-999A-CEE756BAAA35}"/>
    <cellStyle name="Normal 13 5 3 4 3" xfId="18534" xr:uid="{BE7EE7AF-BFF3-4342-90C6-9ECAE5390215}"/>
    <cellStyle name="Normal 13 5 3 4 4" xfId="18535" xr:uid="{3C655FED-EF3A-4E5D-9F48-CC3F283AAC2B}"/>
    <cellStyle name="Normal 13 5 3 4 5" xfId="18536" xr:uid="{B9888CF8-3C71-43EC-A3CA-65CE6EE68494}"/>
    <cellStyle name="Normal 13 5 3 4 6" xfId="18537" xr:uid="{75578680-1B7D-4418-A350-B81E5B743FE8}"/>
    <cellStyle name="Normal 13 5 3 4 7" xfId="18538" xr:uid="{C9DF07EB-24B6-4F45-84F0-C79736412040}"/>
    <cellStyle name="Normal 13 5 3 4 8" xfId="18539" xr:uid="{E8B5AED2-56FE-4F99-B698-F8F735C666C7}"/>
    <cellStyle name="Normal 13 5 3 4 9" xfId="18540" xr:uid="{D81358F3-1226-417D-BB5C-E21D3276DDE8}"/>
    <cellStyle name="Normal 13 5 3 5" xfId="18541" xr:uid="{072B07D1-5F6F-4D53-A7C7-70F21536A948}"/>
    <cellStyle name="Normal 13 5 3 5 10" xfId="18542" xr:uid="{8C62B974-3A6E-41E5-B99A-E30CF9015356}"/>
    <cellStyle name="Normal 13 5 3 5 11" xfId="18543" xr:uid="{372CD9A4-0B6B-46C2-86FB-670BB9DA3B17}"/>
    <cellStyle name="Normal 13 5 3 5 12" xfId="18544" xr:uid="{CFAA0D1C-FF4E-47CE-BD79-6630AE15A8F9}"/>
    <cellStyle name="Normal 13 5 3 5 13" xfId="18545" xr:uid="{F628CCD0-5254-455B-87AB-DDDD4D0626C9}"/>
    <cellStyle name="Normal 13 5 3 5 14" xfId="18546" xr:uid="{B497885E-A49D-4C9C-A086-F9D6F26459C9}"/>
    <cellStyle name="Normal 13 5 3 5 15" xfId="18547" xr:uid="{44E871C9-1E13-4620-92CD-16475FDE671D}"/>
    <cellStyle name="Normal 13 5 3 5 16" xfId="18548" xr:uid="{85A07E5F-14A2-4BF9-9BE3-DE1021AEF81C}"/>
    <cellStyle name="Normal 13 5 3 5 17" xfId="18549" xr:uid="{BAC4E67E-9628-4AFD-A465-A83604B3FDEB}"/>
    <cellStyle name="Normal 13 5 3 5 18" xfId="18550" xr:uid="{AE98B97C-D0CD-47E7-A5D5-8F14CF884C18}"/>
    <cellStyle name="Normal 13 5 3 5 19" xfId="18551" xr:uid="{BFD299BE-2A49-4C30-AB79-844136762703}"/>
    <cellStyle name="Normal 13 5 3 5 2" xfId="18552" xr:uid="{5E44EEEE-D273-484D-8586-05FF3FC53D62}"/>
    <cellStyle name="Normal 13 5 3 5 20" xfId="18553" xr:uid="{DC34599E-A84A-4E00-B163-C860B4358DE1}"/>
    <cellStyle name="Normal 13 5 3 5 21" xfId="18554" xr:uid="{445F2EA1-7DF8-49C5-85C6-582805FFA24B}"/>
    <cellStyle name="Normal 13 5 3 5 22" xfId="18555" xr:uid="{4528D6B9-3C80-4641-87DE-BC1E5165416A}"/>
    <cellStyle name="Normal 13 5 3 5 3" xfId="18556" xr:uid="{D473BAC0-ECA9-4E52-8E8A-F978D88761BA}"/>
    <cellStyle name="Normal 13 5 3 5 4" xfId="18557" xr:uid="{762D2CC4-952E-494A-A841-C68F64BC5D13}"/>
    <cellStyle name="Normal 13 5 3 5 5" xfId="18558" xr:uid="{04B4D376-D6B7-4A76-885B-D032B2CB8F70}"/>
    <cellStyle name="Normal 13 5 3 5 6" xfId="18559" xr:uid="{6941B4C5-4F37-4EC5-BC69-2FD5FDF7DA3B}"/>
    <cellStyle name="Normal 13 5 3 5 7" xfId="18560" xr:uid="{13F310FD-15C8-43FE-85EC-5F00E6A49E57}"/>
    <cellStyle name="Normal 13 5 3 5 8" xfId="18561" xr:uid="{D10FDEF2-BAF0-432A-8CA2-0AA42FD6350B}"/>
    <cellStyle name="Normal 13 5 3 5 9" xfId="18562" xr:uid="{9644DC67-83FA-4D1F-AF04-9467CA3DD9D3}"/>
    <cellStyle name="Normal 13 5 3 6" xfId="18563" xr:uid="{4903B0CD-2D22-4AC4-99FA-8943F073771F}"/>
    <cellStyle name="Normal 13 5 3 6 10" xfId="18564" xr:uid="{E3F9D868-5D8C-4DBB-9E18-5789E5A25B09}"/>
    <cellStyle name="Normal 13 5 3 6 11" xfId="18565" xr:uid="{E9D5636E-8056-43AC-86D0-30FD54AE5699}"/>
    <cellStyle name="Normal 13 5 3 6 12" xfId="18566" xr:uid="{AD159403-EF65-44E9-849E-CB9DFDBC7C0C}"/>
    <cellStyle name="Normal 13 5 3 6 13" xfId="18567" xr:uid="{8B6CC7D8-CBFA-4368-8891-8B087248989F}"/>
    <cellStyle name="Normal 13 5 3 6 14" xfId="18568" xr:uid="{7F4B6E22-1895-417E-9BFA-A6171861FBC9}"/>
    <cellStyle name="Normal 13 5 3 6 15" xfId="18569" xr:uid="{8976DC9D-A3F6-43F0-99C1-1419F61FBAC2}"/>
    <cellStyle name="Normal 13 5 3 6 16" xfId="18570" xr:uid="{E4420236-5499-464F-9077-F08F6992F1E5}"/>
    <cellStyle name="Normal 13 5 3 6 17" xfId="18571" xr:uid="{876067B3-ADDD-44A4-BAD4-A44075578E66}"/>
    <cellStyle name="Normal 13 5 3 6 18" xfId="18572" xr:uid="{1B4F9A3A-2A1D-4A25-AEAA-E6C14F80AB0D}"/>
    <cellStyle name="Normal 13 5 3 6 19" xfId="18573" xr:uid="{C7095B02-7850-4734-8EDA-2EB24EAC8FD6}"/>
    <cellStyle name="Normal 13 5 3 6 2" xfId="18574" xr:uid="{D7236649-A078-496B-835D-9E813CBBFB98}"/>
    <cellStyle name="Normal 13 5 3 6 20" xfId="18575" xr:uid="{BB3FBED1-D952-4B59-9A94-417B8EC6229F}"/>
    <cellStyle name="Normal 13 5 3 6 21" xfId="18576" xr:uid="{67E373CD-7C1A-435B-8E36-E9DD316CC335}"/>
    <cellStyle name="Normal 13 5 3 6 22" xfId="18577" xr:uid="{0704E09F-C361-402A-AC01-9568925A8E0B}"/>
    <cellStyle name="Normal 13 5 3 6 3" xfId="18578" xr:uid="{7DDEDDCE-4E6F-42AA-AAE0-43E64BE1E93A}"/>
    <cellStyle name="Normal 13 5 3 6 4" xfId="18579" xr:uid="{83B4FE1F-E362-4C8F-B94C-4711D5E7B389}"/>
    <cellStyle name="Normal 13 5 3 6 5" xfId="18580" xr:uid="{89FAD98D-1B2B-4D61-B77D-B3A5500CF3DF}"/>
    <cellStyle name="Normal 13 5 3 6 6" xfId="18581" xr:uid="{28886E29-73A3-4577-BF6A-00EFFE035245}"/>
    <cellStyle name="Normal 13 5 3 6 7" xfId="18582" xr:uid="{5D438C22-2D9E-4564-88DD-AFE8A8BDB4F8}"/>
    <cellStyle name="Normal 13 5 3 6 8" xfId="18583" xr:uid="{B25A668E-8071-4436-9572-2A4A0883786B}"/>
    <cellStyle name="Normal 13 5 3 6 9" xfId="18584" xr:uid="{6B5D9AA3-B680-4A20-8232-F6A176B3C02F}"/>
    <cellStyle name="Normal 13 5 3 7" xfId="18585" xr:uid="{DE26DBD4-E6E0-4D4C-BD5B-572661B7B822}"/>
    <cellStyle name="Normal 13 5 3 7 10" xfId="18586" xr:uid="{50FB8672-9991-4222-9A8D-E44C5B5247CB}"/>
    <cellStyle name="Normal 13 5 3 7 11" xfId="18587" xr:uid="{8C81AE9D-E548-4E73-8EA6-10A0E8A2D026}"/>
    <cellStyle name="Normal 13 5 3 7 12" xfId="18588" xr:uid="{260B896E-6C8A-48E9-9A8A-1CD94236A1A3}"/>
    <cellStyle name="Normal 13 5 3 7 13" xfId="18589" xr:uid="{F8A0C3C2-F5F0-4ABF-B62B-C6E052F2A611}"/>
    <cellStyle name="Normal 13 5 3 7 14" xfId="18590" xr:uid="{BC6813E7-02D7-466D-84B5-275E901C79E3}"/>
    <cellStyle name="Normal 13 5 3 7 15" xfId="18591" xr:uid="{144FD995-30A9-43D5-8F63-74003E63D228}"/>
    <cellStyle name="Normal 13 5 3 7 16" xfId="18592" xr:uid="{B5F84D57-00A4-426E-A951-9DBEAD7DF2F2}"/>
    <cellStyle name="Normal 13 5 3 7 17" xfId="18593" xr:uid="{41DA3CEE-448B-4B44-87BA-B8D891C53B19}"/>
    <cellStyle name="Normal 13 5 3 7 18" xfId="18594" xr:uid="{F372F683-B341-4BBD-AD5A-65D78BFE5CEF}"/>
    <cellStyle name="Normal 13 5 3 7 19" xfId="18595" xr:uid="{BFEF4CFB-DD3F-434B-A517-B268566913B3}"/>
    <cellStyle name="Normal 13 5 3 7 2" xfId="18596" xr:uid="{C99A57E1-5040-4580-894D-83600E8FE9EC}"/>
    <cellStyle name="Normal 13 5 3 7 20" xfId="18597" xr:uid="{2B5D15E5-811C-44F5-A526-AE14CBCBF2FA}"/>
    <cellStyle name="Normal 13 5 3 7 21" xfId="18598" xr:uid="{7C20472F-B54C-4BDE-9A25-96F632A54B68}"/>
    <cellStyle name="Normal 13 5 3 7 22" xfId="18599" xr:uid="{94BA42DD-87DD-4C86-AD6E-B857043B96F9}"/>
    <cellStyle name="Normal 13 5 3 7 3" xfId="18600" xr:uid="{37AF59D1-FC79-4149-AF4A-AE29E07A0FF5}"/>
    <cellStyle name="Normal 13 5 3 7 4" xfId="18601" xr:uid="{E61CD483-FE92-4490-A715-4C68169CCDB0}"/>
    <cellStyle name="Normal 13 5 3 7 5" xfId="18602" xr:uid="{1EE9DE79-6154-405A-9DEE-6D6B513E915E}"/>
    <cellStyle name="Normal 13 5 3 7 6" xfId="18603" xr:uid="{17863DA5-5001-4CDC-BC30-20F127BDAE35}"/>
    <cellStyle name="Normal 13 5 3 7 7" xfId="18604" xr:uid="{EC88DCDE-2626-4C86-A269-B35FD57FEE14}"/>
    <cellStyle name="Normal 13 5 3 7 8" xfId="18605" xr:uid="{4B5C1601-1127-456A-93BE-C80093A88458}"/>
    <cellStyle name="Normal 13 5 3 7 9" xfId="18606" xr:uid="{D91D6448-48D5-4F4B-9D57-C879E5FE961F}"/>
    <cellStyle name="Normal 13 5 3 8" xfId="18607" xr:uid="{AB78669E-28B4-4192-AB86-75274982D86F}"/>
    <cellStyle name="Normal 13 5 3 8 10" xfId="18608" xr:uid="{6B2EB414-DB32-4CB2-8207-15A6AA147D5F}"/>
    <cellStyle name="Normal 13 5 3 8 11" xfId="18609" xr:uid="{808C83D2-EAFB-401C-B2D1-FF2B6EEC02CB}"/>
    <cellStyle name="Normal 13 5 3 8 12" xfId="18610" xr:uid="{BA39E2C4-0B3E-4B5F-82DC-078CFC544FC6}"/>
    <cellStyle name="Normal 13 5 3 8 13" xfId="18611" xr:uid="{D966F8C3-B188-4967-9C41-AD0B4ECB376F}"/>
    <cellStyle name="Normal 13 5 3 8 14" xfId="18612" xr:uid="{CF316292-10CC-4AA3-973B-B71A5B536893}"/>
    <cellStyle name="Normal 13 5 3 8 15" xfId="18613" xr:uid="{7FF07AD9-B9B9-4EAC-8FC0-C24CF4F8209D}"/>
    <cellStyle name="Normal 13 5 3 8 16" xfId="18614" xr:uid="{B8CCDCB9-ABA3-4056-983E-208108F1BAEB}"/>
    <cellStyle name="Normal 13 5 3 8 17" xfId="18615" xr:uid="{52E1FD67-4A66-4CC7-9870-65CAD0489C63}"/>
    <cellStyle name="Normal 13 5 3 8 18" xfId="18616" xr:uid="{CACC7524-322C-49C8-8C83-69629C6B9050}"/>
    <cellStyle name="Normal 13 5 3 8 19" xfId="18617" xr:uid="{87714D78-57D0-4B69-98B2-ED97AD5D0BDA}"/>
    <cellStyle name="Normal 13 5 3 8 2" xfId="18618" xr:uid="{04943514-481E-4279-81CB-DBDFB9E7E365}"/>
    <cellStyle name="Normal 13 5 3 8 20" xfId="18619" xr:uid="{E31903BB-2C5A-4D25-B107-A7C63FC22BBE}"/>
    <cellStyle name="Normal 13 5 3 8 21" xfId="18620" xr:uid="{E0C3160F-8F16-436F-AAB5-D187E44E9624}"/>
    <cellStyle name="Normal 13 5 3 8 22" xfId="18621" xr:uid="{00BCD18C-822E-4108-93A5-899C90A74CEA}"/>
    <cellStyle name="Normal 13 5 3 8 3" xfId="18622" xr:uid="{B28F3C85-A864-4745-A9A8-3650B9CE30E0}"/>
    <cellStyle name="Normal 13 5 3 8 4" xfId="18623" xr:uid="{F59DAD25-F8BE-4ADF-B268-E9A4292895E5}"/>
    <cellStyle name="Normal 13 5 3 8 5" xfId="18624" xr:uid="{C64B22B0-CDD7-4B6E-AF0F-F18E37B2A005}"/>
    <cellStyle name="Normal 13 5 3 8 6" xfId="18625" xr:uid="{EC94888E-0554-464F-B6EB-6BA49E068135}"/>
    <cellStyle name="Normal 13 5 3 8 7" xfId="18626" xr:uid="{F46EDF3E-88DF-416B-9FAB-FDC1907419A8}"/>
    <cellStyle name="Normal 13 5 3 8 8" xfId="18627" xr:uid="{289FA293-4CD2-4B1A-BC06-604C0A21A4E2}"/>
    <cellStyle name="Normal 13 5 3 8 9" xfId="18628" xr:uid="{BCDAB27A-FB8A-47AD-B725-16FBA253290C}"/>
    <cellStyle name="Normal 13 5 3 9" xfId="18629" xr:uid="{76272448-6309-489A-B6EA-17D3B26A089D}"/>
    <cellStyle name="Normal 13 5 3 9 10" xfId="18630" xr:uid="{484AD243-F63C-45C5-8222-84D67732B81E}"/>
    <cellStyle name="Normal 13 5 3 9 11" xfId="18631" xr:uid="{B45C63A4-8272-4996-8B0B-242C10A39A38}"/>
    <cellStyle name="Normal 13 5 3 9 12" xfId="18632" xr:uid="{8E68EE0E-5338-4347-9419-80C7B561BFC1}"/>
    <cellStyle name="Normal 13 5 3 9 13" xfId="18633" xr:uid="{92A9BCD9-F706-49DC-BAD0-CB6311C7C206}"/>
    <cellStyle name="Normal 13 5 3 9 14" xfId="18634" xr:uid="{96E5A9AB-D439-493E-8BAD-082F1BF2C754}"/>
    <cellStyle name="Normal 13 5 3 9 15" xfId="18635" xr:uid="{DD8FEFF6-0459-4D88-8E12-1FA9E4831AE6}"/>
    <cellStyle name="Normal 13 5 3 9 16" xfId="18636" xr:uid="{53D285EE-28F8-42F8-9E80-3B593DDE6980}"/>
    <cellStyle name="Normal 13 5 3 9 17" xfId="18637" xr:uid="{4D2C35FE-F35B-48F2-A261-E7614124C168}"/>
    <cellStyle name="Normal 13 5 3 9 18" xfId="18638" xr:uid="{B6C9CD03-7167-45D4-B059-9374444A7144}"/>
    <cellStyle name="Normal 13 5 3 9 19" xfId="18639" xr:uid="{98C16B4B-5710-4B0F-9B32-E436D5CB34E1}"/>
    <cellStyle name="Normal 13 5 3 9 2" xfId="18640" xr:uid="{3B8B9947-A34A-40B6-9D72-E28AA830E79C}"/>
    <cellStyle name="Normal 13 5 3 9 20" xfId="18641" xr:uid="{A6FC2A36-8B1F-4015-93D2-EE0F8AC500BF}"/>
    <cellStyle name="Normal 13 5 3 9 21" xfId="18642" xr:uid="{09CFFA57-E847-492F-B055-9F25CCE64C63}"/>
    <cellStyle name="Normal 13 5 3 9 22" xfId="18643" xr:uid="{13FEC8F0-9766-44E9-8B68-5F241C952C0E}"/>
    <cellStyle name="Normal 13 5 3 9 3" xfId="18644" xr:uid="{DD653483-80C0-402D-BD32-AAD3EA1E362D}"/>
    <cellStyle name="Normal 13 5 3 9 4" xfId="18645" xr:uid="{D13BB08B-F2C7-4F0A-9219-66980262DA3E}"/>
    <cellStyle name="Normal 13 5 3 9 5" xfId="18646" xr:uid="{B2A81E54-8035-4CB6-89C8-39C533F17DB9}"/>
    <cellStyle name="Normal 13 5 3 9 6" xfId="18647" xr:uid="{E5066873-FE6E-41B2-A515-AA4C204318B1}"/>
    <cellStyle name="Normal 13 5 3 9 7" xfId="18648" xr:uid="{34F41F47-7E04-4948-9831-8A1759448AB8}"/>
    <cellStyle name="Normal 13 5 3 9 8" xfId="18649" xr:uid="{04A9CCED-A778-4748-B328-377E545E099A}"/>
    <cellStyle name="Normal 13 5 3 9 9" xfId="18650" xr:uid="{DB785020-2173-47FB-94B0-313E1366813B}"/>
    <cellStyle name="Normal 13 5 30" xfId="18651" xr:uid="{9C4F55A0-5E65-4220-ABE8-48A54C3D953F}"/>
    <cellStyle name="Normal 13 5 31" xfId="18652" xr:uid="{7DE66D7F-4E9A-4DE3-BDA6-0E8AFD597779}"/>
    <cellStyle name="Normal 13 5 32" xfId="18653" xr:uid="{F5BE7F6E-298C-43F6-A98F-1354D7E3639D}"/>
    <cellStyle name="Normal 13 5 33" xfId="18654" xr:uid="{B8A7A0E9-828D-4FEE-A526-D129F3D2E1EC}"/>
    <cellStyle name="Normal 13 5 34" xfId="18655" xr:uid="{050F8263-F1B3-44BF-A19F-2076759304F6}"/>
    <cellStyle name="Normal 13 5 35" xfId="18656" xr:uid="{E3ECC7B9-91DD-4BB9-883A-0EE3E642AF5F}"/>
    <cellStyle name="Normal 13 5 36" xfId="18657" xr:uid="{AA02F190-992F-4A98-9272-7012F373400C}"/>
    <cellStyle name="Normal 13 5 4" xfId="18658" xr:uid="{1CA032DC-447D-4032-BAF0-87359FAF8213}"/>
    <cellStyle name="Normal 13 5 4 10" xfId="18659" xr:uid="{F458A2CC-C876-430E-989B-FC3D264C76EF}"/>
    <cellStyle name="Normal 13 5 4 10 10" xfId="18660" xr:uid="{66DE41A0-4721-42F0-9C6B-F7FD2D3CA4F8}"/>
    <cellStyle name="Normal 13 5 4 10 11" xfId="18661" xr:uid="{7E44F849-D6B6-4472-BCB4-D0277D4C8682}"/>
    <cellStyle name="Normal 13 5 4 10 12" xfId="18662" xr:uid="{710AA798-FA93-4837-BDFB-F19AA4FBB25C}"/>
    <cellStyle name="Normal 13 5 4 10 13" xfId="18663" xr:uid="{255F042A-DF56-49E9-A1AE-EB233C50DEE7}"/>
    <cellStyle name="Normal 13 5 4 10 14" xfId="18664" xr:uid="{8D812916-2A5D-4826-BBF6-FED8BDB95108}"/>
    <cellStyle name="Normal 13 5 4 10 15" xfId="18665" xr:uid="{CB60D4A7-AAD8-4A38-9B85-DA7297061BC5}"/>
    <cellStyle name="Normal 13 5 4 10 16" xfId="18666" xr:uid="{0A7E3AD9-B1C3-4D00-8D4E-94558E33A966}"/>
    <cellStyle name="Normal 13 5 4 10 17" xfId="18667" xr:uid="{BBD8FEEF-9B90-4D10-9532-AD179E484CE2}"/>
    <cellStyle name="Normal 13 5 4 10 18" xfId="18668" xr:uid="{0BE8EDF4-9BFE-4656-9A4D-0ED5ADE3CED1}"/>
    <cellStyle name="Normal 13 5 4 10 19" xfId="18669" xr:uid="{27A4EE8C-244F-4497-AB76-5CCCD043C25B}"/>
    <cellStyle name="Normal 13 5 4 10 2" xfId="18670" xr:uid="{0EFFD881-45EE-46F7-A522-25E7FAED737B}"/>
    <cellStyle name="Normal 13 5 4 10 20" xfId="18671" xr:uid="{3D32C5E6-0129-4B40-952C-65DA8FA488D5}"/>
    <cellStyle name="Normal 13 5 4 10 21" xfId="18672" xr:uid="{2751E96C-47FB-4614-955B-39974A5317A8}"/>
    <cellStyle name="Normal 13 5 4 10 22" xfId="18673" xr:uid="{849B0C4E-F1B3-48C2-860C-93A5E9AF0683}"/>
    <cellStyle name="Normal 13 5 4 10 3" xfId="18674" xr:uid="{100D16B0-ACF3-4A6F-AADD-9955AEB85A53}"/>
    <cellStyle name="Normal 13 5 4 10 4" xfId="18675" xr:uid="{7FAA9CE1-A444-4BD6-96CD-C505089C26E9}"/>
    <cellStyle name="Normal 13 5 4 10 5" xfId="18676" xr:uid="{E8239547-5B92-4D8D-A832-421301C6A4FF}"/>
    <cellStyle name="Normal 13 5 4 10 6" xfId="18677" xr:uid="{7DDF94A8-D88C-4E49-8CD8-C731770A07D2}"/>
    <cellStyle name="Normal 13 5 4 10 7" xfId="18678" xr:uid="{71372B78-3F56-4349-8C8F-1C7B4A762BFC}"/>
    <cellStyle name="Normal 13 5 4 10 8" xfId="18679" xr:uid="{B366D002-9F29-4058-A9EC-DCA9BDA47FF3}"/>
    <cellStyle name="Normal 13 5 4 10 9" xfId="18680" xr:uid="{443B835E-362A-4885-A12A-9D32457B7E6B}"/>
    <cellStyle name="Normal 13 5 4 11" xfId="18681" xr:uid="{99E74A63-18F3-429E-B214-0889F97D397C}"/>
    <cellStyle name="Normal 13 5 4 12" xfId="18682" xr:uid="{CF9DF42B-D22B-40AE-B536-AA260D79DBCB}"/>
    <cellStyle name="Normal 13 5 4 13" xfId="18683" xr:uid="{643A763B-C31E-44EE-BEDD-3084DD513F11}"/>
    <cellStyle name="Normal 13 5 4 14" xfId="18684" xr:uid="{8F68FDF7-34A3-48F4-AA25-88A5BF0A7EF2}"/>
    <cellStyle name="Normal 13 5 4 15" xfId="18685" xr:uid="{18708CF6-8212-4736-A747-0B9EB1E9060C}"/>
    <cellStyle name="Normal 13 5 4 16" xfId="18686" xr:uid="{3623A5D1-30CA-4FE3-85D4-388F479F1B94}"/>
    <cellStyle name="Normal 13 5 4 17" xfId="18687" xr:uid="{C92B4325-7231-43E9-B3C7-E0E8C1D817FA}"/>
    <cellStyle name="Normal 13 5 4 18" xfId="18688" xr:uid="{FE247B6B-12FB-475F-ADC1-897800B79368}"/>
    <cellStyle name="Normal 13 5 4 19" xfId="18689" xr:uid="{1B233AF2-119E-4D50-B2A4-AD93E0EECC43}"/>
    <cellStyle name="Normal 13 5 4 2" xfId="18690" xr:uid="{87029BE5-E254-4BA0-8634-359C68D374BA}"/>
    <cellStyle name="Normal 13 5 4 2 10" xfId="18691" xr:uid="{96C2A3AC-7512-4C01-BD72-2F03C45857B2}"/>
    <cellStyle name="Normal 13 5 4 2 11" xfId="18692" xr:uid="{44C87ED4-1478-41BE-90E2-1EA7BA9BF0C1}"/>
    <cellStyle name="Normal 13 5 4 2 12" xfId="18693" xr:uid="{D91B7DFF-2DC7-4844-981F-F5FAF89D2825}"/>
    <cellStyle name="Normal 13 5 4 2 13" xfId="18694" xr:uid="{66A4B8C3-A73F-4916-B617-B5B5EBC49553}"/>
    <cellStyle name="Normal 13 5 4 2 14" xfId="18695" xr:uid="{AC50EBD7-F19D-4020-A41E-EC479DD106EB}"/>
    <cellStyle name="Normal 13 5 4 2 15" xfId="18696" xr:uid="{AD1AAFBC-E6C7-4215-BD4E-CC412DB655E1}"/>
    <cellStyle name="Normal 13 5 4 2 16" xfId="18697" xr:uid="{4BFB6C45-5E46-4AC7-B9E3-C8CBDFFA4AF3}"/>
    <cellStyle name="Normal 13 5 4 2 17" xfId="18698" xr:uid="{CDBC2838-4A65-4BC9-8670-800C3729F735}"/>
    <cellStyle name="Normal 13 5 4 2 18" xfId="18699" xr:uid="{FE46CCFB-07FE-4CB1-A72F-C86AC45414A6}"/>
    <cellStyle name="Normal 13 5 4 2 19" xfId="18700" xr:uid="{4363027F-666C-47B5-85AC-F1D3C68D681D}"/>
    <cellStyle name="Normal 13 5 4 2 2" xfId="18701" xr:uid="{C742DA78-02E6-4B54-85F2-6523250AD528}"/>
    <cellStyle name="Normal 13 5 4 2 20" xfId="18702" xr:uid="{D69772F4-7BA6-4A87-8B97-AA35CB44DD5F}"/>
    <cellStyle name="Normal 13 5 4 2 21" xfId="18703" xr:uid="{1969160B-7999-4079-A8A8-EA6D61623A98}"/>
    <cellStyle name="Normal 13 5 4 2 22" xfId="18704" xr:uid="{F11B6590-912E-4804-860B-D3C6A0F865E8}"/>
    <cellStyle name="Normal 13 5 4 2 3" xfId="18705" xr:uid="{AB522758-D1E3-4C46-B667-71CB3F5A9E21}"/>
    <cellStyle name="Normal 13 5 4 2 4" xfId="18706" xr:uid="{58E1049D-C823-4911-8518-D2CA388266E6}"/>
    <cellStyle name="Normal 13 5 4 2 5" xfId="18707" xr:uid="{68F62684-B086-44C3-BFE4-493C602E5B01}"/>
    <cellStyle name="Normal 13 5 4 2 6" xfId="18708" xr:uid="{FC2CF809-49EE-40CF-8F32-E31AE90350DC}"/>
    <cellStyle name="Normal 13 5 4 2 7" xfId="18709" xr:uid="{FFCC36E0-2A4A-4A4C-93E1-6A973CEE67EF}"/>
    <cellStyle name="Normal 13 5 4 2 8" xfId="18710" xr:uid="{DE629520-2AE8-421B-93A2-9C2012200485}"/>
    <cellStyle name="Normal 13 5 4 2 9" xfId="18711" xr:uid="{AA83062C-7D66-4554-96CF-92BBE67B4835}"/>
    <cellStyle name="Normal 13 5 4 20" xfId="18712" xr:uid="{1E9730EF-A60B-4FD7-A2E7-2DFD9937417A}"/>
    <cellStyle name="Normal 13 5 4 21" xfId="18713" xr:uid="{342503D5-7056-49FF-A528-510AE2AB2A35}"/>
    <cellStyle name="Normal 13 5 4 22" xfId="18714" xr:uid="{FA960F71-204B-4775-8209-D96CD19ECF80}"/>
    <cellStyle name="Normal 13 5 4 23" xfId="18715" xr:uid="{71A2E3F1-27D3-4FE6-88FE-CDB595E8A799}"/>
    <cellStyle name="Normal 13 5 4 24" xfId="18716" xr:uid="{8F85075E-5070-47F6-8236-D4F93AE615F4}"/>
    <cellStyle name="Normal 13 5 4 25" xfId="18717" xr:uid="{29D8E633-B7E6-4379-B0EA-3402F9F3798E}"/>
    <cellStyle name="Normal 13 5 4 26" xfId="18718" xr:uid="{EAC9A334-84E0-4FDA-BDBD-E04CD5A1FA43}"/>
    <cellStyle name="Normal 13 5 4 27" xfId="18719" xr:uid="{F96D43E3-27C5-46B0-AC0D-DE25010358FD}"/>
    <cellStyle name="Normal 13 5 4 28" xfId="18720" xr:uid="{85A9353E-50EB-47AC-9FF8-225139544F6D}"/>
    <cellStyle name="Normal 13 5 4 29" xfId="18721" xr:uid="{8EE01DE0-34C0-4737-9DE2-6A362C006B05}"/>
    <cellStyle name="Normal 13 5 4 3" xfId="18722" xr:uid="{D2D76855-0C16-4530-B954-687017A370C0}"/>
    <cellStyle name="Normal 13 5 4 3 10" xfId="18723" xr:uid="{1A224542-EF79-49F5-AF97-1AAFDD9C711A}"/>
    <cellStyle name="Normal 13 5 4 3 11" xfId="18724" xr:uid="{1A53DBE8-3DD5-452D-86FE-6308611D3F7B}"/>
    <cellStyle name="Normal 13 5 4 3 12" xfId="18725" xr:uid="{D2591FA4-B33D-4E09-93FC-FD2B2AB43516}"/>
    <cellStyle name="Normal 13 5 4 3 13" xfId="18726" xr:uid="{13CBFF59-2E3A-4A60-B007-051950F3E410}"/>
    <cellStyle name="Normal 13 5 4 3 14" xfId="18727" xr:uid="{82E6CB7C-F277-45A5-ACF2-C513B97A6A58}"/>
    <cellStyle name="Normal 13 5 4 3 15" xfId="18728" xr:uid="{24274043-46DB-413E-B4C3-4FB62A8B79F6}"/>
    <cellStyle name="Normal 13 5 4 3 16" xfId="18729" xr:uid="{B2D5058D-5370-4B1E-97D1-BB70A6EF4381}"/>
    <cellStyle name="Normal 13 5 4 3 17" xfId="18730" xr:uid="{6DBA845C-99A1-4B29-B724-EF068F42568B}"/>
    <cellStyle name="Normal 13 5 4 3 18" xfId="18731" xr:uid="{B29C5389-402A-4AD5-934A-E0742C02F587}"/>
    <cellStyle name="Normal 13 5 4 3 19" xfId="18732" xr:uid="{B4B891F5-15A0-4F7E-96FD-EE7843F4BAF6}"/>
    <cellStyle name="Normal 13 5 4 3 2" xfId="18733" xr:uid="{401FBCCE-0980-4221-8625-0435D8CC63FC}"/>
    <cellStyle name="Normal 13 5 4 3 20" xfId="18734" xr:uid="{0694FB1A-EA35-4DC8-99B2-E838089937F2}"/>
    <cellStyle name="Normal 13 5 4 3 21" xfId="18735" xr:uid="{10E89E86-535F-448E-AEB0-750BFD49F83B}"/>
    <cellStyle name="Normal 13 5 4 3 22" xfId="18736" xr:uid="{19DE3721-63EA-478A-9F4D-085AA752A89F}"/>
    <cellStyle name="Normal 13 5 4 3 3" xfId="18737" xr:uid="{492BF1E3-8C9F-4B87-B7CC-8257FF260CA0}"/>
    <cellStyle name="Normal 13 5 4 3 4" xfId="18738" xr:uid="{1799B139-7652-4541-85D2-7589D539FA21}"/>
    <cellStyle name="Normal 13 5 4 3 5" xfId="18739" xr:uid="{A688A5F8-91D6-4105-AAF7-C1B6563B0667}"/>
    <cellStyle name="Normal 13 5 4 3 6" xfId="18740" xr:uid="{605D99F8-8701-4F0C-9F5A-E3684587AED5}"/>
    <cellStyle name="Normal 13 5 4 3 7" xfId="18741" xr:uid="{F2ED19D1-0129-4A10-8458-4EFF9B9D3122}"/>
    <cellStyle name="Normal 13 5 4 3 8" xfId="18742" xr:uid="{30CC68CD-F39E-494F-B3E7-701D32C47036}"/>
    <cellStyle name="Normal 13 5 4 3 9" xfId="18743" xr:uid="{9F75BB89-181D-4E05-9682-A8FDD78F7B27}"/>
    <cellStyle name="Normal 13 5 4 30" xfId="18744" xr:uid="{47166E6C-8B05-4065-AC7C-E9E77E379DD2}"/>
    <cellStyle name="Normal 13 5 4 31" xfId="18745" xr:uid="{47ADF1DE-4819-4F70-B8F7-5C75D1DD207B}"/>
    <cellStyle name="Normal 13 5 4 4" xfId="18746" xr:uid="{481A0B1F-230D-4A63-86CD-629ECAE953B8}"/>
    <cellStyle name="Normal 13 5 4 4 10" xfId="18747" xr:uid="{4228744D-78BD-4218-A364-56A55523BB2B}"/>
    <cellStyle name="Normal 13 5 4 4 11" xfId="18748" xr:uid="{9B16DE60-0BDA-440C-9F45-A0004110F1E6}"/>
    <cellStyle name="Normal 13 5 4 4 12" xfId="18749" xr:uid="{6B585878-906E-40C1-AE9A-DB4F8EACB30A}"/>
    <cellStyle name="Normal 13 5 4 4 13" xfId="18750" xr:uid="{C4A794F7-DE26-4B33-BB28-4122E2C812E5}"/>
    <cellStyle name="Normal 13 5 4 4 14" xfId="18751" xr:uid="{C2BB8F6A-1608-4161-98D7-D1A9DFA428DD}"/>
    <cellStyle name="Normal 13 5 4 4 15" xfId="18752" xr:uid="{BDA9E6DA-828E-4B24-9705-2FB601B604D9}"/>
    <cellStyle name="Normal 13 5 4 4 16" xfId="18753" xr:uid="{6DBF0E3A-CCFB-4D4E-9DE1-DC29C6A52480}"/>
    <cellStyle name="Normal 13 5 4 4 17" xfId="18754" xr:uid="{00F1FF1D-A480-410D-8400-9B86D77F9778}"/>
    <cellStyle name="Normal 13 5 4 4 18" xfId="18755" xr:uid="{94D2DB4B-048C-4BAF-AD7D-8D480E3D0712}"/>
    <cellStyle name="Normal 13 5 4 4 19" xfId="18756" xr:uid="{9A7EEAE7-7510-430D-AD06-5ACF57C47998}"/>
    <cellStyle name="Normal 13 5 4 4 2" xfId="18757" xr:uid="{AF2F9251-DD02-44F3-820B-AA06A411D993}"/>
    <cellStyle name="Normal 13 5 4 4 20" xfId="18758" xr:uid="{4C4507D0-06AB-406B-B172-6C1F983CB1F2}"/>
    <cellStyle name="Normal 13 5 4 4 21" xfId="18759" xr:uid="{288C6421-37DF-4AD4-A535-4840806761EE}"/>
    <cellStyle name="Normal 13 5 4 4 22" xfId="18760" xr:uid="{5418A6F1-F3AD-4706-8E79-F9DDC09AC01A}"/>
    <cellStyle name="Normal 13 5 4 4 3" xfId="18761" xr:uid="{CB4E27C1-9CD4-4DD5-A62D-B4C52C57DA5D}"/>
    <cellStyle name="Normal 13 5 4 4 4" xfId="18762" xr:uid="{95551F19-EFB4-4256-BE93-7D258B0F7FB2}"/>
    <cellStyle name="Normal 13 5 4 4 5" xfId="18763" xr:uid="{F9CE2BA5-E4BA-4C76-80D1-A0A63DAFF0B3}"/>
    <cellStyle name="Normal 13 5 4 4 6" xfId="18764" xr:uid="{F40215A4-F7ED-4AAE-8C74-2BF639B27F7D}"/>
    <cellStyle name="Normal 13 5 4 4 7" xfId="18765" xr:uid="{AE811CDD-AAB9-425F-B0DE-C6254C295D6B}"/>
    <cellStyle name="Normal 13 5 4 4 8" xfId="18766" xr:uid="{C03A58FC-2964-49C5-A28B-C510F45B53E2}"/>
    <cellStyle name="Normal 13 5 4 4 9" xfId="18767" xr:uid="{27AFBCDF-0EB5-4447-8642-9C77792C314F}"/>
    <cellStyle name="Normal 13 5 4 5" xfId="18768" xr:uid="{158A6BB2-5BD7-43A2-8328-384F6826F275}"/>
    <cellStyle name="Normal 13 5 4 5 10" xfId="18769" xr:uid="{C2446AD7-2147-409C-A83E-EFE37AE65F09}"/>
    <cellStyle name="Normal 13 5 4 5 11" xfId="18770" xr:uid="{CBA6355B-5D4E-40FC-9186-291805C2B72C}"/>
    <cellStyle name="Normal 13 5 4 5 12" xfId="18771" xr:uid="{F2F392CD-49FE-455B-A74B-46D0560BC09D}"/>
    <cellStyle name="Normal 13 5 4 5 13" xfId="18772" xr:uid="{9D5EB5D1-0AA8-48F3-8EA9-942E681525DC}"/>
    <cellStyle name="Normal 13 5 4 5 14" xfId="18773" xr:uid="{27986E2B-3510-4078-81DC-55A0A6DEDF58}"/>
    <cellStyle name="Normal 13 5 4 5 15" xfId="18774" xr:uid="{F6577709-4A92-4AB0-8FE4-C238D2B7182D}"/>
    <cellStyle name="Normal 13 5 4 5 16" xfId="18775" xr:uid="{17DBCECC-6E21-4FFC-9CB0-91D98D5BCF19}"/>
    <cellStyle name="Normal 13 5 4 5 17" xfId="18776" xr:uid="{395CBA5D-2128-44AF-BA0E-A027415B264D}"/>
    <cellStyle name="Normal 13 5 4 5 18" xfId="18777" xr:uid="{8E77BA67-EA79-4516-84C2-C5D5CEF100EB}"/>
    <cellStyle name="Normal 13 5 4 5 19" xfId="18778" xr:uid="{1FA4C182-D8C1-4328-A0DF-92508FAFEC84}"/>
    <cellStyle name="Normal 13 5 4 5 2" xfId="18779" xr:uid="{49EBD46C-AF04-435F-9807-FC7CB2C8D39F}"/>
    <cellStyle name="Normal 13 5 4 5 20" xfId="18780" xr:uid="{FB91C273-E2C9-4EE2-8200-D9399D409C35}"/>
    <cellStyle name="Normal 13 5 4 5 21" xfId="18781" xr:uid="{01DCA524-4AEB-458A-AE6B-C5E438BE5360}"/>
    <cellStyle name="Normal 13 5 4 5 22" xfId="18782" xr:uid="{4AA9D8DF-60AF-45F4-B237-E6E8FFF80545}"/>
    <cellStyle name="Normal 13 5 4 5 3" xfId="18783" xr:uid="{F0BEB7D3-08C6-478D-8EA4-281A142E99C2}"/>
    <cellStyle name="Normal 13 5 4 5 4" xfId="18784" xr:uid="{04ABB0A8-238B-48A9-83AF-00ABAC0E79F9}"/>
    <cellStyle name="Normal 13 5 4 5 5" xfId="18785" xr:uid="{25520CFC-FB6D-4996-AB80-5AA0555A9A90}"/>
    <cellStyle name="Normal 13 5 4 5 6" xfId="18786" xr:uid="{F5BEC777-B2BC-4913-8A7F-4BD0A4F80665}"/>
    <cellStyle name="Normal 13 5 4 5 7" xfId="18787" xr:uid="{D09244C6-86A2-4E7D-A599-E92AEBC643AF}"/>
    <cellStyle name="Normal 13 5 4 5 8" xfId="18788" xr:uid="{40EC0233-4AA4-476A-9094-8B6E00A5B2B7}"/>
    <cellStyle name="Normal 13 5 4 5 9" xfId="18789" xr:uid="{4875E70F-DC75-4E33-962E-DBBBBC9241FD}"/>
    <cellStyle name="Normal 13 5 4 6" xfId="18790" xr:uid="{0F377C61-637D-4312-96C4-EE97F031F747}"/>
    <cellStyle name="Normal 13 5 4 6 10" xfId="18791" xr:uid="{DCB7BADA-DDCB-41C2-8B11-B69826770358}"/>
    <cellStyle name="Normal 13 5 4 6 11" xfId="18792" xr:uid="{A5C7EF64-86BA-4351-AFDB-FD80D721D61A}"/>
    <cellStyle name="Normal 13 5 4 6 12" xfId="18793" xr:uid="{A72220CD-FB77-4540-9281-3F7B14E6568C}"/>
    <cellStyle name="Normal 13 5 4 6 13" xfId="18794" xr:uid="{9BC62D7D-2CAB-4D8A-871D-AAABFAEEE04D}"/>
    <cellStyle name="Normal 13 5 4 6 14" xfId="18795" xr:uid="{44F5CE08-040C-4E2E-9C47-3689AA73BD8C}"/>
    <cellStyle name="Normal 13 5 4 6 15" xfId="18796" xr:uid="{9E734F3B-93B6-4A9C-9678-88EF84FB79DB}"/>
    <cellStyle name="Normal 13 5 4 6 16" xfId="18797" xr:uid="{1A61B2FD-54E7-4FE2-B85C-7EFB9EA86E7E}"/>
    <cellStyle name="Normal 13 5 4 6 17" xfId="18798" xr:uid="{F17AB4FE-1FCD-4963-90C9-9787DA73A2AD}"/>
    <cellStyle name="Normal 13 5 4 6 18" xfId="18799" xr:uid="{653DD31F-981C-440C-A141-7A1F9A0E9169}"/>
    <cellStyle name="Normal 13 5 4 6 19" xfId="18800" xr:uid="{81E247CC-C9D8-41F5-8BD5-AF537E898B4F}"/>
    <cellStyle name="Normal 13 5 4 6 2" xfId="18801" xr:uid="{97AB74D9-DDC2-410B-9103-CB881CD86B8E}"/>
    <cellStyle name="Normal 13 5 4 6 20" xfId="18802" xr:uid="{82F551A2-E426-4E4B-97B0-D24EE9F1424A}"/>
    <cellStyle name="Normal 13 5 4 6 21" xfId="18803" xr:uid="{DDBBCA14-17E1-4AE5-8987-DC0661F5744F}"/>
    <cellStyle name="Normal 13 5 4 6 22" xfId="18804" xr:uid="{41CDD668-3217-4BF7-9D13-27BD943F2E75}"/>
    <cellStyle name="Normal 13 5 4 6 3" xfId="18805" xr:uid="{F8BD2725-6FE0-41EC-81F5-820ADB960CD8}"/>
    <cellStyle name="Normal 13 5 4 6 4" xfId="18806" xr:uid="{614826AD-9A3B-4BF7-BDA5-62D8804AC667}"/>
    <cellStyle name="Normal 13 5 4 6 5" xfId="18807" xr:uid="{47AC34D0-E9C7-4C61-B770-22B99416D16D}"/>
    <cellStyle name="Normal 13 5 4 6 6" xfId="18808" xr:uid="{35AC3B65-498B-4739-903A-697EAB3E7D02}"/>
    <cellStyle name="Normal 13 5 4 6 7" xfId="18809" xr:uid="{0D5DFD67-73DC-41EC-92DC-A899FC8F4548}"/>
    <cellStyle name="Normal 13 5 4 6 8" xfId="18810" xr:uid="{81B1417C-BC3E-4D8A-8385-2450DFFD5B07}"/>
    <cellStyle name="Normal 13 5 4 6 9" xfId="18811" xr:uid="{0593FB11-D61E-4539-998B-4198A4F4AA03}"/>
    <cellStyle name="Normal 13 5 4 7" xfId="18812" xr:uid="{69892232-B650-4E7F-8DB6-954B7F671FE6}"/>
    <cellStyle name="Normal 13 5 4 7 10" xfId="18813" xr:uid="{5F5CDCB9-53B9-4A9E-AF38-B5D57DF1FED0}"/>
    <cellStyle name="Normal 13 5 4 7 11" xfId="18814" xr:uid="{71940A61-2A97-43D6-8178-0F742AF7FB77}"/>
    <cellStyle name="Normal 13 5 4 7 12" xfId="18815" xr:uid="{F55885A8-BE7B-4096-B9B8-3313FBDDD65D}"/>
    <cellStyle name="Normal 13 5 4 7 13" xfId="18816" xr:uid="{E3F87CB5-20C8-4DD8-A12E-D18C071C2DD5}"/>
    <cellStyle name="Normal 13 5 4 7 14" xfId="18817" xr:uid="{2F9BC547-7BD7-4227-BEEF-D7B0DDB83E44}"/>
    <cellStyle name="Normal 13 5 4 7 15" xfId="18818" xr:uid="{0A2CEB11-9B4B-4C12-AF76-259B37D6A07B}"/>
    <cellStyle name="Normal 13 5 4 7 16" xfId="18819" xr:uid="{980BACBD-4938-47F1-B6C8-010EB3063FF4}"/>
    <cellStyle name="Normal 13 5 4 7 17" xfId="18820" xr:uid="{B1E14A9F-2336-47DD-A690-18E77F48A2DE}"/>
    <cellStyle name="Normal 13 5 4 7 18" xfId="18821" xr:uid="{CBE7DD25-E64F-436B-A857-D66CD42DAE1E}"/>
    <cellStyle name="Normal 13 5 4 7 19" xfId="18822" xr:uid="{595CA406-9141-4BDB-ADA3-C7FD9B9AD1D0}"/>
    <cellStyle name="Normal 13 5 4 7 2" xfId="18823" xr:uid="{4F453DF5-6E3E-48DE-BBFB-3DD30C7545A5}"/>
    <cellStyle name="Normal 13 5 4 7 20" xfId="18824" xr:uid="{B216845F-7E6C-419A-86FE-69C99DCFDF23}"/>
    <cellStyle name="Normal 13 5 4 7 21" xfId="18825" xr:uid="{5983068A-186F-48DC-808A-95B4ACEC4C16}"/>
    <cellStyle name="Normal 13 5 4 7 22" xfId="18826" xr:uid="{BE68ACA3-54F4-4771-A24C-1775F1FA242A}"/>
    <cellStyle name="Normal 13 5 4 7 3" xfId="18827" xr:uid="{B306C776-A783-4145-96F3-62A3D87315D9}"/>
    <cellStyle name="Normal 13 5 4 7 4" xfId="18828" xr:uid="{06F23109-5E94-4F28-B1B9-8D50DC492048}"/>
    <cellStyle name="Normal 13 5 4 7 5" xfId="18829" xr:uid="{FDCDA7BC-A0CC-4182-8842-3474824509C7}"/>
    <cellStyle name="Normal 13 5 4 7 6" xfId="18830" xr:uid="{8A7369D7-7A7F-4DA7-AB3F-49A0BC061B5A}"/>
    <cellStyle name="Normal 13 5 4 7 7" xfId="18831" xr:uid="{488C6877-96FE-46FE-8F04-E4C14F4167F3}"/>
    <cellStyle name="Normal 13 5 4 7 8" xfId="18832" xr:uid="{6DE78AF5-64B3-4D0D-B5CD-B2A9F44772BC}"/>
    <cellStyle name="Normal 13 5 4 7 9" xfId="18833" xr:uid="{74CA61F2-6CCD-4EF1-8B82-A9C54E75F6CA}"/>
    <cellStyle name="Normal 13 5 4 8" xfId="18834" xr:uid="{B2A8054F-69F2-4F42-B069-3BC1B6011237}"/>
    <cellStyle name="Normal 13 5 4 8 10" xfId="18835" xr:uid="{41B66C52-60B4-4ED2-8798-60613AA9552C}"/>
    <cellStyle name="Normal 13 5 4 8 11" xfId="18836" xr:uid="{87EC8ADA-5E1C-4B43-8479-B662EECA49FB}"/>
    <cellStyle name="Normal 13 5 4 8 12" xfId="18837" xr:uid="{099E05B3-D9E8-4F3D-9AA2-0D0A02475F9D}"/>
    <cellStyle name="Normal 13 5 4 8 13" xfId="18838" xr:uid="{53DF24ED-9B69-4B1F-AEDC-0A2F348064C1}"/>
    <cellStyle name="Normal 13 5 4 8 14" xfId="18839" xr:uid="{024D2750-205C-4404-AB64-6C30FE44234C}"/>
    <cellStyle name="Normal 13 5 4 8 15" xfId="18840" xr:uid="{3DEAB0A5-8CA5-4830-9661-DA51C75164B8}"/>
    <cellStyle name="Normal 13 5 4 8 16" xfId="18841" xr:uid="{666C3E00-D661-4B70-8B67-0B0FA1AE9DA2}"/>
    <cellStyle name="Normal 13 5 4 8 17" xfId="18842" xr:uid="{416BF21C-826D-48B5-BB61-E282838C261D}"/>
    <cellStyle name="Normal 13 5 4 8 18" xfId="18843" xr:uid="{EBAB92CC-D95C-4CE1-B4EF-16F36CF44B3D}"/>
    <cellStyle name="Normal 13 5 4 8 19" xfId="18844" xr:uid="{9C264E5E-170D-4BFE-B01E-673DCA586BA3}"/>
    <cellStyle name="Normal 13 5 4 8 2" xfId="18845" xr:uid="{A6088AA5-BF49-40B4-BB1E-4767139AD8E9}"/>
    <cellStyle name="Normal 13 5 4 8 20" xfId="18846" xr:uid="{1CAF53D6-92C6-4B86-86A1-966998EF08DE}"/>
    <cellStyle name="Normal 13 5 4 8 21" xfId="18847" xr:uid="{6D8CAA55-AC7D-41A6-A4B6-4F87F88B27D4}"/>
    <cellStyle name="Normal 13 5 4 8 22" xfId="18848" xr:uid="{85FBEDA0-AD8D-493F-9942-60428FD9B03B}"/>
    <cellStyle name="Normal 13 5 4 8 3" xfId="18849" xr:uid="{18F756E1-EEF6-427C-B108-1D7D19AC8E46}"/>
    <cellStyle name="Normal 13 5 4 8 4" xfId="18850" xr:uid="{2F8B0D32-F595-4874-ADDF-490E61ECA18E}"/>
    <cellStyle name="Normal 13 5 4 8 5" xfId="18851" xr:uid="{C0C4BB2D-F0E0-4A2C-9A17-C5A02B9F15B3}"/>
    <cellStyle name="Normal 13 5 4 8 6" xfId="18852" xr:uid="{4CCA7C38-06B7-4E9F-997E-BB348B6927CF}"/>
    <cellStyle name="Normal 13 5 4 8 7" xfId="18853" xr:uid="{D4945C0C-0F07-436D-ABD4-E604B42C4842}"/>
    <cellStyle name="Normal 13 5 4 8 8" xfId="18854" xr:uid="{7BEED9FE-6965-43D0-8C47-6895D8576FCE}"/>
    <cellStyle name="Normal 13 5 4 8 9" xfId="18855" xr:uid="{1ED0AF44-FA89-48AE-9C8B-9E1E0A872655}"/>
    <cellStyle name="Normal 13 5 4 9" xfId="18856" xr:uid="{BFAB3683-CE8E-4BF2-8405-FDA8195FA5D8}"/>
    <cellStyle name="Normal 13 5 4 9 10" xfId="18857" xr:uid="{F1455048-3C9E-4243-9369-AB4EF2BE5860}"/>
    <cellStyle name="Normal 13 5 4 9 11" xfId="18858" xr:uid="{CB772547-8CC1-473D-A854-0B567B7F1C73}"/>
    <cellStyle name="Normal 13 5 4 9 12" xfId="18859" xr:uid="{CB1022D3-3BA7-4939-9F86-D24A02738354}"/>
    <cellStyle name="Normal 13 5 4 9 13" xfId="18860" xr:uid="{FCC5A4A5-BADC-4D9C-A884-F3860112EE0B}"/>
    <cellStyle name="Normal 13 5 4 9 14" xfId="18861" xr:uid="{50BBFFB7-1F9A-4ED1-AB72-DCA3BC0B9BC9}"/>
    <cellStyle name="Normal 13 5 4 9 15" xfId="18862" xr:uid="{CCE6F0BA-0FFF-4DB4-BC62-416AA2774BB6}"/>
    <cellStyle name="Normal 13 5 4 9 16" xfId="18863" xr:uid="{CF84B609-FC73-43C3-8896-22EA66D27353}"/>
    <cellStyle name="Normal 13 5 4 9 17" xfId="18864" xr:uid="{6F9460D0-6EDC-4BB2-8891-69BF04A605A1}"/>
    <cellStyle name="Normal 13 5 4 9 18" xfId="18865" xr:uid="{10D97FED-28E3-484F-8201-986724E2239E}"/>
    <cellStyle name="Normal 13 5 4 9 19" xfId="18866" xr:uid="{ED8A26A9-5F3D-42AE-9BF0-6A0B86A9D6BA}"/>
    <cellStyle name="Normal 13 5 4 9 2" xfId="18867" xr:uid="{D57064ED-1FCA-4DB1-A89C-3D91DAE09F0A}"/>
    <cellStyle name="Normal 13 5 4 9 20" xfId="18868" xr:uid="{1506F90D-AC3E-4BBB-9DF5-84D76D27FA5E}"/>
    <cellStyle name="Normal 13 5 4 9 21" xfId="18869" xr:uid="{A862365F-E204-41D1-AAB2-979CC78AF97D}"/>
    <cellStyle name="Normal 13 5 4 9 22" xfId="18870" xr:uid="{52C97A6B-CF44-438E-8CB0-362471C148C7}"/>
    <cellStyle name="Normal 13 5 4 9 3" xfId="18871" xr:uid="{322EEC3D-E460-4CE3-A43A-B7720632B208}"/>
    <cellStyle name="Normal 13 5 4 9 4" xfId="18872" xr:uid="{B37D4055-89B0-4F38-9696-93A37B2CCA86}"/>
    <cellStyle name="Normal 13 5 4 9 5" xfId="18873" xr:uid="{8580449C-4295-4691-BA7A-5A91B431F016}"/>
    <cellStyle name="Normal 13 5 4 9 6" xfId="18874" xr:uid="{753F7980-581F-4F70-9F9B-04AE1E88E2F7}"/>
    <cellStyle name="Normal 13 5 4 9 7" xfId="18875" xr:uid="{CB0CE793-0754-4F58-BB90-E6626ECADC8C}"/>
    <cellStyle name="Normal 13 5 4 9 8" xfId="18876" xr:uid="{65F4A32D-FEDE-4A29-95BD-B70495606213}"/>
    <cellStyle name="Normal 13 5 4 9 9" xfId="18877" xr:uid="{21D079B0-C785-4042-AB44-460397DF8C89}"/>
    <cellStyle name="Normal 13 5 5" xfId="18878" xr:uid="{371BB74D-83DD-4452-BF2F-142C1EB94805}"/>
    <cellStyle name="Normal 13 5 5 10" xfId="18879" xr:uid="{2E3AF468-186F-4995-9ACD-9C7988D9A6C7}"/>
    <cellStyle name="Normal 13 5 5 10 10" xfId="18880" xr:uid="{E044105B-C8A0-4560-8478-0E165573DCEB}"/>
    <cellStyle name="Normal 13 5 5 10 11" xfId="18881" xr:uid="{E8758D40-A6DB-4DD9-86DA-B32931AE0653}"/>
    <cellStyle name="Normal 13 5 5 10 12" xfId="18882" xr:uid="{B3791C3C-444F-494A-959B-E738F8F6BCB2}"/>
    <cellStyle name="Normal 13 5 5 10 13" xfId="18883" xr:uid="{21CE2FEF-4E16-4CED-B955-FC88539CB9E5}"/>
    <cellStyle name="Normal 13 5 5 10 14" xfId="18884" xr:uid="{E4D89644-1259-48E7-A7C9-BDB585A948EA}"/>
    <cellStyle name="Normal 13 5 5 10 15" xfId="18885" xr:uid="{F1FF18FA-9E8D-4E60-8748-5FFDF6D704E9}"/>
    <cellStyle name="Normal 13 5 5 10 16" xfId="18886" xr:uid="{7D99E4F0-17FE-4ABD-A6DE-1FF6377D53A1}"/>
    <cellStyle name="Normal 13 5 5 10 17" xfId="18887" xr:uid="{9C2593CE-4F9F-473A-9628-3EE55EF201D7}"/>
    <cellStyle name="Normal 13 5 5 10 18" xfId="18888" xr:uid="{24D16EEF-A1E4-4195-8ABD-62D4A5D98A76}"/>
    <cellStyle name="Normal 13 5 5 10 19" xfId="18889" xr:uid="{B86FBD27-002B-4B6B-BDA7-0F6EBD454561}"/>
    <cellStyle name="Normal 13 5 5 10 2" xfId="18890" xr:uid="{2640DC1D-6D91-4C22-9547-FCCF15C4E871}"/>
    <cellStyle name="Normal 13 5 5 10 20" xfId="18891" xr:uid="{464A0FD9-B3FB-409F-9904-7BD7D3004187}"/>
    <cellStyle name="Normal 13 5 5 10 21" xfId="18892" xr:uid="{25EDF285-4CF2-411D-B106-0B5EA3609B69}"/>
    <cellStyle name="Normal 13 5 5 10 22" xfId="18893" xr:uid="{72F6BD74-2A22-46EC-9D62-547549EA12BF}"/>
    <cellStyle name="Normal 13 5 5 10 3" xfId="18894" xr:uid="{B77438CC-0850-448F-B23D-C8DDADFD6A0D}"/>
    <cellStyle name="Normal 13 5 5 10 4" xfId="18895" xr:uid="{19985ED1-8BCE-447D-B4E7-0C471205E0D6}"/>
    <cellStyle name="Normal 13 5 5 10 5" xfId="18896" xr:uid="{CD5B3D3F-271F-45C1-8F49-9FB7EA1F6BF6}"/>
    <cellStyle name="Normal 13 5 5 10 6" xfId="18897" xr:uid="{C121D664-18D4-4007-A91D-27F2780EBDF4}"/>
    <cellStyle name="Normal 13 5 5 10 7" xfId="18898" xr:uid="{92F79F51-CDF4-465C-AFC1-480ECE00C190}"/>
    <cellStyle name="Normal 13 5 5 10 8" xfId="18899" xr:uid="{35735370-3EC3-4625-BE56-588F7F388489}"/>
    <cellStyle name="Normal 13 5 5 10 9" xfId="18900" xr:uid="{E86509AC-AB5A-42DB-A1F5-9E18030D8ECF}"/>
    <cellStyle name="Normal 13 5 5 11" xfId="18901" xr:uid="{95DA712A-A5EA-409D-9295-544D887586BE}"/>
    <cellStyle name="Normal 13 5 5 12" xfId="18902" xr:uid="{690AA89E-A18E-429B-B89B-39F1CEDD55CA}"/>
    <cellStyle name="Normal 13 5 5 13" xfId="18903" xr:uid="{59498AFB-8CBB-4CF4-9F39-3CF31AF9DB64}"/>
    <cellStyle name="Normal 13 5 5 14" xfId="18904" xr:uid="{55B224CE-7DC9-4760-BB52-C6E6EEF325CA}"/>
    <cellStyle name="Normal 13 5 5 15" xfId="18905" xr:uid="{6A5BD09F-48BE-4918-88ED-59CD68B6B06A}"/>
    <cellStyle name="Normal 13 5 5 16" xfId="18906" xr:uid="{C40AE1AE-75EC-4520-AC35-FDDEAC989BF9}"/>
    <cellStyle name="Normal 13 5 5 17" xfId="18907" xr:uid="{9594A800-07A5-4A6A-9E3B-D0D65DADC017}"/>
    <cellStyle name="Normal 13 5 5 18" xfId="18908" xr:uid="{283AB8FF-5D44-4647-9483-0B0D25172FF7}"/>
    <cellStyle name="Normal 13 5 5 19" xfId="18909" xr:uid="{87FF883B-7245-4CE3-9582-18D63E1D2E2E}"/>
    <cellStyle name="Normal 13 5 5 2" xfId="18910" xr:uid="{F9C81646-F26A-4AB0-B31B-0E8DDA0B96B8}"/>
    <cellStyle name="Normal 13 5 5 2 10" xfId="18911" xr:uid="{57634855-AEA0-4DC3-9CA4-B8D794DF8B16}"/>
    <cellStyle name="Normal 13 5 5 2 11" xfId="18912" xr:uid="{8E1E1BD0-FE2A-48C5-BE2D-6066010E209D}"/>
    <cellStyle name="Normal 13 5 5 2 12" xfId="18913" xr:uid="{40A58756-4934-4BD0-B320-A037EA411B79}"/>
    <cellStyle name="Normal 13 5 5 2 13" xfId="18914" xr:uid="{5B51D193-E127-4A52-B82D-E0EFB56A8A79}"/>
    <cellStyle name="Normal 13 5 5 2 14" xfId="18915" xr:uid="{5ABBA86C-DBA0-4CFF-B2EB-EFAAFF958E0D}"/>
    <cellStyle name="Normal 13 5 5 2 15" xfId="18916" xr:uid="{CB25FC0C-827D-4D03-B6B7-0ECD8888D917}"/>
    <cellStyle name="Normal 13 5 5 2 16" xfId="18917" xr:uid="{414505F2-D030-4EF7-AE4B-B3E8FF70F0C1}"/>
    <cellStyle name="Normal 13 5 5 2 17" xfId="18918" xr:uid="{4C0B4560-B608-486E-BE87-444B79C84AB6}"/>
    <cellStyle name="Normal 13 5 5 2 18" xfId="18919" xr:uid="{07704A51-8CD6-4568-A653-6BF3F6B00DE8}"/>
    <cellStyle name="Normal 13 5 5 2 19" xfId="18920" xr:uid="{0338E92E-1C2E-48ED-947A-483F34043A17}"/>
    <cellStyle name="Normal 13 5 5 2 2" xfId="18921" xr:uid="{D58074BF-1FF1-4CDB-A037-5B008A2E5526}"/>
    <cellStyle name="Normal 13 5 5 2 20" xfId="18922" xr:uid="{400ADC7E-47C7-4DF2-9C99-68F54EFBDEF9}"/>
    <cellStyle name="Normal 13 5 5 2 21" xfId="18923" xr:uid="{D0F3F5B4-6DAC-43B5-BC4A-FCBFBD2997A6}"/>
    <cellStyle name="Normal 13 5 5 2 22" xfId="18924" xr:uid="{BC6071FB-2D98-4B92-9AE2-1E050CD3AD73}"/>
    <cellStyle name="Normal 13 5 5 2 3" xfId="18925" xr:uid="{2A375189-607F-40FE-96AE-CEE48E3955CD}"/>
    <cellStyle name="Normal 13 5 5 2 4" xfId="18926" xr:uid="{A19D053C-57F3-491B-B5A2-CC5424F0DFB6}"/>
    <cellStyle name="Normal 13 5 5 2 5" xfId="18927" xr:uid="{0EC8C9EC-840D-4EB9-A7E0-A26E367ADD65}"/>
    <cellStyle name="Normal 13 5 5 2 6" xfId="18928" xr:uid="{20375252-D841-47D0-B53D-EFEBB607A9AA}"/>
    <cellStyle name="Normal 13 5 5 2 7" xfId="18929" xr:uid="{0D605DEE-6C3B-488D-8260-560567B73D9F}"/>
    <cellStyle name="Normal 13 5 5 2 8" xfId="18930" xr:uid="{8A660F10-11C0-4685-BA0E-0BA1BD53493D}"/>
    <cellStyle name="Normal 13 5 5 2 9" xfId="18931" xr:uid="{012F3E91-59D0-4E97-8013-9F21FA3DE4AA}"/>
    <cellStyle name="Normal 13 5 5 20" xfId="18932" xr:uid="{013BDA21-0247-476E-893A-9F66D412A780}"/>
    <cellStyle name="Normal 13 5 5 21" xfId="18933" xr:uid="{369F15C8-0547-470B-B1C7-71967A4DA040}"/>
    <cellStyle name="Normal 13 5 5 22" xfId="18934" xr:uid="{364743C7-3E95-442D-8FF2-B5A72CF1162B}"/>
    <cellStyle name="Normal 13 5 5 23" xfId="18935" xr:uid="{8AD10B4E-A7E3-4C04-BD6F-DCE41ED15801}"/>
    <cellStyle name="Normal 13 5 5 24" xfId="18936" xr:uid="{EC1E69E0-0BC0-470D-8FB1-BCA795710E6F}"/>
    <cellStyle name="Normal 13 5 5 25" xfId="18937" xr:uid="{030E8682-E079-4D7F-B630-6C6EDE482F77}"/>
    <cellStyle name="Normal 13 5 5 26" xfId="18938" xr:uid="{CD795343-7680-4A6E-AB07-9005AFDAF304}"/>
    <cellStyle name="Normal 13 5 5 27" xfId="18939" xr:uid="{E795AEEB-7FE4-41FD-9339-6887E8C7CFC6}"/>
    <cellStyle name="Normal 13 5 5 28" xfId="18940" xr:uid="{6A6C5226-D67A-4BF8-A31C-F812483DB003}"/>
    <cellStyle name="Normal 13 5 5 29" xfId="18941" xr:uid="{837A0E85-44B4-4297-8911-B8EC8EC2BC69}"/>
    <cellStyle name="Normal 13 5 5 3" xfId="18942" xr:uid="{1A87F64B-4E24-4E3B-90F1-AD88D76AE574}"/>
    <cellStyle name="Normal 13 5 5 3 10" xfId="18943" xr:uid="{968B609E-B9C6-46A6-871D-DBF17B821A83}"/>
    <cellStyle name="Normal 13 5 5 3 11" xfId="18944" xr:uid="{8D919FBE-2CF9-44CF-9747-E9B6F74C8EEA}"/>
    <cellStyle name="Normal 13 5 5 3 12" xfId="18945" xr:uid="{193FFC4E-ACC4-4BC8-A78B-BA8A3F00D559}"/>
    <cellStyle name="Normal 13 5 5 3 13" xfId="18946" xr:uid="{FDE761B7-7C86-47F8-B9B2-E0F4A09E3D41}"/>
    <cellStyle name="Normal 13 5 5 3 14" xfId="18947" xr:uid="{C1B0DBFB-2836-453A-ADED-B94865851C63}"/>
    <cellStyle name="Normal 13 5 5 3 15" xfId="18948" xr:uid="{1EAAEA30-055B-4C88-993C-273F8A87CFC0}"/>
    <cellStyle name="Normal 13 5 5 3 16" xfId="18949" xr:uid="{521696CB-7716-40EC-A777-6C7FE32946E7}"/>
    <cellStyle name="Normal 13 5 5 3 17" xfId="18950" xr:uid="{7D90897E-A876-45AF-84A4-458888D2EC63}"/>
    <cellStyle name="Normal 13 5 5 3 18" xfId="18951" xr:uid="{67612DCE-39D3-4468-B0D4-288992EB605B}"/>
    <cellStyle name="Normal 13 5 5 3 19" xfId="18952" xr:uid="{19E858FF-05CE-46DC-8829-22F3AF5234C2}"/>
    <cellStyle name="Normal 13 5 5 3 2" xfId="18953" xr:uid="{E24A20D5-EBDD-4B2C-9966-6FC96412494B}"/>
    <cellStyle name="Normal 13 5 5 3 20" xfId="18954" xr:uid="{5AB1FE5E-9CAB-432F-9AB7-A59F3B40FE92}"/>
    <cellStyle name="Normal 13 5 5 3 21" xfId="18955" xr:uid="{F1FCCB21-6B13-4AED-85AF-EE9182BBD782}"/>
    <cellStyle name="Normal 13 5 5 3 22" xfId="18956" xr:uid="{6F02375E-FD51-4B31-A2B3-E0336A4CBCEC}"/>
    <cellStyle name="Normal 13 5 5 3 3" xfId="18957" xr:uid="{1C84BEBB-379D-4D84-B525-9CC98D1E31F8}"/>
    <cellStyle name="Normal 13 5 5 3 4" xfId="18958" xr:uid="{805F3A96-4F0B-423F-A6A7-B780D2047DCF}"/>
    <cellStyle name="Normal 13 5 5 3 5" xfId="18959" xr:uid="{F549DC2C-9B12-4CE5-A866-D2D1A0F1BA6D}"/>
    <cellStyle name="Normal 13 5 5 3 6" xfId="18960" xr:uid="{C57E46E1-7984-4FA0-9BF8-AAF8298B46B4}"/>
    <cellStyle name="Normal 13 5 5 3 7" xfId="18961" xr:uid="{55D3BA46-5CBD-4275-8A65-08C662588F70}"/>
    <cellStyle name="Normal 13 5 5 3 8" xfId="18962" xr:uid="{1C932E43-4FC6-4260-B163-0DA797854F7A}"/>
    <cellStyle name="Normal 13 5 5 3 9" xfId="18963" xr:uid="{75F6E647-E18B-4803-8A38-C6B3F6FDB7D7}"/>
    <cellStyle name="Normal 13 5 5 30" xfId="18964" xr:uid="{5AC8224E-CDBE-4900-AFB3-5EEC31BFDE6E}"/>
    <cellStyle name="Normal 13 5 5 31" xfId="18965" xr:uid="{2820BC6B-4793-42CE-82E4-3F3E94AE19DA}"/>
    <cellStyle name="Normal 13 5 5 4" xfId="18966" xr:uid="{BC3862C6-CB46-4437-9DF8-72963C32CB1E}"/>
    <cellStyle name="Normal 13 5 5 4 10" xfId="18967" xr:uid="{4240E8FE-354B-4D3D-A442-6EA236EE22D1}"/>
    <cellStyle name="Normal 13 5 5 4 11" xfId="18968" xr:uid="{46341D2B-502D-4DC8-ABB0-10CD087605BB}"/>
    <cellStyle name="Normal 13 5 5 4 12" xfId="18969" xr:uid="{56AC6472-CE74-4627-A0E1-1CA046293EC2}"/>
    <cellStyle name="Normal 13 5 5 4 13" xfId="18970" xr:uid="{EBAE35AD-83E3-4BF9-B238-5C7E98CCC453}"/>
    <cellStyle name="Normal 13 5 5 4 14" xfId="18971" xr:uid="{DE20CFB1-A013-4D57-B7F8-5ED5A63F7445}"/>
    <cellStyle name="Normal 13 5 5 4 15" xfId="18972" xr:uid="{F9D9C6B5-DDD4-463B-8D23-A4863CDCB52E}"/>
    <cellStyle name="Normal 13 5 5 4 16" xfId="18973" xr:uid="{B70562F9-92E8-4120-8ED1-3CC74FB37D3B}"/>
    <cellStyle name="Normal 13 5 5 4 17" xfId="18974" xr:uid="{F6549DA1-59B4-48C8-9ACC-74435740EF36}"/>
    <cellStyle name="Normal 13 5 5 4 18" xfId="18975" xr:uid="{3B819113-1390-4CA5-AA7B-571C8343C6AD}"/>
    <cellStyle name="Normal 13 5 5 4 19" xfId="18976" xr:uid="{5025B3AA-6576-487B-93DB-4BE4C4A6C65E}"/>
    <cellStyle name="Normal 13 5 5 4 2" xfId="18977" xr:uid="{354A12BB-284E-4B3A-BE69-551924967052}"/>
    <cellStyle name="Normal 13 5 5 4 20" xfId="18978" xr:uid="{939B84D5-3DA3-4215-A8AB-B6E86455B1AB}"/>
    <cellStyle name="Normal 13 5 5 4 21" xfId="18979" xr:uid="{8D4DAF63-8B6D-41BC-A24E-6C2547D822AE}"/>
    <cellStyle name="Normal 13 5 5 4 22" xfId="18980" xr:uid="{5B5441B1-C4B6-468D-A5F4-C5FA4FA21557}"/>
    <cellStyle name="Normal 13 5 5 4 3" xfId="18981" xr:uid="{9F02D564-664A-4CE9-8132-6DCAA997EDC3}"/>
    <cellStyle name="Normal 13 5 5 4 4" xfId="18982" xr:uid="{2CB4EE9F-5DB8-44CA-81F4-0E613DDA0747}"/>
    <cellStyle name="Normal 13 5 5 4 5" xfId="18983" xr:uid="{09219A2F-D479-4FBA-BB1B-200D7F0A2861}"/>
    <cellStyle name="Normal 13 5 5 4 6" xfId="18984" xr:uid="{65313ED2-4CB5-40B2-8808-F23CCC0722EF}"/>
    <cellStyle name="Normal 13 5 5 4 7" xfId="18985" xr:uid="{73989DAC-233C-47B0-A796-CD68D52880DE}"/>
    <cellStyle name="Normal 13 5 5 4 8" xfId="18986" xr:uid="{DC3335AD-4ABC-4670-8638-526DA947A969}"/>
    <cellStyle name="Normal 13 5 5 4 9" xfId="18987" xr:uid="{76643122-4C57-4064-A7F2-DA264098CD4B}"/>
    <cellStyle name="Normal 13 5 5 5" xfId="18988" xr:uid="{0EC4AAD3-D54D-4E49-B20A-AE4B20F9DB13}"/>
    <cellStyle name="Normal 13 5 5 5 10" xfId="18989" xr:uid="{D3A16D39-8349-4A60-87C9-C82ED80BC285}"/>
    <cellStyle name="Normal 13 5 5 5 11" xfId="18990" xr:uid="{C799BB11-C20D-429B-BB97-46A68117B97F}"/>
    <cellStyle name="Normal 13 5 5 5 12" xfId="18991" xr:uid="{0773C2C4-2396-4091-AA5A-A96DE9611741}"/>
    <cellStyle name="Normal 13 5 5 5 13" xfId="18992" xr:uid="{BF889409-29DE-4D23-B820-A945E110B630}"/>
    <cellStyle name="Normal 13 5 5 5 14" xfId="18993" xr:uid="{C3895546-F9B6-448C-86DB-AB60F257C339}"/>
    <cellStyle name="Normal 13 5 5 5 15" xfId="18994" xr:uid="{E4041FA6-7AC4-4617-9F67-C8F2978EB74E}"/>
    <cellStyle name="Normal 13 5 5 5 16" xfId="18995" xr:uid="{C996A52A-3B2D-4012-AA97-4675CA209473}"/>
    <cellStyle name="Normal 13 5 5 5 17" xfId="18996" xr:uid="{AC879E56-B6DC-42A8-BB69-9FF09CF46CFD}"/>
    <cellStyle name="Normal 13 5 5 5 18" xfId="18997" xr:uid="{B5433017-EF9E-4487-B491-F7400A60CF53}"/>
    <cellStyle name="Normal 13 5 5 5 19" xfId="18998" xr:uid="{35793379-EC18-40CC-9A70-094039219535}"/>
    <cellStyle name="Normal 13 5 5 5 2" xfId="18999" xr:uid="{F8BD968A-2882-4E64-BAB5-E15EDB51789B}"/>
    <cellStyle name="Normal 13 5 5 5 20" xfId="19000" xr:uid="{F581D4CD-0FF8-4D76-AD67-0D420F3B655D}"/>
    <cellStyle name="Normal 13 5 5 5 21" xfId="19001" xr:uid="{3651367F-4317-4B2C-803F-077ECF7DF937}"/>
    <cellStyle name="Normal 13 5 5 5 22" xfId="19002" xr:uid="{A4E302C9-B362-4D54-9493-E7A9DD974423}"/>
    <cellStyle name="Normal 13 5 5 5 3" xfId="19003" xr:uid="{A02E059D-692D-45EE-9375-004DC26A8D9C}"/>
    <cellStyle name="Normal 13 5 5 5 4" xfId="19004" xr:uid="{4697BD88-FFE7-4AB3-86AA-B9ACEEB56B82}"/>
    <cellStyle name="Normal 13 5 5 5 5" xfId="19005" xr:uid="{2112FDCE-3C8E-4104-B7D6-39ED0CEE987C}"/>
    <cellStyle name="Normal 13 5 5 5 6" xfId="19006" xr:uid="{1472519C-B85A-4282-A2FD-13E42927694D}"/>
    <cellStyle name="Normal 13 5 5 5 7" xfId="19007" xr:uid="{29E60B59-09C7-4A55-8178-E0F8954E4E8C}"/>
    <cellStyle name="Normal 13 5 5 5 8" xfId="19008" xr:uid="{B0A25325-3D08-48A9-83D6-31F79DC2B4D5}"/>
    <cellStyle name="Normal 13 5 5 5 9" xfId="19009" xr:uid="{44DAB110-92BF-44A9-B4B3-285CFADDFB07}"/>
    <cellStyle name="Normal 13 5 5 6" xfId="19010" xr:uid="{64A8D798-BFC7-4EEE-8A6B-AB98ADB9DA73}"/>
    <cellStyle name="Normal 13 5 5 6 10" xfId="19011" xr:uid="{9B1A322B-A38F-4D05-B68F-22B0D284F05E}"/>
    <cellStyle name="Normal 13 5 5 6 11" xfId="19012" xr:uid="{E8A76C2F-7CB7-4B84-ACCB-9DDAA382FA87}"/>
    <cellStyle name="Normal 13 5 5 6 12" xfId="19013" xr:uid="{4F1E0E15-E206-4241-94E2-66C04AE10D84}"/>
    <cellStyle name="Normal 13 5 5 6 13" xfId="19014" xr:uid="{F639A484-AFC0-4F95-9433-BB725EACB1A8}"/>
    <cellStyle name="Normal 13 5 5 6 14" xfId="19015" xr:uid="{25F5E221-8390-4131-BEF0-FCA678FFB662}"/>
    <cellStyle name="Normal 13 5 5 6 15" xfId="19016" xr:uid="{287E9BB2-D3CE-41F3-8B1A-C0F9DE4C1B4B}"/>
    <cellStyle name="Normal 13 5 5 6 16" xfId="19017" xr:uid="{BB0A6CB5-BE86-4EF6-98BA-54A891C98E48}"/>
    <cellStyle name="Normal 13 5 5 6 17" xfId="19018" xr:uid="{2CF3855B-90F1-4083-8F30-C4E15549231E}"/>
    <cellStyle name="Normal 13 5 5 6 18" xfId="19019" xr:uid="{B9627B1F-E288-4AFE-A02A-264DBA4D413C}"/>
    <cellStyle name="Normal 13 5 5 6 19" xfId="19020" xr:uid="{FA2EEADC-A4A5-49BC-B619-7600EA7684FB}"/>
    <cellStyle name="Normal 13 5 5 6 2" xfId="19021" xr:uid="{83E0A950-68E3-4A76-B14F-05FCAB832D9C}"/>
    <cellStyle name="Normal 13 5 5 6 20" xfId="19022" xr:uid="{8575B436-6800-41D5-8B15-343608FACCF8}"/>
    <cellStyle name="Normal 13 5 5 6 21" xfId="19023" xr:uid="{BE13C98D-567F-40A4-8934-79273865B58D}"/>
    <cellStyle name="Normal 13 5 5 6 22" xfId="19024" xr:uid="{2A1CE98C-5A37-4DA6-9F0F-5DD101EE5A2D}"/>
    <cellStyle name="Normal 13 5 5 6 3" xfId="19025" xr:uid="{8F3E9EF1-75FA-4EA7-9FF3-49833E0D070B}"/>
    <cellStyle name="Normal 13 5 5 6 4" xfId="19026" xr:uid="{BC4F4FCE-B38F-4EAB-B68E-DB7D82409C96}"/>
    <cellStyle name="Normal 13 5 5 6 5" xfId="19027" xr:uid="{AE0F2E3C-D25C-4365-B1E2-A6759638CDA9}"/>
    <cellStyle name="Normal 13 5 5 6 6" xfId="19028" xr:uid="{91A402E2-7EB6-4906-B97E-B67EC93C4ECB}"/>
    <cellStyle name="Normal 13 5 5 6 7" xfId="19029" xr:uid="{FF17A267-D30E-4D58-AAE0-9E2C6B4EFEAF}"/>
    <cellStyle name="Normal 13 5 5 6 8" xfId="19030" xr:uid="{A4886CCD-C602-478C-A67E-7F039054BF75}"/>
    <cellStyle name="Normal 13 5 5 6 9" xfId="19031" xr:uid="{DB0BD73A-581D-461B-B3E0-79C7D389F22A}"/>
    <cellStyle name="Normal 13 5 5 7" xfId="19032" xr:uid="{BACDF85B-74FA-4DA4-B358-EA4A7AF05990}"/>
    <cellStyle name="Normal 13 5 5 7 10" xfId="19033" xr:uid="{EA60DB3F-209A-4BFD-A3E5-1353E370B5D5}"/>
    <cellStyle name="Normal 13 5 5 7 11" xfId="19034" xr:uid="{34464589-346B-4733-A0DA-E7AB0358D872}"/>
    <cellStyle name="Normal 13 5 5 7 12" xfId="19035" xr:uid="{1F15AEA2-47F7-4065-9431-DA94D68AEB3A}"/>
    <cellStyle name="Normal 13 5 5 7 13" xfId="19036" xr:uid="{E2ECFDE2-2B10-42D8-97FC-A537AEBF0BAE}"/>
    <cellStyle name="Normal 13 5 5 7 14" xfId="19037" xr:uid="{4B283189-5F6A-4BD7-B210-6CE3BBDA28FD}"/>
    <cellStyle name="Normal 13 5 5 7 15" xfId="19038" xr:uid="{37E22CB8-8936-4469-99EA-99F99C94D632}"/>
    <cellStyle name="Normal 13 5 5 7 16" xfId="19039" xr:uid="{EB7ECB77-B9B5-46F9-91D2-310A14E970E0}"/>
    <cellStyle name="Normal 13 5 5 7 17" xfId="19040" xr:uid="{3781365E-95D1-493A-B696-B7EDD4263FB7}"/>
    <cellStyle name="Normal 13 5 5 7 18" xfId="19041" xr:uid="{64A64B78-C838-4CBF-8545-3ADDB5623974}"/>
    <cellStyle name="Normal 13 5 5 7 19" xfId="19042" xr:uid="{4ECDEA15-991F-440F-A042-31787421BE26}"/>
    <cellStyle name="Normal 13 5 5 7 2" xfId="19043" xr:uid="{3F4037C3-A89A-4F87-8950-3EA6DDD5674D}"/>
    <cellStyle name="Normal 13 5 5 7 20" xfId="19044" xr:uid="{6C0397F5-7CC5-452A-AE08-F69F39D3B3A4}"/>
    <cellStyle name="Normal 13 5 5 7 21" xfId="19045" xr:uid="{5CBC96D9-A223-4F9C-B84B-8E99E74A11D7}"/>
    <cellStyle name="Normal 13 5 5 7 22" xfId="19046" xr:uid="{DFCB5E85-B747-4618-9819-05A16CFF81D7}"/>
    <cellStyle name="Normal 13 5 5 7 3" xfId="19047" xr:uid="{BC32637F-0D71-40D6-99AC-BCE2F80A8306}"/>
    <cellStyle name="Normal 13 5 5 7 4" xfId="19048" xr:uid="{94F4B9AA-5837-4305-8FDF-446E16F10456}"/>
    <cellStyle name="Normal 13 5 5 7 5" xfId="19049" xr:uid="{30B05CD9-90AA-4DF1-AF9D-5A2755E3A0F5}"/>
    <cellStyle name="Normal 13 5 5 7 6" xfId="19050" xr:uid="{67E2170E-1FE1-42D9-853B-7CD9F1C4096A}"/>
    <cellStyle name="Normal 13 5 5 7 7" xfId="19051" xr:uid="{F0861337-9876-46C5-89D0-86290A69F51A}"/>
    <cellStyle name="Normal 13 5 5 7 8" xfId="19052" xr:uid="{C7E38187-FAF3-431C-BFCC-9643974C2C0A}"/>
    <cellStyle name="Normal 13 5 5 7 9" xfId="19053" xr:uid="{D94882A6-7236-4835-B98E-7C42DDB4FFBC}"/>
    <cellStyle name="Normal 13 5 5 8" xfId="19054" xr:uid="{10BEA941-C011-41DC-A9ED-3418D4C96246}"/>
    <cellStyle name="Normal 13 5 5 8 10" xfId="19055" xr:uid="{70E5B385-1351-4B4E-9164-14B9D1FBF6A1}"/>
    <cellStyle name="Normal 13 5 5 8 11" xfId="19056" xr:uid="{1EAFFF34-CAEF-4BF8-8E2F-8BFB3CDBF75F}"/>
    <cellStyle name="Normal 13 5 5 8 12" xfId="19057" xr:uid="{7E8DAE3F-4699-49B7-BE85-AD49DB010E73}"/>
    <cellStyle name="Normal 13 5 5 8 13" xfId="19058" xr:uid="{B89C69CE-88E0-433E-A787-6B7EE5F8A539}"/>
    <cellStyle name="Normal 13 5 5 8 14" xfId="19059" xr:uid="{03683E74-C11C-4A33-98DC-64D0152C850B}"/>
    <cellStyle name="Normal 13 5 5 8 15" xfId="19060" xr:uid="{018DD3BD-4DF0-4872-BCA2-E05AB9012F0E}"/>
    <cellStyle name="Normal 13 5 5 8 16" xfId="19061" xr:uid="{8A8E49A1-54E4-4F0D-9E1D-9A81B923D7DE}"/>
    <cellStyle name="Normal 13 5 5 8 17" xfId="19062" xr:uid="{98838A3E-E609-4702-A950-4277CF9C659E}"/>
    <cellStyle name="Normal 13 5 5 8 18" xfId="19063" xr:uid="{4EC701F4-B554-4D9A-AE5F-D2BA3DD6B714}"/>
    <cellStyle name="Normal 13 5 5 8 19" xfId="19064" xr:uid="{4BBCBBA5-BE1B-414C-AB20-A1DB13276E75}"/>
    <cellStyle name="Normal 13 5 5 8 2" xfId="19065" xr:uid="{28F0951E-641E-4AC1-849D-AD68642BAF60}"/>
    <cellStyle name="Normal 13 5 5 8 20" xfId="19066" xr:uid="{689BB259-48B6-4D6A-B914-6434DC99D086}"/>
    <cellStyle name="Normal 13 5 5 8 21" xfId="19067" xr:uid="{80315336-0522-4C90-92EC-94B20E588B29}"/>
    <cellStyle name="Normal 13 5 5 8 22" xfId="19068" xr:uid="{8717FEF5-7B7C-447E-B401-3D0EF96B89BC}"/>
    <cellStyle name="Normal 13 5 5 8 3" xfId="19069" xr:uid="{2D8139DE-6B74-4A4E-9536-BAB3A5DDCC17}"/>
    <cellStyle name="Normal 13 5 5 8 4" xfId="19070" xr:uid="{54B35CD9-30D6-4936-B698-3CE6316A989B}"/>
    <cellStyle name="Normal 13 5 5 8 5" xfId="19071" xr:uid="{47ABF9CA-580A-463A-93E1-14C1B0BE6CD5}"/>
    <cellStyle name="Normal 13 5 5 8 6" xfId="19072" xr:uid="{77C98EBA-9029-43DC-A696-91700ED58D7F}"/>
    <cellStyle name="Normal 13 5 5 8 7" xfId="19073" xr:uid="{58D47D36-F1CC-45C8-84A4-03F891375ED6}"/>
    <cellStyle name="Normal 13 5 5 8 8" xfId="19074" xr:uid="{ADA1E536-FE7E-4367-96FF-F7B4F5CFCB26}"/>
    <cellStyle name="Normal 13 5 5 8 9" xfId="19075" xr:uid="{A86A9A77-EC10-4ED2-8F65-DD99FFEB1DED}"/>
    <cellStyle name="Normal 13 5 5 9" xfId="19076" xr:uid="{C61F054A-C00A-4D83-A068-CE53E99324E0}"/>
    <cellStyle name="Normal 13 5 5 9 10" xfId="19077" xr:uid="{8761494E-8DAB-45B8-9A43-19813C0474BB}"/>
    <cellStyle name="Normal 13 5 5 9 11" xfId="19078" xr:uid="{8AA90482-4364-4C0F-A77F-B6EF43A0ADE9}"/>
    <cellStyle name="Normal 13 5 5 9 12" xfId="19079" xr:uid="{B1FC9386-B1C7-4057-8646-BBFB99CBCB58}"/>
    <cellStyle name="Normal 13 5 5 9 13" xfId="19080" xr:uid="{5A09220A-2CF4-419A-9A37-5B082CFB62D4}"/>
    <cellStyle name="Normal 13 5 5 9 14" xfId="19081" xr:uid="{EC0692D7-0D4F-4978-8FDF-82F02FFC3F61}"/>
    <cellStyle name="Normal 13 5 5 9 15" xfId="19082" xr:uid="{BF3CA8BD-37E0-48B3-912A-57F61A072EA3}"/>
    <cellStyle name="Normal 13 5 5 9 16" xfId="19083" xr:uid="{EF9B8399-C763-479D-8972-7290735BB9CC}"/>
    <cellStyle name="Normal 13 5 5 9 17" xfId="19084" xr:uid="{9FE1E359-E823-4DCB-A37F-BAD597D4510F}"/>
    <cellStyle name="Normal 13 5 5 9 18" xfId="19085" xr:uid="{7FE90947-8D29-4D0B-B751-50A7A997745F}"/>
    <cellStyle name="Normal 13 5 5 9 19" xfId="19086" xr:uid="{79053F95-EDB5-4803-91A6-79DF4AA46D44}"/>
    <cellStyle name="Normal 13 5 5 9 2" xfId="19087" xr:uid="{C690F8E1-8C29-43DC-92FC-72B5F1C78686}"/>
    <cellStyle name="Normal 13 5 5 9 20" xfId="19088" xr:uid="{EEB05109-5F06-487A-B13A-88E6B48E9B0A}"/>
    <cellStyle name="Normal 13 5 5 9 21" xfId="19089" xr:uid="{8AC1407C-EE44-4261-8B54-A3E4A721889D}"/>
    <cellStyle name="Normal 13 5 5 9 22" xfId="19090" xr:uid="{AFFFEEF7-7D21-4491-B15C-F7AF4DB8B31B}"/>
    <cellStyle name="Normal 13 5 5 9 3" xfId="19091" xr:uid="{1C90C0BF-3782-4411-A6A6-816E8DFEC510}"/>
    <cellStyle name="Normal 13 5 5 9 4" xfId="19092" xr:uid="{7065738F-EB22-4780-B9F2-9CEA368493C6}"/>
    <cellStyle name="Normal 13 5 5 9 5" xfId="19093" xr:uid="{2E402ED0-E7AB-4409-94F7-0287F3DB3B2F}"/>
    <cellStyle name="Normal 13 5 5 9 6" xfId="19094" xr:uid="{AC62F744-DEFE-49D2-B5D1-97732117E695}"/>
    <cellStyle name="Normal 13 5 5 9 7" xfId="19095" xr:uid="{E86B0655-2367-4BE0-AD7A-FD6CCE9E0312}"/>
    <cellStyle name="Normal 13 5 5 9 8" xfId="19096" xr:uid="{7EB232D3-2F98-4383-A26C-35EE92EF1F2E}"/>
    <cellStyle name="Normal 13 5 5 9 9" xfId="19097" xr:uid="{6B0F132B-32ED-4B3F-922D-B1FFD47BCABF}"/>
    <cellStyle name="Normal 13 5 6" xfId="19098" xr:uid="{DC10AE39-22D3-46C8-AFFB-58EA17568EA6}"/>
    <cellStyle name="Normal 13 5 6 10" xfId="19099" xr:uid="{7D395C8F-4C4E-4D89-A1AB-3C95173FF333}"/>
    <cellStyle name="Normal 13 5 6 10 10" xfId="19100" xr:uid="{1992DFC0-CBD0-44FE-B3F6-63D02428BB62}"/>
    <cellStyle name="Normal 13 5 6 10 11" xfId="19101" xr:uid="{81797A92-7823-42CF-BF4B-F0870362F7BA}"/>
    <cellStyle name="Normal 13 5 6 10 12" xfId="19102" xr:uid="{2338EC31-7082-4142-8592-1371E4240522}"/>
    <cellStyle name="Normal 13 5 6 10 13" xfId="19103" xr:uid="{10582AD1-026B-4D0E-B514-D3FBDF7ADCDA}"/>
    <cellStyle name="Normal 13 5 6 10 14" xfId="19104" xr:uid="{6A2BEECD-15E5-49A0-8079-30A7DCF33E99}"/>
    <cellStyle name="Normal 13 5 6 10 15" xfId="19105" xr:uid="{5478129D-4AC4-4DE4-A5AD-9838CEE49A2D}"/>
    <cellStyle name="Normal 13 5 6 10 16" xfId="19106" xr:uid="{8E205703-13F9-4A1C-BE8F-46A712BC3245}"/>
    <cellStyle name="Normal 13 5 6 10 17" xfId="19107" xr:uid="{88AF49D1-87F9-401D-A34C-E1FF703DE6CF}"/>
    <cellStyle name="Normal 13 5 6 10 18" xfId="19108" xr:uid="{0A3093BC-C0A3-4AAE-8C88-AFDDFDCAC31E}"/>
    <cellStyle name="Normal 13 5 6 10 19" xfId="19109" xr:uid="{D2AFBC36-CEC6-462E-B11D-A22112E9FA4E}"/>
    <cellStyle name="Normal 13 5 6 10 2" xfId="19110" xr:uid="{D945B9DE-C606-4D64-963E-E8BE4D78A572}"/>
    <cellStyle name="Normal 13 5 6 10 20" xfId="19111" xr:uid="{80734B04-03C5-45B8-A6C2-F97CC99211B9}"/>
    <cellStyle name="Normal 13 5 6 10 21" xfId="19112" xr:uid="{B8715B07-F67E-4227-A756-4E7D23B9D1C9}"/>
    <cellStyle name="Normal 13 5 6 10 22" xfId="19113" xr:uid="{F9D4098E-ABA9-4B83-8426-AF30B702A1E2}"/>
    <cellStyle name="Normal 13 5 6 10 3" xfId="19114" xr:uid="{675B011F-0485-4B77-80AC-EE8EA1CF9F9C}"/>
    <cellStyle name="Normal 13 5 6 10 4" xfId="19115" xr:uid="{578FD417-660E-4115-9A13-8DB7B01814B8}"/>
    <cellStyle name="Normal 13 5 6 10 5" xfId="19116" xr:uid="{DC818217-085D-4B71-9FDE-8F1162726581}"/>
    <cellStyle name="Normal 13 5 6 10 6" xfId="19117" xr:uid="{50877637-85B0-4C3A-8E3B-12455E9927BB}"/>
    <cellStyle name="Normal 13 5 6 10 7" xfId="19118" xr:uid="{2A2A9F7D-4F89-4348-B382-3B7A52E1F544}"/>
    <cellStyle name="Normal 13 5 6 10 8" xfId="19119" xr:uid="{4C10FA83-9B31-496F-96A5-3EA836552E05}"/>
    <cellStyle name="Normal 13 5 6 10 9" xfId="19120" xr:uid="{6C780B05-7CD4-4B7D-AF2B-C9AEF1F24D0B}"/>
    <cellStyle name="Normal 13 5 6 11" xfId="19121" xr:uid="{4B641EB1-B6A5-427B-ADA7-36BF06985B64}"/>
    <cellStyle name="Normal 13 5 6 12" xfId="19122" xr:uid="{E27549FD-E6A6-4253-B716-FEA80D117014}"/>
    <cellStyle name="Normal 13 5 6 13" xfId="19123" xr:uid="{C3CD9DCE-95EA-4175-A925-A0BDC493F5B1}"/>
    <cellStyle name="Normal 13 5 6 14" xfId="19124" xr:uid="{B647793B-9152-4C2B-83FB-3C59D5EA8403}"/>
    <cellStyle name="Normal 13 5 6 15" xfId="19125" xr:uid="{608651A4-D2A4-43B7-A4C7-5B3BE72D4F69}"/>
    <cellStyle name="Normal 13 5 6 16" xfId="19126" xr:uid="{FD3C9EC1-BE23-4B21-8530-7F13A30DA31E}"/>
    <cellStyle name="Normal 13 5 6 17" xfId="19127" xr:uid="{45EB3862-51DC-43D8-8283-BFD77C7A94AF}"/>
    <cellStyle name="Normal 13 5 6 18" xfId="19128" xr:uid="{C36FF78F-ACDB-4F5A-8A65-F8C101A7BBC8}"/>
    <cellStyle name="Normal 13 5 6 19" xfId="19129" xr:uid="{E678B336-6328-4A2F-A43F-7707BE0DF0A2}"/>
    <cellStyle name="Normal 13 5 6 2" xfId="19130" xr:uid="{A36FE2F4-E344-4306-A265-5B49E65F2177}"/>
    <cellStyle name="Normal 13 5 6 2 10" xfId="19131" xr:uid="{ED483362-558B-423E-92A1-C007008C39D0}"/>
    <cellStyle name="Normal 13 5 6 2 11" xfId="19132" xr:uid="{7FF83111-88B0-4071-A0BB-1B97AA0CA370}"/>
    <cellStyle name="Normal 13 5 6 2 12" xfId="19133" xr:uid="{8D67C97F-BF50-492C-AB8A-1ACB738B75A8}"/>
    <cellStyle name="Normal 13 5 6 2 13" xfId="19134" xr:uid="{5120F08A-3307-4DC8-89F4-D1C1D3B26FF6}"/>
    <cellStyle name="Normal 13 5 6 2 14" xfId="19135" xr:uid="{D0CDDD85-A4A6-43C7-B47A-9FAA053E23EE}"/>
    <cellStyle name="Normal 13 5 6 2 15" xfId="19136" xr:uid="{FE222EFD-A73C-4580-9744-6FAF3078ADB3}"/>
    <cellStyle name="Normal 13 5 6 2 16" xfId="19137" xr:uid="{83FDCCB2-1023-4B52-B81B-B6964292A231}"/>
    <cellStyle name="Normal 13 5 6 2 17" xfId="19138" xr:uid="{11BB07AB-6CD5-40E2-8C5A-C2444B9807AA}"/>
    <cellStyle name="Normal 13 5 6 2 18" xfId="19139" xr:uid="{AD1C29EB-9EDD-45BA-ADAB-945982FE1BF1}"/>
    <cellStyle name="Normal 13 5 6 2 19" xfId="19140" xr:uid="{E585B179-8ED4-47EF-AEAA-4E14D1467277}"/>
    <cellStyle name="Normal 13 5 6 2 2" xfId="19141" xr:uid="{4C9051C4-BCCA-4CB9-9155-E8A1070B069B}"/>
    <cellStyle name="Normal 13 5 6 2 20" xfId="19142" xr:uid="{080CB642-FEE7-476B-A965-E4299A1988A5}"/>
    <cellStyle name="Normal 13 5 6 2 21" xfId="19143" xr:uid="{2FD5E28F-7697-4402-A70A-63DAF4E84040}"/>
    <cellStyle name="Normal 13 5 6 2 22" xfId="19144" xr:uid="{7B41DB96-82F8-468F-BEC7-052CD084BC84}"/>
    <cellStyle name="Normal 13 5 6 2 3" xfId="19145" xr:uid="{601130A2-D96F-4A9C-8BFD-3863AD306597}"/>
    <cellStyle name="Normal 13 5 6 2 4" xfId="19146" xr:uid="{CFA9FE8A-17D9-4A0D-B0CA-87146D44EAA6}"/>
    <cellStyle name="Normal 13 5 6 2 5" xfId="19147" xr:uid="{690EF9F4-D96B-4557-86A8-076E17BCDE4E}"/>
    <cellStyle name="Normal 13 5 6 2 6" xfId="19148" xr:uid="{14722907-9EDB-4A87-92DE-7D560BF8BAB3}"/>
    <cellStyle name="Normal 13 5 6 2 7" xfId="19149" xr:uid="{D2952EA4-11CF-400F-9AB1-980D1B4889A2}"/>
    <cellStyle name="Normal 13 5 6 2 8" xfId="19150" xr:uid="{E27A5B30-A205-49DE-AD67-D4B4B785A1A1}"/>
    <cellStyle name="Normal 13 5 6 2 9" xfId="19151" xr:uid="{7046CAEC-2881-455A-B39A-21C150FA8AA9}"/>
    <cellStyle name="Normal 13 5 6 20" xfId="19152" xr:uid="{0A2F5028-1823-4521-B807-5966E373B6DC}"/>
    <cellStyle name="Normal 13 5 6 21" xfId="19153" xr:uid="{565AA363-2C7C-4FFC-894E-A3E048C99E50}"/>
    <cellStyle name="Normal 13 5 6 22" xfId="19154" xr:uid="{CFFDCDE4-F1EC-439F-BD8F-686D97C508B2}"/>
    <cellStyle name="Normal 13 5 6 23" xfId="19155" xr:uid="{3A9A8DBC-06C1-41D1-8103-DE9123708E1E}"/>
    <cellStyle name="Normal 13 5 6 24" xfId="19156" xr:uid="{E300B284-66BD-4A1C-B28D-507692933D9A}"/>
    <cellStyle name="Normal 13 5 6 25" xfId="19157" xr:uid="{D0192CA9-26BC-4F5C-9DCD-2E54941D0BA1}"/>
    <cellStyle name="Normal 13 5 6 26" xfId="19158" xr:uid="{C0FBB324-E046-4A80-A740-7ED04F950316}"/>
    <cellStyle name="Normal 13 5 6 27" xfId="19159" xr:uid="{ACD41A87-D125-48EF-BB91-55B177AD48C9}"/>
    <cellStyle name="Normal 13 5 6 28" xfId="19160" xr:uid="{145AB40A-CFDB-49EC-A2B8-ED7035F127FF}"/>
    <cellStyle name="Normal 13 5 6 29" xfId="19161" xr:uid="{82A9BB7C-BD39-4AD2-909E-D632F80A8FE2}"/>
    <cellStyle name="Normal 13 5 6 3" xfId="19162" xr:uid="{4240E328-025B-42F7-8078-A840CA790C1D}"/>
    <cellStyle name="Normal 13 5 6 3 10" xfId="19163" xr:uid="{6B984C8B-0CB5-42D0-AB0B-0AFDB20EDFC1}"/>
    <cellStyle name="Normal 13 5 6 3 11" xfId="19164" xr:uid="{51F3F0AB-8913-48F4-950C-EA3621F7D950}"/>
    <cellStyle name="Normal 13 5 6 3 12" xfId="19165" xr:uid="{C492A1F2-CCD3-4858-B30D-FE982F961CFE}"/>
    <cellStyle name="Normal 13 5 6 3 13" xfId="19166" xr:uid="{3891E32F-D2D2-4B82-A8B2-56F6D9163577}"/>
    <cellStyle name="Normal 13 5 6 3 14" xfId="19167" xr:uid="{EB88E024-027C-41B7-ABF9-6BDC6B0764BA}"/>
    <cellStyle name="Normal 13 5 6 3 15" xfId="19168" xr:uid="{3DEA2392-8F39-4124-BF9D-9F7AFE6495D9}"/>
    <cellStyle name="Normal 13 5 6 3 16" xfId="19169" xr:uid="{0249644C-F581-489F-BFB1-0437566A1B44}"/>
    <cellStyle name="Normal 13 5 6 3 17" xfId="19170" xr:uid="{A8C3DF7E-C339-48CD-ABE5-DAC6A3812EDD}"/>
    <cellStyle name="Normal 13 5 6 3 18" xfId="19171" xr:uid="{CB129233-FEE7-4CD1-8467-44E0F30F8A7E}"/>
    <cellStyle name="Normal 13 5 6 3 19" xfId="19172" xr:uid="{38FFDBE1-6518-48BF-9283-D62F01409137}"/>
    <cellStyle name="Normal 13 5 6 3 2" xfId="19173" xr:uid="{B9C8AF88-D57B-40A8-A795-E8E164A35E14}"/>
    <cellStyle name="Normal 13 5 6 3 20" xfId="19174" xr:uid="{D956DA21-5E57-4CC7-85C0-DBDA66FEA53B}"/>
    <cellStyle name="Normal 13 5 6 3 21" xfId="19175" xr:uid="{3B6068C9-0829-40C6-8F6D-4F9B509C6300}"/>
    <cellStyle name="Normal 13 5 6 3 22" xfId="19176" xr:uid="{3F5FA6BE-E79D-48E3-BB71-3A44CB9404A3}"/>
    <cellStyle name="Normal 13 5 6 3 3" xfId="19177" xr:uid="{113B22A6-1722-4E58-B9EF-D4E09CE35BA7}"/>
    <cellStyle name="Normal 13 5 6 3 4" xfId="19178" xr:uid="{3F8CE447-5C50-4A81-84D9-BF46D49E4507}"/>
    <cellStyle name="Normal 13 5 6 3 5" xfId="19179" xr:uid="{3F9957FA-3326-4219-9C80-2D988C46876E}"/>
    <cellStyle name="Normal 13 5 6 3 6" xfId="19180" xr:uid="{75BF0357-7550-46B3-A065-CAF705718A4E}"/>
    <cellStyle name="Normal 13 5 6 3 7" xfId="19181" xr:uid="{A05B9D42-2446-47DA-8072-7D9DED2DBB9C}"/>
    <cellStyle name="Normal 13 5 6 3 8" xfId="19182" xr:uid="{C424702E-870A-46AF-9D00-39004A186959}"/>
    <cellStyle name="Normal 13 5 6 3 9" xfId="19183" xr:uid="{010FEB7C-789A-4C89-A1D5-06E773EB976F}"/>
    <cellStyle name="Normal 13 5 6 30" xfId="19184" xr:uid="{63F4B4A6-7E4A-4C10-B94C-5DC790D4C86B}"/>
    <cellStyle name="Normal 13 5 6 31" xfId="19185" xr:uid="{FEE0C7DF-1D1D-41A0-9801-D5CC703E22E8}"/>
    <cellStyle name="Normal 13 5 6 4" xfId="19186" xr:uid="{63064FAC-AD03-43A2-9E1D-452184B10CBC}"/>
    <cellStyle name="Normal 13 5 6 4 10" xfId="19187" xr:uid="{C8CA7993-388F-48EB-803D-D7B19A46DB03}"/>
    <cellStyle name="Normal 13 5 6 4 11" xfId="19188" xr:uid="{DC155EDF-DD8B-4E05-B3FF-9906CB15B57F}"/>
    <cellStyle name="Normal 13 5 6 4 12" xfId="19189" xr:uid="{062A9883-94AE-4793-BC97-C092E61F7317}"/>
    <cellStyle name="Normal 13 5 6 4 13" xfId="19190" xr:uid="{10AE4DD0-F9F6-4D47-B0C1-2F1ED219DD97}"/>
    <cellStyle name="Normal 13 5 6 4 14" xfId="19191" xr:uid="{E6AEC1A7-EA5C-4DA6-8E5F-4CC60B0ECBFA}"/>
    <cellStyle name="Normal 13 5 6 4 15" xfId="19192" xr:uid="{D25ECE42-82C3-4DF5-B17C-CB384644E9DD}"/>
    <cellStyle name="Normal 13 5 6 4 16" xfId="19193" xr:uid="{A68C5035-C471-46C2-B994-A9D72B53A304}"/>
    <cellStyle name="Normal 13 5 6 4 17" xfId="19194" xr:uid="{63B6CC7C-C1D2-48B5-8898-9AE36B1E6BCC}"/>
    <cellStyle name="Normal 13 5 6 4 18" xfId="19195" xr:uid="{D7D823CD-A466-4C0E-B15F-5E61CA13C8C3}"/>
    <cellStyle name="Normal 13 5 6 4 19" xfId="19196" xr:uid="{DC43F33E-FB24-41D2-83A0-53BCEE845A10}"/>
    <cellStyle name="Normal 13 5 6 4 2" xfId="19197" xr:uid="{C2DE2A71-A791-488A-83FC-3932E4627954}"/>
    <cellStyle name="Normal 13 5 6 4 20" xfId="19198" xr:uid="{84FCD0ED-2EFA-455F-85EF-220B9160830C}"/>
    <cellStyle name="Normal 13 5 6 4 21" xfId="19199" xr:uid="{62790CD9-6EA8-4B2B-B262-4D5136B6F260}"/>
    <cellStyle name="Normal 13 5 6 4 22" xfId="19200" xr:uid="{0055623E-C1EA-4456-8710-7A2718D27C4D}"/>
    <cellStyle name="Normal 13 5 6 4 3" xfId="19201" xr:uid="{0E3538F4-7245-484E-AB56-37DB155157B9}"/>
    <cellStyle name="Normal 13 5 6 4 4" xfId="19202" xr:uid="{DBE29488-AF6F-4166-A306-341577AC0389}"/>
    <cellStyle name="Normal 13 5 6 4 5" xfId="19203" xr:uid="{16A407C2-B080-42C0-B09C-2A0BAA7058D5}"/>
    <cellStyle name="Normal 13 5 6 4 6" xfId="19204" xr:uid="{8FDCAD7E-3445-4916-81FC-117CC7FE1B8A}"/>
    <cellStyle name="Normal 13 5 6 4 7" xfId="19205" xr:uid="{6AA049AB-4D71-4AFB-AFD3-B94B498183FF}"/>
    <cellStyle name="Normal 13 5 6 4 8" xfId="19206" xr:uid="{D216548C-9E5E-4014-817C-E877D78565E4}"/>
    <cellStyle name="Normal 13 5 6 4 9" xfId="19207" xr:uid="{21BC0531-D161-4058-A19D-1F5ABBA090A0}"/>
    <cellStyle name="Normal 13 5 6 5" xfId="19208" xr:uid="{63C49F09-5DCD-44FE-88DD-64F60EBB8F79}"/>
    <cellStyle name="Normal 13 5 6 5 10" xfId="19209" xr:uid="{DFA226FA-444F-4FB3-ADF2-BF65B71ECC71}"/>
    <cellStyle name="Normal 13 5 6 5 11" xfId="19210" xr:uid="{A7F32290-0C32-4AAF-9D94-B358F21AC745}"/>
    <cellStyle name="Normal 13 5 6 5 12" xfId="19211" xr:uid="{5A151CCE-396B-4C8C-9BCA-04EAC3BD2746}"/>
    <cellStyle name="Normal 13 5 6 5 13" xfId="19212" xr:uid="{08ED1B5F-65DC-41DD-94EB-DECA6480C35E}"/>
    <cellStyle name="Normal 13 5 6 5 14" xfId="19213" xr:uid="{49297A45-A5E7-4CB1-AC9B-2006B19C4A16}"/>
    <cellStyle name="Normal 13 5 6 5 15" xfId="19214" xr:uid="{11824AB5-3B35-4234-BD37-4CD0898F45DA}"/>
    <cellStyle name="Normal 13 5 6 5 16" xfId="19215" xr:uid="{1F899DE7-2EBA-40A0-90A0-55527DAB08AC}"/>
    <cellStyle name="Normal 13 5 6 5 17" xfId="19216" xr:uid="{7154D740-DAD9-4F52-B8FC-71B2052781C0}"/>
    <cellStyle name="Normal 13 5 6 5 18" xfId="19217" xr:uid="{B3E093B9-718C-48BB-A030-4513D5EC2376}"/>
    <cellStyle name="Normal 13 5 6 5 19" xfId="19218" xr:uid="{E479E4F5-A265-4D2F-BEED-537B46B0AEDC}"/>
    <cellStyle name="Normal 13 5 6 5 2" xfId="19219" xr:uid="{04A4E404-82EB-42DB-991C-DBD803623D78}"/>
    <cellStyle name="Normal 13 5 6 5 20" xfId="19220" xr:uid="{5C77B470-D61C-43C1-B95B-CA475A449BAA}"/>
    <cellStyle name="Normal 13 5 6 5 21" xfId="19221" xr:uid="{24E183B6-4047-4E31-846F-FD0EA1E70504}"/>
    <cellStyle name="Normal 13 5 6 5 22" xfId="19222" xr:uid="{811F5544-C18E-4792-B26A-44111E65EE72}"/>
    <cellStyle name="Normal 13 5 6 5 3" xfId="19223" xr:uid="{C2BBA50F-2F1B-46B9-8B12-52F5E2A2FBF5}"/>
    <cellStyle name="Normal 13 5 6 5 4" xfId="19224" xr:uid="{E38698C5-4BE3-4F95-B59C-9C46B651555E}"/>
    <cellStyle name="Normal 13 5 6 5 5" xfId="19225" xr:uid="{96B799F2-3C3E-4BAF-B996-5FCEFBF693EC}"/>
    <cellStyle name="Normal 13 5 6 5 6" xfId="19226" xr:uid="{1563369C-7A8D-4A2B-A3CF-16055D54D719}"/>
    <cellStyle name="Normal 13 5 6 5 7" xfId="19227" xr:uid="{AA628DFA-878E-4FCD-9DB5-754CF628BA99}"/>
    <cellStyle name="Normal 13 5 6 5 8" xfId="19228" xr:uid="{6B991C56-E406-4325-841C-016A7134A740}"/>
    <cellStyle name="Normal 13 5 6 5 9" xfId="19229" xr:uid="{0B9CEDD4-0E28-499C-B9FE-8EE4CFDC8474}"/>
    <cellStyle name="Normal 13 5 6 6" xfId="19230" xr:uid="{269DB99B-374C-46AA-A957-C0C91B2A401A}"/>
    <cellStyle name="Normal 13 5 6 6 10" xfId="19231" xr:uid="{C09B9583-86B4-43F2-BEC5-C4D860337277}"/>
    <cellStyle name="Normal 13 5 6 6 11" xfId="19232" xr:uid="{4D774AD4-5AEF-44FE-8EBE-7CB629E42652}"/>
    <cellStyle name="Normal 13 5 6 6 12" xfId="19233" xr:uid="{B88E11EC-BC6B-42FA-8603-F0F5761C2514}"/>
    <cellStyle name="Normal 13 5 6 6 13" xfId="19234" xr:uid="{BB48E197-C894-4A85-B65D-821BDE61B20B}"/>
    <cellStyle name="Normal 13 5 6 6 14" xfId="19235" xr:uid="{109ED4EB-CE1B-4BDD-8FE3-CB4C5F2E94BB}"/>
    <cellStyle name="Normal 13 5 6 6 15" xfId="19236" xr:uid="{9FEF3222-1E06-4806-B62B-C159320A65E8}"/>
    <cellStyle name="Normal 13 5 6 6 16" xfId="19237" xr:uid="{38BA45A6-9AA2-4B6B-9730-C229A295DCE5}"/>
    <cellStyle name="Normal 13 5 6 6 17" xfId="19238" xr:uid="{585A19FF-9A1B-43C7-82B1-5E7AF0467FF5}"/>
    <cellStyle name="Normal 13 5 6 6 18" xfId="19239" xr:uid="{5DE9EFB0-9FE1-4902-9F3B-1B5335B3EA72}"/>
    <cellStyle name="Normal 13 5 6 6 19" xfId="19240" xr:uid="{5FE89439-733B-4587-8FC5-B7BDDF6329D9}"/>
    <cellStyle name="Normal 13 5 6 6 2" xfId="19241" xr:uid="{4342708E-EE4C-4D8E-996B-017B76799EC6}"/>
    <cellStyle name="Normal 13 5 6 6 20" xfId="19242" xr:uid="{B003497D-2436-4460-8F78-E26017D7D5B4}"/>
    <cellStyle name="Normal 13 5 6 6 21" xfId="19243" xr:uid="{5C83D2EE-DB79-455C-BA73-2E818D2A65B2}"/>
    <cellStyle name="Normal 13 5 6 6 22" xfId="19244" xr:uid="{DBFC9342-4894-4C4B-A721-5FE960EF294C}"/>
    <cellStyle name="Normal 13 5 6 6 3" xfId="19245" xr:uid="{83B86BC3-35BE-4CCF-A29E-0792B6F0F9B1}"/>
    <cellStyle name="Normal 13 5 6 6 4" xfId="19246" xr:uid="{A2D962FC-574E-482C-9706-17822F035564}"/>
    <cellStyle name="Normal 13 5 6 6 5" xfId="19247" xr:uid="{75FCB031-5241-4329-A2E5-46820286D496}"/>
    <cellStyle name="Normal 13 5 6 6 6" xfId="19248" xr:uid="{39503525-C961-4B55-A79D-17EB2FB3E4A5}"/>
    <cellStyle name="Normal 13 5 6 6 7" xfId="19249" xr:uid="{6DC41354-2790-4D34-9C41-A30F2B7AFE1F}"/>
    <cellStyle name="Normal 13 5 6 6 8" xfId="19250" xr:uid="{44122F27-FD93-43A1-8B92-2C787ED7EBCE}"/>
    <cellStyle name="Normal 13 5 6 6 9" xfId="19251" xr:uid="{D59DF6A9-F65E-4C38-A430-0CE0A23AB2E5}"/>
    <cellStyle name="Normal 13 5 6 7" xfId="19252" xr:uid="{9DEECD5E-B794-449C-8D5B-CBB55D8DE6DA}"/>
    <cellStyle name="Normal 13 5 6 7 10" xfId="19253" xr:uid="{3905A2C2-2FEE-4BEE-95F5-8C2FB0E8C85F}"/>
    <cellStyle name="Normal 13 5 6 7 11" xfId="19254" xr:uid="{CDB61FB0-4AD6-4C30-A634-7F8E40975FDB}"/>
    <cellStyle name="Normal 13 5 6 7 12" xfId="19255" xr:uid="{D1E62884-D1A8-4E6C-B01D-BA05E216C873}"/>
    <cellStyle name="Normal 13 5 6 7 13" xfId="19256" xr:uid="{B2A60A37-67EC-4670-A847-5AAC691852A6}"/>
    <cellStyle name="Normal 13 5 6 7 14" xfId="19257" xr:uid="{30F14EF7-CAA2-4AF6-B93E-86FAB28E9A73}"/>
    <cellStyle name="Normal 13 5 6 7 15" xfId="19258" xr:uid="{97F87A80-7F34-433E-A1CB-11A67349D562}"/>
    <cellStyle name="Normal 13 5 6 7 16" xfId="19259" xr:uid="{BC0C1905-5444-4776-98B8-C6A75A5582A6}"/>
    <cellStyle name="Normal 13 5 6 7 17" xfId="19260" xr:uid="{7B5836FA-A4C8-4BA2-AA59-BB797912B10A}"/>
    <cellStyle name="Normal 13 5 6 7 18" xfId="19261" xr:uid="{D93CD53D-26B2-4A0F-94DB-B73BEFB24500}"/>
    <cellStyle name="Normal 13 5 6 7 19" xfId="19262" xr:uid="{C1EC103F-300D-429C-8764-32B55300B91A}"/>
    <cellStyle name="Normal 13 5 6 7 2" xfId="19263" xr:uid="{4407DC7F-87E3-4F60-BC9A-D20646FA7287}"/>
    <cellStyle name="Normal 13 5 6 7 20" xfId="19264" xr:uid="{BDE85870-51D3-4813-9FA0-A8D80FFECD43}"/>
    <cellStyle name="Normal 13 5 6 7 21" xfId="19265" xr:uid="{DA1EADEB-6646-4BA1-A8E2-F6E75923B9D5}"/>
    <cellStyle name="Normal 13 5 6 7 22" xfId="19266" xr:uid="{AA72D09E-4481-4EEA-B26B-BA1AD126F338}"/>
    <cellStyle name="Normal 13 5 6 7 3" xfId="19267" xr:uid="{C6868BCD-D001-42AD-B83E-77839B5E10C1}"/>
    <cellStyle name="Normal 13 5 6 7 4" xfId="19268" xr:uid="{A001EC46-ADF3-4491-848F-C7774AA540C2}"/>
    <cellStyle name="Normal 13 5 6 7 5" xfId="19269" xr:uid="{EB191F97-1F63-4F3C-AFD0-823F35BED735}"/>
    <cellStyle name="Normal 13 5 6 7 6" xfId="19270" xr:uid="{27B103E8-B572-4DD3-A2D1-E8E6D579A0EB}"/>
    <cellStyle name="Normal 13 5 6 7 7" xfId="19271" xr:uid="{26BFC3B2-93F8-4EBE-8621-7B8CA0A5F817}"/>
    <cellStyle name="Normal 13 5 6 7 8" xfId="19272" xr:uid="{F5D4ACB7-4898-4306-B97A-FAB3930D6B90}"/>
    <cellStyle name="Normal 13 5 6 7 9" xfId="19273" xr:uid="{2F818E32-3F0D-401D-A1E3-A28A2A965DAE}"/>
    <cellStyle name="Normal 13 5 6 8" xfId="19274" xr:uid="{76B70F96-A79F-46D6-B619-4F9228442599}"/>
    <cellStyle name="Normal 13 5 6 8 10" xfId="19275" xr:uid="{C27C55DB-AEC2-4823-A437-4FC3A2E4157C}"/>
    <cellStyle name="Normal 13 5 6 8 11" xfId="19276" xr:uid="{6EB5230A-792E-4DF0-810A-13CA5150E0E9}"/>
    <cellStyle name="Normal 13 5 6 8 12" xfId="19277" xr:uid="{E50448F0-94DA-49B1-81F4-3C29D4B8016A}"/>
    <cellStyle name="Normal 13 5 6 8 13" xfId="19278" xr:uid="{A9832D4E-BB4E-48D4-8AFA-4D4D3084AD73}"/>
    <cellStyle name="Normal 13 5 6 8 14" xfId="19279" xr:uid="{6E767405-7761-4634-A957-108D6FA2745D}"/>
    <cellStyle name="Normal 13 5 6 8 15" xfId="19280" xr:uid="{71AD7596-0F44-4A5E-9D7E-838DCAC1161D}"/>
    <cellStyle name="Normal 13 5 6 8 16" xfId="19281" xr:uid="{40ACA9E9-920D-430E-962B-31F05C74683E}"/>
    <cellStyle name="Normal 13 5 6 8 17" xfId="19282" xr:uid="{1864BEFC-5F15-4CB3-AA69-A5A3A197ABE7}"/>
    <cellStyle name="Normal 13 5 6 8 18" xfId="19283" xr:uid="{6B8C1793-F36F-4BB7-A382-08D36055F673}"/>
    <cellStyle name="Normal 13 5 6 8 19" xfId="19284" xr:uid="{61D3AEEA-D03A-44B7-B78F-809DF9F1159C}"/>
    <cellStyle name="Normal 13 5 6 8 2" xfId="19285" xr:uid="{7023C9B9-6E7C-41F6-993F-4A35C4AA139A}"/>
    <cellStyle name="Normal 13 5 6 8 20" xfId="19286" xr:uid="{81B854E2-BA4B-4B71-BE01-2B647013F6ED}"/>
    <cellStyle name="Normal 13 5 6 8 21" xfId="19287" xr:uid="{77350AC4-AA19-413A-A6CF-978C47197B81}"/>
    <cellStyle name="Normal 13 5 6 8 22" xfId="19288" xr:uid="{2D29E1E0-DB5C-4421-9D3A-203AE6EADA13}"/>
    <cellStyle name="Normal 13 5 6 8 3" xfId="19289" xr:uid="{D910F2FD-64B7-47E1-BB5C-E27E45AD1577}"/>
    <cellStyle name="Normal 13 5 6 8 4" xfId="19290" xr:uid="{66518A1D-75DC-4988-952F-C20DBEE39597}"/>
    <cellStyle name="Normal 13 5 6 8 5" xfId="19291" xr:uid="{E6782F20-70C1-4634-97D9-36C849FABF05}"/>
    <cellStyle name="Normal 13 5 6 8 6" xfId="19292" xr:uid="{76FDD146-E5E8-4B0F-BFB7-5C500B909D84}"/>
    <cellStyle name="Normal 13 5 6 8 7" xfId="19293" xr:uid="{04ABDA29-0FA4-4942-B561-77BBBBE2B055}"/>
    <cellStyle name="Normal 13 5 6 8 8" xfId="19294" xr:uid="{3755BC0A-1342-4D25-82F4-B7A0092BFC46}"/>
    <cellStyle name="Normal 13 5 6 8 9" xfId="19295" xr:uid="{64F963D4-14CA-46E1-89DE-AB832A8F27AE}"/>
    <cellStyle name="Normal 13 5 6 9" xfId="19296" xr:uid="{DD91E3C0-5A6B-4153-8197-D844FEBAF8BF}"/>
    <cellStyle name="Normal 13 5 6 9 10" xfId="19297" xr:uid="{D2B1FA2A-FB83-4E49-AC35-0F9CABF84AF0}"/>
    <cellStyle name="Normal 13 5 6 9 11" xfId="19298" xr:uid="{0A1C4FF6-0474-43DA-8454-E533624D5E94}"/>
    <cellStyle name="Normal 13 5 6 9 12" xfId="19299" xr:uid="{6D4AD0C3-DEC3-4859-94E4-40134B7BD204}"/>
    <cellStyle name="Normal 13 5 6 9 13" xfId="19300" xr:uid="{E5DF0480-6709-4245-BF3B-C8D63013EF17}"/>
    <cellStyle name="Normal 13 5 6 9 14" xfId="19301" xr:uid="{520812AE-525C-412F-B4C2-112F8E404BB9}"/>
    <cellStyle name="Normal 13 5 6 9 15" xfId="19302" xr:uid="{539D1652-5131-49EA-AF83-860B86F07903}"/>
    <cellStyle name="Normal 13 5 6 9 16" xfId="19303" xr:uid="{910B81E3-3D87-491A-8075-1650980EC0BA}"/>
    <cellStyle name="Normal 13 5 6 9 17" xfId="19304" xr:uid="{004B11EC-D341-4365-8351-078FC45CA7F1}"/>
    <cellStyle name="Normal 13 5 6 9 18" xfId="19305" xr:uid="{0BE426B0-0D5B-49DB-88EC-F7DB448AC79D}"/>
    <cellStyle name="Normal 13 5 6 9 19" xfId="19306" xr:uid="{55975FE2-6561-4820-AF6F-BE92FED9257C}"/>
    <cellStyle name="Normal 13 5 6 9 2" xfId="19307" xr:uid="{A136D873-1948-4AAB-AF3F-A8F2CEC48197}"/>
    <cellStyle name="Normal 13 5 6 9 20" xfId="19308" xr:uid="{548C4E50-508D-435E-827F-D5D6E03D2C13}"/>
    <cellStyle name="Normal 13 5 6 9 21" xfId="19309" xr:uid="{DA249981-11D6-4839-89DF-A6069AFDD0E2}"/>
    <cellStyle name="Normal 13 5 6 9 22" xfId="19310" xr:uid="{32520443-F44A-4183-BAFE-4320281DA6BF}"/>
    <cellStyle name="Normal 13 5 6 9 3" xfId="19311" xr:uid="{EBDFB1EC-D1B9-4ABA-9E23-D0033E47A071}"/>
    <cellStyle name="Normal 13 5 6 9 4" xfId="19312" xr:uid="{CF5DE50A-B17E-40E3-B834-411B9C8E78B0}"/>
    <cellStyle name="Normal 13 5 6 9 5" xfId="19313" xr:uid="{16CA52D1-A265-4E00-B6F8-8E7F5AABEF78}"/>
    <cellStyle name="Normal 13 5 6 9 6" xfId="19314" xr:uid="{4A3EF8AD-4162-45D6-B002-45B49E05422F}"/>
    <cellStyle name="Normal 13 5 6 9 7" xfId="19315" xr:uid="{4A1C2246-A1AE-4B56-93C5-1265169D5AD4}"/>
    <cellStyle name="Normal 13 5 6 9 8" xfId="19316" xr:uid="{9DC7E2EC-01C9-4CA2-972C-61D5F804DF49}"/>
    <cellStyle name="Normal 13 5 6 9 9" xfId="19317" xr:uid="{1DE9FE08-5A62-4E67-A2F3-D0921DD9C841}"/>
    <cellStyle name="Normal 13 5 7" xfId="19318" xr:uid="{DA91EE88-CAC8-4621-AFB6-C4F5D95BAF6A}"/>
    <cellStyle name="Normal 13 5 7 10" xfId="19319" xr:uid="{A2413F99-C8C3-4414-AE08-20B2FF2F2370}"/>
    <cellStyle name="Normal 13 5 7 11" xfId="19320" xr:uid="{6510ECB1-0ACE-42C2-B192-5D18225FC4A5}"/>
    <cellStyle name="Normal 13 5 7 12" xfId="19321" xr:uid="{796702CC-0642-4987-A527-9C28B19C9A1E}"/>
    <cellStyle name="Normal 13 5 7 13" xfId="19322" xr:uid="{1722C0D9-5B89-4F75-A215-E81E2DBA9C7F}"/>
    <cellStyle name="Normal 13 5 7 14" xfId="19323" xr:uid="{6DBAD6C2-433F-4F0E-B0E6-8E9FEE152680}"/>
    <cellStyle name="Normal 13 5 7 15" xfId="19324" xr:uid="{A2C77E8D-C13B-4F41-BF0E-344478CDC45F}"/>
    <cellStyle name="Normal 13 5 7 16" xfId="19325" xr:uid="{046A3203-DBC5-47E2-B922-DD0B9E2D6C0C}"/>
    <cellStyle name="Normal 13 5 7 17" xfId="19326" xr:uid="{817EA66F-2636-4CFB-B692-4966FBFBEF89}"/>
    <cellStyle name="Normal 13 5 7 18" xfId="19327" xr:uid="{8E17C9DE-F8B6-4557-AF1A-83A40CA91BFC}"/>
    <cellStyle name="Normal 13 5 7 19" xfId="19328" xr:uid="{DFBF1533-ABA8-45CE-BCE8-E81918BFBA32}"/>
    <cellStyle name="Normal 13 5 7 2" xfId="19329" xr:uid="{2EDAC1D9-FF66-4E61-9E6E-0E7C623A6850}"/>
    <cellStyle name="Normal 13 5 7 20" xfId="19330" xr:uid="{387A2008-81C6-48F3-9F84-AD695CE55D2B}"/>
    <cellStyle name="Normal 13 5 7 21" xfId="19331" xr:uid="{364B7EF8-CD3E-4B21-BBF4-AC97BF9FDADF}"/>
    <cellStyle name="Normal 13 5 7 22" xfId="19332" xr:uid="{DF35A2BF-0EAA-45AF-B2B5-277529C9641A}"/>
    <cellStyle name="Normal 13 5 7 3" xfId="19333" xr:uid="{2E025687-438C-4A15-B881-8DF54241D197}"/>
    <cellStyle name="Normal 13 5 7 4" xfId="19334" xr:uid="{F77D62DF-18EB-4346-A181-6A31B92C5B57}"/>
    <cellStyle name="Normal 13 5 7 5" xfId="19335" xr:uid="{7FB62133-D4DB-41A1-8B14-F5E3EE55FE76}"/>
    <cellStyle name="Normal 13 5 7 6" xfId="19336" xr:uid="{6252274A-3C8D-4466-97BE-435CC04B2165}"/>
    <cellStyle name="Normal 13 5 7 7" xfId="19337" xr:uid="{0CAF491F-BFB5-42DF-9550-B6A482F74708}"/>
    <cellStyle name="Normal 13 5 7 8" xfId="19338" xr:uid="{B68F58BF-8620-4D7B-8AF1-6F03E4B72C50}"/>
    <cellStyle name="Normal 13 5 7 9" xfId="19339" xr:uid="{DC4D642B-D0BA-4B82-AFB9-F7EC1FDE19C5}"/>
    <cellStyle name="Normal 13 5 8" xfId="19340" xr:uid="{1A09C0F6-D7A6-45E7-A479-A0452ED476DA}"/>
    <cellStyle name="Normal 13 5 8 10" xfId="19341" xr:uid="{60FD89B0-5406-4134-8BAF-1E5E4DE66C40}"/>
    <cellStyle name="Normal 13 5 8 11" xfId="19342" xr:uid="{ED418EEB-D628-484F-9D2F-769075A88DFC}"/>
    <cellStyle name="Normal 13 5 8 12" xfId="19343" xr:uid="{03A856AE-2555-4213-B797-E865E60322CA}"/>
    <cellStyle name="Normal 13 5 8 13" xfId="19344" xr:uid="{C2511868-7306-4BE9-9BD1-2F55009B24C9}"/>
    <cellStyle name="Normal 13 5 8 14" xfId="19345" xr:uid="{4829CC29-B800-4DB5-8115-EE0012691301}"/>
    <cellStyle name="Normal 13 5 8 15" xfId="19346" xr:uid="{375CD093-D357-4EB3-8588-C0C18BFADEB8}"/>
    <cellStyle name="Normal 13 5 8 16" xfId="19347" xr:uid="{7272786A-0308-4DDC-A44A-9D98F759EDD4}"/>
    <cellStyle name="Normal 13 5 8 17" xfId="19348" xr:uid="{7DD81AD1-E13E-43B0-B518-F37ACF83536B}"/>
    <cellStyle name="Normal 13 5 8 18" xfId="19349" xr:uid="{032C6FEF-1F0D-44A5-91DC-4816DF42CCE7}"/>
    <cellStyle name="Normal 13 5 8 19" xfId="19350" xr:uid="{CEC174C9-A637-4962-A10B-5DB934EFB0B3}"/>
    <cellStyle name="Normal 13 5 8 2" xfId="19351" xr:uid="{F6E5B7BB-B9B1-4F90-9ED3-EB80C99A6DA4}"/>
    <cellStyle name="Normal 13 5 8 20" xfId="19352" xr:uid="{FE823954-5BCE-47B9-BC53-39ED8E8DDD2A}"/>
    <cellStyle name="Normal 13 5 8 21" xfId="19353" xr:uid="{98105316-2467-4E05-934C-FED368C64E15}"/>
    <cellStyle name="Normal 13 5 8 22" xfId="19354" xr:uid="{B7EDF515-D349-4F76-964C-527FDB439F74}"/>
    <cellStyle name="Normal 13 5 8 3" xfId="19355" xr:uid="{6BA4523E-6BE3-4DD2-9330-673761701E0A}"/>
    <cellStyle name="Normal 13 5 8 4" xfId="19356" xr:uid="{211EB954-1EC3-4DD9-BDFF-044DC95411E6}"/>
    <cellStyle name="Normal 13 5 8 5" xfId="19357" xr:uid="{10F4E3A9-3E1B-4FB9-8C06-007C132033E0}"/>
    <cellStyle name="Normal 13 5 8 6" xfId="19358" xr:uid="{66469A03-EF46-4BA0-8C47-AE078EC779C0}"/>
    <cellStyle name="Normal 13 5 8 7" xfId="19359" xr:uid="{C5D44808-1C14-4977-963F-F0FACA275AE1}"/>
    <cellStyle name="Normal 13 5 8 8" xfId="19360" xr:uid="{DD68133C-267C-4E66-BCF4-B9D22BAFB004}"/>
    <cellStyle name="Normal 13 5 8 9" xfId="19361" xr:uid="{7A1556B1-09D6-445E-BA44-A907C1BA6AA1}"/>
    <cellStyle name="Normal 13 5 9" xfId="19362" xr:uid="{BC3D8832-F6D2-4626-9048-ACCA7DF3F03B}"/>
    <cellStyle name="Normal 13 5 9 10" xfId="19363" xr:uid="{AB5FE5A0-2A9F-4F82-B067-D7E9B1261867}"/>
    <cellStyle name="Normal 13 5 9 11" xfId="19364" xr:uid="{603C7537-0176-44E6-AAF5-D3890424DB22}"/>
    <cellStyle name="Normal 13 5 9 12" xfId="19365" xr:uid="{7CA0B3C2-B877-43E2-818A-73035AA7CD8F}"/>
    <cellStyle name="Normal 13 5 9 13" xfId="19366" xr:uid="{F3562D9C-9300-4529-B3EF-73E168FEF2F1}"/>
    <cellStyle name="Normal 13 5 9 14" xfId="19367" xr:uid="{A739EC7C-1E0B-45D5-A272-1ACAA8C219A1}"/>
    <cellStyle name="Normal 13 5 9 15" xfId="19368" xr:uid="{49714E5D-04F9-4645-A5AD-448B9BA06B30}"/>
    <cellStyle name="Normal 13 5 9 16" xfId="19369" xr:uid="{1DD1932C-BCBB-4843-ABC1-D1367B703715}"/>
    <cellStyle name="Normal 13 5 9 17" xfId="19370" xr:uid="{1B0F2B0A-E4E6-4391-A29B-CF31D66D1600}"/>
    <cellStyle name="Normal 13 5 9 18" xfId="19371" xr:uid="{ACED1809-9409-4E06-8C2E-F06107D2A33D}"/>
    <cellStyle name="Normal 13 5 9 19" xfId="19372" xr:uid="{DB7C2994-5B0C-498E-8859-240FEBE18E8C}"/>
    <cellStyle name="Normal 13 5 9 2" xfId="19373" xr:uid="{D6D9AED3-1971-453C-B69C-0C210298CE45}"/>
    <cellStyle name="Normal 13 5 9 20" xfId="19374" xr:uid="{8786344F-53A0-4C69-A837-B3945A6D0AA4}"/>
    <cellStyle name="Normal 13 5 9 21" xfId="19375" xr:uid="{D50DBD51-9931-4D0B-9F32-8801F125E135}"/>
    <cellStyle name="Normal 13 5 9 22" xfId="19376" xr:uid="{C6A016FC-3741-419F-B1B6-3DC71EA47238}"/>
    <cellStyle name="Normal 13 5 9 3" xfId="19377" xr:uid="{086153C2-8A98-4ACD-9685-FDDFA3FA4281}"/>
    <cellStyle name="Normal 13 5 9 4" xfId="19378" xr:uid="{7F9DDCB7-7B33-4E17-A6F7-0A7E61C436A9}"/>
    <cellStyle name="Normal 13 5 9 5" xfId="19379" xr:uid="{D0A608AC-BE99-40CF-AEEA-470EC8075E19}"/>
    <cellStyle name="Normal 13 5 9 6" xfId="19380" xr:uid="{745DB264-4921-481E-A82E-61C8FA6575E9}"/>
    <cellStyle name="Normal 13 5 9 7" xfId="19381" xr:uid="{981A3504-F8CB-42E6-B482-65B5F4521ACA}"/>
    <cellStyle name="Normal 13 5 9 8" xfId="19382" xr:uid="{31D108DB-2B49-4C16-A626-E8E80A8967CA}"/>
    <cellStyle name="Normal 13 5 9 9" xfId="19383" xr:uid="{809B3F39-F0FB-46E3-8031-ED57C97A771D}"/>
    <cellStyle name="Normal 13 6" xfId="262" xr:uid="{0C3B5BBC-B961-4439-82E8-8F4E0FB0A403}"/>
    <cellStyle name="Normal 13 6 10" xfId="19384" xr:uid="{0DEBAC48-039F-4634-87DD-C3C34DE2CAA7}"/>
    <cellStyle name="Normal 13 6 10 10" xfId="19385" xr:uid="{15EFC0A3-B560-413C-A7A4-17866998FEB0}"/>
    <cellStyle name="Normal 13 6 10 11" xfId="19386" xr:uid="{3A638D8A-901C-49DC-BB3F-79112341E55D}"/>
    <cellStyle name="Normal 13 6 10 12" xfId="19387" xr:uid="{190E1B33-099F-488B-8830-4E26FEFA4284}"/>
    <cellStyle name="Normal 13 6 10 13" xfId="19388" xr:uid="{DB70068C-0E16-45BD-AA35-7BE7327C63A2}"/>
    <cellStyle name="Normal 13 6 10 14" xfId="19389" xr:uid="{D3C50257-1173-48E2-B82F-BA34BC980D09}"/>
    <cellStyle name="Normal 13 6 10 15" xfId="19390" xr:uid="{D3F5CF61-44A9-4247-ACE1-22797A66AFE4}"/>
    <cellStyle name="Normal 13 6 10 16" xfId="19391" xr:uid="{32576DA8-305B-4179-B960-5FB6836AD753}"/>
    <cellStyle name="Normal 13 6 10 17" xfId="19392" xr:uid="{9C2A0083-5D67-45D8-B648-E38BA1AB9CDB}"/>
    <cellStyle name="Normal 13 6 10 18" xfId="19393" xr:uid="{F0429DC6-0B40-47BB-A241-4DA49E8D43E9}"/>
    <cellStyle name="Normal 13 6 10 19" xfId="19394" xr:uid="{9D7A12C5-B69D-4F79-AE4E-A28607807C64}"/>
    <cellStyle name="Normal 13 6 10 2" xfId="19395" xr:uid="{C5FD6404-1FEF-475A-8045-19997B8A64E0}"/>
    <cellStyle name="Normal 13 6 10 20" xfId="19396" xr:uid="{29E7BC72-0A72-4498-920E-61B7785B0B2A}"/>
    <cellStyle name="Normal 13 6 10 21" xfId="19397" xr:uid="{3A04187C-9548-4469-99F5-B4E9FFC86E9D}"/>
    <cellStyle name="Normal 13 6 10 22" xfId="19398" xr:uid="{1804079A-B8B2-42FE-8B65-9BD51105A19D}"/>
    <cellStyle name="Normal 13 6 10 3" xfId="19399" xr:uid="{1F7950B6-CFD5-4702-9A35-92400E121DA0}"/>
    <cellStyle name="Normal 13 6 10 4" xfId="19400" xr:uid="{C33C7294-7109-4411-A1C2-69EB3E759470}"/>
    <cellStyle name="Normal 13 6 10 5" xfId="19401" xr:uid="{9878BFDF-E7FF-47DC-9A3F-FD7A1CF031B7}"/>
    <cellStyle name="Normal 13 6 10 6" xfId="19402" xr:uid="{00216C2F-82EF-4BE2-BC74-281064D2F2B5}"/>
    <cellStyle name="Normal 13 6 10 7" xfId="19403" xr:uid="{EEEB1DC6-373B-47C2-B591-FDC17E179381}"/>
    <cellStyle name="Normal 13 6 10 8" xfId="19404" xr:uid="{693FE544-877F-49F6-BB68-39034A3816AE}"/>
    <cellStyle name="Normal 13 6 10 9" xfId="19405" xr:uid="{50951030-00E6-4A75-BBE4-0039EF5095EA}"/>
    <cellStyle name="Normal 13 6 11" xfId="19406" xr:uid="{241A4D2D-A8BA-4D54-BF73-5E864CA6AF45}"/>
    <cellStyle name="Normal 13 6 11 10" xfId="19407" xr:uid="{B92E836F-0107-4268-BB66-FADB064C9CC8}"/>
    <cellStyle name="Normal 13 6 11 11" xfId="19408" xr:uid="{FDBDD75D-F187-4489-8E1B-B8FF0265C39D}"/>
    <cellStyle name="Normal 13 6 11 12" xfId="19409" xr:uid="{EE540B92-E23E-45F9-813E-3BB5A1EC17D6}"/>
    <cellStyle name="Normal 13 6 11 13" xfId="19410" xr:uid="{C1C8C9DD-2593-497B-8C54-83202218A42D}"/>
    <cellStyle name="Normal 13 6 11 14" xfId="19411" xr:uid="{E2022922-69C7-4308-823E-D78BCE11EAC9}"/>
    <cellStyle name="Normal 13 6 11 15" xfId="19412" xr:uid="{93E9D3BC-6850-4C9C-9227-08E5FCC19E2E}"/>
    <cellStyle name="Normal 13 6 11 16" xfId="19413" xr:uid="{971FADC1-2AEA-411C-89B9-57E1FBBA6EA8}"/>
    <cellStyle name="Normal 13 6 11 17" xfId="19414" xr:uid="{D02A713D-75E1-4A2C-8317-3F270BB9F2FE}"/>
    <cellStyle name="Normal 13 6 11 18" xfId="19415" xr:uid="{64D701E0-CFA5-4373-90F3-0291257DB5F9}"/>
    <cellStyle name="Normal 13 6 11 19" xfId="19416" xr:uid="{6E0711DD-A840-4659-AD10-AE766AE2ED65}"/>
    <cellStyle name="Normal 13 6 11 2" xfId="19417" xr:uid="{8E78FA4B-CBA1-4EF0-BFD6-A825C3036AB1}"/>
    <cellStyle name="Normal 13 6 11 20" xfId="19418" xr:uid="{FF3072DB-1337-468E-BBBD-18A09E9C73C8}"/>
    <cellStyle name="Normal 13 6 11 21" xfId="19419" xr:uid="{C3173D51-DF63-4449-8E1F-080DC076624A}"/>
    <cellStyle name="Normal 13 6 11 22" xfId="19420" xr:uid="{72DE67EC-DC46-4F03-B63C-8DB02CA38F03}"/>
    <cellStyle name="Normal 13 6 11 3" xfId="19421" xr:uid="{00F58856-D23E-4DA6-B39B-71E9DCE4D175}"/>
    <cellStyle name="Normal 13 6 11 4" xfId="19422" xr:uid="{F7FD3463-EFC1-42CB-82B2-BD32D595B9D1}"/>
    <cellStyle name="Normal 13 6 11 5" xfId="19423" xr:uid="{99424C9F-6116-44E5-A310-B7BEAC258EC2}"/>
    <cellStyle name="Normal 13 6 11 6" xfId="19424" xr:uid="{1966B99E-B3E6-4C78-963F-23FEEA5C07B4}"/>
    <cellStyle name="Normal 13 6 11 7" xfId="19425" xr:uid="{717CA229-684D-4CAF-B077-73E217196CFF}"/>
    <cellStyle name="Normal 13 6 11 8" xfId="19426" xr:uid="{E017A411-8D31-46FB-823A-EBAC528371C6}"/>
    <cellStyle name="Normal 13 6 11 9" xfId="19427" xr:uid="{B462102B-D0F2-40D6-99EB-2078FC4D1145}"/>
    <cellStyle name="Normal 13 6 12" xfId="19428" xr:uid="{0E102CAE-8BD8-48F4-9955-F21DB83738BD}"/>
    <cellStyle name="Normal 13 6 12 10" xfId="19429" xr:uid="{124A1857-52D9-4623-A6C1-E79831CDE391}"/>
    <cellStyle name="Normal 13 6 12 11" xfId="19430" xr:uid="{826FDC9B-6186-4CBF-BCB0-16F9FCCBE6FA}"/>
    <cellStyle name="Normal 13 6 12 12" xfId="19431" xr:uid="{F62BCAEE-E5BD-4973-A7B8-06AC6706F59D}"/>
    <cellStyle name="Normal 13 6 12 13" xfId="19432" xr:uid="{0D5D360F-2C1F-4540-B137-6CAD3DAADC1F}"/>
    <cellStyle name="Normal 13 6 12 14" xfId="19433" xr:uid="{84F7CC4E-7A8A-44A8-8446-AEF4F55A2A15}"/>
    <cellStyle name="Normal 13 6 12 15" xfId="19434" xr:uid="{5EC0C295-539C-4194-B4AA-5545EC9CF5E9}"/>
    <cellStyle name="Normal 13 6 12 16" xfId="19435" xr:uid="{E3FA1092-CB55-4821-A7AF-FC69951CE40B}"/>
    <cellStyle name="Normal 13 6 12 17" xfId="19436" xr:uid="{DFE931ED-7131-41E4-9A31-0F25DC0991CE}"/>
    <cellStyle name="Normal 13 6 12 18" xfId="19437" xr:uid="{F0732C08-08B2-4AA9-BBA5-63E68944954A}"/>
    <cellStyle name="Normal 13 6 12 19" xfId="19438" xr:uid="{332D0543-4710-45AC-86AB-206CE41CC4DD}"/>
    <cellStyle name="Normal 13 6 12 2" xfId="19439" xr:uid="{0FFCCE80-A9D6-446A-BD84-969051C8C023}"/>
    <cellStyle name="Normal 13 6 12 20" xfId="19440" xr:uid="{0C29A6C7-C6BF-445E-A885-6F3BC64C5E9B}"/>
    <cellStyle name="Normal 13 6 12 21" xfId="19441" xr:uid="{A7A652AD-80B3-4DE6-845D-E806F7DE4EB8}"/>
    <cellStyle name="Normal 13 6 12 22" xfId="19442" xr:uid="{BDBFD7A7-F299-41F6-B299-0C18F1658C90}"/>
    <cellStyle name="Normal 13 6 12 3" xfId="19443" xr:uid="{BDF427DB-BA6D-43F9-B465-CFD18E169DF3}"/>
    <cellStyle name="Normal 13 6 12 4" xfId="19444" xr:uid="{0CFCFE16-D7CF-4AA8-9A69-DE1C28800AD3}"/>
    <cellStyle name="Normal 13 6 12 5" xfId="19445" xr:uid="{C6E2BCC4-D808-4BC8-845F-3A74C8D75736}"/>
    <cellStyle name="Normal 13 6 12 6" xfId="19446" xr:uid="{3057E939-9262-4519-95BB-4B2F4B1D52B2}"/>
    <cellStyle name="Normal 13 6 12 7" xfId="19447" xr:uid="{C06F57C3-8194-42A1-83B8-40A12D3C67A1}"/>
    <cellStyle name="Normal 13 6 12 8" xfId="19448" xr:uid="{E806DF6D-F6F6-42C3-976E-8EE8AD1BD543}"/>
    <cellStyle name="Normal 13 6 12 9" xfId="19449" xr:uid="{187B82F2-4D3B-4C3A-A049-A028CD1B1142}"/>
    <cellStyle name="Normal 13 6 13" xfId="19450" xr:uid="{555F3E6E-FEBF-4C87-82F0-D7C6CC662F10}"/>
    <cellStyle name="Normal 13 6 13 10" xfId="19451" xr:uid="{9DF2BD3E-AD25-4EED-86C4-EED161D450A9}"/>
    <cellStyle name="Normal 13 6 13 11" xfId="19452" xr:uid="{924480D5-B8E1-424F-9DFA-A09497EC1B50}"/>
    <cellStyle name="Normal 13 6 13 12" xfId="19453" xr:uid="{A801C51F-048B-43B3-9C88-04CF8C4929D5}"/>
    <cellStyle name="Normal 13 6 13 13" xfId="19454" xr:uid="{3D876222-6073-4A50-A5D5-7FE7175E0178}"/>
    <cellStyle name="Normal 13 6 13 14" xfId="19455" xr:uid="{C64DD6B3-B624-4434-BB44-4BD4419657AD}"/>
    <cellStyle name="Normal 13 6 13 15" xfId="19456" xr:uid="{D1ED49E3-E90E-49C7-AE83-3BF828509467}"/>
    <cellStyle name="Normal 13 6 13 16" xfId="19457" xr:uid="{4A7D1CF6-96E7-4772-99FA-7A2947A90193}"/>
    <cellStyle name="Normal 13 6 13 17" xfId="19458" xr:uid="{171D26E4-5EF6-47EF-9067-A98D88B08274}"/>
    <cellStyle name="Normal 13 6 13 18" xfId="19459" xr:uid="{7A1C7ADA-C9AC-41EB-AA2E-42B0ABD1655F}"/>
    <cellStyle name="Normal 13 6 13 19" xfId="19460" xr:uid="{0ACA1C62-665C-40B0-A134-5F269A23DCA2}"/>
    <cellStyle name="Normal 13 6 13 2" xfId="19461" xr:uid="{7EEB91E7-8C9E-4328-84E1-CEC37EAD4B72}"/>
    <cellStyle name="Normal 13 6 13 20" xfId="19462" xr:uid="{16CAC5F9-3A10-46A6-B845-48AD16135F71}"/>
    <cellStyle name="Normal 13 6 13 21" xfId="19463" xr:uid="{74BA36D4-AEDF-4ED5-B873-C7D5F4AAEB4C}"/>
    <cellStyle name="Normal 13 6 13 22" xfId="19464" xr:uid="{C97C734C-138C-4047-A374-A774EC04B70A}"/>
    <cellStyle name="Normal 13 6 13 3" xfId="19465" xr:uid="{072B0CCB-6626-4837-9264-B477B7B5B636}"/>
    <cellStyle name="Normal 13 6 13 4" xfId="19466" xr:uid="{71034CF9-C6E6-414B-AA20-A0C4D39A2422}"/>
    <cellStyle name="Normal 13 6 13 5" xfId="19467" xr:uid="{F61DC5AE-E671-4573-97C0-E905D4951EAF}"/>
    <cellStyle name="Normal 13 6 13 6" xfId="19468" xr:uid="{634ABD3C-DCD1-4D2E-838F-289EB0EA4FF9}"/>
    <cellStyle name="Normal 13 6 13 7" xfId="19469" xr:uid="{1AD3A5EF-A491-4265-B5DB-3DDD949AA6AA}"/>
    <cellStyle name="Normal 13 6 13 8" xfId="19470" xr:uid="{5207437F-F8AC-4FA0-B9B5-D46B8237FD2D}"/>
    <cellStyle name="Normal 13 6 13 9" xfId="19471" xr:uid="{EF5B8165-9CE9-45BE-AEE7-6F2BACA9BB47}"/>
    <cellStyle name="Normal 13 6 14" xfId="19472" xr:uid="{30926AF6-CF66-4BE9-8A1A-D79412A32995}"/>
    <cellStyle name="Normal 13 6 14 10" xfId="19473" xr:uid="{4CD1ACDE-90A5-4637-9FCC-D9C43A4F3C65}"/>
    <cellStyle name="Normal 13 6 14 11" xfId="19474" xr:uid="{8DC866FD-837E-4839-BBD3-84F4B545831C}"/>
    <cellStyle name="Normal 13 6 14 12" xfId="19475" xr:uid="{615CB0CB-521B-4B59-9438-364852CCF69F}"/>
    <cellStyle name="Normal 13 6 14 13" xfId="19476" xr:uid="{33F2F517-28A9-4CF4-B57F-E84D6C7702E2}"/>
    <cellStyle name="Normal 13 6 14 14" xfId="19477" xr:uid="{10B1E016-C400-496A-BA55-34A369C6DBF6}"/>
    <cellStyle name="Normal 13 6 14 15" xfId="19478" xr:uid="{469B3EF0-BC47-415C-B74E-680720D4BA46}"/>
    <cellStyle name="Normal 13 6 14 16" xfId="19479" xr:uid="{299B8820-AE12-4110-8319-63AB438E322F}"/>
    <cellStyle name="Normal 13 6 14 17" xfId="19480" xr:uid="{68527876-3E5E-493C-81EF-2554A58ACE3B}"/>
    <cellStyle name="Normal 13 6 14 18" xfId="19481" xr:uid="{E9DFE3F7-DED2-4026-AF2E-0293C5FF1052}"/>
    <cellStyle name="Normal 13 6 14 19" xfId="19482" xr:uid="{74DF84F8-F72C-49CD-971F-36CB9B07F298}"/>
    <cellStyle name="Normal 13 6 14 2" xfId="19483" xr:uid="{377C9804-9970-4C24-B770-FEF7BCE4F594}"/>
    <cellStyle name="Normal 13 6 14 20" xfId="19484" xr:uid="{55B9A4BF-13AE-4E37-910C-327CE381455E}"/>
    <cellStyle name="Normal 13 6 14 21" xfId="19485" xr:uid="{BC46B7A4-A97F-4DAC-8C2D-144C4A00928D}"/>
    <cellStyle name="Normal 13 6 14 22" xfId="19486" xr:uid="{0E0E4176-39A4-4D65-A3C5-07968AA3F8A3}"/>
    <cellStyle name="Normal 13 6 14 3" xfId="19487" xr:uid="{28B21B52-8BE5-4F16-99F9-1D1D3281DB1D}"/>
    <cellStyle name="Normal 13 6 14 4" xfId="19488" xr:uid="{CE6395E4-79D1-4162-B555-30E0C702E102}"/>
    <cellStyle name="Normal 13 6 14 5" xfId="19489" xr:uid="{99FFE6D2-0831-45B7-B039-A690F1059D66}"/>
    <cellStyle name="Normal 13 6 14 6" xfId="19490" xr:uid="{56D1A1D3-693F-41EC-949B-69759F0FA812}"/>
    <cellStyle name="Normal 13 6 14 7" xfId="19491" xr:uid="{D9992945-26B6-4CBF-A567-A8D9B42D19BD}"/>
    <cellStyle name="Normal 13 6 14 8" xfId="19492" xr:uid="{73E54DAA-E334-405F-A89A-C169B1021C32}"/>
    <cellStyle name="Normal 13 6 14 9" xfId="19493" xr:uid="{3AAEA8CD-2467-4143-A597-D4449BA8E2A0}"/>
    <cellStyle name="Normal 13 6 15" xfId="19494" xr:uid="{4D45BC25-ED47-40AC-8EE8-E9B7B9751006}"/>
    <cellStyle name="Normal 13 6 15 10" xfId="19495" xr:uid="{03AC98B7-A64D-4099-9EFA-EE51919F11E2}"/>
    <cellStyle name="Normal 13 6 15 11" xfId="19496" xr:uid="{F52A6BDF-3C52-4F3F-BC35-B8256BD73BA3}"/>
    <cellStyle name="Normal 13 6 15 12" xfId="19497" xr:uid="{CC5E7107-1687-4599-BBB9-64FCA072CAE3}"/>
    <cellStyle name="Normal 13 6 15 13" xfId="19498" xr:uid="{D08740F1-98DE-41C1-95C1-9F0F25A30BF8}"/>
    <cellStyle name="Normal 13 6 15 14" xfId="19499" xr:uid="{4010D142-376D-4794-AD8D-34C77DEF0719}"/>
    <cellStyle name="Normal 13 6 15 15" xfId="19500" xr:uid="{2324F2E0-C353-4D57-AF17-B19FA834B13F}"/>
    <cellStyle name="Normal 13 6 15 16" xfId="19501" xr:uid="{79A0385D-96EE-4055-B4A3-C63E05B54852}"/>
    <cellStyle name="Normal 13 6 15 17" xfId="19502" xr:uid="{B1997938-C848-4171-AA3B-F847E73DBCFF}"/>
    <cellStyle name="Normal 13 6 15 18" xfId="19503" xr:uid="{AE678277-EDF7-4A30-BA6A-99B5171198C5}"/>
    <cellStyle name="Normal 13 6 15 19" xfId="19504" xr:uid="{9B335A32-311A-433F-A315-1BCE54D8BD61}"/>
    <cellStyle name="Normal 13 6 15 2" xfId="19505" xr:uid="{32646941-2EE3-4BE6-87ED-7D2A30C67664}"/>
    <cellStyle name="Normal 13 6 15 20" xfId="19506" xr:uid="{1C484D1C-7DF0-4CC3-9725-B78AB243FAA8}"/>
    <cellStyle name="Normal 13 6 15 21" xfId="19507" xr:uid="{2D3816EC-77B2-405E-88C5-ABEBB2C32215}"/>
    <cellStyle name="Normal 13 6 15 22" xfId="19508" xr:uid="{C13683A3-DFD0-4CDF-A598-18A932E5212D}"/>
    <cellStyle name="Normal 13 6 15 3" xfId="19509" xr:uid="{FF1388FD-F6BF-40BD-B145-0504D341BE73}"/>
    <cellStyle name="Normal 13 6 15 4" xfId="19510" xr:uid="{5655887D-D94D-44D1-9980-DBA5B19C7D4A}"/>
    <cellStyle name="Normal 13 6 15 5" xfId="19511" xr:uid="{8D3697E7-DD0F-4451-A9FD-4DA4DA7E6F3D}"/>
    <cellStyle name="Normal 13 6 15 6" xfId="19512" xr:uid="{2422B40C-9B80-4A49-B23D-50A621ECC6FC}"/>
    <cellStyle name="Normal 13 6 15 7" xfId="19513" xr:uid="{2A861065-6A02-4649-A827-C44AB06DAF71}"/>
    <cellStyle name="Normal 13 6 15 8" xfId="19514" xr:uid="{607F58CD-15D9-4128-AD1D-317198BC76CD}"/>
    <cellStyle name="Normal 13 6 15 9" xfId="19515" xr:uid="{EF3A5517-259B-4ADA-8C35-35CD212ACC78}"/>
    <cellStyle name="Normal 13 6 16" xfId="19516" xr:uid="{A47DE31E-939B-4696-B54E-2F41DDEB3FD0}"/>
    <cellStyle name="Normal 13 6 17" xfId="19517" xr:uid="{DDF96C3B-AC66-4E5E-B172-E43A589656B0}"/>
    <cellStyle name="Normal 13 6 18" xfId="19518" xr:uid="{A6CF7572-CFBE-46FE-A6D0-DBEECA80A5BB}"/>
    <cellStyle name="Normal 13 6 19" xfId="19519" xr:uid="{01B5AAFC-0A67-46E9-BA4F-D68159623000}"/>
    <cellStyle name="Normal 13 6 2" xfId="19520" xr:uid="{4CCBE0AA-C855-40C9-88A9-89E7FA999EFD}"/>
    <cellStyle name="Normal 13 6 2 10" xfId="19521" xr:uid="{C5AA21D8-5EF1-46C8-BEF1-810D95A36D33}"/>
    <cellStyle name="Normal 13 6 2 10 10" xfId="19522" xr:uid="{FD6C0EF7-3CE0-4628-9588-FA65DD304A4C}"/>
    <cellStyle name="Normal 13 6 2 10 11" xfId="19523" xr:uid="{EA01934D-24AC-479E-B85D-9AEA8A41A074}"/>
    <cellStyle name="Normal 13 6 2 10 12" xfId="19524" xr:uid="{B4DDF922-98EB-4D81-8DA6-DE4A4D835068}"/>
    <cellStyle name="Normal 13 6 2 10 13" xfId="19525" xr:uid="{A2773A0E-E7AF-4786-8910-9EB0AA0AB5E9}"/>
    <cellStyle name="Normal 13 6 2 10 14" xfId="19526" xr:uid="{4B301F97-F594-4153-86B5-7DD097492091}"/>
    <cellStyle name="Normal 13 6 2 10 15" xfId="19527" xr:uid="{4756BAA5-1DCE-4893-88D3-89C5EAD0C493}"/>
    <cellStyle name="Normal 13 6 2 10 16" xfId="19528" xr:uid="{02FA060F-7D66-41F4-A4C0-6005E3C5C9F0}"/>
    <cellStyle name="Normal 13 6 2 10 17" xfId="19529" xr:uid="{4467D003-E531-4291-9D37-989E8BC62863}"/>
    <cellStyle name="Normal 13 6 2 10 18" xfId="19530" xr:uid="{03C54517-D82C-494C-9AD7-2550BAB8094B}"/>
    <cellStyle name="Normal 13 6 2 10 19" xfId="19531" xr:uid="{C07C3B84-5941-40E9-969E-CF5EB0C2D32E}"/>
    <cellStyle name="Normal 13 6 2 10 2" xfId="19532" xr:uid="{5768DAA3-E78F-4DF1-8C12-AE48AF5C65C9}"/>
    <cellStyle name="Normal 13 6 2 10 20" xfId="19533" xr:uid="{281B0206-9782-42CC-AEFB-CC20488D4A5A}"/>
    <cellStyle name="Normal 13 6 2 10 21" xfId="19534" xr:uid="{99E38868-F621-4967-9D23-B71A0D68C6D2}"/>
    <cellStyle name="Normal 13 6 2 10 22" xfId="19535" xr:uid="{EE515090-F5E7-4A4A-8DD0-3CB552BBF657}"/>
    <cellStyle name="Normal 13 6 2 10 3" xfId="19536" xr:uid="{22EE038E-918D-4DCD-8FDC-7CE2348E2FF4}"/>
    <cellStyle name="Normal 13 6 2 10 4" xfId="19537" xr:uid="{59CE8414-B286-4314-B4D0-4A585899ED79}"/>
    <cellStyle name="Normal 13 6 2 10 5" xfId="19538" xr:uid="{61ADB1CF-E21D-4044-99EC-E096DE946612}"/>
    <cellStyle name="Normal 13 6 2 10 6" xfId="19539" xr:uid="{1DF20D73-6F5C-48FC-A2F3-9018171F9A09}"/>
    <cellStyle name="Normal 13 6 2 10 7" xfId="19540" xr:uid="{DF93EADE-9F67-4A92-A6B9-C688376C0B14}"/>
    <cellStyle name="Normal 13 6 2 10 8" xfId="19541" xr:uid="{677DAFE8-2BAC-480D-A3B5-EDCCC98EECC0}"/>
    <cellStyle name="Normal 13 6 2 10 9" xfId="19542" xr:uid="{D03B628C-8E01-4749-B217-35D3E8C71ECF}"/>
    <cellStyle name="Normal 13 6 2 11" xfId="19543" xr:uid="{F0A9DB41-6C00-4AC0-A0F6-F5C2AA2E7359}"/>
    <cellStyle name="Normal 13 6 2 12" xfId="19544" xr:uid="{428C0B79-3B34-4600-AB0A-CABF39F7E2D9}"/>
    <cellStyle name="Normal 13 6 2 13" xfId="19545" xr:uid="{97ADAED6-8A29-40F3-A1AD-F36ED39E757E}"/>
    <cellStyle name="Normal 13 6 2 14" xfId="19546" xr:uid="{F92866A4-8CF9-4EF7-ADD3-553D5020401C}"/>
    <cellStyle name="Normal 13 6 2 15" xfId="19547" xr:uid="{935D1798-AF9C-4833-8263-475A28F2B4F5}"/>
    <cellStyle name="Normal 13 6 2 16" xfId="19548" xr:uid="{5319A492-8B92-47F3-86D1-43A49933FB9A}"/>
    <cellStyle name="Normal 13 6 2 17" xfId="19549" xr:uid="{D6B7F554-B462-4A8A-9C2E-297FADDAEF61}"/>
    <cellStyle name="Normal 13 6 2 18" xfId="19550" xr:uid="{C747ECFA-889E-47CF-8773-1B89FC3EA22C}"/>
    <cellStyle name="Normal 13 6 2 19" xfId="19551" xr:uid="{38C07D1A-858F-46A6-90C3-A47DD10EC440}"/>
    <cellStyle name="Normal 13 6 2 2" xfId="19552" xr:uid="{0194ADDC-71BA-4F5A-8998-11E4B17EB5A4}"/>
    <cellStyle name="Normal 13 6 2 2 10" xfId="19553" xr:uid="{4416E0BD-3804-41DE-A605-5F68D80BBA73}"/>
    <cellStyle name="Normal 13 6 2 2 11" xfId="19554" xr:uid="{2B32224D-6C9D-46E6-B888-E871134D64FF}"/>
    <cellStyle name="Normal 13 6 2 2 12" xfId="19555" xr:uid="{BBC42679-BBED-4EC6-946D-6C946882039F}"/>
    <cellStyle name="Normal 13 6 2 2 13" xfId="19556" xr:uid="{33C5E2D1-418B-437B-8995-CCC7F8F8627C}"/>
    <cellStyle name="Normal 13 6 2 2 14" xfId="19557" xr:uid="{F55211A2-B154-4F34-889A-63E2C8D7861F}"/>
    <cellStyle name="Normal 13 6 2 2 15" xfId="19558" xr:uid="{A125D712-4D27-4C98-9E4E-3AD4ACA31014}"/>
    <cellStyle name="Normal 13 6 2 2 16" xfId="19559" xr:uid="{00FBF3A9-6F97-4786-B1CA-12CBFFA3CCAE}"/>
    <cellStyle name="Normal 13 6 2 2 17" xfId="19560" xr:uid="{B79D2FA7-422B-4E44-8CEB-E2381E69767A}"/>
    <cellStyle name="Normal 13 6 2 2 18" xfId="19561" xr:uid="{41648EA1-A785-47D8-A2D9-262D9CA466A6}"/>
    <cellStyle name="Normal 13 6 2 2 19" xfId="19562" xr:uid="{0F4493CA-E098-4520-B3F5-0437069444F7}"/>
    <cellStyle name="Normal 13 6 2 2 2" xfId="19563" xr:uid="{5F735A32-B942-4C5C-BA96-B3D144035F14}"/>
    <cellStyle name="Normal 13 6 2 2 20" xfId="19564" xr:uid="{0C4FD052-D875-46CE-A8F3-E2B20A8782F7}"/>
    <cellStyle name="Normal 13 6 2 2 21" xfId="19565" xr:uid="{E0EB4173-B2C2-4BF1-A830-4EB0C0679B2C}"/>
    <cellStyle name="Normal 13 6 2 2 22" xfId="19566" xr:uid="{798C1A8B-3B82-4E36-B286-0D9F86F6886A}"/>
    <cellStyle name="Normal 13 6 2 2 3" xfId="19567" xr:uid="{D019621C-EB51-4E93-92EF-C4417C36516E}"/>
    <cellStyle name="Normal 13 6 2 2 4" xfId="19568" xr:uid="{79B6C86D-D315-4BDB-8C73-63C21D6E94AD}"/>
    <cellStyle name="Normal 13 6 2 2 5" xfId="19569" xr:uid="{9DA78901-EF16-4BC4-B785-688D00EB3958}"/>
    <cellStyle name="Normal 13 6 2 2 6" xfId="19570" xr:uid="{5B30EAF5-E472-4B55-ABBC-0E44CCDC9F56}"/>
    <cellStyle name="Normal 13 6 2 2 7" xfId="19571" xr:uid="{72F09E2B-D3C9-404A-9255-4BE3C159106F}"/>
    <cellStyle name="Normal 13 6 2 2 8" xfId="19572" xr:uid="{385753D2-759C-437C-ACD1-FF66BD1330C8}"/>
    <cellStyle name="Normal 13 6 2 2 9" xfId="19573" xr:uid="{3F76C646-738B-4001-A7F6-B32A4A40238C}"/>
    <cellStyle name="Normal 13 6 2 20" xfId="19574" xr:uid="{E3326B35-7D2B-45D8-9D73-2FE775A8D64E}"/>
    <cellStyle name="Normal 13 6 2 21" xfId="19575" xr:uid="{83336AF2-EB28-4C03-9291-1851F8B6F5EE}"/>
    <cellStyle name="Normal 13 6 2 22" xfId="19576" xr:uid="{F3B5058D-DD87-483D-897E-0B149DE86926}"/>
    <cellStyle name="Normal 13 6 2 23" xfId="19577" xr:uid="{7BAC37BE-2541-41DF-850E-7C2007EA58AD}"/>
    <cellStyle name="Normal 13 6 2 24" xfId="19578" xr:uid="{E96EBF66-5844-42D4-A225-35CD0467D5AF}"/>
    <cellStyle name="Normal 13 6 2 25" xfId="19579" xr:uid="{D5947DB3-3229-4635-908A-C01DA3573B72}"/>
    <cellStyle name="Normal 13 6 2 26" xfId="19580" xr:uid="{42F9C0B8-6C10-450A-97E1-96E2F9743BF2}"/>
    <cellStyle name="Normal 13 6 2 27" xfId="19581" xr:uid="{9CF95A92-D49F-4F77-978A-4170F80E7F9E}"/>
    <cellStyle name="Normal 13 6 2 28" xfId="19582" xr:uid="{15A7523F-0C38-4096-A222-9CE94AE5D1A1}"/>
    <cellStyle name="Normal 13 6 2 29" xfId="19583" xr:uid="{5711D790-946B-46BD-B8FE-A80BE58213CD}"/>
    <cellStyle name="Normal 13 6 2 3" xfId="19584" xr:uid="{C811920C-8742-432E-9B92-47651EA7C1B8}"/>
    <cellStyle name="Normal 13 6 2 3 10" xfId="19585" xr:uid="{2A38D3ED-1370-43D7-A13B-12C479F2C19A}"/>
    <cellStyle name="Normal 13 6 2 3 11" xfId="19586" xr:uid="{30C6DA5C-0CBF-40A2-9113-931B6DF80781}"/>
    <cellStyle name="Normal 13 6 2 3 12" xfId="19587" xr:uid="{2F465709-6865-4994-B795-AC31A56C50B0}"/>
    <cellStyle name="Normal 13 6 2 3 13" xfId="19588" xr:uid="{5720F520-A6EC-49F5-97CB-97D23523A889}"/>
    <cellStyle name="Normal 13 6 2 3 14" xfId="19589" xr:uid="{934A2B93-0105-4625-B2C6-388EDB94B2D6}"/>
    <cellStyle name="Normal 13 6 2 3 15" xfId="19590" xr:uid="{D24AFC12-3B29-4C7F-B57B-DC8659A250E2}"/>
    <cellStyle name="Normal 13 6 2 3 16" xfId="19591" xr:uid="{7E5426B9-BDE3-441B-B112-19B8A49DD5F6}"/>
    <cellStyle name="Normal 13 6 2 3 17" xfId="19592" xr:uid="{0B04A451-9403-4196-AA33-41538196EFA6}"/>
    <cellStyle name="Normal 13 6 2 3 18" xfId="19593" xr:uid="{7E8E318D-5B90-47DB-808F-7BE74CFB5148}"/>
    <cellStyle name="Normal 13 6 2 3 19" xfId="19594" xr:uid="{105F5E15-42A7-430B-A3E3-9EFF0D0A5467}"/>
    <cellStyle name="Normal 13 6 2 3 2" xfId="19595" xr:uid="{9213836F-285D-4F0C-AAFF-145E8DDE3A49}"/>
    <cellStyle name="Normal 13 6 2 3 20" xfId="19596" xr:uid="{989F3493-BE20-4E67-9953-6CD843E6715E}"/>
    <cellStyle name="Normal 13 6 2 3 21" xfId="19597" xr:uid="{DE60CACD-6BEA-42D6-BDA7-EA33BB5992D7}"/>
    <cellStyle name="Normal 13 6 2 3 22" xfId="19598" xr:uid="{31122D7F-A7DA-4CC8-94AB-CBDCF5F4C3F9}"/>
    <cellStyle name="Normal 13 6 2 3 3" xfId="19599" xr:uid="{CD86552E-E5C4-4A23-8C10-CE8D9BED6F10}"/>
    <cellStyle name="Normal 13 6 2 3 4" xfId="19600" xr:uid="{E65192FA-A5DA-4CA5-B410-CF4452A337A0}"/>
    <cellStyle name="Normal 13 6 2 3 5" xfId="19601" xr:uid="{0BD5621B-20EC-43F7-83A6-AD8C23E5F476}"/>
    <cellStyle name="Normal 13 6 2 3 6" xfId="19602" xr:uid="{023E0A2B-252A-4FF4-8D22-54D20EBB1613}"/>
    <cellStyle name="Normal 13 6 2 3 7" xfId="19603" xr:uid="{EBA20306-B916-4E95-A97F-AF38C8D47AB5}"/>
    <cellStyle name="Normal 13 6 2 3 8" xfId="19604" xr:uid="{49184D71-CB19-4FD1-A6D5-C2FF48A35BF1}"/>
    <cellStyle name="Normal 13 6 2 3 9" xfId="19605" xr:uid="{7066F1F2-A376-4E5D-B739-F1030035EC75}"/>
    <cellStyle name="Normal 13 6 2 30" xfId="19606" xr:uid="{AE8EE004-E7FD-4325-A625-8814B7590263}"/>
    <cellStyle name="Normal 13 6 2 31" xfId="19607" xr:uid="{9C1DDBB3-12B9-4CB9-B0AE-F2A6E8C92A36}"/>
    <cellStyle name="Normal 13 6 2 4" xfId="19608" xr:uid="{0A29455A-3235-4348-93D3-5FA01F022B71}"/>
    <cellStyle name="Normal 13 6 2 4 10" xfId="19609" xr:uid="{FC87F18F-CCB6-4901-9D06-5A5E74A25B63}"/>
    <cellStyle name="Normal 13 6 2 4 11" xfId="19610" xr:uid="{2A089A12-7C13-49CC-A6D5-40F45FADBF0F}"/>
    <cellStyle name="Normal 13 6 2 4 12" xfId="19611" xr:uid="{F9151B71-B4E0-4C1D-A555-0B57496F5F16}"/>
    <cellStyle name="Normal 13 6 2 4 13" xfId="19612" xr:uid="{0AB8D320-1219-49BD-A9FD-64372FA1C964}"/>
    <cellStyle name="Normal 13 6 2 4 14" xfId="19613" xr:uid="{65CAAE87-DCB3-4E47-9165-DEB8E32C43BE}"/>
    <cellStyle name="Normal 13 6 2 4 15" xfId="19614" xr:uid="{EA773FE4-15B3-4160-9B91-257CAA2F0260}"/>
    <cellStyle name="Normal 13 6 2 4 16" xfId="19615" xr:uid="{698FFD29-E6B4-429B-B225-2DD71B717665}"/>
    <cellStyle name="Normal 13 6 2 4 17" xfId="19616" xr:uid="{35C556B2-7530-4A2E-814F-AAA8A5FBA964}"/>
    <cellStyle name="Normal 13 6 2 4 18" xfId="19617" xr:uid="{183DD2AE-61D1-467E-BB8A-7CD8984C5119}"/>
    <cellStyle name="Normal 13 6 2 4 19" xfId="19618" xr:uid="{351B6A6E-D97F-45C0-AAA7-25D4ED89607D}"/>
    <cellStyle name="Normal 13 6 2 4 2" xfId="19619" xr:uid="{7D9B1378-B8D6-4B80-A6F8-1B56F21E5FC7}"/>
    <cellStyle name="Normal 13 6 2 4 20" xfId="19620" xr:uid="{DE3F5150-9937-4DBF-928F-1396CF538124}"/>
    <cellStyle name="Normal 13 6 2 4 21" xfId="19621" xr:uid="{E2F43A98-EB6E-45F4-A551-40BFCE17DDC8}"/>
    <cellStyle name="Normal 13 6 2 4 22" xfId="19622" xr:uid="{FA19FD41-9758-43E8-8D2F-0421635E9C56}"/>
    <cellStyle name="Normal 13 6 2 4 3" xfId="19623" xr:uid="{0463C7E7-AFC3-472D-9B5B-B19ACC2A04CA}"/>
    <cellStyle name="Normal 13 6 2 4 4" xfId="19624" xr:uid="{7A60F702-636A-4F96-9A38-9CDB1E56DAD7}"/>
    <cellStyle name="Normal 13 6 2 4 5" xfId="19625" xr:uid="{DA0C9371-8CEA-47B5-B08F-972E24E79355}"/>
    <cellStyle name="Normal 13 6 2 4 6" xfId="19626" xr:uid="{7CCB4E92-AF50-4573-8AFF-3FC14B446C6F}"/>
    <cellStyle name="Normal 13 6 2 4 7" xfId="19627" xr:uid="{5415957F-0511-4AF6-8D6C-145CBFC6B808}"/>
    <cellStyle name="Normal 13 6 2 4 8" xfId="19628" xr:uid="{F2A8E679-99B9-4C4D-A57D-A596B3858598}"/>
    <cellStyle name="Normal 13 6 2 4 9" xfId="19629" xr:uid="{A273B8FA-41D1-4C90-9FFB-40FACC96F400}"/>
    <cellStyle name="Normal 13 6 2 5" xfId="19630" xr:uid="{C43319F3-09DA-438F-9058-AA068A4D7321}"/>
    <cellStyle name="Normal 13 6 2 5 10" xfId="19631" xr:uid="{81B2FE2D-E92E-489A-9B44-BAAD9C8573BE}"/>
    <cellStyle name="Normal 13 6 2 5 11" xfId="19632" xr:uid="{651CA45B-FBFB-4642-9961-EBF32C766528}"/>
    <cellStyle name="Normal 13 6 2 5 12" xfId="19633" xr:uid="{DC415026-74A7-4F14-932D-C3002CA63921}"/>
    <cellStyle name="Normal 13 6 2 5 13" xfId="19634" xr:uid="{09D6435C-DBDA-4CD7-8CBC-3FEF449FCACD}"/>
    <cellStyle name="Normal 13 6 2 5 14" xfId="19635" xr:uid="{E6633E42-755D-4BC6-A988-BD5415930D8E}"/>
    <cellStyle name="Normal 13 6 2 5 15" xfId="19636" xr:uid="{34A25EB0-C7FE-4269-878B-5C8E60323FEA}"/>
    <cellStyle name="Normal 13 6 2 5 16" xfId="19637" xr:uid="{DFE74720-6BEE-4C60-BF7F-913D33667367}"/>
    <cellStyle name="Normal 13 6 2 5 17" xfId="19638" xr:uid="{86CF8391-9A6F-4B7C-A39E-49E8406B6E7E}"/>
    <cellStyle name="Normal 13 6 2 5 18" xfId="19639" xr:uid="{8F1B55B7-ADF9-4DD0-9151-F8CC49237E31}"/>
    <cellStyle name="Normal 13 6 2 5 19" xfId="19640" xr:uid="{D0370F3C-B8A4-4608-8BB7-FF8D76FB23B8}"/>
    <cellStyle name="Normal 13 6 2 5 2" xfId="19641" xr:uid="{D96FFCFA-5AFA-42A6-AC93-9E573D7F487B}"/>
    <cellStyle name="Normal 13 6 2 5 20" xfId="19642" xr:uid="{9C7FFF3D-EA6F-469B-B3D0-36455334ADFC}"/>
    <cellStyle name="Normal 13 6 2 5 21" xfId="19643" xr:uid="{D3FAC8B7-FD0B-4CD1-9704-64A8F372EED7}"/>
    <cellStyle name="Normal 13 6 2 5 22" xfId="19644" xr:uid="{A5A7AD38-2A2A-4CFB-A7E7-FC973E16B322}"/>
    <cellStyle name="Normal 13 6 2 5 3" xfId="19645" xr:uid="{3217EE4D-1C63-4A6C-8536-0137D1DA8077}"/>
    <cellStyle name="Normal 13 6 2 5 4" xfId="19646" xr:uid="{16145E43-8C11-47CF-A0E6-017512ED4F82}"/>
    <cellStyle name="Normal 13 6 2 5 5" xfId="19647" xr:uid="{3E5A8E51-3257-456D-B195-7C542859A28C}"/>
    <cellStyle name="Normal 13 6 2 5 6" xfId="19648" xr:uid="{371840C5-A4E8-4CF5-9729-FFC7D7805FD8}"/>
    <cellStyle name="Normal 13 6 2 5 7" xfId="19649" xr:uid="{A98E4E94-FAE6-493A-B4E7-138CDF167FC5}"/>
    <cellStyle name="Normal 13 6 2 5 8" xfId="19650" xr:uid="{E47D9600-898E-43AE-991D-21288A41CC79}"/>
    <cellStyle name="Normal 13 6 2 5 9" xfId="19651" xr:uid="{66D02F7E-EDDD-4E95-950F-5AB3E431F9C8}"/>
    <cellStyle name="Normal 13 6 2 6" xfId="19652" xr:uid="{4009D432-6363-4AB6-A125-B84737D12F51}"/>
    <cellStyle name="Normal 13 6 2 6 10" xfId="19653" xr:uid="{F0C6364F-A245-413B-9373-66118F82961D}"/>
    <cellStyle name="Normal 13 6 2 6 11" xfId="19654" xr:uid="{0FC0AAAA-15A3-41D2-B317-97822400C3B4}"/>
    <cellStyle name="Normal 13 6 2 6 12" xfId="19655" xr:uid="{54D7479E-C2FD-4C17-8770-0AA3970A852A}"/>
    <cellStyle name="Normal 13 6 2 6 13" xfId="19656" xr:uid="{68589582-7E95-4AEA-B388-28A40427088D}"/>
    <cellStyle name="Normal 13 6 2 6 14" xfId="19657" xr:uid="{36308C3D-81EE-4BB1-AA8E-8A3BADAEAABD}"/>
    <cellStyle name="Normal 13 6 2 6 15" xfId="19658" xr:uid="{8EB0F268-8A16-4F06-84E8-159753C9429C}"/>
    <cellStyle name="Normal 13 6 2 6 16" xfId="19659" xr:uid="{70C758A3-3608-46C4-9DC5-102F12E066B1}"/>
    <cellStyle name="Normal 13 6 2 6 17" xfId="19660" xr:uid="{1D102683-00C0-4125-9B3E-2E1FE4D27406}"/>
    <cellStyle name="Normal 13 6 2 6 18" xfId="19661" xr:uid="{7BB8FC11-66B6-442F-809C-8075B18D35EA}"/>
    <cellStyle name="Normal 13 6 2 6 19" xfId="19662" xr:uid="{894C34A5-9DF6-47D5-88D7-BFC3FEE97D74}"/>
    <cellStyle name="Normal 13 6 2 6 2" xfId="19663" xr:uid="{4DDEB120-FB06-4680-8CDF-AC962BDE5862}"/>
    <cellStyle name="Normal 13 6 2 6 20" xfId="19664" xr:uid="{C2D31619-FFB5-420C-BC3A-5EC6FABB5F48}"/>
    <cellStyle name="Normal 13 6 2 6 21" xfId="19665" xr:uid="{5368AD35-7804-450E-8D42-7F9A595D5AF6}"/>
    <cellStyle name="Normal 13 6 2 6 22" xfId="19666" xr:uid="{20EB72BF-951A-44C1-AF6F-729EC8539B5E}"/>
    <cellStyle name="Normal 13 6 2 6 3" xfId="19667" xr:uid="{7AE3BD6A-890D-40DA-9DE6-CCEBB894867B}"/>
    <cellStyle name="Normal 13 6 2 6 4" xfId="19668" xr:uid="{D64A181D-446A-4F7E-AB6B-FE6E40C4BD43}"/>
    <cellStyle name="Normal 13 6 2 6 5" xfId="19669" xr:uid="{4C4BA532-EE9F-4AB8-A6B9-65058C1D9742}"/>
    <cellStyle name="Normal 13 6 2 6 6" xfId="19670" xr:uid="{85C6D163-7DA8-40D3-AB25-80C5C79FA8D1}"/>
    <cellStyle name="Normal 13 6 2 6 7" xfId="19671" xr:uid="{FD1234DE-05CF-4C45-BE31-6D3678D040D3}"/>
    <cellStyle name="Normal 13 6 2 6 8" xfId="19672" xr:uid="{ECF66941-12E7-4F94-8E25-683D75EA923C}"/>
    <cellStyle name="Normal 13 6 2 6 9" xfId="19673" xr:uid="{113D6B83-838A-4B74-A90D-7B1277A14DC9}"/>
    <cellStyle name="Normal 13 6 2 7" xfId="19674" xr:uid="{71FA5FBC-82E8-4A2D-B84B-3F5C8931ACED}"/>
    <cellStyle name="Normal 13 6 2 7 10" xfId="19675" xr:uid="{01C1E784-E9F9-4868-90E8-7594BDFF5092}"/>
    <cellStyle name="Normal 13 6 2 7 11" xfId="19676" xr:uid="{5850EDE4-5EA4-4CA3-9085-8B6B35DD63A5}"/>
    <cellStyle name="Normal 13 6 2 7 12" xfId="19677" xr:uid="{0B46FAD4-9825-4CD4-90EE-7BA6C5D816FA}"/>
    <cellStyle name="Normal 13 6 2 7 13" xfId="19678" xr:uid="{71E4D11A-037D-44E1-BCE1-DD3DA5B6D1E0}"/>
    <cellStyle name="Normal 13 6 2 7 14" xfId="19679" xr:uid="{1D3E7141-7EF5-491B-A08B-02364666821F}"/>
    <cellStyle name="Normal 13 6 2 7 15" xfId="19680" xr:uid="{F115613F-9F04-4060-A7F9-860FD359746D}"/>
    <cellStyle name="Normal 13 6 2 7 16" xfId="19681" xr:uid="{9F7104C0-2510-40C0-A151-48B11FA37E96}"/>
    <cellStyle name="Normal 13 6 2 7 17" xfId="19682" xr:uid="{AF686ABE-0B60-4E84-B4D1-4F34F5F20120}"/>
    <cellStyle name="Normal 13 6 2 7 18" xfId="19683" xr:uid="{B7366CAC-BB4B-4D6E-8640-D58777BBFB0D}"/>
    <cellStyle name="Normal 13 6 2 7 19" xfId="19684" xr:uid="{46572E43-CE38-4666-A2E6-ED1FCBEE5DFD}"/>
    <cellStyle name="Normal 13 6 2 7 2" xfId="19685" xr:uid="{29FF13BE-D4ED-47C4-ABF0-0BA30B33CF42}"/>
    <cellStyle name="Normal 13 6 2 7 20" xfId="19686" xr:uid="{5589E414-4A8C-4921-8C09-4C52753ECCBA}"/>
    <cellStyle name="Normal 13 6 2 7 21" xfId="19687" xr:uid="{B251234C-00F9-43DE-89B8-AC17ED3C2A05}"/>
    <cellStyle name="Normal 13 6 2 7 22" xfId="19688" xr:uid="{0875A97B-8C9E-412B-B2F5-3197B0B2C69C}"/>
    <cellStyle name="Normal 13 6 2 7 3" xfId="19689" xr:uid="{EFE3D3C7-29ED-47E3-976C-4CC29387DB87}"/>
    <cellStyle name="Normal 13 6 2 7 4" xfId="19690" xr:uid="{5F68B95B-8F18-4AB7-8E93-6666E28E2CBC}"/>
    <cellStyle name="Normal 13 6 2 7 5" xfId="19691" xr:uid="{CBE1FB64-BDE9-46F0-9C66-43786014F650}"/>
    <cellStyle name="Normal 13 6 2 7 6" xfId="19692" xr:uid="{D8D65D9B-A117-43BF-8EBB-15AA0F4BBEAE}"/>
    <cellStyle name="Normal 13 6 2 7 7" xfId="19693" xr:uid="{5CD3142D-06EE-4E38-96AF-B34C54C414D9}"/>
    <cellStyle name="Normal 13 6 2 7 8" xfId="19694" xr:uid="{C34A98AE-9BAB-43A5-ACC5-5610DB34B3D4}"/>
    <cellStyle name="Normal 13 6 2 7 9" xfId="19695" xr:uid="{465579B7-0938-458F-878E-9021C44F8D92}"/>
    <cellStyle name="Normal 13 6 2 8" xfId="19696" xr:uid="{FDF8ED1B-A824-4180-B14A-E2F75ED24CD4}"/>
    <cellStyle name="Normal 13 6 2 8 10" xfId="19697" xr:uid="{71A7EBD5-C6A1-4280-8E48-3F268BB6F345}"/>
    <cellStyle name="Normal 13 6 2 8 11" xfId="19698" xr:uid="{E48E8CF3-ABC7-4578-9118-08B26173DCA9}"/>
    <cellStyle name="Normal 13 6 2 8 12" xfId="19699" xr:uid="{43429B87-34B8-4FD5-8F30-DF70C52DA41B}"/>
    <cellStyle name="Normal 13 6 2 8 13" xfId="19700" xr:uid="{279D54CE-09F8-4F17-97DC-B54366735773}"/>
    <cellStyle name="Normal 13 6 2 8 14" xfId="19701" xr:uid="{F1E94EC6-0273-4A84-A7B6-CD9CC0C3F986}"/>
    <cellStyle name="Normal 13 6 2 8 15" xfId="19702" xr:uid="{3298DE00-2FCD-4BAC-AA27-CC370E063801}"/>
    <cellStyle name="Normal 13 6 2 8 16" xfId="19703" xr:uid="{193B6E84-2984-4037-8712-7E9EFC9CAA8E}"/>
    <cellStyle name="Normal 13 6 2 8 17" xfId="19704" xr:uid="{BEE6EA33-8114-4855-A9F2-DFEB911693F2}"/>
    <cellStyle name="Normal 13 6 2 8 18" xfId="19705" xr:uid="{F8BBF92F-5031-48C6-810B-626C8F8858CA}"/>
    <cellStyle name="Normal 13 6 2 8 19" xfId="19706" xr:uid="{175F2ECA-1209-4C72-9EE7-B7C0AFF1F2E1}"/>
    <cellStyle name="Normal 13 6 2 8 2" xfId="19707" xr:uid="{77D2C58F-C7B6-4EE6-AD98-57778272ACE6}"/>
    <cellStyle name="Normal 13 6 2 8 20" xfId="19708" xr:uid="{4DB3291D-65E6-4475-BBAB-15CAE7D7A87E}"/>
    <cellStyle name="Normal 13 6 2 8 21" xfId="19709" xr:uid="{260CE68B-C0F1-455B-83D8-4BF3E679EF83}"/>
    <cellStyle name="Normal 13 6 2 8 22" xfId="19710" xr:uid="{EBDF9B0D-B313-40A2-A266-5E17A80E35DA}"/>
    <cellStyle name="Normal 13 6 2 8 3" xfId="19711" xr:uid="{A04B9710-BAB8-4E6F-98DE-CC31EA35223E}"/>
    <cellStyle name="Normal 13 6 2 8 4" xfId="19712" xr:uid="{1929C729-3BB1-4FE1-8829-A80DC3F52131}"/>
    <cellStyle name="Normal 13 6 2 8 5" xfId="19713" xr:uid="{2CB60E4C-91E1-4A93-B292-23961D7009C5}"/>
    <cellStyle name="Normal 13 6 2 8 6" xfId="19714" xr:uid="{0E425ACF-1506-4453-8910-FABB1B871EEF}"/>
    <cellStyle name="Normal 13 6 2 8 7" xfId="19715" xr:uid="{26D9393C-083D-47C4-B236-B7B6D314068E}"/>
    <cellStyle name="Normal 13 6 2 8 8" xfId="19716" xr:uid="{AE8D6F28-2B8F-4636-BCD3-79380D39F930}"/>
    <cellStyle name="Normal 13 6 2 8 9" xfId="19717" xr:uid="{D19062CB-A186-49B5-920C-7EF0C6389BE4}"/>
    <cellStyle name="Normal 13 6 2 9" xfId="19718" xr:uid="{99810EF9-B51C-440A-9D5F-3814A4967802}"/>
    <cellStyle name="Normal 13 6 2 9 10" xfId="19719" xr:uid="{031F499E-7E2E-47C9-811B-A32DF11675F9}"/>
    <cellStyle name="Normal 13 6 2 9 11" xfId="19720" xr:uid="{14C16111-CE80-4D1F-A81E-2F025D1198F4}"/>
    <cellStyle name="Normal 13 6 2 9 12" xfId="19721" xr:uid="{EF055B09-0928-4F63-BD8B-02AC1A67EC0E}"/>
    <cellStyle name="Normal 13 6 2 9 13" xfId="19722" xr:uid="{C8C2C3D6-E9B6-46B9-8515-34F795767A55}"/>
    <cellStyle name="Normal 13 6 2 9 14" xfId="19723" xr:uid="{38C01857-2B4F-4E0B-AF03-C7B87DD8F619}"/>
    <cellStyle name="Normal 13 6 2 9 15" xfId="19724" xr:uid="{445451F7-BD39-4A2E-A3EE-ECB929118FA5}"/>
    <cellStyle name="Normal 13 6 2 9 16" xfId="19725" xr:uid="{3A6FE3B8-3803-4FC8-BA30-657F0A59A62E}"/>
    <cellStyle name="Normal 13 6 2 9 17" xfId="19726" xr:uid="{61A13F42-1D58-44F2-A82D-A952679C266C}"/>
    <cellStyle name="Normal 13 6 2 9 18" xfId="19727" xr:uid="{6F941D3C-1B3C-4040-970D-5B1CF89F11FB}"/>
    <cellStyle name="Normal 13 6 2 9 19" xfId="19728" xr:uid="{9E8FF8E0-C8A1-43CE-9067-D406ECAB5968}"/>
    <cellStyle name="Normal 13 6 2 9 2" xfId="19729" xr:uid="{32177FCF-5202-422A-9F94-7D064FE841EC}"/>
    <cellStyle name="Normal 13 6 2 9 20" xfId="19730" xr:uid="{0F994DCC-9B20-41E8-B327-E4A8B07BD8C7}"/>
    <cellStyle name="Normal 13 6 2 9 21" xfId="19731" xr:uid="{F5D6BC58-9687-4F21-8603-A8230A4CF479}"/>
    <cellStyle name="Normal 13 6 2 9 22" xfId="19732" xr:uid="{35948FFA-1979-45DD-A149-3DF7D2D0E719}"/>
    <cellStyle name="Normal 13 6 2 9 3" xfId="19733" xr:uid="{718D33A9-6F41-4161-BAF0-B98A66B1A587}"/>
    <cellStyle name="Normal 13 6 2 9 4" xfId="19734" xr:uid="{DF743332-9D27-4FD1-B022-2E35EDCDAC60}"/>
    <cellStyle name="Normal 13 6 2 9 5" xfId="19735" xr:uid="{34FE7B12-CB84-4E69-9963-C6625C7602EF}"/>
    <cellStyle name="Normal 13 6 2 9 6" xfId="19736" xr:uid="{0FD895C1-6216-4257-8031-A8CBD6DC5AE7}"/>
    <cellStyle name="Normal 13 6 2 9 7" xfId="19737" xr:uid="{914DFBEC-8386-4B69-BA8C-587659F85F10}"/>
    <cellStyle name="Normal 13 6 2 9 8" xfId="19738" xr:uid="{7C88F1DA-4652-49CB-8D72-143FF515C74C}"/>
    <cellStyle name="Normal 13 6 2 9 9" xfId="19739" xr:uid="{3C2F932B-F22F-428F-BAC5-36E4CB468DE4}"/>
    <cellStyle name="Normal 13 6 20" xfId="19740" xr:uid="{843AF369-729F-4653-8AAD-F8951AAE14D7}"/>
    <cellStyle name="Normal 13 6 21" xfId="19741" xr:uid="{2DD8693B-F24A-49D4-9628-58010902FAE5}"/>
    <cellStyle name="Normal 13 6 22" xfId="19742" xr:uid="{53BE0D33-410D-4FBB-B2A6-698E18E5D088}"/>
    <cellStyle name="Normal 13 6 23" xfId="19743" xr:uid="{E852A5CD-58E2-4937-8F11-A81B7BC9A02D}"/>
    <cellStyle name="Normal 13 6 24" xfId="19744" xr:uid="{E5953550-89A9-44AE-99E0-596C45BCF9AB}"/>
    <cellStyle name="Normal 13 6 25" xfId="19745" xr:uid="{53B783CB-CC46-41A7-ABD1-AD37582EC86A}"/>
    <cellStyle name="Normal 13 6 26" xfId="19746" xr:uid="{54A6D746-CA6C-43A2-8ACD-A23EDB14C1BB}"/>
    <cellStyle name="Normal 13 6 27" xfId="19747" xr:uid="{3C057018-B510-4781-88E1-253D29514AB3}"/>
    <cellStyle name="Normal 13 6 28" xfId="19748" xr:uid="{A3C5BF14-2D90-469D-B9C3-F6A261E88F1F}"/>
    <cellStyle name="Normal 13 6 29" xfId="19749" xr:uid="{4F287AE0-D1A4-4BED-997D-E0C65FD33282}"/>
    <cellStyle name="Normal 13 6 3" xfId="19750" xr:uid="{9929A8E4-DF99-4810-A9E5-B4A6577A9E66}"/>
    <cellStyle name="Normal 13 6 3 10" xfId="19751" xr:uid="{09509F59-CDA7-46FB-A848-A59A282C0062}"/>
    <cellStyle name="Normal 13 6 3 10 10" xfId="19752" xr:uid="{760AC3B9-EF85-4D51-AD78-52CC94980275}"/>
    <cellStyle name="Normal 13 6 3 10 11" xfId="19753" xr:uid="{F1C1473A-8F25-464E-BAB3-1D5ACEA716CD}"/>
    <cellStyle name="Normal 13 6 3 10 12" xfId="19754" xr:uid="{869FDB36-F986-420F-8A98-5504EEB4C469}"/>
    <cellStyle name="Normal 13 6 3 10 13" xfId="19755" xr:uid="{48DB7E45-93BC-4632-BCCB-DB3E3078AE24}"/>
    <cellStyle name="Normal 13 6 3 10 14" xfId="19756" xr:uid="{F8F6E90A-57E6-429C-9D40-9D4C49727C91}"/>
    <cellStyle name="Normal 13 6 3 10 15" xfId="19757" xr:uid="{92EB7608-7654-4C19-BB28-46E922F7A4C0}"/>
    <cellStyle name="Normal 13 6 3 10 16" xfId="19758" xr:uid="{77C04B5A-7C83-4A22-9581-494D140C86AB}"/>
    <cellStyle name="Normal 13 6 3 10 17" xfId="19759" xr:uid="{579D6CCF-A69C-4C98-A9CB-BEA3F4591FC4}"/>
    <cellStyle name="Normal 13 6 3 10 18" xfId="19760" xr:uid="{6AE17D4B-E1E6-4429-923F-F64B93CE961D}"/>
    <cellStyle name="Normal 13 6 3 10 19" xfId="19761" xr:uid="{3F273D2E-26C4-4E22-9241-41E468B75CF0}"/>
    <cellStyle name="Normal 13 6 3 10 2" xfId="19762" xr:uid="{58E5D976-91F0-4DF6-B60F-73AC33D3012C}"/>
    <cellStyle name="Normal 13 6 3 10 20" xfId="19763" xr:uid="{FD7186B6-C947-43C7-B97E-1B128339E76D}"/>
    <cellStyle name="Normal 13 6 3 10 21" xfId="19764" xr:uid="{3D834752-67E0-4FC7-BF38-E09B17AF0CF6}"/>
    <cellStyle name="Normal 13 6 3 10 22" xfId="19765" xr:uid="{3DCB8604-49E0-4E70-87B7-F84CE498171B}"/>
    <cellStyle name="Normal 13 6 3 10 3" xfId="19766" xr:uid="{8F97EA82-DDF2-4B24-B357-608F7EBB9FF7}"/>
    <cellStyle name="Normal 13 6 3 10 4" xfId="19767" xr:uid="{A8BDD782-F101-4CC0-9B25-0D8C595F94FE}"/>
    <cellStyle name="Normal 13 6 3 10 5" xfId="19768" xr:uid="{BC1732AA-6842-4C01-B5AE-BC9579B39C23}"/>
    <cellStyle name="Normal 13 6 3 10 6" xfId="19769" xr:uid="{0DC00D80-5890-4881-A248-A3B5A75F97B2}"/>
    <cellStyle name="Normal 13 6 3 10 7" xfId="19770" xr:uid="{AAECAFC5-0441-46B6-8427-BFD1CCD587F0}"/>
    <cellStyle name="Normal 13 6 3 10 8" xfId="19771" xr:uid="{2F1A2A4E-9405-4759-A420-D47C5F31F131}"/>
    <cellStyle name="Normal 13 6 3 10 9" xfId="19772" xr:uid="{EBC2D923-3EF0-4C90-8F92-7141EFE9042C}"/>
    <cellStyle name="Normal 13 6 3 11" xfId="19773" xr:uid="{CE092BA2-9644-4A9C-9E07-B4AFCC675137}"/>
    <cellStyle name="Normal 13 6 3 12" xfId="19774" xr:uid="{3FDA6613-F6D6-46AE-967F-D7B204368985}"/>
    <cellStyle name="Normal 13 6 3 13" xfId="19775" xr:uid="{4AFD9380-1E69-4004-91F2-B1FD989AFDD8}"/>
    <cellStyle name="Normal 13 6 3 14" xfId="19776" xr:uid="{09EA2859-1254-4913-9EE0-4F8154B3F89F}"/>
    <cellStyle name="Normal 13 6 3 15" xfId="19777" xr:uid="{BB6B059C-5304-4F99-8354-DEAAF618FCCA}"/>
    <cellStyle name="Normal 13 6 3 16" xfId="19778" xr:uid="{7867DA6C-0D04-4383-8619-F2DA14275AC0}"/>
    <cellStyle name="Normal 13 6 3 17" xfId="19779" xr:uid="{3A5F78D5-DCDB-4A3F-81BB-3DEDDDA00242}"/>
    <cellStyle name="Normal 13 6 3 18" xfId="19780" xr:uid="{A7913BAD-63CF-49A8-9A81-B49EA3F95E33}"/>
    <cellStyle name="Normal 13 6 3 19" xfId="19781" xr:uid="{0302C0BB-00F2-4C2B-B0DF-8FEF4640190C}"/>
    <cellStyle name="Normal 13 6 3 2" xfId="19782" xr:uid="{7736A579-F879-481B-A84E-5831B02DC6EB}"/>
    <cellStyle name="Normal 13 6 3 2 10" xfId="19783" xr:uid="{29871261-9911-4D8D-884B-5B022EF0F25C}"/>
    <cellStyle name="Normal 13 6 3 2 11" xfId="19784" xr:uid="{E20C3DC4-CC64-41EE-B5FB-B586B12B06B8}"/>
    <cellStyle name="Normal 13 6 3 2 12" xfId="19785" xr:uid="{939382EE-DB7C-40B6-8860-97C3F26D3962}"/>
    <cellStyle name="Normal 13 6 3 2 13" xfId="19786" xr:uid="{D5C2FDED-2393-4BCF-B010-1882F7960984}"/>
    <cellStyle name="Normal 13 6 3 2 14" xfId="19787" xr:uid="{14BEFD3F-27A4-4019-BB24-101775092263}"/>
    <cellStyle name="Normal 13 6 3 2 15" xfId="19788" xr:uid="{E33B7E11-0F69-44CA-B67D-4A42A4F801E2}"/>
    <cellStyle name="Normal 13 6 3 2 16" xfId="19789" xr:uid="{50669B39-89C4-48A9-BC09-4BC3AF133A23}"/>
    <cellStyle name="Normal 13 6 3 2 17" xfId="19790" xr:uid="{D2829E9A-EE39-4FDB-A565-A83AE693A3A0}"/>
    <cellStyle name="Normal 13 6 3 2 18" xfId="19791" xr:uid="{B6E24B6A-1434-4428-B7D8-25C22874E85E}"/>
    <cellStyle name="Normal 13 6 3 2 19" xfId="19792" xr:uid="{FA8B58F8-7258-4910-8E6D-F2B5FF3A341F}"/>
    <cellStyle name="Normal 13 6 3 2 2" xfId="19793" xr:uid="{9F29DFF4-B3F7-41B6-BA8B-C9F78F7E353B}"/>
    <cellStyle name="Normal 13 6 3 2 20" xfId="19794" xr:uid="{CD55D354-8EFB-456F-B3E5-4F5587F496AC}"/>
    <cellStyle name="Normal 13 6 3 2 21" xfId="19795" xr:uid="{A77EDC50-8D1A-4352-8B7E-391B4EAB1C1A}"/>
    <cellStyle name="Normal 13 6 3 2 22" xfId="19796" xr:uid="{6469D372-6EB9-4E7F-A5B4-8FF1BA3E9710}"/>
    <cellStyle name="Normal 13 6 3 2 3" xfId="19797" xr:uid="{6A006534-C7B3-4B4A-877A-72AF25EB0327}"/>
    <cellStyle name="Normal 13 6 3 2 4" xfId="19798" xr:uid="{C7AEC41B-9104-47CE-9EAF-D2216ED4CF18}"/>
    <cellStyle name="Normal 13 6 3 2 5" xfId="19799" xr:uid="{E7999B25-122E-4CEC-8E08-1B466A49E597}"/>
    <cellStyle name="Normal 13 6 3 2 6" xfId="19800" xr:uid="{EEF1EBBA-ADE9-41AE-8658-6E7BCF439CC7}"/>
    <cellStyle name="Normal 13 6 3 2 7" xfId="19801" xr:uid="{E96B8B30-04C9-4649-8188-2F472233A5AF}"/>
    <cellStyle name="Normal 13 6 3 2 8" xfId="19802" xr:uid="{D074DC98-660A-42AD-86EB-E2576BD502D5}"/>
    <cellStyle name="Normal 13 6 3 2 9" xfId="19803" xr:uid="{CE24D044-FF3F-4B49-AB2B-DD07A769D38F}"/>
    <cellStyle name="Normal 13 6 3 20" xfId="19804" xr:uid="{B62F10BE-D93A-4F93-9921-9F7387334889}"/>
    <cellStyle name="Normal 13 6 3 21" xfId="19805" xr:uid="{4B19DFE0-E18C-49D0-BC67-2961649ADB46}"/>
    <cellStyle name="Normal 13 6 3 22" xfId="19806" xr:uid="{3EF12DF6-8DCE-4064-9FAD-8F8684AB0754}"/>
    <cellStyle name="Normal 13 6 3 23" xfId="19807" xr:uid="{8A0FE982-B591-4FD8-AE19-AFAD08077F73}"/>
    <cellStyle name="Normal 13 6 3 24" xfId="19808" xr:uid="{C2D5C804-AE4A-4C71-BA4B-D21D94124B50}"/>
    <cellStyle name="Normal 13 6 3 25" xfId="19809" xr:uid="{20482DBB-3B6A-4412-8C6D-D746D01CA638}"/>
    <cellStyle name="Normal 13 6 3 26" xfId="19810" xr:uid="{19FD8077-1D1A-4187-99D3-4F4BCD659EB3}"/>
    <cellStyle name="Normal 13 6 3 27" xfId="19811" xr:uid="{E19DAFDE-25DE-4E96-9F86-AC7DBE40AEA3}"/>
    <cellStyle name="Normal 13 6 3 28" xfId="19812" xr:uid="{ED4025DF-72E5-4390-92AB-8E8865741B8A}"/>
    <cellStyle name="Normal 13 6 3 29" xfId="19813" xr:uid="{B51B03B3-B289-498C-8784-15A246054127}"/>
    <cellStyle name="Normal 13 6 3 3" xfId="19814" xr:uid="{2668AD5D-1170-423C-9A00-102C0DC52256}"/>
    <cellStyle name="Normal 13 6 3 3 10" xfId="19815" xr:uid="{A221CD24-E9DB-4C6C-B78C-86BC29BFA6BF}"/>
    <cellStyle name="Normal 13 6 3 3 11" xfId="19816" xr:uid="{D3659B90-4248-4691-92D1-19B55EC049AA}"/>
    <cellStyle name="Normal 13 6 3 3 12" xfId="19817" xr:uid="{C9302C68-014D-4C0F-A303-1E08FD36A72B}"/>
    <cellStyle name="Normal 13 6 3 3 13" xfId="19818" xr:uid="{B0463EDE-683A-44E0-8858-29BBB0E38A92}"/>
    <cellStyle name="Normal 13 6 3 3 14" xfId="19819" xr:uid="{4895CBB4-DFCB-490C-98D1-9615B935C1E3}"/>
    <cellStyle name="Normal 13 6 3 3 15" xfId="19820" xr:uid="{F87494A4-6861-4C6F-8E4C-C4DF216FE19E}"/>
    <cellStyle name="Normal 13 6 3 3 16" xfId="19821" xr:uid="{50DF0A90-9192-4AF9-8697-53F0FC849B9C}"/>
    <cellStyle name="Normal 13 6 3 3 17" xfId="19822" xr:uid="{E2A14DBA-9664-4EB3-9262-188DF0D79601}"/>
    <cellStyle name="Normal 13 6 3 3 18" xfId="19823" xr:uid="{CA5E05F7-5EEA-4A87-9F7B-BD489FEA5588}"/>
    <cellStyle name="Normal 13 6 3 3 19" xfId="19824" xr:uid="{3A310C70-B704-493A-B607-7FF3DB3998BB}"/>
    <cellStyle name="Normal 13 6 3 3 2" xfId="19825" xr:uid="{74B38F48-677E-4692-8B04-B211406F360C}"/>
    <cellStyle name="Normal 13 6 3 3 20" xfId="19826" xr:uid="{805749A9-14F8-4EDD-9A6C-67284A0CCBC7}"/>
    <cellStyle name="Normal 13 6 3 3 21" xfId="19827" xr:uid="{46EF31D9-39F2-421D-B340-EB63E4008799}"/>
    <cellStyle name="Normal 13 6 3 3 22" xfId="19828" xr:uid="{5FF3B81C-42F9-4D0D-9858-C5E33F4B78D6}"/>
    <cellStyle name="Normal 13 6 3 3 3" xfId="19829" xr:uid="{329C4039-B521-40DB-8D1A-9020402BD267}"/>
    <cellStyle name="Normal 13 6 3 3 4" xfId="19830" xr:uid="{274CF82F-DC61-47E5-8E19-BF4714B17874}"/>
    <cellStyle name="Normal 13 6 3 3 5" xfId="19831" xr:uid="{8ACA4555-535D-4D1D-B1E3-A67F530CA839}"/>
    <cellStyle name="Normal 13 6 3 3 6" xfId="19832" xr:uid="{C8319525-5375-4EFC-BFA2-09C252B79926}"/>
    <cellStyle name="Normal 13 6 3 3 7" xfId="19833" xr:uid="{606510B6-E504-4599-8E40-B895A71FFA44}"/>
    <cellStyle name="Normal 13 6 3 3 8" xfId="19834" xr:uid="{5F986C03-052F-417D-BE18-E50CADB071E3}"/>
    <cellStyle name="Normal 13 6 3 3 9" xfId="19835" xr:uid="{94833349-9A15-4043-A3EE-CB08ED6A6D9C}"/>
    <cellStyle name="Normal 13 6 3 30" xfId="19836" xr:uid="{D61F1450-2BEC-4B7A-8D5B-B3436C004508}"/>
    <cellStyle name="Normal 13 6 3 31" xfId="19837" xr:uid="{5DD017DF-B967-419D-B1E1-DD549E0CF447}"/>
    <cellStyle name="Normal 13 6 3 4" xfId="19838" xr:uid="{C13D8791-5D49-48DD-88F1-DBCBC9A73B72}"/>
    <cellStyle name="Normal 13 6 3 4 10" xfId="19839" xr:uid="{739F2416-01B3-4998-AC1A-AB033A978F6E}"/>
    <cellStyle name="Normal 13 6 3 4 11" xfId="19840" xr:uid="{B57A7D3B-3F74-4F60-90B3-E3CA84A3285A}"/>
    <cellStyle name="Normal 13 6 3 4 12" xfId="19841" xr:uid="{2F1BF10E-D824-4CD8-9461-3A4293A48FEB}"/>
    <cellStyle name="Normal 13 6 3 4 13" xfId="19842" xr:uid="{C102C2E6-A4E5-47DC-9C9C-1E5E39FF68EE}"/>
    <cellStyle name="Normal 13 6 3 4 14" xfId="19843" xr:uid="{5D7DCED5-6CED-4F00-AE0D-DF8EF70A755B}"/>
    <cellStyle name="Normal 13 6 3 4 15" xfId="19844" xr:uid="{3217A54D-2FA5-4284-8678-8BC5D7329DEB}"/>
    <cellStyle name="Normal 13 6 3 4 16" xfId="19845" xr:uid="{E13D5D39-9E76-4117-83E7-4055E967AF0F}"/>
    <cellStyle name="Normal 13 6 3 4 17" xfId="19846" xr:uid="{A7292DE2-6150-4918-BF63-6C64A8F9C005}"/>
    <cellStyle name="Normal 13 6 3 4 18" xfId="19847" xr:uid="{0DF2B6AC-B8EE-4425-927F-34A9E2672883}"/>
    <cellStyle name="Normal 13 6 3 4 19" xfId="19848" xr:uid="{908D312F-E148-4876-9909-0A6B9FC46703}"/>
    <cellStyle name="Normal 13 6 3 4 2" xfId="19849" xr:uid="{9AD4B927-1EE7-40EA-A286-882BA36981B3}"/>
    <cellStyle name="Normal 13 6 3 4 20" xfId="19850" xr:uid="{B7C0CCC9-56B7-4458-AEB3-461D3493C495}"/>
    <cellStyle name="Normal 13 6 3 4 21" xfId="19851" xr:uid="{E387B6BD-15EC-4FDB-9E30-1904FCF1D4B0}"/>
    <cellStyle name="Normal 13 6 3 4 22" xfId="19852" xr:uid="{90C667C9-A096-44E7-8FD7-FA086F9082E3}"/>
    <cellStyle name="Normal 13 6 3 4 3" xfId="19853" xr:uid="{A8800707-2D92-4904-BBC1-80243F138229}"/>
    <cellStyle name="Normal 13 6 3 4 4" xfId="19854" xr:uid="{69912132-5DAC-478A-9333-C92CF962D240}"/>
    <cellStyle name="Normal 13 6 3 4 5" xfId="19855" xr:uid="{B65B965F-ED24-4E4C-942C-3D8DAC53676B}"/>
    <cellStyle name="Normal 13 6 3 4 6" xfId="19856" xr:uid="{EEE939C8-0D30-4542-80BF-093D8B88A3E9}"/>
    <cellStyle name="Normal 13 6 3 4 7" xfId="19857" xr:uid="{67D661EB-98AA-4936-8E9A-703A0E3201CD}"/>
    <cellStyle name="Normal 13 6 3 4 8" xfId="19858" xr:uid="{35301A72-E0A6-41A2-A36D-0537DC72DDF9}"/>
    <cellStyle name="Normal 13 6 3 4 9" xfId="19859" xr:uid="{9C010A15-5887-48AD-80F6-3417350152FA}"/>
    <cellStyle name="Normal 13 6 3 5" xfId="19860" xr:uid="{016BB2AF-75FD-40D8-A6D5-9370237B1BB8}"/>
    <cellStyle name="Normal 13 6 3 5 10" xfId="19861" xr:uid="{CE1D0049-AFCA-4909-8693-C4C1B710D1BE}"/>
    <cellStyle name="Normal 13 6 3 5 11" xfId="19862" xr:uid="{43948DEB-243A-4968-BFA4-96E37FE7C070}"/>
    <cellStyle name="Normal 13 6 3 5 12" xfId="19863" xr:uid="{8D2A17FB-42CE-4F5E-B9B1-238F43D7278B}"/>
    <cellStyle name="Normal 13 6 3 5 13" xfId="19864" xr:uid="{11174AE2-CF93-42BA-90A2-F4EDFE0C5A23}"/>
    <cellStyle name="Normal 13 6 3 5 14" xfId="19865" xr:uid="{F7E5D189-6E5E-4A48-AAA8-C5B343900976}"/>
    <cellStyle name="Normal 13 6 3 5 15" xfId="19866" xr:uid="{62262B0C-0F60-45AD-89E7-127D4B5335B0}"/>
    <cellStyle name="Normal 13 6 3 5 16" xfId="19867" xr:uid="{5B084524-1D55-475F-B7A9-09083BB8474C}"/>
    <cellStyle name="Normal 13 6 3 5 17" xfId="19868" xr:uid="{B0B6F86D-25E9-4B69-8F90-B31EDD33131C}"/>
    <cellStyle name="Normal 13 6 3 5 18" xfId="19869" xr:uid="{E873D24C-C8D9-46E0-81FF-17B604265AAC}"/>
    <cellStyle name="Normal 13 6 3 5 19" xfId="19870" xr:uid="{EE24890D-F486-4519-AD13-EBCB0ACB4C44}"/>
    <cellStyle name="Normal 13 6 3 5 2" xfId="19871" xr:uid="{95E0ABD2-C95E-4295-9C9A-879AA5886178}"/>
    <cellStyle name="Normal 13 6 3 5 20" xfId="19872" xr:uid="{590E9DDB-42AC-4F8F-90D3-3D60597EABFD}"/>
    <cellStyle name="Normal 13 6 3 5 21" xfId="19873" xr:uid="{3FCD6E6D-A676-45B7-9FC0-6E1D80ED5F24}"/>
    <cellStyle name="Normal 13 6 3 5 22" xfId="19874" xr:uid="{09FB2AF0-70FE-4275-95EC-352391C92B74}"/>
    <cellStyle name="Normal 13 6 3 5 3" xfId="19875" xr:uid="{D595A11C-A7ED-4A84-92F1-E04CD8FDFC39}"/>
    <cellStyle name="Normal 13 6 3 5 4" xfId="19876" xr:uid="{590ECAFA-AE1C-48DC-97D2-0F594C5CA101}"/>
    <cellStyle name="Normal 13 6 3 5 5" xfId="19877" xr:uid="{F565AB61-F11E-48DE-9CA6-85225AA9BEBF}"/>
    <cellStyle name="Normal 13 6 3 5 6" xfId="19878" xr:uid="{4D1DA412-12D4-47D5-9A9A-C95D09455CAA}"/>
    <cellStyle name="Normal 13 6 3 5 7" xfId="19879" xr:uid="{0C1A325E-9689-42F8-B174-D3849D297DAD}"/>
    <cellStyle name="Normal 13 6 3 5 8" xfId="19880" xr:uid="{543881E0-80C0-4F37-893C-462B119F53C7}"/>
    <cellStyle name="Normal 13 6 3 5 9" xfId="19881" xr:uid="{9FDEFC0A-3BBB-4B87-9DF0-6089FC31ABAB}"/>
    <cellStyle name="Normal 13 6 3 6" xfId="19882" xr:uid="{66583EF8-5BBE-44E7-940F-B05555864794}"/>
    <cellStyle name="Normal 13 6 3 6 10" xfId="19883" xr:uid="{4FD1D880-41A0-48A7-A466-B9B5C78D4CA0}"/>
    <cellStyle name="Normal 13 6 3 6 11" xfId="19884" xr:uid="{A87474C9-A652-4D4C-990F-E452DC72FEF4}"/>
    <cellStyle name="Normal 13 6 3 6 12" xfId="19885" xr:uid="{1450AC46-7142-4F8D-A5BA-4155752E3C30}"/>
    <cellStyle name="Normal 13 6 3 6 13" xfId="19886" xr:uid="{78E10BF0-68BC-4A88-B799-91AC9FCAE734}"/>
    <cellStyle name="Normal 13 6 3 6 14" xfId="19887" xr:uid="{86BE7F5A-20E0-47C4-AEFA-8F9A39142AB7}"/>
    <cellStyle name="Normal 13 6 3 6 15" xfId="19888" xr:uid="{BD6D70E1-1B29-4588-BAF9-C2BA650E00E3}"/>
    <cellStyle name="Normal 13 6 3 6 16" xfId="19889" xr:uid="{EE9218C2-06E3-4C6A-9BEE-052B5E4744EC}"/>
    <cellStyle name="Normal 13 6 3 6 17" xfId="19890" xr:uid="{92301D0C-429D-406D-89AC-665E722EB21B}"/>
    <cellStyle name="Normal 13 6 3 6 18" xfId="19891" xr:uid="{56B7A1C8-6E17-470A-A12D-B82F5CD3C8FB}"/>
    <cellStyle name="Normal 13 6 3 6 19" xfId="19892" xr:uid="{55E02693-190A-4121-A6EB-097DA41D3065}"/>
    <cellStyle name="Normal 13 6 3 6 2" xfId="19893" xr:uid="{051A6C4E-4214-4A3E-9C20-1D876ACAAE4D}"/>
    <cellStyle name="Normal 13 6 3 6 20" xfId="19894" xr:uid="{C1996844-DFD8-458E-BAD4-4635FD112981}"/>
    <cellStyle name="Normal 13 6 3 6 21" xfId="19895" xr:uid="{03F0208D-F582-4FBD-BCAF-8AC7A47EE589}"/>
    <cellStyle name="Normal 13 6 3 6 22" xfId="19896" xr:uid="{8A3030D6-17B4-4868-AEA5-B6108C02D3C6}"/>
    <cellStyle name="Normal 13 6 3 6 3" xfId="19897" xr:uid="{D7D424CF-A608-4A74-B0CF-78160589204F}"/>
    <cellStyle name="Normal 13 6 3 6 4" xfId="19898" xr:uid="{FE36A612-3AC9-4E3E-A1E4-5814C615C1DC}"/>
    <cellStyle name="Normal 13 6 3 6 5" xfId="19899" xr:uid="{20E4D373-8772-44CD-A8C3-A2D242422BDD}"/>
    <cellStyle name="Normal 13 6 3 6 6" xfId="19900" xr:uid="{897B8424-E188-460E-ACFA-99E7056A65AD}"/>
    <cellStyle name="Normal 13 6 3 6 7" xfId="19901" xr:uid="{CA58275B-C1AE-4AE0-9019-EB86CA64B6EC}"/>
    <cellStyle name="Normal 13 6 3 6 8" xfId="19902" xr:uid="{D4BA1AF2-C251-499A-B0AB-DEE077C0CD0F}"/>
    <cellStyle name="Normal 13 6 3 6 9" xfId="19903" xr:uid="{0D263AB6-FA5E-45A5-A768-8F45F579C944}"/>
    <cellStyle name="Normal 13 6 3 7" xfId="19904" xr:uid="{1E832EC3-DCFB-4E70-9214-11D69114B26E}"/>
    <cellStyle name="Normal 13 6 3 7 10" xfId="19905" xr:uid="{6B8E10A7-15E1-4911-98CB-CF1B321914F3}"/>
    <cellStyle name="Normal 13 6 3 7 11" xfId="19906" xr:uid="{94133137-B862-4C33-95BE-5C25C4B2F204}"/>
    <cellStyle name="Normal 13 6 3 7 12" xfId="19907" xr:uid="{130C94DF-D646-46E4-8F4F-B2F5FDAB3AE8}"/>
    <cellStyle name="Normal 13 6 3 7 13" xfId="19908" xr:uid="{44B7145F-FF99-4A0C-98F9-6FBF6384461D}"/>
    <cellStyle name="Normal 13 6 3 7 14" xfId="19909" xr:uid="{C9BBE9FE-D503-424D-9B73-27E2F9B2CE0F}"/>
    <cellStyle name="Normal 13 6 3 7 15" xfId="19910" xr:uid="{95A6EEBA-9C35-416C-AEE6-70502E7BBEB6}"/>
    <cellStyle name="Normal 13 6 3 7 16" xfId="19911" xr:uid="{18634BE3-EFAB-441A-9D7F-126A11446C28}"/>
    <cellStyle name="Normal 13 6 3 7 17" xfId="19912" xr:uid="{53B0B49F-981E-49DB-87E5-A2B57DB53874}"/>
    <cellStyle name="Normal 13 6 3 7 18" xfId="19913" xr:uid="{58FB0970-AD75-4E1A-8EB5-8DEF11CFBC65}"/>
    <cellStyle name="Normal 13 6 3 7 19" xfId="19914" xr:uid="{69BD5183-4523-46E4-809A-659DC469429F}"/>
    <cellStyle name="Normal 13 6 3 7 2" xfId="19915" xr:uid="{890B946A-D755-476D-BCDF-1F5B30F1E249}"/>
    <cellStyle name="Normal 13 6 3 7 20" xfId="19916" xr:uid="{023AA9F8-B03D-4F6F-B700-BB8501872FA1}"/>
    <cellStyle name="Normal 13 6 3 7 21" xfId="19917" xr:uid="{6F999A6B-587F-4F3E-8681-C564AEE54C55}"/>
    <cellStyle name="Normal 13 6 3 7 22" xfId="19918" xr:uid="{5086CDE1-9D18-453D-93C1-C14E24BC6033}"/>
    <cellStyle name="Normal 13 6 3 7 3" xfId="19919" xr:uid="{615E8553-3ACB-4541-8719-91B589E9CB5D}"/>
    <cellStyle name="Normal 13 6 3 7 4" xfId="19920" xr:uid="{488A6979-9236-4924-8E87-54F4C7D3C69D}"/>
    <cellStyle name="Normal 13 6 3 7 5" xfId="19921" xr:uid="{3F1617CE-CC02-4E54-BE14-C57FC703DBD5}"/>
    <cellStyle name="Normal 13 6 3 7 6" xfId="19922" xr:uid="{7093B490-14C9-4EF6-8514-4BAB5705F3A6}"/>
    <cellStyle name="Normal 13 6 3 7 7" xfId="19923" xr:uid="{D0754085-2212-4983-A45A-F093483390EB}"/>
    <cellStyle name="Normal 13 6 3 7 8" xfId="19924" xr:uid="{8D5F888C-1DCC-4B83-A70A-04F69DA10B14}"/>
    <cellStyle name="Normal 13 6 3 7 9" xfId="19925" xr:uid="{DDCA42E6-BA21-4FDC-B7DC-3E5680EF7AE7}"/>
    <cellStyle name="Normal 13 6 3 8" xfId="19926" xr:uid="{2DB6D5BF-4E47-4502-B418-90619463F25A}"/>
    <cellStyle name="Normal 13 6 3 8 10" xfId="19927" xr:uid="{7EB33C57-6D95-49E1-9EA7-5B7BC056E94A}"/>
    <cellStyle name="Normal 13 6 3 8 11" xfId="19928" xr:uid="{B6AE74C5-3E0A-468A-9EC0-FCC65503D13E}"/>
    <cellStyle name="Normal 13 6 3 8 12" xfId="19929" xr:uid="{87BBB6A2-D6FB-4672-BBB9-BD9F78ADC75E}"/>
    <cellStyle name="Normal 13 6 3 8 13" xfId="19930" xr:uid="{9D30F3FE-670D-4D35-9E85-8270286806B7}"/>
    <cellStyle name="Normal 13 6 3 8 14" xfId="19931" xr:uid="{3E9A227E-614D-4722-BA79-110F1D66F4EC}"/>
    <cellStyle name="Normal 13 6 3 8 15" xfId="19932" xr:uid="{B307D72B-6E86-4963-AE8B-46983B931C90}"/>
    <cellStyle name="Normal 13 6 3 8 16" xfId="19933" xr:uid="{E3E90339-5610-459B-8BF5-065A2C11F7ED}"/>
    <cellStyle name="Normal 13 6 3 8 17" xfId="19934" xr:uid="{26A58E81-96FD-4287-96D9-5BEE3273B163}"/>
    <cellStyle name="Normal 13 6 3 8 18" xfId="19935" xr:uid="{4F687288-B49F-4F50-B082-C211DF9DE033}"/>
    <cellStyle name="Normal 13 6 3 8 19" xfId="19936" xr:uid="{3248A04E-7EE2-4A72-98DA-63D9BD1753C5}"/>
    <cellStyle name="Normal 13 6 3 8 2" xfId="19937" xr:uid="{89417A3F-469D-4ADB-9373-5C4596F2F5B3}"/>
    <cellStyle name="Normal 13 6 3 8 20" xfId="19938" xr:uid="{DBA7C76B-B9F0-4ACB-ADA0-F6DE64E86CCF}"/>
    <cellStyle name="Normal 13 6 3 8 21" xfId="19939" xr:uid="{E48B783D-0FAF-40FB-B497-5BC121875BC6}"/>
    <cellStyle name="Normal 13 6 3 8 22" xfId="19940" xr:uid="{48F121F6-C69F-4E36-ADB3-B3A6B43DF1E7}"/>
    <cellStyle name="Normal 13 6 3 8 3" xfId="19941" xr:uid="{39F6F3B9-F306-485C-9370-BEA85D4BA100}"/>
    <cellStyle name="Normal 13 6 3 8 4" xfId="19942" xr:uid="{D6FB2478-6AF6-406D-A8B8-BE36198B3E56}"/>
    <cellStyle name="Normal 13 6 3 8 5" xfId="19943" xr:uid="{B513B4E0-0A79-4D25-B0D8-48D961157F30}"/>
    <cellStyle name="Normal 13 6 3 8 6" xfId="19944" xr:uid="{856AE016-F086-4FCD-9A54-E1022C257129}"/>
    <cellStyle name="Normal 13 6 3 8 7" xfId="19945" xr:uid="{41FDA3AC-AEB7-4B2F-9EEF-C7C3A3238681}"/>
    <cellStyle name="Normal 13 6 3 8 8" xfId="19946" xr:uid="{36CAA805-A3C6-4B15-B1F4-14D319198CDD}"/>
    <cellStyle name="Normal 13 6 3 8 9" xfId="19947" xr:uid="{FBDABA23-DEB2-4262-9609-E3F5087D3FB5}"/>
    <cellStyle name="Normal 13 6 3 9" xfId="19948" xr:uid="{98CA8FDA-2061-4DB5-8C17-6B93F052DA9B}"/>
    <cellStyle name="Normal 13 6 3 9 10" xfId="19949" xr:uid="{9B41E94E-9F84-4C7B-ABA4-0CD1AADF59CF}"/>
    <cellStyle name="Normal 13 6 3 9 11" xfId="19950" xr:uid="{F2A5D715-3322-4B87-A20E-E3EBF659BD44}"/>
    <cellStyle name="Normal 13 6 3 9 12" xfId="19951" xr:uid="{FE13C269-2619-48D1-8AEC-7BABEBC8D4EA}"/>
    <cellStyle name="Normal 13 6 3 9 13" xfId="19952" xr:uid="{7D1325B0-5DFB-4931-9DF9-C27D215C4E91}"/>
    <cellStyle name="Normal 13 6 3 9 14" xfId="19953" xr:uid="{F0AA60E4-A6F2-494B-89A1-CA0525620766}"/>
    <cellStyle name="Normal 13 6 3 9 15" xfId="19954" xr:uid="{A55EAA2B-5A77-49F5-807E-80AB88D8CC2C}"/>
    <cellStyle name="Normal 13 6 3 9 16" xfId="19955" xr:uid="{600331BE-B333-444F-B75C-4464D90BCE38}"/>
    <cellStyle name="Normal 13 6 3 9 17" xfId="19956" xr:uid="{99ACE183-5989-4EDA-9B85-979BFA1B4A10}"/>
    <cellStyle name="Normal 13 6 3 9 18" xfId="19957" xr:uid="{5178BFB7-7054-4F6F-AA19-D958A2EF2AA4}"/>
    <cellStyle name="Normal 13 6 3 9 19" xfId="19958" xr:uid="{5A48B331-4732-486D-8326-191DEAE61441}"/>
    <cellStyle name="Normal 13 6 3 9 2" xfId="19959" xr:uid="{311E0804-CA19-4899-AFCC-AB3B596DB5D7}"/>
    <cellStyle name="Normal 13 6 3 9 20" xfId="19960" xr:uid="{E05F15C1-64A1-4F5A-A81B-BFEA17E81CF3}"/>
    <cellStyle name="Normal 13 6 3 9 21" xfId="19961" xr:uid="{8236F93B-2CB6-4EF7-AC11-F1107BC25B43}"/>
    <cellStyle name="Normal 13 6 3 9 22" xfId="19962" xr:uid="{38682F14-664F-46C3-A40B-FDF23C689CDE}"/>
    <cellStyle name="Normal 13 6 3 9 3" xfId="19963" xr:uid="{43961BB4-A178-46AA-AFEA-AE1A768B86C9}"/>
    <cellStyle name="Normal 13 6 3 9 4" xfId="19964" xr:uid="{F40AE23C-496E-4B99-8892-D80A89212485}"/>
    <cellStyle name="Normal 13 6 3 9 5" xfId="19965" xr:uid="{12E3B098-5F8B-4C5E-B75D-7F48AE62820D}"/>
    <cellStyle name="Normal 13 6 3 9 6" xfId="19966" xr:uid="{A79A8B81-C3E6-40AF-8B30-AA0252AF60B1}"/>
    <cellStyle name="Normal 13 6 3 9 7" xfId="19967" xr:uid="{47887619-E07B-4BC5-907F-5790DA075AD5}"/>
    <cellStyle name="Normal 13 6 3 9 8" xfId="19968" xr:uid="{B7AEE9F5-4799-44F5-B651-20515F0A7DEE}"/>
    <cellStyle name="Normal 13 6 3 9 9" xfId="19969" xr:uid="{BE3B550A-4D0A-47F5-B7A9-2FF9928CB219}"/>
    <cellStyle name="Normal 13 6 30" xfId="19970" xr:uid="{CA09294C-4383-4777-A61A-3CD4570F4D69}"/>
    <cellStyle name="Normal 13 6 31" xfId="19971" xr:uid="{E451B293-36BC-4BBD-8780-554B5089C741}"/>
    <cellStyle name="Normal 13 6 32" xfId="19972" xr:uid="{5EF85F6E-C232-45F6-8C2F-69A4F3B36483}"/>
    <cellStyle name="Normal 13 6 33" xfId="19973" xr:uid="{C316E00C-ED33-454A-BD9D-BA2742674007}"/>
    <cellStyle name="Normal 13 6 34" xfId="19974" xr:uid="{BDCAA7F9-FCF1-43E0-A317-1660BFFDC4C4}"/>
    <cellStyle name="Normal 13 6 35" xfId="19975" xr:uid="{284B8251-EC80-4C54-8DCF-97E8091F57D2}"/>
    <cellStyle name="Normal 13 6 36" xfId="19976" xr:uid="{D44387C6-BA0E-46DD-8524-CF655B3DF267}"/>
    <cellStyle name="Normal 13 6 4" xfId="19977" xr:uid="{218D6DD6-D26D-41A0-8605-D2E6049EA372}"/>
    <cellStyle name="Normal 13 6 4 10" xfId="19978" xr:uid="{20535CC0-1EF1-43DF-A5A8-0981BF266B95}"/>
    <cellStyle name="Normal 13 6 4 10 10" xfId="19979" xr:uid="{03419948-9584-4878-ACEF-80B80654CF28}"/>
    <cellStyle name="Normal 13 6 4 10 11" xfId="19980" xr:uid="{32BD9911-0004-452D-898C-ECE7C12644B7}"/>
    <cellStyle name="Normal 13 6 4 10 12" xfId="19981" xr:uid="{5C219E33-4E94-4B23-B463-953B13A44D90}"/>
    <cellStyle name="Normal 13 6 4 10 13" xfId="19982" xr:uid="{3644A097-677E-4FA1-929A-B05B4CA62984}"/>
    <cellStyle name="Normal 13 6 4 10 14" xfId="19983" xr:uid="{4449E0ED-E775-40D3-BB6A-37C03F19A034}"/>
    <cellStyle name="Normal 13 6 4 10 15" xfId="19984" xr:uid="{9CC464A2-DCBD-486B-9B31-2502815488C7}"/>
    <cellStyle name="Normal 13 6 4 10 16" xfId="19985" xr:uid="{A3D69C22-3863-4047-B950-E3D01CB2DC34}"/>
    <cellStyle name="Normal 13 6 4 10 17" xfId="19986" xr:uid="{BDCEB149-AD43-4E85-953F-27CFD8B47FDC}"/>
    <cellStyle name="Normal 13 6 4 10 18" xfId="19987" xr:uid="{68172B15-FC77-4A7C-8959-55A24D8F5669}"/>
    <cellStyle name="Normal 13 6 4 10 19" xfId="19988" xr:uid="{838F829E-B4AF-4F68-8D18-4906329607A8}"/>
    <cellStyle name="Normal 13 6 4 10 2" xfId="19989" xr:uid="{75E64903-67BA-4FB9-8FCB-1B851A0E3BE2}"/>
    <cellStyle name="Normal 13 6 4 10 20" xfId="19990" xr:uid="{A1ED4783-2468-45CA-8F8B-50282945181E}"/>
    <cellStyle name="Normal 13 6 4 10 21" xfId="19991" xr:uid="{CBD17494-4957-4752-8D91-AE5E4A64AAB1}"/>
    <cellStyle name="Normal 13 6 4 10 22" xfId="19992" xr:uid="{9358763B-CBF7-4C0D-9CEE-1216A5E3D89D}"/>
    <cellStyle name="Normal 13 6 4 10 3" xfId="19993" xr:uid="{3CF5C5DA-A028-4626-99EF-F602AB612B0F}"/>
    <cellStyle name="Normal 13 6 4 10 4" xfId="19994" xr:uid="{70631910-48A4-41A5-B946-E3CD6693D856}"/>
    <cellStyle name="Normal 13 6 4 10 5" xfId="19995" xr:uid="{B7768083-2BDA-42BB-84CD-52B53BF237C6}"/>
    <cellStyle name="Normal 13 6 4 10 6" xfId="19996" xr:uid="{8A98EDBE-3FF2-42FB-A2CD-9BAE9C283981}"/>
    <cellStyle name="Normal 13 6 4 10 7" xfId="19997" xr:uid="{D7E009AF-1B8D-4A98-9A2D-32EFB4C8DE02}"/>
    <cellStyle name="Normal 13 6 4 10 8" xfId="19998" xr:uid="{59C197A3-6BAE-47D1-BBA9-CC6C539E2137}"/>
    <cellStyle name="Normal 13 6 4 10 9" xfId="19999" xr:uid="{E8890DD6-7271-4C8F-88B9-3A4FB9A6EB77}"/>
    <cellStyle name="Normal 13 6 4 11" xfId="20000" xr:uid="{8F44EDBB-9F99-48AF-970F-247A4B322827}"/>
    <cellStyle name="Normal 13 6 4 12" xfId="20001" xr:uid="{42622BE3-96C8-47EA-B7F9-885D875D90A7}"/>
    <cellStyle name="Normal 13 6 4 13" xfId="20002" xr:uid="{A3C0712A-FF82-41DC-9CA7-C2FDA027FF10}"/>
    <cellStyle name="Normal 13 6 4 14" xfId="20003" xr:uid="{7FDAB038-0294-47F8-86D7-19E386635ED1}"/>
    <cellStyle name="Normal 13 6 4 15" xfId="20004" xr:uid="{7DD5F0ED-4C09-4A9A-ACE8-FBD826584ACF}"/>
    <cellStyle name="Normal 13 6 4 16" xfId="20005" xr:uid="{6DC18B1B-5618-4BFE-A2BD-70950A359503}"/>
    <cellStyle name="Normal 13 6 4 17" xfId="20006" xr:uid="{AA298870-0B51-45BA-8D68-389C9E827C37}"/>
    <cellStyle name="Normal 13 6 4 18" xfId="20007" xr:uid="{90B7CC85-8FBE-41B5-9C47-B9523AEBFA43}"/>
    <cellStyle name="Normal 13 6 4 19" xfId="20008" xr:uid="{D5764849-ED3C-4405-B44F-32836B9C8484}"/>
    <cellStyle name="Normal 13 6 4 2" xfId="20009" xr:uid="{DC5DEDD0-AC12-4321-A4F7-8CF68CAA6F0D}"/>
    <cellStyle name="Normal 13 6 4 2 10" xfId="20010" xr:uid="{705A2A37-77F2-428F-8C4E-1BC0F0EA27AD}"/>
    <cellStyle name="Normal 13 6 4 2 11" xfId="20011" xr:uid="{D8E4A4F2-9047-4DFB-B7F2-F2CEA4B9303C}"/>
    <cellStyle name="Normal 13 6 4 2 12" xfId="20012" xr:uid="{5695F846-694B-4AC5-B4E9-93952B2E1DF3}"/>
    <cellStyle name="Normal 13 6 4 2 13" xfId="20013" xr:uid="{5CD1EACD-A81E-44BC-A33B-06BB485139F7}"/>
    <cellStyle name="Normal 13 6 4 2 14" xfId="20014" xr:uid="{F822F0B1-91B7-4D04-9140-EEFB0E437814}"/>
    <cellStyle name="Normal 13 6 4 2 15" xfId="20015" xr:uid="{F3FCED19-992E-4F6D-8BC2-8C4F8B7237AD}"/>
    <cellStyle name="Normal 13 6 4 2 16" xfId="20016" xr:uid="{45BEF5B8-571E-4784-9DF8-6ACE596A34EA}"/>
    <cellStyle name="Normal 13 6 4 2 17" xfId="20017" xr:uid="{58192FB5-3DB3-4548-99EE-5964EB685728}"/>
    <cellStyle name="Normal 13 6 4 2 18" xfId="20018" xr:uid="{089F0861-752E-47F7-A737-829566F2E10B}"/>
    <cellStyle name="Normal 13 6 4 2 19" xfId="20019" xr:uid="{23C9DD1F-C7CC-4B9C-B9FE-37D7D790EF26}"/>
    <cellStyle name="Normal 13 6 4 2 2" xfId="20020" xr:uid="{840D2754-B773-4E3F-A24D-EC9D18BA66E3}"/>
    <cellStyle name="Normal 13 6 4 2 20" xfId="20021" xr:uid="{44374314-9009-457F-B47A-F6C445C58456}"/>
    <cellStyle name="Normal 13 6 4 2 21" xfId="20022" xr:uid="{FDF8533A-E53F-41CA-BFD9-85E4FCF6241F}"/>
    <cellStyle name="Normal 13 6 4 2 22" xfId="20023" xr:uid="{6385D41A-BF26-412A-9646-35C0C6B987B6}"/>
    <cellStyle name="Normal 13 6 4 2 3" xfId="20024" xr:uid="{B705870C-E6CF-4DCB-B05D-18A5402D151F}"/>
    <cellStyle name="Normal 13 6 4 2 4" xfId="20025" xr:uid="{18209A34-CCD8-4BF2-B7D8-C323426111D1}"/>
    <cellStyle name="Normal 13 6 4 2 5" xfId="20026" xr:uid="{1668C957-4882-4683-8B13-05DF0EF89414}"/>
    <cellStyle name="Normal 13 6 4 2 6" xfId="20027" xr:uid="{F4429C2F-D81F-4D8A-A584-1C6F91DA5A85}"/>
    <cellStyle name="Normal 13 6 4 2 7" xfId="20028" xr:uid="{E8C8D5F5-0A4A-480D-891D-A9F219F818D2}"/>
    <cellStyle name="Normal 13 6 4 2 8" xfId="20029" xr:uid="{C528699A-1B6C-48B1-9BE4-7585ED333070}"/>
    <cellStyle name="Normal 13 6 4 2 9" xfId="20030" xr:uid="{DF423486-DDAA-4504-85D4-7FC75DDE6C20}"/>
    <cellStyle name="Normal 13 6 4 20" xfId="20031" xr:uid="{5F9BB215-E6DF-439A-B200-6DA1D9AE89DA}"/>
    <cellStyle name="Normal 13 6 4 21" xfId="20032" xr:uid="{03316049-19E5-4F81-8A25-9F67D2B54025}"/>
    <cellStyle name="Normal 13 6 4 22" xfId="20033" xr:uid="{7957759A-D59A-474E-BD56-7B7406EFD440}"/>
    <cellStyle name="Normal 13 6 4 23" xfId="20034" xr:uid="{1D3A82E8-5104-4450-A635-9329CE537DFB}"/>
    <cellStyle name="Normal 13 6 4 24" xfId="20035" xr:uid="{44DAA36A-9992-4EDE-905D-AB52A98DE577}"/>
    <cellStyle name="Normal 13 6 4 25" xfId="20036" xr:uid="{6228A7B5-15EC-491B-B72F-056B8E7C7899}"/>
    <cellStyle name="Normal 13 6 4 26" xfId="20037" xr:uid="{27D59974-CBEB-469C-97D8-EDBF0AB31A13}"/>
    <cellStyle name="Normal 13 6 4 27" xfId="20038" xr:uid="{F31519E3-DFB7-46F3-B14F-3AB6392527E5}"/>
    <cellStyle name="Normal 13 6 4 28" xfId="20039" xr:uid="{38D7D09C-B70B-466A-A6B7-26AEEAF7CDAF}"/>
    <cellStyle name="Normal 13 6 4 29" xfId="20040" xr:uid="{8E5DBEEE-3EA4-4B36-AC77-10D470FA441D}"/>
    <cellStyle name="Normal 13 6 4 3" xfId="20041" xr:uid="{01E8FA0D-D8A6-4D85-81D1-52246CA19077}"/>
    <cellStyle name="Normal 13 6 4 3 10" xfId="20042" xr:uid="{789FB027-1DBC-4058-9126-444FC3E69D4D}"/>
    <cellStyle name="Normal 13 6 4 3 11" xfId="20043" xr:uid="{2311E951-F049-491E-8E8B-D3E3FE204EB5}"/>
    <cellStyle name="Normal 13 6 4 3 12" xfId="20044" xr:uid="{D57BAFCD-C3B7-4DEC-861A-9B867C28D7F2}"/>
    <cellStyle name="Normal 13 6 4 3 13" xfId="20045" xr:uid="{A3A5DEEE-0286-426C-BB7E-AF72AC1D081F}"/>
    <cellStyle name="Normal 13 6 4 3 14" xfId="20046" xr:uid="{B7541326-57BD-484F-ADF9-E05C6D73A3ED}"/>
    <cellStyle name="Normal 13 6 4 3 15" xfId="20047" xr:uid="{C2AE8636-4E9C-4A90-B377-818E4917D1CF}"/>
    <cellStyle name="Normal 13 6 4 3 16" xfId="20048" xr:uid="{D8DBB013-DCDD-4CFB-AE4C-6F38A9AB9F90}"/>
    <cellStyle name="Normal 13 6 4 3 17" xfId="20049" xr:uid="{930CC36F-22BC-4DFF-810D-EB70088289E3}"/>
    <cellStyle name="Normal 13 6 4 3 18" xfId="20050" xr:uid="{85C87368-407A-48CF-9D86-82ADDC794001}"/>
    <cellStyle name="Normal 13 6 4 3 19" xfId="20051" xr:uid="{77EFC24F-23D1-456A-B2AC-BC971DB62697}"/>
    <cellStyle name="Normal 13 6 4 3 2" xfId="20052" xr:uid="{26271BCF-3462-408E-9DC6-6B5F4FEB90AB}"/>
    <cellStyle name="Normal 13 6 4 3 20" xfId="20053" xr:uid="{F9A202D6-2241-4BFF-9B3B-0D36033CDDF2}"/>
    <cellStyle name="Normal 13 6 4 3 21" xfId="20054" xr:uid="{D8B5DA11-5B51-4808-8C0F-48233F0AB4FB}"/>
    <cellStyle name="Normal 13 6 4 3 22" xfId="20055" xr:uid="{E87336DF-7A20-4979-B20B-FC3DD55F9ABC}"/>
    <cellStyle name="Normal 13 6 4 3 3" xfId="20056" xr:uid="{50765C86-DAF4-438D-A5E4-DD1BE3B8B038}"/>
    <cellStyle name="Normal 13 6 4 3 4" xfId="20057" xr:uid="{A04629C6-4194-4497-ADA3-0BCB99E344D1}"/>
    <cellStyle name="Normal 13 6 4 3 5" xfId="20058" xr:uid="{4E0724E9-D1B9-49FF-AC78-D9BF7C3AFC59}"/>
    <cellStyle name="Normal 13 6 4 3 6" xfId="20059" xr:uid="{8407F122-3E9F-4FEC-A1B7-289290AEB7FF}"/>
    <cellStyle name="Normal 13 6 4 3 7" xfId="20060" xr:uid="{3C22EB26-D8A5-4AA5-809F-5A3F05377D09}"/>
    <cellStyle name="Normal 13 6 4 3 8" xfId="20061" xr:uid="{8535F924-BD21-4225-912B-8362B58A773C}"/>
    <cellStyle name="Normal 13 6 4 3 9" xfId="20062" xr:uid="{8CC8153D-9920-4BEB-9E9E-A2E462F7FA87}"/>
    <cellStyle name="Normal 13 6 4 30" xfId="20063" xr:uid="{B114E27A-DA2F-44EC-8802-794652C09149}"/>
    <cellStyle name="Normal 13 6 4 31" xfId="20064" xr:uid="{4A8E2664-EA57-4DE2-AD1C-916F1B34CD10}"/>
    <cellStyle name="Normal 13 6 4 4" xfId="20065" xr:uid="{0C16B321-7B18-4DC3-AAF0-0BBC5646272F}"/>
    <cellStyle name="Normal 13 6 4 4 10" xfId="20066" xr:uid="{47D8634D-CB3A-4979-968D-2458D347DE28}"/>
    <cellStyle name="Normal 13 6 4 4 11" xfId="20067" xr:uid="{D74F421B-E2A6-4111-B1D4-ABD0CECD0AB5}"/>
    <cellStyle name="Normal 13 6 4 4 12" xfId="20068" xr:uid="{8AEDB4BD-00D0-4832-AF6B-727FB0CF8EAC}"/>
    <cellStyle name="Normal 13 6 4 4 13" xfId="20069" xr:uid="{479C59E3-1550-4193-881F-AA14EC475860}"/>
    <cellStyle name="Normal 13 6 4 4 14" xfId="20070" xr:uid="{8311E9B7-192F-4C5F-AA38-D199F21BED0B}"/>
    <cellStyle name="Normal 13 6 4 4 15" xfId="20071" xr:uid="{8A727F40-C401-4B4A-8F52-A1F5CADDC2F5}"/>
    <cellStyle name="Normal 13 6 4 4 16" xfId="20072" xr:uid="{048C816F-0722-4ADA-B43A-8FB4EC0AA417}"/>
    <cellStyle name="Normal 13 6 4 4 17" xfId="20073" xr:uid="{E10F5CAC-37FA-46D5-BC96-1A769E1CFA2E}"/>
    <cellStyle name="Normal 13 6 4 4 18" xfId="20074" xr:uid="{9B24A334-B0C4-44EC-BDD5-920D0F22ADE9}"/>
    <cellStyle name="Normal 13 6 4 4 19" xfId="20075" xr:uid="{DCDD7584-4820-4ECE-AE04-6AD4500F4F05}"/>
    <cellStyle name="Normal 13 6 4 4 2" xfId="20076" xr:uid="{31AC8204-07E9-4E6B-99E8-A73348F4AA5D}"/>
    <cellStyle name="Normal 13 6 4 4 20" xfId="20077" xr:uid="{EF4092A2-73C6-4427-BF2F-FC3C4E970B10}"/>
    <cellStyle name="Normal 13 6 4 4 21" xfId="20078" xr:uid="{54A5492F-EC8F-4646-87AA-293FE177CAEA}"/>
    <cellStyle name="Normal 13 6 4 4 22" xfId="20079" xr:uid="{5DA241D0-117D-4E8F-AE8A-A44C48E26245}"/>
    <cellStyle name="Normal 13 6 4 4 3" xfId="20080" xr:uid="{8447624D-ACC7-497F-B66D-A9D172B5E550}"/>
    <cellStyle name="Normal 13 6 4 4 4" xfId="20081" xr:uid="{C59B7B28-4FCA-4163-8597-833E11B6EAD0}"/>
    <cellStyle name="Normal 13 6 4 4 5" xfId="20082" xr:uid="{F2B07387-246D-43FD-AB4E-9A5FD792FE99}"/>
    <cellStyle name="Normal 13 6 4 4 6" xfId="20083" xr:uid="{E6E40E99-E7AF-4122-B60A-8DD4630F61C0}"/>
    <cellStyle name="Normal 13 6 4 4 7" xfId="20084" xr:uid="{7B78C10C-6A34-4337-BBB4-3A1CF4EBB4CB}"/>
    <cellStyle name="Normal 13 6 4 4 8" xfId="20085" xr:uid="{2C9BDC20-84A1-4F8D-BA69-6A458D51BF85}"/>
    <cellStyle name="Normal 13 6 4 4 9" xfId="20086" xr:uid="{0ADD5C51-1755-4AF7-8325-C0A095C3A23B}"/>
    <cellStyle name="Normal 13 6 4 5" xfId="20087" xr:uid="{6072BA9F-F917-49DF-B2A5-6E463A07BF9A}"/>
    <cellStyle name="Normal 13 6 4 5 10" xfId="20088" xr:uid="{5A87422A-D8A0-4654-AC18-D66D478DD2FB}"/>
    <cellStyle name="Normal 13 6 4 5 11" xfId="20089" xr:uid="{D64C8194-871B-4C52-8E5E-1C99CB45DD36}"/>
    <cellStyle name="Normal 13 6 4 5 12" xfId="20090" xr:uid="{BF16AC97-A934-4416-B065-957E29EA19B3}"/>
    <cellStyle name="Normal 13 6 4 5 13" xfId="20091" xr:uid="{25C17CFD-DBD7-4E93-920E-ABA55BEA85FD}"/>
    <cellStyle name="Normal 13 6 4 5 14" xfId="20092" xr:uid="{B5AECFF0-D03D-459B-ADCE-E957ADFCB7E2}"/>
    <cellStyle name="Normal 13 6 4 5 15" xfId="20093" xr:uid="{85989246-478D-4EDF-AE7A-BB0800F41701}"/>
    <cellStyle name="Normal 13 6 4 5 16" xfId="20094" xr:uid="{F2003543-49DE-4B3E-AF77-8BC385D02C46}"/>
    <cellStyle name="Normal 13 6 4 5 17" xfId="20095" xr:uid="{65769906-384F-4AA4-9A7C-BA103292AAB1}"/>
    <cellStyle name="Normal 13 6 4 5 18" xfId="20096" xr:uid="{AC0D50B6-3263-4644-80E8-302250F0E064}"/>
    <cellStyle name="Normal 13 6 4 5 19" xfId="20097" xr:uid="{2D6DA8E6-2A57-4718-921E-EB80D392F868}"/>
    <cellStyle name="Normal 13 6 4 5 2" xfId="20098" xr:uid="{CFA8ED24-8B11-4C88-B468-14CC8D216926}"/>
    <cellStyle name="Normal 13 6 4 5 20" xfId="20099" xr:uid="{D1081AB2-6358-4087-BDEE-35CF928411FA}"/>
    <cellStyle name="Normal 13 6 4 5 21" xfId="20100" xr:uid="{86DE8910-3E80-4AE7-BB9D-A948992E6E46}"/>
    <cellStyle name="Normal 13 6 4 5 22" xfId="20101" xr:uid="{45FF3B58-E3FC-462C-93BD-244AA60C0B31}"/>
    <cellStyle name="Normal 13 6 4 5 3" xfId="20102" xr:uid="{6DA9848C-1B28-47FA-AC26-ACB11E7DDDF4}"/>
    <cellStyle name="Normal 13 6 4 5 4" xfId="20103" xr:uid="{01D60583-0F2A-477A-ACDE-6CEA2C20C9B8}"/>
    <cellStyle name="Normal 13 6 4 5 5" xfId="20104" xr:uid="{ED10D7A1-347B-47DE-A248-EAF071FFFD9C}"/>
    <cellStyle name="Normal 13 6 4 5 6" xfId="20105" xr:uid="{5BF0245B-781E-4BBB-AA40-FF488F381D77}"/>
    <cellStyle name="Normal 13 6 4 5 7" xfId="20106" xr:uid="{65EE00BF-EB9C-4C24-9E3A-7594B3D2DE41}"/>
    <cellStyle name="Normal 13 6 4 5 8" xfId="20107" xr:uid="{B3A37A78-3BDB-4E7A-9261-8FACDB82FC00}"/>
    <cellStyle name="Normal 13 6 4 5 9" xfId="20108" xr:uid="{395768B6-B50E-4D84-97E0-F395D08B673D}"/>
    <cellStyle name="Normal 13 6 4 6" xfId="20109" xr:uid="{5569AE9A-3B27-44AE-AE97-579976A28A8C}"/>
    <cellStyle name="Normal 13 6 4 6 10" xfId="20110" xr:uid="{E3ABD2A5-4684-4A47-8081-18856F9B4202}"/>
    <cellStyle name="Normal 13 6 4 6 11" xfId="20111" xr:uid="{3FE9A914-85B3-4071-8C4D-2CCAE3C001B1}"/>
    <cellStyle name="Normal 13 6 4 6 12" xfId="20112" xr:uid="{B2E75208-F854-4540-9D9C-071AC67433CA}"/>
    <cellStyle name="Normal 13 6 4 6 13" xfId="20113" xr:uid="{FCD8BBA9-4A27-4F67-828E-AB434FABE2FC}"/>
    <cellStyle name="Normal 13 6 4 6 14" xfId="20114" xr:uid="{3BEBE429-B0D6-4E9F-9A9E-1A089F714EF2}"/>
    <cellStyle name="Normal 13 6 4 6 15" xfId="20115" xr:uid="{C97F1416-49C9-42F1-8EC8-C56AA42D8CF8}"/>
    <cellStyle name="Normal 13 6 4 6 16" xfId="20116" xr:uid="{90D2FA5D-9B12-4241-8283-5FFA0A886F3C}"/>
    <cellStyle name="Normal 13 6 4 6 17" xfId="20117" xr:uid="{69517B57-80EE-4C9B-8AC4-8026ECA57FA8}"/>
    <cellStyle name="Normal 13 6 4 6 18" xfId="20118" xr:uid="{E0A6A792-B433-424E-A88C-7C7CCEE2BCAE}"/>
    <cellStyle name="Normal 13 6 4 6 19" xfId="20119" xr:uid="{18606BEA-88A4-4AF5-BDF5-E1874436B66D}"/>
    <cellStyle name="Normal 13 6 4 6 2" xfId="20120" xr:uid="{B4BEBE99-28AF-40B2-A447-C8071AA35E24}"/>
    <cellStyle name="Normal 13 6 4 6 20" xfId="20121" xr:uid="{127DC9AC-32CF-472B-9102-0655A80D1FC7}"/>
    <cellStyle name="Normal 13 6 4 6 21" xfId="20122" xr:uid="{73BC834F-D0B2-4C03-BA45-19B6571E831D}"/>
    <cellStyle name="Normal 13 6 4 6 22" xfId="20123" xr:uid="{30CC44C9-73AD-42F8-AF0E-B5B9ECD5989A}"/>
    <cellStyle name="Normal 13 6 4 6 3" xfId="20124" xr:uid="{A16A3902-D16D-42BD-A73A-CEBD825C106E}"/>
    <cellStyle name="Normal 13 6 4 6 4" xfId="20125" xr:uid="{16E26B0C-F829-4F0E-81CD-16AE01981C7C}"/>
    <cellStyle name="Normal 13 6 4 6 5" xfId="20126" xr:uid="{32D40F9F-5661-4906-9FDF-27BE840D6475}"/>
    <cellStyle name="Normal 13 6 4 6 6" xfId="20127" xr:uid="{C88988EA-CFAE-448E-898A-F72F654B58C3}"/>
    <cellStyle name="Normal 13 6 4 6 7" xfId="20128" xr:uid="{13ADE01B-9C37-4D72-A15E-B72B4918BE6C}"/>
    <cellStyle name="Normal 13 6 4 6 8" xfId="20129" xr:uid="{4DD38DC5-E454-42AD-B180-650BCE5E8200}"/>
    <cellStyle name="Normal 13 6 4 6 9" xfId="20130" xr:uid="{6D66BD36-4A9F-4CF7-BDF4-266E7A570085}"/>
    <cellStyle name="Normal 13 6 4 7" xfId="20131" xr:uid="{6648ED8B-3F9C-4082-B027-6902F142FF94}"/>
    <cellStyle name="Normal 13 6 4 7 10" xfId="20132" xr:uid="{03F16DC8-F389-48B6-A53C-2D8A76240A32}"/>
    <cellStyle name="Normal 13 6 4 7 11" xfId="20133" xr:uid="{2F4EC68C-216A-4D29-BA7E-8E5F5FDF8F9E}"/>
    <cellStyle name="Normal 13 6 4 7 12" xfId="20134" xr:uid="{2B55120A-44C0-4BCA-A8F3-05DB79D2B8EE}"/>
    <cellStyle name="Normal 13 6 4 7 13" xfId="20135" xr:uid="{B4E29AB2-75D3-450E-A574-BAB52283F1A5}"/>
    <cellStyle name="Normal 13 6 4 7 14" xfId="20136" xr:uid="{F05056BA-611B-4308-B49E-6F5C76A706A0}"/>
    <cellStyle name="Normal 13 6 4 7 15" xfId="20137" xr:uid="{DAB77D31-3509-4CD4-AD92-C19E50FF76A4}"/>
    <cellStyle name="Normal 13 6 4 7 16" xfId="20138" xr:uid="{8A07AAB8-0583-4B12-BC5F-82059132B197}"/>
    <cellStyle name="Normal 13 6 4 7 17" xfId="20139" xr:uid="{52382606-DAE1-48E3-9169-210F80112E38}"/>
    <cellStyle name="Normal 13 6 4 7 18" xfId="20140" xr:uid="{9C5CBF49-FFFD-460C-9CBC-66E5C02C725A}"/>
    <cellStyle name="Normal 13 6 4 7 19" xfId="20141" xr:uid="{EB2267B4-CB6B-49E8-8315-EDC1BC0F32EF}"/>
    <cellStyle name="Normal 13 6 4 7 2" xfId="20142" xr:uid="{83A8C0EB-BA96-4B83-8728-CBD7A512F328}"/>
    <cellStyle name="Normal 13 6 4 7 20" xfId="20143" xr:uid="{F101FE2A-1405-49FC-957F-B28EF9DFAA1E}"/>
    <cellStyle name="Normal 13 6 4 7 21" xfId="20144" xr:uid="{7929E514-4E03-479D-BB87-BC7CFFC343D7}"/>
    <cellStyle name="Normal 13 6 4 7 22" xfId="20145" xr:uid="{DA421561-551A-4BC2-AEF8-AD8A5D626940}"/>
    <cellStyle name="Normal 13 6 4 7 3" xfId="20146" xr:uid="{03E7021C-41D0-4A59-9F43-D21ADC9E6827}"/>
    <cellStyle name="Normal 13 6 4 7 4" xfId="20147" xr:uid="{B1E8954A-8605-4E49-95DF-E4BB88594C29}"/>
    <cellStyle name="Normal 13 6 4 7 5" xfId="20148" xr:uid="{5212CFF0-EBD6-4F30-ABCB-3C91C6160D00}"/>
    <cellStyle name="Normal 13 6 4 7 6" xfId="20149" xr:uid="{EDFA8BE0-7859-443A-AA7A-AE97653F8E04}"/>
    <cellStyle name="Normal 13 6 4 7 7" xfId="20150" xr:uid="{09EC2C81-A73F-40ED-B2D5-AB0298DBAAC6}"/>
    <cellStyle name="Normal 13 6 4 7 8" xfId="20151" xr:uid="{A7073B6D-FA64-4035-AB43-CC2B09A87438}"/>
    <cellStyle name="Normal 13 6 4 7 9" xfId="20152" xr:uid="{9A8824DC-CE19-4559-8300-0B86B51607D1}"/>
    <cellStyle name="Normal 13 6 4 8" xfId="20153" xr:uid="{B4400EB9-0A54-4DD6-B786-B08D026957A2}"/>
    <cellStyle name="Normal 13 6 4 8 10" xfId="20154" xr:uid="{0BC4FC66-B89D-415C-87D4-BEB84C036A1F}"/>
    <cellStyle name="Normal 13 6 4 8 11" xfId="20155" xr:uid="{C86A60D5-4435-4355-A5C6-1B86641B0968}"/>
    <cellStyle name="Normal 13 6 4 8 12" xfId="20156" xr:uid="{26036424-D205-41D8-B2FE-4F35E00389E0}"/>
    <cellStyle name="Normal 13 6 4 8 13" xfId="20157" xr:uid="{E0EEDF82-FEE0-48E9-9E42-0B5D5544CA3B}"/>
    <cellStyle name="Normal 13 6 4 8 14" xfId="20158" xr:uid="{5F2C605D-503E-44B8-9A64-3DFEB42FF0AF}"/>
    <cellStyle name="Normal 13 6 4 8 15" xfId="20159" xr:uid="{B56310E9-64AA-4593-8924-7D32D636AD70}"/>
    <cellStyle name="Normal 13 6 4 8 16" xfId="20160" xr:uid="{9AB66D9B-C74F-41C7-B979-9C443B934311}"/>
    <cellStyle name="Normal 13 6 4 8 17" xfId="20161" xr:uid="{04C68F0E-58FC-4FED-8F37-68E6241AD77F}"/>
    <cellStyle name="Normal 13 6 4 8 18" xfId="20162" xr:uid="{C9A3CE01-607F-4635-AD05-09BE9D6D19D8}"/>
    <cellStyle name="Normal 13 6 4 8 19" xfId="20163" xr:uid="{71DC6EE7-5202-4393-A89F-5F779E305522}"/>
    <cellStyle name="Normal 13 6 4 8 2" xfId="20164" xr:uid="{C49685B6-21ED-4412-84A7-B24F50D8E895}"/>
    <cellStyle name="Normal 13 6 4 8 20" xfId="20165" xr:uid="{A985D996-0CDB-41D7-883D-72053E9A7F0B}"/>
    <cellStyle name="Normal 13 6 4 8 21" xfId="20166" xr:uid="{EBE00D62-0970-444B-A858-FB098D3A3F5D}"/>
    <cellStyle name="Normal 13 6 4 8 22" xfId="20167" xr:uid="{BAA59D19-F8D8-4A5C-A93B-897B103836FA}"/>
    <cellStyle name="Normal 13 6 4 8 3" xfId="20168" xr:uid="{B3A7A769-6190-4BB2-A0F5-4CEA4B65D0BC}"/>
    <cellStyle name="Normal 13 6 4 8 4" xfId="20169" xr:uid="{34243246-A010-4B31-96DB-7243CF3C0AE6}"/>
    <cellStyle name="Normal 13 6 4 8 5" xfId="20170" xr:uid="{948110BD-1B6E-46F4-95AA-74F1EC36189F}"/>
    <cellStyle name="Normal 13 6 4 8 6" xfId="20171" xr:uid="{271C3033-43DF-41EF-94BE-2736DCECA541}"/>
    <cellStyle name="Normal 13 6 4 8 7" xfId="20172" xr:uid="{6C731CB1-EC59-4F7D-85CE-E1CFF0CC8BC2}"/>
    <cellStyle name="Normal 13 6 4 8 8" xfId="20173" xr:uid="{4CE50B51-452A-4C8A-8A3C-8EFD69EF7E5F}"/>
    <cellStyle name="Normal 13 6 4 8 9" xfId="20174" xr:uid="{24AFD307-2BD9-4AC5-8FD6-BE9051C6D2EE}"/>
    <cellStyle name="Normal 13 6 4 9" xfId="20175" xr:uid="{A49B495B-122C-4937-8D55-5CFD01879FBD}"/>
    <cellStyle name="Normal 13 6 4 9 10" xfId="20176" xr:uid="{6917F589-8935-43C6-9859-6D8236A1CE82}"/>
    <cellStyle name="Normal 13 6 4 9 11" xfId="20177" xr:uid="{F043C67F-DDC4-47C9-942D-B922468D09D9}"/>
    <cellStyle name="Normal 13 6 4 9 12" xfId="20178" xr:uid="{8A815972-7198-4E23-BE7A-D94AC2674848}"/>
    <cellStyle name="Normal 13 6 4 9 13" xfId="20179" xr:uid="{E048B30B-CC0B-44B1-9BB0-AAC0C7070642}"/>
    <cellStyle name="Normal 13 6 4 9 14" xfId="20180" xr:uid="{3EFF43F2-12DE-431E-B6FD-925FD0A76065}"/>
    <cellStyle name="Normal 13 6 4 9 15" xfId="20181" xr:uid="{7A9C2DA8-4D3F-4AA8-9006-C1A6371B8168}"/>
    <cellStyle name="Normal 13 6 4 9 16" xfId="20182" xr:uid="{CC13B5AB-B010-44F4-91A9-A06DCC5BAB6D}"/>
    <cellStyle name="Normal 13 6 4 9 17" xfId="20183" xr:uid="{B561B986-A1C9-42D5-A41F-7D5E3A7E033C}"/>
    <cellStyle name="Normal 13 6 4 9 18" xfId="20184" xr:uid="{220933AF-D6B3-4F85-B6C7-FA08346E2CD2}"/>
    <cellStyle name="Normal 13 6 4 9 19" xfId="20185" xr:uid="{CD9D1302-123E-433F-BE59-34AAEE86E571}"/>
    <cellStyle name="Normal 13 6 4 9 2" xfId="20186" xr:uid="{D9767711-6270-45D8-B9F1-F6D7E26F21C4}"/>
    <cellStyle name="Normal 13 6 4 9 20" xfId="20187" xr:uid="{285075D6-8732-46D5-A94B-C19D9BF26155}"/>
    <cellStyle name="Normal 13 6 4 9 21" xfId="20188" xr:uid="{ABA60796-D7BF-440C-8C3B-592FEDA67759}"/>
    <cellStyle name="Normal 13 6 4 9 22" xfId="20189" xr:uid="{581989E7-631D-4963-AE95-79151EF1E290}"/>
    <cellStyle name="Normal 13 6 4 9 3" xfId="20190" xr:uid="{033847CF-072F-4C79-8CE5-BC6AFBA1E474}"/>
    <cellStyle name="Normal 13 6 4 9 4" xfId="20191" xr:uid="{0C828316-ECEB-4944-A168-CCECAB2684F6}"/>
    <cellStyle name="Normal 13 6 4 9 5" xfId="20192" xr:uid="{9470FD6F-EEB3-472F-B2E3-C313D5B8FA22}"/>
    <cellStyle name="Normal 13 6 4 9 6" xfId="20193" xr:uid="{2D4708E5-06BE-44F0-8583-2A2B00AB934A}"/>
    <cellStyle name="Normal 13 6 4 9 7" xfId="20194" xr:uid="{C31B12AA-A5EB-4AF1-A642-8BFFB9C1282E}"/>
    <cellStyle name="Normal 13 6 4 9 8" xfId="20195" xr:uid="{D12BBA36-BFCF-4FC0-9C79-4EF61F553C28}"/>
    <cellStyle name="Normal 13 6 4 9 9" xfId="20196" xr:uid="{574546FC-EEAE-42BB-9E1B-163F86DDB37F}"/>
    <cellStyle name="Normal 13 6 5" xfId="20197" xr:uid="{992C4D07-8A63-4D99-9621-A759B2493CB3}"/>
    <cellStyle name="Normal 13 6 5 10" xfId="20198" xr:uid="{073AFDB9-F27E-4EFF-A477-5343C6050704}"/>
    <cellStyle name="Normal 13 6 5 10 10" xfId="20199" xr:uid="{25DBBFDE-22B9-4C53-8951-0951850E3B8A}"/>
    <cellStyle name="Normal 13 6 5 10 11" xfId="20200" xr:uid="{F976055C-82D8-40C7-9B17-F64D099EEC3F}"/>
    <cellStyle name="Normal 13 6 5 10 12" xfId="20201" xr:uid="{D475301E-27C1-4313-AE98-6DFD9593F909}"/>
    <cellStyle name="Normal 13 6 5 10 13" xfId="20202" xr:uid="{840EA327-CB88-416C-AF46-7E2A7905A6CA}"/>
    <cellStyle name="Normal 13 6 5 10 14" xfId="20203" xr:uid="{88EE7A2F-C446-4757-BB86-02810359180A}"/>
    <cellStyle name="Normal 13 6 5 10 15" xfId="20204" xr:uid="{8B90DFAB-1A63-43C4-BED2-BD7C4E4B11B9}"/>
    <cellStyle name="Normal 13 6 5 10 16" xfId="20205" xr:uid="{132D939E-9252-4C72-B1B7-FBD16DB0F490}"/>
    <cellStyle name="Normal 13 6 5 10 17" xfId="20206" xr:uid="{16759CC3-5AA8-43A4-8BF5-B5B1AA181FDE}"/>
    <cellStyle name="Normal 13 6 5 10 18" xfId="20207" xr:uid="{8F577B11-A4D4-4035-B048-CB702E147E3F}"/>
    <cellStyle name="Normal 13 6 5 10 19" xfId="20208" xr:uid="{7B37044E-7595-4484-9B54-ED7C5F054009}"/>
    <cellStyle name="Normal 13 6 5 10 2" xfId="20209" xr:uid="{8DF68E23-1D0E-4013-8F55-7341D1857E52}"/>
    <cellStyle name="Normal 13 6 5 10 20" xfId="20210" xr:uid="{A963ED32-8933-478B-AEA3-380BEA967A7E}"/>
    <cellStyle name="Normal 13 6 5 10 21" xfId="20211" xr:uid="{81746B55-CFBD-4165-B033-646E9CF38C1D}"/>
    <cellStyle name="Normal 13 6 5 10 22" xfId="20212" xr:uid="{A5A69A2A-A541-48DE-AE79-D0873FD486C0}"/>
    <cellStyle name="Normal 13 6 5 10 3" xfId="20213" xr:uid="{9B32CC2A-68CB-4978-9CE7-1720030B7C57}"/>
    <cellStyle name="Normal 13 6 5 10 4" xfId="20214" xr:uid="{292A4FF1-7E41-42C9-A153-EA03CD0129A3}"/>
    <cellStyle name="Normal 13 6 5 10 5" xfId="20215" xr:uid="{BF4877ED-123E-4368-9EDB-0685A030ED09}"/>
    <cellStyle name="Normal 13 6 5 10 6" xfId="20216" xr:uid="{3F0D2320-4A44-456B-ACDF-723F2FFFF5D3}"/>
    <cellStyle name="Normal 13 6 5 10 7" xfId="20217" xr:uid="{1920F16F-9A8E-4AD6-88D3-35D132E526EA}"/>
    <cellStyle name="Normal 13 6 5 10 8" xfId="20218" xr:uid="{4D045461-3C79-4CF1-BD67-642E17F74BD2}"/>
    <cellStyle name="Normal 13 6 5 10 9" xfId="20219" xr:uid="{6DBFAC3F-9B7C-412B-B4C7-F32F2EABD180}"/>
    <cellStyle name="Normal 13 6 5 11" xfId="20220" xr:uid="{7766C466-B297-47C0-901F-23121CEBA1BB}"/>
    <cellStyle name="Normal 13 6 5 12" xfId="20221" xr:uid="{C8508E0A-0BD8-4C40-B0A0-4FAEBA266C2F}"/>
    <cellStyle name="Normal 13 6 5 13" xfId="20222" xr:uid="{5AB39710-EA8D-409C-89E3-88F45C066C5C}"/>
    <cellStyle name="Normal 13 6 5 14" xfId="20223" xr:uid="{EF1028E7-0D97-400B-BC4C-A179205ACE24}"/>
    <cellStyle name="Normal 13 6 5 15" xfId="20224" xr:uid="{D504B3ED-5A9A-42A2-BC3C-8F84C24D047F}"/>
    <cellStyle name="Normal 13 6 5 16" xfId="20225" xr:uid="{56331F1F-331E-4B5D-AB85-024594DF0D47}"/>
    <cellStyle name="Normal 13 6 5 17" xfId="20226" xr:uid="{D48EA254-24B1-44DB-ADD4-AA0C961B862E}"/>
    <cellStyle name="Normal 13 6 5 18" xfId="20227" xr:uid="{038E5BC2-6CB3-4BFF-BEEA-1FE3E763CEDD}"/>
    <cellStyle name="Normal 13 6 5 19" xfId="20228" xr:uid="{B5E48545-8F4D-4FFF-B5F1-2FBBA3656C67}"/>
    <cellStyle name="Normal 13 6 5 2" xfId="20229" xr:uid="{1C31E427-9D78-4E93-BAA9-26D23AE70346}"/>
    <cellStyle name="Normal 13 6 5 2 10" xfId="20230" xr:uid="{460FBCB8-52C2-4629-A1C6-E28CEE5FE006}"/>
    <cellStyle name="Normal 13 6 5 2 11" xfId="20231" xr:uid="{C3FDF7F8-B722-4DDE-9671-209311320D00}"/>
    <cellStyle name="Normal 13 6 5 2 12" xfId="20232" xr:uid="{56F737D1-F523-4845-87C8-805C97E8263B}"/>
    <cellStyle name="Normal 13 6 5 2 13" xfId="20233" xr:uid="{DF814198-D30E-4978-867B-462548FAE498}"/>
    <cellStyle name="Normal 13 6 5 2 14" xfId="20234" xr:uid="{1E1DEC41-28A7-42A7-8B37-10B02D8F16BE}"/>
    <cellStyle name="Normal 13 6 5 2 15" xfId="20235" xr:uid="{B7DA9714-723E-46A8-BEC2-785A33FEE701}"/>
    <cellStyle name="Normal 13 6 5 2 16" xfId="20236" xr:uid="{A8AF721A-73E9-4E90-A05F-8A53C19612A9}"/>
    <cellStyle name="Normal 13 6 5 2 17" xfId="20237" xr:uid="{FBEB7D3F-DF91-4A4D-BFD1-738D3BD985D6}"/>
    <cellStyle name="Normal 13 6 5 2 18" xfId="20238" xr:uid="{6D5A8355-A39A-4F58-95FA-03972F73785D}"/>
    <cellStyle name="Normal 13 6 5 2 19" xfId="20239" xr:uid="{3C6A8628-29E7-4B72-AE1F-18263E1B7F6D}"/>
    <cellStyle name="Normal 13 6 5 2 2" xfId="20240" xr:uid="{EB761020-E174-4F49-B0AF-CF8CAB67FE5F}"/>
    <cellStyle name="Normal 13 6 5 2 20" xfId="20241" xr:uid="{26ED83D2-5141-4864-8D21-F91BF132FC23}"/>
    <cellStyle name="Normal 13 6 5 2 21" xfId="20242" xr:uid="{7DEAB848-09FE-4F92-907D-91BB5B3C0509}"/>
    <cellStyle name="Normal 13 6 5 2 22" xfId="20243" xr:uid="{C721728A-B404-44AC-8F8A-68DD95B28A12}"/>
    <cellStyle name="Normal 13 6 5 2 3" xfId="20244" xr:uid="{B397A9A7-529D-4431-846E-3E71AC2E0BE9}"/>
    <cellStyle name="Normal 13 6 5 2 4" xfId="20245" xr:uid="{F8D526D6-9E08-45B3-847D-6372EF588B54}"/>
    <cellStyle name="Normal 13 6 5 2 5" xfId="20246" xr:uid="{D3A08BEE-A975-48EF-847E-8B756F939B66}"/>
    <cellStyle name="Normal 13 6 5 2 6" xfId="20247" xr:uid="{1397A3E7-872C-4102-9B69-B656034F14AC}"/>
    <cellStyle name="Normal 13 6 5 2 7" xfId="20248" xr:uid="{E702441B-ED4C-4B1D-A8D0-E6717C481B5D}"/>
    <cellStyle name="Normal 13 6 5 2 8" xfId="20249" xr:uid="{1E77AB06-3A7E-41D4-B9EF-8A3C073B262A}"/>
    <cellStyle name="Normal 13 6 5 2 9" xfId="20250" xr:uid="{6A40F6FF-3184-4669-BC25-B7E6A848F522}"/>
    <cellStyle name="Normal 13 6 5 20" xfId="20251" xr:uid="{ADD20EE4-6249-4C09-A082-C84CF44BF80A}"/>
    <cellStyle name="Normal 13 6 5 21" xfId="20252" xr:uid="{F9F01A71-7DC0-452D-8E47-35A34EE6E624}"/>
    <cellStyle name="Normal 13 6 5 22" xfId="20253" xr:uid="{F4692404-9D4E-4C4A-AA74-F234D055853E}"/>
    <cellStyle name="Normal 13 6 5 23" xfId="20254" xr:uid="{430F8181-9E87-4A73-80DE-CC2658224466}"/>
    <cellStyle name="Normal 13 6 5 24" xfId="20255" xr:uid="{219A07C7-81FF-4F7E-9DE0-3A4B53FA982D}"/>
    <cellStyle name="Normal 13 6 5 25" xfId="20256" xr:uid="{E952A83E-620B-47EC-97BB-51AC029D8964}"/>
    <cellStyle name="Normal 13 6 5 26" xfId="20257" xr:uid="{432CCCD9-3A7F-4B63-AC5F-FFC82A82141E}"/>
    <cellStyle name="Normal 13 6 5 27" xfId="20258" xr:uid="{AD548B5B-121E-4E1B-9D10-6F02308C3ECA}"/>
    <cellStyle name="Normal 13 6 5 28" xfId="20259" xr:uid="{9DEAC5E8-ECF5-48B7-B776-8A73F72350C8}"/>
    <cellStyle name="Normal 13 6 5 29" xfId="20260" xr:uid="{E51F3D4B-F8B1-4349-A5E6-6CA4D612548C}"/>
    <cellStyle name="Normal 13 6 5 3" xfId="20261" xr:uid="{9FE9E673-9896-4AF0-9D76-4B47445B22A5}"/>
    <cellStyle name="Normal 13 6 5 3 10" xfId="20262" xr:uid="{B1470D51-5BBC-4BDB-B4F4-D32A86424DE3}"/>
    <cellStyle name="Normal 13 6 5 3 11" xfId="20263" xr:uid="{769AA345-A734-4802-A1A5-32F730238057}"/>
    <cellStyle name="Normal 13 6 5 3 12" xfId="20264" xr:uid="{9E68D177-6E0B-484E-91E7-7C872AA353C6}"/>
    <cellStyle name="Normal 13 6 5 3 13" xfId="20265" xr:uid="{DDA35A36-8867-448C-8132-C4CBA15906C8}"/>
    <cellStyle name="Normal 13 6 5 3 14" xfId="20266" xr:uid="{FE1771FA-522E-4CCE-B2F0-44356692A1BD}"/>
    <cellStyle name="Normal 13 6 5 3 15" xfId="20267" xr:uid="{8CA0CD2B-3B3C-48C8-AA13-8ED9DF1B86F9}"/>
    <cellStyle name="Normal 13 6 5 3 16" xfId="20268" xr:uid="{5C058136-FE0F-45E1-8BE4-73D943D93A21}"/>
    <cellStyle name="Normal 13 6 5 3 17" xfId="20269" xr:uid="{C2C02548-6192-4D56-BBE7-3D48735A301F}"/>
    <cellStyle name="Normal 13 6 5 3 18" xfId="20270" xr:uid="{E348B9CA-8589-4850-AA50-E854EDE2CE5D}"/>
    <cellStyle name="Normal 13 6 5 3 19" xfId="20271" xr:uid="{08A63146-9B17-4987-A24E-991D626092CD}"/>
    <cellStyle name="Normal 13 6 5 3 2" xfId="20272" xr:uid="{87548877-5597-4451-93D9-D51CD0BFD830}"/>
    <cellStyle name="Normal 13 6 5 3 20" xfId="20273" xr:uid="{18EDC5A7-77AF-4CFC-B89A-A77C676A51D0}"/>
    <cellStyle name="Normal 13 6 5 3 21" xfId="20274" xr:uid="{1AC661B1-6A34-4EC2-B73F-F548E2EB80A5}"/>
    <cellStyle name="Normal 13 6 5 3 22" xfId="20275" xr:uid="{3E07E1F1-1980-4C3C-BF73-E5B1B3B65E54}"/>
    <cellStyle name="Normal 13 6 5 3 3" xfId="20276" xr:uid="{34FAD3A6-8494-4564-837E-DBED95035B23}"/>
    <cellStyle name="Normal 13 6 5 3 4" xfId="20277" xr:uid="{FAB2649B-80C4-4E82-B670-D8B651C28047}"/>
    <cellStyle name="Normal 13 6 5 3 5" xfId="20278" xr:uid="{CFE46F17-A70A-4A46-94B2-76A1DE78088B}"/>
    <cellStyle name="Normal 13 6 5 3 6" xfId="20279" xr:uid="{46215209-7018-43DA-8116-E0ADA320C226}"/>
    <cellStyle name="Normal 13 6 5 3 7" xfId="20280" xr:uid="{3A50C808-AE96-46B1-AFA0-E77AA4B666A6}"/>
    <cellStyle name="Normal 13 6 5 3 8" xfId="20281" xr:uid="{0F572A2D-9CE3-47D5-A5AF-37222A0902A7}"/>
    <cellStyle name="Normal 13 6 5 3 9" xfId="20282" xr:uid="{DC9F0BCF-42E6-4D07-A66F-AE66D48E80B0}"/>
    <cellStyle name="Normal 13 6 5 30" xfId="20283" xr:uid="{D44FD366-3214-451C-B540-EEFCF0D4A277}"/>
    <cellStyle name="Normal 13 6 5 31" xfId="20284" xr:uid="{1AB417EA-2A76-4808-B4E8-8F1FEC3262C0}"/>
    <cellStyle name="Normal 13 6 5 4" xfId="20285" xr:uid="{F36F81DB-3500-4B76-AF33-FEFF2023DD9A}"/>
    <cellStyle name="Normal 13 6 5 4 10" xfId="20286" xr:uid="{E8516F8D-AA4E-433E-8D97-573C85031DC3}"/>
    <cellStyle name="Normal 13 6 5 4 11" xfId="20287" xr:uid="{9586A7BA-9DF3-4FBC-995D-CFCEEC87E9EA}"/>
    <cellStyle name="Normal 13 6 5 4 12" xfId="20288" xr:uid="{169F34A7-A86A-45F3-90FD-DEB28E362BD0}"/>
    <cellStyle name="Normal 13 6 5 4 13" xfId="20289" xr:uid="{55E6E945-F39B-43EC-98C8-99B3954A1BF3}"/>
    <cellStyle name="Normal 13 6 5 4 14" xfId="20290" xr:uid="{AAE4F8C7-CD7C-4E90-90B8-AF71513CD04C}"/>
    <cellStyle name="Normal 13 6 5 4 15" xfId="20291" xr:uid="{3AFF1F7F-B4F0-4810-A0EC-76CF256F5C74}"/>
    <cellStyle name="Normal 13 6 5 4 16" xfId="20292" xr:uid="{6E6BEB1A-A190-4D1D-B0E7-C2160EF84B9E}"/>
    <cellStyle name="Normal 13 6 5 4 17" xfId="20293" xr:uid="{686993FB-39F8-481F-944E-3560616E2106}"/>
    <cellStyle name="Normal 13 6 5 4 18" xfId="20294" xr:uid="{8384FC8C-0819-4256-A1FD-82A87C10CA20}"/>
    <cellStyle name="Normal 13 6 5 4 19" xfId="20295" xr:uid="{4A2D65A7-D2FF-4402-B687-462F4B121D18}"/>
    <cellStyle name="Normal 13 6 5 4 2" xfId="20296" xr:uid="{7B98A812-464B-4B0B-881B-EA31196413B8}"/>
    <cellStyle name="Normal 13 6 5 4 20" xfId="20297" xr:uid="{B4F7101F-E3F5-4471-B65B-9E3535E0ACB8}"/>
    <cellStyle name="Normal 13 6 5 4 21" xfId="20298" xr:uid="{6F3B2A2C-07A8-455F-BBE3-444BAA11360B}"/>
    <cellStyle name="Normal 13 6 5 4 22" xfId="20299" xr:uid="{B17BF6DF-9A71-4444-86CC-596EC62DA986}"/>
    <cellStyle name="Normal 13 6 5 4 3" xfId="20300" xr:uid="{5DF2840F-4E64-4114-A8B1-9C234E6F5ED3}"/>
    <cellStyle name="Normal 13 6 5 4 4" xfId="20301" xr:uid="{DACEA49C-3E82-4929-8422-5A3ADE17666E}"/>
    <cellStyle name="Normal 13 6 5 4 5" xfId="20302" xr:uid="{5D53ECA1-83CB-425E-A972-0F6601423824}"/>
    <cellStyle name="Normal 13 6 5 4 6" xfId="20303" xr:uid="{3BEDA250-E83A-4AAB-BE45-DBF33C8597D9}"/>
    <cellStyle name="Normal 13 6 5 4 7" xfId="20304" xr:uid="{895ED6BB-9DF6-482F-80FB-1E5069DB0D0C}"/>
    <cellStyle name="Normal 13 6 5 4 8" xfId="20305" xr:uid="{94EF8415-9F97-4685-A7AE-5FE073B13766}"/>
    <cellStyle name="Normal 13 6 5 4 9" xfId="20306" xr:uid="{D371F802-39F6-46EF-B791-FB3A49431C49}"/>
    <cellStyle name="Normal 13 6 5 5" xfId="20307" xr:uid="{5D6D1608-7F8E-4906-AD45-1C882CAC5560}"/>
    <cellStyle name="Normal 13 6 5 5 10" xfId="20308" xr:uid="{DA2990E8-66F8-4B07-B605-043314E6640A}"/>
    <cellStyle name="Normal 13 6 5 5 11" xfId="20309" xr:uid="{0C7C80C8-18A6-465D-ABE7-080182D5257D}"/>
    <cellStyle name="Normal 13 6 5 5 12" xfId="20310" xr:uid="{2BC1F17B-7857-4BE9-AFEA-F0BCA51E7849}"/>
    <cellStyle name="Normal 13 6 5 5 13" xfId="20311" xr:uid="{EFD87E2A-A48F-40CF-AA04-BBBF725F3881}"/>
    <cellStyle name="Normal 13 6 5 5 14" xfId="20312" xr:uid="{307FC6F7-9163-4B3A-9A80-219AC541C713}"/>
    <cellStyle name="Normal 13 6 5 5 15" xfId="20313" xr:uid="{868DF629-14AF-43DE-A1CD-9A11313C4A91}"/>
    <cellStyle name="Normal 13 6 5 5 16" xfId="20314" xr:uid="{E6AB7DE8-338B-43AE-8FDB-75196852D0E8}"/>
    <cellStyle name="Normal 13 6 5 5 17" xfId="20315" xr:uid="{C61E4581-9966-48DB-9803-E5E535DB25F2}"/>
    <cellStyle name="Normal 13 6 5 5 18" xfId="20316" xr:uid="{55310825-6BF5-4DF6-ACF0-B907A68B9210}"/>
    <cellStyle name="Normal 13 6 5 5 19" xfId="20317" xr:uid="{A59042DA-E9EB-44F7-B70B-5023F8A8D651}"/>
    <cellStyle name="Normal 13 6 5 5 2" xfId="20318" xr:uid="{71DD0C18-AFA8-4858-B724-EE631AE33A96}"/>
    <cellStyle name="Normal 13 6 5 5 20" xfId="20319" xr:uid="{CF881B2C-C57E-4386-A709-C98B25637D7F}"/>
    <cellStyle name="Normal 13 6 5 5 21" xfId="20320" xr:uid="{C758E40D-24AF-4EC0-AE41-03DEAC2175CA}"/>
    <cellStyle name="Normal 13 6 5 5 22" xfId="20321" xr:uid="{1C68DD3A-542B-49B5-AE6F-9CFC73A2E279}"/>
    <cellStyle name="Normal 13 6 5 5 3" xfId="20322" xr:uid="{538CFDF6-B632-45FD-89C2-8AFDB778ABAC}"/>
    <cellStyle name="Normal 13 6 5 5 4" xfId="20323" xr:uid="{1601E5F3-2F4E-4719-963C-CA5FF32CCA8D}"/>
    <cellStyle name="Normal 13 6 5 5 5" xfId="20324" xr:uid="{9FDF6138-498E-4FA7-ADB0-D5CBB1844813}"/>
    <cellStyle name="Normal 13 6 5 5 6" xfId="20325" xr:uid="{AA424D7F-0091-408A-AA0D-6484CB7381B9}"/>
    <cellStyle name="Normal 13 6 5 5 7" xfId="20326" xr:uid="{1994109B-D4A0-40AB-ACA6-677E83499E47}"/>
    <cellStyle name="Normal 13 6 5 5 8" xfId="20327" xr:uid="{40B6958E-C61A-415C-98BC-C78F9EC78F53}"/>
    <cellStyle name="Normal 13 6 5 5 9" xfId="20328" xr:uid="{C3B3842B-A49A-4CBE-B74B-A857B228C8CB}"/>
    <cellStyle name="Normal 13 6 5 6" xfId="20329" xr:uid="{FB212399-E381-4852-930F-B0A09C9443F9}"/>
    <cellStyle name="Normal 13 6 5 6 10" xfId="20330" xr:uid="{B32AD8CE-63A9-4106-B139-17737A754BAF}"/>
    <cellStyle name="Normal 13 6 5 6 11" xfId="20331" xr:uid="{CB92359E-3324-45C1-9E1B-2B91850D0468}"/>
    <cellStyle name="Normal 13 6 5 6 12" xfId="20332" xr:uid="{865352BD-BC08-4324-82B7-A0216477FC1B}"/>
    <cellStyle name="Normal 13 6 5 6 13" xfId="20333" xr:uid="{7C5BC7ED-F935-44F9-8BE2-E4F451B42D43}"/>
    <cellStyle name="Normal 13 6 5 6 14" xfId="20334" xr:uid="{4FD32767-4B7F-4EE9-9171-0C4A432BE309}"/>
    <cellStyle name="Normal 13 6 5 6 15" xfId="20335" xr:uid="{BE646FDA-9422-4D9A-B6A2-1990C4EC70A8}"/>
    <cellStyle name="Normal 13 6 5 6 16" xfId="20336" xr:uid="{1AFD0A02-22A7-407C-8792-F3EFCBC1814A}"/>
    <cellStyle name="Normal 13 6 5 6 17" xfId="20337" xr:uid="{F8B14E21-3967-4BD4-87A9-1B158AFFB4EB}"/>
    <cellStyle name="Normal 13 6 5 6 18" xfId="20338" xr:uid="{81D29164-3D7C-4371-8C90-3FC0B9CF6CED}"/>
    <cellStyle name="Normal 13 6 5 6 19" xfId="20339" xr:uid="{03C6959C-B291-4E4C-88E9-F6481E1CEB99}"/>
    <cellStyle name="Normal 13 6 5 6 2" xfId="20340" xr:uid="{81D3FD06-0B61-483B-90B9-24C1EC89F33A}"/>
    <cellStyle name="Normal 13 6 5 6 20" xfId="20341" xr:uid="{150BFBDF-7C07-45D5-AF0E-87BE0C1C0E90}"/>
    <cellStyle name="Normal 13 6 5 6 21" xfId="20342" xr:uid="{989D9824-86CE-406C-B45C-0C4C8B8248E6}"/>
    <cellStyle name="Normal 13 6 5 6 22" xfId="20343" xr:uid="{E6576F2A-DBEE-46EF-B6B2-513FCAC3FD6E}"/>
    <cellStyle name="Normal 13 6 5 6 3" xfId="20344" xr:uid="{BD0B7EE1-56EC-4D04-8DE0-CE88FC9479F6}"/>
    <cellStyle name="Normal 13 6 5 6 4" xfId="20345" xr:uid="{C82E2DA6-8BF7-448B-BC13-70C44BA0D261}"/>
    <cellStyle name="Normal 13 6 5 6 5" xfId="20346" xr:uid="{9E2DA9FB-47D6-432E-B77A-AB56181DB4E9}"/>
    <cellStyle name="Normal 13 6 5 6 6" xfId="20347" xr:uid="{76E8734E-909F-4FAE-A681-A87BCBA49A1E}"/>
    <cellStyle name="Normal 13 6 5 6 7" xfId="20348" xr:uid="{8CA59675-2688-410D-92B1-97DDD0DA49A7}"/>
    <cellStyle name="Normal 13 6 5 6 8" xfId="20349" xr:uid="{5ACD6638-992E-4B67-8FCC-9A9A16FF8C8B}"/>
    <cellStyle name="Normal 13 6 5 6 9" xfId="20350" xr:uid="{D2FA6D0C-3808-4F64-9A57-ABCEBA35FD42}"/>
    <cellStyle name="Normal 13 6 5 7" xfId="20351" xr:uid="{27D1DBAF-2197-4496-97A2-46349DC66799}"/>
    <cellStyle name="Normal 13 6 5 7 10" xfId="20352" xr:uid="{99F38E88-926F-4192-A2C8-B7A63BF30B74}"/>
    <cellStyle name="Normal 13 6 5 7 11" xfId="20353" xr:uid="{BC6E622A-9378-43C6-86FF-92534387F350}"/>
    <cellStyle name="Normal 13 6 5 7 12" xfId="20354" xr:uid="{7E423A3A-395A-4F50-ACB8-FB2556B41D28}"/>
    <cellStyle name="Normal 13 6 5 7 13" xfId="20355" xr:uid="{2656B017-D542-4FCD-B46D-E3EF192AAEFC}"/>
    <cellStyle name="Normal 13 6 5 7 14" xfId="20356" xr:uid="{7D2BD4EE-A19D-45E5-A8E7-91CA0817C1AD}"/>
    <cellStyle name="Normal 13 6 5 7 15" xfId="20357" xr:uid="{99B77AFA-F8F8-48F1-BD7A-FEF9EACED2B2}"/>
    <cellStyle name="Normal 13 6 5 7 16" xfId="20358" xr:uid="{D0D9AAE7-E69D-40D4-A764-B1AE8436E731}"/>
    <cellStyle name="Normal 13 6 5 7 17" xfId="20359" xr:uid="{2877222A-F4F7-4639-8DD1-00F00B211920}"/>
    <cellStyle name="Normal 13 6 5 7 18" xfId="20360" xr:uid="{019F6275-4022-4C76-B913-3F69BE934966}"/>
    <cellStyle name="Normal 13 6 5 7 19" xfId="20361" xr:uid="{5781BB15-4344-4EEA-97B4-32A24F588100}"/>
    <cellStyle name="Normal 13 6 5 7 2" xfId="20362" xr:uid="{DBEAC9A3-AAC1-4AE0-A119-B98CB49FD517}"/>
    <cellStyle name="Normal 13 6 5 7 20" xfId="20363" xr:uid="{C975B110-DCCD-4BA5-B6D3-886323851167}"/>
    <cellStyle name="Normal 13 6 5 7 21" xfId="20364" xr:uid="{86F45E12-3541-45B2-BDD2-7A0EB62C6157}"/>
    <cellStyle name="Normal 13 6 5 7 22" xfId="20365" xr:uid="{E83B1EF0-967B-4EE8-A814-82F7D740EB4E}"/>
    <cellStyle name="Normal 13 6 5 7 3" xfId="20366" xr:uid="{8148F06A-170A-4D77-8C0A-617080C14888}"/>
    <cellStyle name="Normal 13 6 5 7 4" xfId="20367" xr:uid="{92B87AB5-383C-4C90-893A-E4094684DED0}"/>
    <cellStyle name="Normal 13 6 5 7 5" xfId="20368" xr:uid="{995F8C21-4BE3-44A2-A39B-7E4D680009D8}"/>
    <cellStyle name="Normal 13 6 5 7 6" xfId="20369" xr:uid="{005F0F8A-1E35-4948-9E0C-52AC2C62C72F}"/>
    <cellStyle name="Normal 13 6 5 7 7" xfId="20370" xr:uid="{69112739-05A7-47A2-8D68-7C41BCFE1993}"/>
    <cellStyle name="Normal 13 6 5 7 8" xfId="20371" xr:uid="{4FF0AD15-08DB-47B3-BD80-142346A979DF}"/>
    <cellStyle name="Normal 13 6 5 7 9" xfId="20372" xr:uid="{3CB2523D-3E72-4DD8-8434-97EBD0D20A46}"/>
    <cellStyle name="Normal 13 6 5 8" xfId="20373" xr:uid="{2DED2B69-D90F-4409-BC7B-37B350A73487}"/>
    <cellStyle name="Normal 13 6 5 8 10" xfId="20374" xr:uid="{1A35AE65-0FC8-453F-9D51-30E7BA2484C9}"/>
    <cellStyle name="Normal 13 6 5 8 11" xfId="20375" xr:uid="{C0F56061-30B9-4D59-981E-6780E6983D68}"/>
    <cellStyle name="Normal 13 6 5 8 12" xfId="20376" xr:uid="{BEC2D4C1-1668-484E-9D81-867B96D1EE08}"/>
    <cellStyle name="Normal 13 6 5 8 13" xfId="20377" xr:uid="{314AB2D5-353E-4A33-83DC-C65F35DE70AA}"/>
    <cellStyle name="Normal 13 6 5 8 14" xfId="20378" xr:uid="{C36E986E-660C-4EF3-AF54-7D920598A2BC}"/>
    <cellStyle name="Normal 13 6 5 8 15" xfId="20379" xr:uid="{C2BCD598-F6C4-45E6-9D27-DBBD2E33AED2}"/>
    <cellStyle name="Normal 13 6 5 8 16" xfId="20380" xr:uid="{1B3DE32F-D599-4124-BA66-743CA5597B37}"/>
    <cellStyle name="Normal 13 6 5 8 17" xfId="20381" xr:uid="{2C071A4C-F939-4082-BB17-0195719CDB4B}"/>
    <cellStyle name="Normal 13 6 5 8 18" xfId="20382" xr:uid="{D405B398-2D70-440E-9348-90A7437C9732}"/>
    <cellStyle name="Normal 13 6 5 8 19" xfId="20383" xr:uid="{8239E665-7D8A-4A3F-9B5D-237C5393E256}"/>
    <cellStyle name="Normal 13 6 5 8 2" xfId="20384" xr:uid="{DCE62BC3-1ED7-4B73-B38B-80C367BC3495}"/>
    <cellStyle name="Normal 13 6 5 8 20" xfId="20385" xr:uid="{F1A5D0FF-C5A1-4495-A1E7-447F5793B5DE}"/>
    <cellStyle name="Normal 13 6 5 8 21" xfId="20386" xr:uid="{ED9B5F08-27F3-4881-BD73-9519785B59E7}"/>
    <cellStyle name="Normal 13 6 5 8 22" xfId="20387" xr:uid="{2431527E-6E8D-4187-AD5A-3ED092A8BA5B}"/>
    <cellStyle name="Normal 13 6 5 8 3" xfId="20388" xr:uid="{C1D52643-DDE9-4DC6-8861-5D2975DFA162}"/>
    <cellStyle name="Normal 13 6 5 8 4" xfId="20389" xr:uid="{93409A5D-75E3-40B5-BEB6-0223B361A4FC}"/>
    <cellStyle name="Normal 13 6 5 8 5" xfId="20390" xr:uid="{A798F043-A71A-4F6E-A376-5056D5E9B454}"/>
    <cellStyle name="Normal 13 6 5 8 6" xfId="20391" xr:uid="{4A4E49BF-E20D-4AF3-8633-AC85A9BBFA37}"/>
    <cellStyle name="Normal 13 6 5 8 7" xfId="20392" xr:uid="{BA56349A-2836-4EB4-AB89-8DAC85A30B95}"/>
    <cellStyle name="Normal 13 6 5 8 8" xfId="20393" xr:uid="{A4C11C69-238D-40B6-9D6F-FD50E728D78D}"/>
    <cellStyle name="Normal 13 6 5 8 9" xfId="20394" xr:uid="{9A99DD43-D45F-4998-B7F1-EB9197FCBDED}"/>
    <cellStyle name="Normal 13 6 5 9" xfId="20395" xr:uid="{3F430532-D465-4D09-B29B-8401D1535DEC}"/>
    <cellStyle name="Normal 13 6 5 9 10" xfId="20396" xr:uid="{FFB53D62-C2E4-4E77-B617-887DB23EA9FC}"/>
    <cellStyle name="Normal 13 6 5 9 11" xfId="20397" xr:uid="{955933D5-7B1E-4DF7-8756-381B46B3684B}"/>
    <cellStyle name="Normal 13 6 5 9 12" xfId="20398" xr:uid="{D233C447-E438-4A12-81A0-AB37C734F2C3}"/>
    <cellStyle name="Normal 13 6 5 9 13" xfId="20399" xr:uid="{29AF74C0-A359-4BE6-A9BF-4D970E5B73D9}"/>
    <cellStyle name="Normal 13 6 5 9 14" xfId="20400" xr:uid="{DE45756E-0B8B-4945-B951-3D7CE428A5CE}"/>
    <cellStyle name="Normal 13 6 5 9 15" xfId="20401" xr:uid="{51E11138-B061-4958-B7FB-6955BA9B1F85}"/>
    <cellStyle name="Normal 13 6 5 9 16" xfId="20402" xr:uid="{D3BBF82A-4A79-4EAB-8629-7FC514A93D3E}"/>
    <cellStyle name="Normal 13 6 5 9 17" xfId="20403" xr:uid="{8F80CA50-9DC2-4B7E-8039-2BE172037C89}"/>
    <cellStyle name="Normal 13 6 5 9 18" xfId="20404" xr:uid="{B06D7D34-D9AA-42D8-B5B0-21A5BB8CF029}"/>
    <cellStyle name="Normal 13 6 5 9 19" xfId="20405" xr:uid="{0F305CE7-4938-4513-BC01-D88D8F00A302}"/>
    <cellStyle name="Normal 13 6 5 9 2" xfId="20406" xr:uid="{98F45EC1-5132-48F6-8E45-7DCBA74D8DAA}"/>
    <cellStyle name="Normal 13 6 5 9 20" xfId="20407" xr:uid="{B6E7DD67-6A79-4DD9-8B77-3F626AE32899}"/>
    <cellStyle name="Normal 13 6 5 9 21" xfId="20408" xr:uid="{1190BB0F-7616-44E4-9414-24B402571450}"/>
    <cellStyle name="Normal 13 6 5 9 22" xfId="20409" xr:uid="{9EA78BF7-E204-4BB3-B631-08EB094C22A1}"/>
    <cellStyle name="Normal 13 6 5 9 3" xfId="20410" xr:uid="{F3953C77-AE79-4D8F-B2A2-53989C746D8E}"/>
    <cellStyle name="Normal 13 6 5 9 4" xfId="20411" xr:uid="{C8500D46-F2CC-4E21-83FC-03F497BBA9BF}"/>
    <cellStyle name="Normal 13 6 5 9 5" xfId="20412" xr:uid="{79C320D9-642A-4013-87AE-E838ADD643F7}"/>
    <cellStyle name="Normal 13 6 5 9 6" xfId="20413" xr:uid="{16810FC4-91D2-4610-B41B-2EE1A6931061}"/>
    <cellStyle name="Normal 13 6 5 9 7" xfId="20414" xr:uid="{08E99D06-97F6-46C8-AE03-87D159ADB598}"/>
    <cellStyle name="Normal 13 6 5 9 8" xfId="20415" xr:uid="{1AA1066E-DC66-4519-BF39-11C8F099B3DA}"/>
    <cellStyle name="Normal 13 6 5 9 9" xfId="20416" xr:uid="{D093F9C5-2E79-4687-AFD1-17E1ED7FF42F}"/>
    <cellStyle name="Normal 13 6 6" xfId="20417" xr:uid="{917BE3DF-3ECF-438D-A5F6-C23BB266B62E}"/>
    <cellStyle name="Normal 13 6 6 10" xfId="20418" xr:uid="{042AAF1D-778F-4E30-93B8-F9E06A5718F3}"/>
    <cellStyle name="Normal 13 6 6 10 10" xfId="20419" xr:uid="{B5CE92DC-297E-487A-9A9E-E4BB3549347C}"/>
    <cellStyle name="Normal 13 6 6 10 11" xfId="20420" xr:uid="{963D8440-FB80-4FA5-A6EC-DE517534E77E}"/>
    <cellStyle name="Normal 13 6 6 10 12" xfId="20421" xr:uid="{CD5D6DB2-6F9F-43CD-B12F-E31FA8B807FF}"/>
    <cellStyle name="Normal 13 6 6 10 13" xfId="20422" xr:uid="{2BB072AD-273F-4AEF-8668-A9BFC70DE5E6}"/>
    <cellStyle name="Normal 13 6 6 10 14" xfId="20423" xr:uid="{9AB84B40-C5DD-4D46-AC7A-B9D756B8DFAD}"/>
    <cellStyle name="Normal 13 6 6 10 15" xfId="20424" xr:uid="{8A1AED42-FD1A-4EDD-B2C2-A717380F6BFE}"/>
    <cellStyle name="Normal 13 6 6 10 16" xfId="20425" xr:uid="{FA6D8F11-921B-4A2E-9A53-9DB7B08A9300}"/>
    <cellStyle name="Normal 13 6 6 10 17" xfId="20426" xr:uid="{9A2F0C3A-D98C-4976-9D2D-B5C78544CBAA}"/>
    <cellStyle name="Normal 13 6 6 10 18" xfId="20427" xr:uid="{487DE731-6FA2-40F2-960C-D6B0626FFC12}"/>
    <cellStyle name="Normal 13 6 6 10 19" xfId="20428" xr:uid="{4968D978-C31D-48D4-A2DD-A87B3CDFC7C3}"/>
    <cellStyle name="Normal 13 6 6 10 2" xfId="20429" xr:uid="{61E41830-A1D6-43F2-AF6E-DD95A52A7368}"/>
    <cellStyle name="Normal 13 6 6 10 20" xfId="20430" xr:uid="{F25F4C8B-1B14-4415-8136-34C1A71B578A}"/>
    <cellStyle name="Normal 13 6 6 10 21" xfId="20431" xr:uid="{F0864127-76D1-4C6C-9841-5117ACEBA6B8}"/>
    <cellStyle name="Normal 13 6 6 10 22" xfId="20432" xr:uid="{BEEA32D7-1686-459B-810B-52C2BF195280}"/>
    <cellStyle name="Normal 13 6 6 10 3" xfId="20433" xr:uid="{F5498307-3969-4A7D-91B8-CDB5118648D0}"/>
    <cellStyle name="Normal 13 6 6 10 4" xfId="20434" xr:uid="{70D59FFA-CA46-4B18-931B-3EFA8FA7AFD7}"/>
    <cellStyle name="Normal 13 6 6 10 5" xfId="20435" xr:uid="{1681EB0A-B31C-4028-98FE-F796F7761702}"/>
    <cellStyle name="Normal 13 6 6 10 6" xfId="20436" xr:uid="{EB7A12FA-E6F9-417D-861B-DAFFD253EA9D}"/>
    <cellStyle name="Normal 13 6 6 10 7" xfId="20437" xr:uid="{FC515F46-BA1E-493E-AD4C-EDDA9E8F54F5}"/>
    <cellStyle name="Normal 13 6 6 10 8" xfId="20438" xr:uid="{5C91A271-8F5D-4DA2-85EC-5EE258DA6F5E}"/>
    <cellStyle name="Normal 13 6 6 10 9" xfId="20439" xr:uid="{C1833524-2FC7-4307-9909-80A7FEE8E754}"/>
    <cellStyle name="Normal 13 6 6 11" xfId="20440" xr:uid="{C8803F2E-2329-4AAF-933F-AA7903CC3983}"/>
    <cellStyle name="Normal 13 6 6 12" xfId="20441" xr:uid="{420B055E-276D-4B70-A752-0E93AC80243B}"/>
    <cellStyle name="Normal 13 6 6 13" xfId="20442" xr:uid="{D7EF4F41-3FE9-473B-842C-18CA426FC403}"/>
    <cellStyle name="Normal 13 6 6 14" xfId="20443" xr:uid="{86FA96E2-A765-4169-BA65-2F04025600BD}"/>
    <cellStyle name="Normal 13 6 6 15" xfId="20444" xr:uid="{E094EC34-9901-4EC5-9311-555DDB7E3CE8}"/>
    <cellStyle name="Normal 13 6 6 16" xfId="20445" xr:uid="{E39A9B0D-E4C9-4A61-AC24-86C5C57F1DBA}"/>
    <cellStyle name="Normal 13 6 6 17" xfId="20446" xr:uid="{92B1F5B9-070E-4732-93B1-3A7D2C7644C3}"/>
    <cellStyle name="Normal 13 6 6 18" xfId="20447" xr:uid="{7BFC5BEE-30EE-4299-872B-BD8B37AE39EC}"/>
    <cellStyle name="Normal 13 6 6 19" xfId="20448" xr:uid="{EBBF34B1-F679-45E7-A58E-6832DC8B5A88}"/>
    <cellStyle name="Normal 13 6 6 2" xfId="20449" xr:uid="{A8E2D95F-91ED-4123-ACC7-A5609A489FC4}"/>
    <cellStyle name="Normal 13 6 6 2 10" xfId="20450" xr:uid="{A8D656FF-ED86-49AE-AFA9-06474DD98457}"/>
    <cellStyle name="Normal 13 6 6 2 11" xfId="20451" xr:uid="{C783B155-8823-45C2-9F58-E01B053EFC43}"/>
    <cellStyle name="Normal 13 6 6 2 12" xfId="20452" xr:uid="{4228ACB7-6CFE-427D-A6C1-B195C780EA28}"/>
    <cellStyle name="Normal 13 6 6 2 13" xfId="20453" xr:uid="{73A0FF48-5B87-44BC-8F9E-B9DA543E2847}"/>
    <cellStyle name="Normal 13 6 6 2 14" xfId="20454" xr:uid="{F3831DBE-07F9-4A09-880C-918BE92391C3}"/>
    <cellStyle name="Normal 13 6 6 2 15" xfId="20455" xr:uid="{DFCC8BEE-8002-481C-82F6-21B30357F6D3}"/>
    <cellStyle name="Normal 13 6 6 2 16" xfId="20456" xr:uid="{02B9E28E-64A5-4ABD-BA95-61596A9E75AD}"/>
    <cellStyle name="Normal 13 6 6 2 17" xfId="20457" xr:uid="{F6F4D473-5174-47F6-8211-55CF3330435F}"/>
    <cellStyle name="Normal 13 6 6 2 18" xfId="20458" xr:uid="{5819AA11-EE56-4B61-B9AD-EFC8314F2095}"/>
    <cellStyle name="Normal 13 6 6 2 19" xfId="20459" xr:uid="{201E8E35-7641-4FA9-98B4-C7E52CE9D57B}"/>
    <cellStyle name="Normal 13 6 6 2 2" xfId="20460" xr:uid="{CF020420-4A92-4A96-AF46-F24ED9DE9C44}"/>
    <cellStyle name="Normal 13 6 6 2 20" xfId="20461" xr:uid="{FEA352F4-5497-4C8D-AE9C-9E217976168F}"/>
    <cellStyle name="Normal 13 6 6 2 21" xfId="20462" xr:uid="{668CEF3C-E1A8-42F3-93F6-9016DB1FA3AB}"/>
    <cellStyle name="Normal 13 6 6 2 22" xfId="20463" xr:uid="{177424B1-0027-4FC8-AF75-FFF88585DC3C}"/>
    <cellStyle name="Normal 13 6 6 2 3" xfId="20464" xr:uid="{0703C82E-0521-4766-B9E5-B0829C156771}"/>
    <cellStyle name="Normal 13 6 6 2 4" xfId="20465" xr:uid="{9733DB39-38EF-4394-A35F-0B9DE852B76C}"/>
    <cellStyle name="Normal 13 6 6 2 5" xfId="20466" xr:uid="{A5869DB7-75DD-40D3-A8A9-18B97F5ED85A}"/>
    <cellStyle name="Normal 13 6 6 2 6" xfId="20467" xr:uid="{32E7A9B8-8CFC-44D9-ACCE-8CDEAF32C175}"/>
    <cellStyle name="Normal 13 6 6 2 7" xfId="20468" xr:uid="{02DC0DB7-997E-4C4B-8AC8-2CCE55EF9852}"/>
    <cellStyle name="Normal 13 6 6 2 8" xfId="20469" xr:uid="{052F0308-BE6D-48A9-814A-3F6031F8227F}"/>
    <cellStyle name="Normal 13 6 6 2 9" xfId="20470" xr:uid="{28B96CBE-1DD5-4B35-9332-4EE06C99A337}"/>
    <cellStyle name="Normal 13 6 6 20" xfId="20471" xr:uid="{7FA106C7-571C-4C3B-8962-A0D0F3A7E6D4}"/>
    <cellStyle name="Normal 13 6 6 21" xfId="20472" xr:uid="{30E90710-E52C-40CC-843E-F58D895F8AEB}"/>
    <cellStyle name="Normal 13 6 6 22" xfId="20473" xr:uid="{B6569CAF-4157-4D28-8EE3-CB6B11EEA71F}"/>
    <cellStyle name="Normal 13 6 6 23" xfId="20474" xr:uid="{B7E079C8-9D6E-44C7-9E70-2FF9C2A41A0B}"/>
    <cellStyle name="Normal 13 6 6 24" xfId="20475" xr:uid="{1AAAB1D5-1106-4A41-912B-C3708EB72747}"/>
    <cellStyle name="Normal 13 6 6 25" xfId="20476" xr:uid="{94AF9480-328A-44BB-8EFE-140D43576842}"/>
    <cellStyle name="Normal 13 6 6 26" xfId="20477" xr:uid="{E223A696-6A12-4A96-9FAE-B79492DC19B3}"/>
    <cellStyle name="Normal 13 6 6 27" xfId="20478" xr:uid="{EFE675F8-BB45-4A90-A2D3-40FDEBA84B54}"/>
    <cellStyle name="Normal 13 6 6 28" xfId="20479" xr:uid="{A5E05DFB-64FF-4E61-B833-59FAA978A85E}"/>
    <cellStyle name="Normal 13 6 6 29" xfId="20480" xr:uid="{0577165D-2A90-47DB-B1C0-429586BE8A73}"/>
    <cellStyle name="Normal 13 6 6 3" xfId="20481" xr:uid="{A284F4B4-6E45-4A14-9589-60BA6386D559}"/>
    <cellStyle name="Normal 13 6 6 3 10" xfId="20482" xr:uid="{F5AF80B1-8C54-4978-868A-9389512C2D3F}"/>
    <cellStyle name="Normal 13 6 6 3 11" xfId="20483" xr:uid="{23A42232-A137-47E5-8FF9-42C0B19DD4D6}"/>
    <cellStyle name="Normal 13 6 6 3 12" xfId="20484" xr:uid="{98DB54B1-BEDA-4EF4-AD50-9B99FFC817CE}"/>
    <cellStyle name="Normal 13 6 6 3 13" xfId="20485" xr:uid="{204011C9-C19A-434F-A0CE-B0A11FE8DD5A}"/>
    <cellStyle name="Normal 13 6 6 3 14" xfId="20486" xr:uid="{2B31ACEC-800F-47B6-9835-E6FEA165FB6F}"/>
    <cellStyle name="Normal 13 6 6 3 15" xfId="20487" xr:uid="{846F2927-E588-41DC-A378-14CF9277C3DE}"/>
    <cellStyle name="Normal 13 6 6 3 16" xfId="20488" xr:uid="{D09A1FBA-858D-43FB-B7CB-E6D89121FD77}"/>
    <cellStyle name="Normal 13 6 6 3 17" xfId="20489" xr:uid="{A159C8E2-723C-4412-8346-A0C6F829FECB}"/>
    <cellStyle name="Normal 13 6 6 3 18" xfId="20490" xr:uid="{C6022D90-22CA-4DB3-B1D9-17DA8050A2AE}"/>
    <cellStyle name="Normal 13 6 6 3 19" xfId="20491" xr:uid="{1B598E05-B11E-4B62-A916-050FDC085D44}"/>
    <cellStyle name="Normal 13 6 6 3 2" xfId="20492" xr:uid="{13F1C24A-F4D6-4474-8EAA-31F29AB668FA}"/>
    <cellStyle name="Normal 13 6 6 3 20" xfId="20493" xr:uid="{CFEB1CD4-9DB6-4149-A161-D4E7E7CA0A65}"/>
    <cellStyle name="Normal 13 6 6 3 21" xfId="20494" xr:uid="{069937F0-314C-4391-AACE-04B549661B4E}"/>
    <cellStyle name="Normal 13 6 6 3 22" xfId="20495" xr:uid="{A30F2C30-6E37-4DBC-813D-8022A7014516}"/>
    <cellStyle name="Normal 13 6 6 3 3" xfId="20496" xr:uid="{9D32E47F-915A-4D5F-AEBB-1EE7D51E7F5F}"/>
    <cellStyle name="Normal 13 6 6 3 4" xfId="20497" xr:uid="{200D57CF-3CF9-4EED-BBAC-6C216EE273C5}"/>
    <cellStyle name="Normal 13 6 6 3 5" xfId="20498" xr:uid="{0A4DA764-22EE-4809-9EE6-3BA6F411C27F}"/>
    <cellStyle name="Normal 13 6 6 3 6" xfId="20499" xr:uid="{C49272C5-E7D1-4711-868C-E3E49E43D78D}"/>
    <cellStyle name="Normal 13 6 6 3 7" xfId="20500" xr:uid="{7851990C-DE65-4120-8957-165301B0D003}"/>
    <cellStyle name="Normal 13 6 6 3 8" xfId="20501" xr:uid="{65951C4A-B857-4DA5-81AC-92806D8CF6AB}"/>
    <cellStyle name="Normal 13 6 6 3 9" xfId="20502" xr:uid="{E86B9911-1989-4A62-9CF5-AA4EF466B94B}"/>
    <cellStyle name="Normal 13 6 6 30" xfId="20503" xr:uid="{C46EFFBE-9E28-484E-BFE6-DFF9F9C206E0}"/>
    <cellStyle name="Normal 13 6 6 31" xfId="20504" xr:uid="{B1A373DE-1E62-46F4-98B7-472CF08FE55B}"/>
    <cellStyle name="Normal 13 6 6 4" xfId="20505" xr:uid="{92A18287-E194-4AAB-BB89-A9772ACF97BC}"/>
    <cellStyle name="Normal 13 6 6 4 10" xfId="20506" xr:uid="{D1AE0F22-030A-49E2-BEB5-D248A915A5CB}"/>
    <cellStyle name="Normal 13 6 6 4 11" xfId="20507" xr:uid="{601C29BD-0337-495A-A9D5-37E77D235A22}"/>
    <cellStyle name="Normal 13 6 6 4 12" xfId="20508" xr:uid="{2CFA57D7-4FBE-409D-A104-992FAA729A58}"/>
    <cellStyle name="Normal 13 6 6 4 13" xfId="20509" xr:uid="{1957F840-B97C-45AE-B6C5-9324D31719CB}"/>
    <cellStyle name="Normal 13 6 6 4 14" xfId="20510" xr:uid="{59441C9A-7C1A-4FBA-8519-8B3311AF72DF}"/>
    <cellStyle name="Normal 13 6 6 4 15" xfId="20511" xr:uid="{3BBBB51C-B259-4ABF-8681-492BD2D43230}"/>
    <cellStyle name="Normal 13 6 6 4 16" xfId="20512" xr:uid="{99E791B0-6157-486D-987F-EF3DF7186C14}"/>
    <cellStyle name="Normal 13 6 6 4 17" xfId="20513" xr:uid="{3AD85228-AF26-4DBA-9297-7D03A6A266A9}"/>
    <cellStyle name="Normal 13 6 6 4 18" xfId="20514" xr:uid="{BCC4E77A-6ABC-4E95-8277-E875331A2608}"/>
    <cellStyle name="Normal 13 6 6 4 19" xfId="20515" xr:uid="{EB542858-22C0-40C0-9489-334874FAE9C2}"/>
    <cellStyle name="Normal 13 6 6 4 2" xfId="20516" xr:uid="{62A8B492-F963-4AA8-BEDC-F538BA4F8C2D}"/>
    <cellStyle name="Normal 13 6 6 4 20" xfId="20517" xr:uid="{17EF6888-36DB-4EC3-B650-E388A2B008AD}"/>
    <cellStyle name="Normal 13 6 6 4 21" xfId="20518" xr:uid="{12C2E14C-0E1B-4678-ABE2-83FC8335D168}"/>
    <cellStyle name="Normal 13 6 6 4 22" xfId="20519" xr:uid="{ED6EA5A6-2571-4017-9EC3-FC218FCB8E65}"/>
    <cellStyle name="Normal 13 6 6 4 3" xfId="20520" xr:uid="{36671A3D-C4B1-4DFC-A29D-4BC15932C616}"/>
    <cellStyle name="Normal 13 6 6 4 4" xfId="20521" xr:uid="{CB914624-48A2-4EE0-9CF4-0078AC775E05}"/>
    <cellStyle name="Normal 13 6 6 4 5" xfId="20522" xr:uid="{1589D9B3-B6A3-43F7-BA00-06FFF7188D50}"/>
    <cellStyle name="Normal 13 6 6 4 6" xfId="20523" xr:uid="{2A890C0D-7B26-4FC8-999D-E28D2C67109D}"/>
    <cellStyle name="Normal 13 6 6 4 7" xfId="20524" xr:uid="{BAB080D4-D939-48A8-8AF9-514E20429251}"/>
    <cellStyle name="Normal 13 6 6 4 8" xfId="20525" xr:uid="{4C4283BD-1667-44C1-A627-3F4DDD2EC13A}"/>
    <cellStyle name="Normal 13 6 6 4 9" xfId="20526" xr:uid="{CE1332AF-40AD-4683-BF57-E17534A9EF36}"/>
    <cellStyle name="Normal 13 6 6 5" xfId="20527" xr:uid="{33A263D4-FEEE-4B21-85F3-43A9C9D23927}"/>
    <cellStyle name="Normal 13 6 6 5 10" xfId="20528" xr:uid="{9F206061-F069-4558-87DA-4C6792E3CB05}"/>
    <cellStyle name="Normal 13 6 6 5 11" xfId="20529" xr:uid="{B70049F2-E6A6-4182-987A-AB2D1CDB604A}"/>
    <cellStyle name="Normal 13 6 6 5 12" xfId="20530" xr:uid="{717E749A-6676-4601-851C-2743755F000A}"/>
    <cellStyle name="Normal 13 6 6 5 13" xfId="20531" xr:uid="{90160A70-5A57-4358-86FC-8202CF0FC199}"/>
    <cellStyle name="Normal 13 6 6 5 14" xfId="20532" xr:uid="{102E2C85-A4C0-486D-94B3-9182864A6A34}"/>
    <cellStyle name="Normal 13 6 6 5 15" xfId="20533" xr:uid="{F13806D3-C5E6-4FC2-BC51-A284823585BD}"/>
    <cellStyle name="Normal 13 6 6 5 16" xfId="20534" xr:uid="{4465B38E-5BAA-4602-AAD8-C41BAF260E25}"/>
    <cellStyle name="Normal 13 6 6 5 17" xfId="20535" xr:uid="{FE1E3BA0-0246-4B05-AA81-FD5D170D736D}"/>
    <cellStyle name="Normal 13 6 6 5 18" xfId="20536" xr:uid="{D61E0807-4D8A-4064-9114-BD1F3A57A147}"/>
    <cellStyle name="Normal 13 6 6 5 19" xfId="20537" xr:uid="{02BE7FD8-5B5A-4C44-9EEA-8BEC955C5529}"/>
    <cellStyle name="Normal 13 6 6 5 2" xfId="20538" xr:uid="{B169C2BC-2273-45BF-BA65-A642083B5A1D}"/>
    <cellStyle name="Normal 13 6 6 5 20" xfId="20539" xr:uid="{21ADA569-EA87-479B-8340-64366A957F1C}"/>
    <cellStyle name="Normal 13 6 6 5 21" xfId="20540" xr:uid="{CA2B739E-1C21-49DD-B56F-AD5D967F3497}"/>
    <cellStyle name="Normal 13 6 6 5 22" xfId="20541" xr:uid="{F011F18A-AD78-4EC7-898D-469924AAFC68}"/>
    <cellStyle name="Normal 13 6 6 5 3" xfId="20542" xr:uid="{44B5CF32-6A4B-4856-AE5B-39A6FF2D55AC}"/>
    <cellStyle name="Normal 13 6 6 5 4" xfId="20543" xr:uid="{E70539C9-005E-4778-97AD-86FC890EEA5E}"/>
    <cellStyle name="Normal 13 6 6 5 5" xfId="20544" xr:uid="{4061A229-F84A-4F2E-8B20-C6F84B32832D}"/>
    <cellStyle name="Normal 13 6 6 5 6" xfId="20545" xr:uid="{72275BDE-875B-4657-B9A7-F92DAE6D086A}"/>
    <cellStyle name="Normal 13 6 6 5 7" xfId="20546" xr:uid="{0C47CC37-A836-4B3D-8A2E-8E12D50FB2A1}"/>
    <cellStyle name="Normal 13 6 6 5 8" xfId="20547" xr:uid="{B25FD932-C4A2-47CC-B3E0-D4225FC78FB2}"/>
    <cellStyle name="Normal 13 6 6 5 9" xfId="20548" xr:uid="{9DBDB4DC-58AF-46ED-98FF-F468DE1F5FDE}"/>
    <cellStyle name="Normal 13 6 6 6" xfId="20549" xr:uid="{C7EE7A05-E967-4DE3-AA50-C22BA718C1E5}"/>
    <cellStyle name="Normal 13 6 6 6 10" xfId="20550" xr:uid="{223DE333-4373-4AD6-9EC5-0A45CD0B7857}"/>
    <cellStyle name="Normal 13 6 6 6 11" xfId="20551" xr:uid="{D8DE5223-E4B0-4222-9660-ED3294133A8D}"/>
    <cellStyle name="Normal 13 6 6 6 12" xfId="20552" xr:uid="{1641FACA-47A6-4676-A233-2942587C74E9}"/>
    <cellStyle name="Normal 13 6 6 6 13" xfId="20553" xr:uid="{EF62561F-5CB2-4FC4-8345-FE461EECA3E8}"/>
    <cellStyle name="Normal 13 6 6 6 14" xfId="20554" xr:uid="{42AE8FE6-0EE3-4D41-865E-45CE903CFBE3}"/>
    <cellStyle name="Normal 13 6 6 6 15" xfId="20555" xr:uid="{2887AA53-7B7F-4352-B54A-36683760A651}"/>
    <cellStyle name="Normal 13 6 6 6 16" xfId="20556" xr:uid="{169FF6B2-5C2A-4AF9-9C42-FCBF7636A848}"/>
    <cellStyle name="Normal 13 6 6 6 17" xfId="20557" xr:uid="{0F3976DE-47C1-4F70-AA92-69D422C7527F}"/>
    <cellStyle name="Normal 13 6 6 6 18" xfId="20558" xr:uid="{75E92F9C-99CD-41C2-8EE9-3E58EEADA085}"/>
    <cellStyle name="Normal 13 6 6 6 19" xfId="20559" xr:uid="{29B6666E-9104-490F-9397-F501B394AEB2}"/>
    <cellStyle name="Normal 13 6 6 6 2" xfId="20560" xr:uid="{CF98250E-97E5-4B45-8C16-4C786E7B228E}"/>
    <cellStyle name="Normal 13 6 6 6 20" xfId="20561" xr:uid="{88AE2DBD-CDB0-42F6-8F29-02F7A732F32F}"/>
    <cellStyle name="Normal 13 6 6 6 21" xfId="20562" xr:uid="{8A51758B-7FBA-40FB-A046-E156D5A7D62E}"/>
    <cellStyle name="Normal 13 6 6 6 22" xfId="20563" xr:uid="{0316CC25-A51B-484E-BC03-FB86E7CBBB4B}"/>
    <cellStyle name="Normal 13 6 6 6 3" xfId="20564" xr:uid="{F33BD9A3-01A0-4FED-8481-3CA7DEF8CF86}"/>
    <cellStyle name="Normal 13 6 6 6 4" xfId="20565" xr:uid="{DF7741A1-E2F9-42E9-8795-6CB7F7092E76}"/>
    <cellStyle name="Normal 13 6 6 6 5" xfId="20566" xr:uid="{265442E4-9419-4F8E-A100-484EAAD4C793}"/>
    <cellStyle name="Normal 13 6 6 6 6" xfId="20567" xr:uid="{93650B78-49CB-4D18-8302-E4C59C564B16}"/>
    <cellStyle name="Normal 13 6 6 6 7" xfId="20568" xr:uid="{4A611A8C-BF73-4155-BB07-0E7CA4F01959}"/>
    <cellStyle name="Normal 13 6 6 6 8" xfId="20569" xr:uid="{93867852-B420-4723-BCE8-7EA06B88100B}"/>
    <cellStyle name="Normal 13 6 6 6 9" xfId="20570" xr:uid="{0663D10B-7891-4472-8E41-BEE02D03FBB5}"/>
    <cellStyle name="Normal 13 6 6 7" xfId="20571" xr:uid="{38391BF2-BBD5-4205-AEBC-3A9CEFE3FFF2}"/>
    <cellStyle name="Normal 13 6 6 7 10" xfId="20572" xr:uid="{F399015F-4975-41C8-8534-A770E54A13BE}"/>
    <cellStyle name="Normal 13 6 6 7 11" xfId="20573" xr:uid="{3A1EFF5E-893D-484B-B261-05214A2E41DF}"/>
    <cellStyle name="Normal 13 6 6 7 12" xfId="20574" xr:uid="{FD0DF33F-9DDD-493B-ABD3-D0F66ADC5893}"/>
    <cellStyle name="Normal 13 6 6 7 13" xfId="20575" xr:uid="{4714830E-3360-4135-943E-AADA9036B914}"/>
    <cellStyle name="Normal 13 6 6 7 14" xfId="20576" xr:uid="{A464A446-E94F-4AE0-BA45-74D10E5E5F82}"/>
    <cellStyle name="Normal 13 6 6 7 15" xfId="20577" xr:uid="{06EF27CD-8118-4684-929D-810BC434DB72}"/>
    <cellStyle name="Normal 13 6 6 7 16" xfId="20578" xr:uid="{CBD3C6DF-2116-4E3E-9E39-86EBF17ADE5F}"/>
    <cellStyle name="Normal 13 6 6 7 17" xfId="20579" xr:uid="{D4990401-3A61-4497-80CB-51AED91EA686}"/>
    <cellStyle name="Normal 13 6 6 7 18" xfId="20580" xr:uid="{89AD6D89-950A-48D0-A6A7-D0F6D0867C82}"/>
    <cellStyle name="Normal 13 6 6 7 19" xfId="20581" xr:uid="{025F3CF3-620E-402E-97C2-47E18D641D3A}"/>
    <cellStyle name="Normal 13 6 6 7 2" xfId="20582" xr:uid="{297B2C86-91EF-4DC4-8586-374967FF2784}"/>
    <cellStyle name="Normal 13 6 6 7 20" xfId="20583" xr:uid="{857E3DDE-3260-4F58-BB35-A4A449E9FCBF}"/>
    <cellStyle name="Normal 13 6 6 7 21" xfId="20584" xr:uid="{CA19D393-CE28-41D7-BFC0-0B089507D9E6}"/>
    <cellStyle name="Normal 13 6 6 7 22" xfId="20585" xr:uid="{6355966E-D02B-44AF-AE8F-70174DB27ED4}"/>
    <cellStyle name="Normal 13 6 6 7 3" xfId="20586" xr:uid="{0580E3C3-BBBC-409D-89AE-497E2C05B7BD}"/>
    <cellStyle name="Normal 13 6 6 7 4" xfId="20587" xr:uid="{21D428F0-84B8-4E1B-8CC5-CCD59CD7912B}"/>
    <cellStyle name="Normal 13 6 6 7 5" xfId="20588" xr:uid="{396186FA-AF06-4E80-AA62-F8D265607E4C}"/>
    <cellStyle name="Normal 13 6 6 7 6" xfId="20589" xr:uid="{AB225CFA-C63B-46D7-82EA-8E659AAE561E}"/>
    <cellStyle name="Normal 13 6 6 7 7" xfId="20590" xr:uid="{9C1CC538-4644-42DC-BE4C-E02B9A078C72}"/>
    <cellStyle name="Normal 13 6 6 7 8" xfId="20591" xr:uid="{EDEA1DFB-8BB0-4D28-90D8-BB19292AC849}"/>
    <cellStyle name="Normal 13 6 6 7 9" xfId="20592" xr:uid="{55754DAD-141A-40A5-82A6-71887F02C406}"/>
    <cellStyle name="Normal 13 6 6 8" xfId="20593" xr:uid="{7A4E5D80-4FC1-4861-98D9-17E042CBAC37}"/>
    <cellStyle name="Normal 13 6 6 8 10" xfId="20594" xr:uid="{A18DBB80-7C2E-436B-8071-516E5B60C778}"/>
    <cellStyle name="Normal 13 6 6 8 11" xfId="20595" xr:uid="{A8AFA7EB-E907-494D-924F-33C75B6A3CB3}"/>
    <cellStyle name="Normal 13 6 6 8 12" xfId="20596" xr:uid="{27F16A27-D234-40B2-BACF-07F43BF00123}"/>
    <cellStyle name="Normal 13 6 6 8 13" xfId="20597" xr:uid="{7800080D-B77D-4771-A691-5DDEA5A50C1F}"/>
    <cellStyle name="Normal 13 6 6 8 14" xfId="20598" xr:uid="{8D665C71-DA70-41F6-BC5E-FE034CF012A0}"/>
    <cellStyle name="Normal 13 6 6 8 15" xfId="20599" xr:uid="{6FC4BFE2-61CE-41C6-B371-C435227BCE40}"/>
    <cellStyle name="Normal 13 6 6 8 16" xfId="20600" xr:uid="{3954CD3A-91A4-4C3C-A3B1-F50ADDE604F7}"/>
    <cellStyle name="Normal 13 6 6 8 17" xfId="20601" xr:uid="{8A78A236-3643-4E85-930B-F52D50DA9B12}"/>
    <cellStyle name="Normal 13 6 6 8 18" xfId="20602" xr:uid="{2368894A-C4E5-4E04-8BAB-99A0EA047B7C}"/>
    <cellStyle name="Normal 13 6 6 8 19" xfId="20603" xr:uid="{85E4D261-9E6D-410F-99E9-E22EF7B19027}"/>
    <cellStyle name="Normal 13 6 6 8 2" xfId="20604" xr:uid="{6CD16379-9E63-4D79-B75B-0AD57E3F0F31}"/>
    <cellStyle name="Normal 13 6 6 8 20" xfId="20605" xr:uid="{B4EEF613-712F-47D8-A712-B61136102EBF}"/>
    <cellStyle name="Normal 13 6 6 8 21" xfId="20606" xr:uid="{D3874579-A7E9-4A48-972F-CE89B152549B}"/>
    <cellStyle name="Normal 13 6 6 8 22" xfId="20607" xr:uid="{85E84802-72ED-4EC3-9F49-638E60BFA16C}"/>
    <cellStyle name="Normal 13 6 6 8 3" xfId="20608" xr:uid="{4C790D29-3B19-462A-A7F5-09E413F74977}"/>
    <cellStyle name="Normal 13 6 6 8 4" xfId="20609" xr:uid="{4FA42D3C-7B16-45E8-B082-588DA62CD98D}"/>
    <cellStyle name="Normal 13 6 6 8 5" xfId="20610" xr:uid="{F2845077-70A3-4336-838B-3487FC62FC1B}"/>
    <cellStyle name="Normal 13 6 6 8 6" xfId="20611" xr:uid="{02C27ED9-AC43-4DB5-9C65-73CD92F07168}"/>
    <cellStyle name="Normal 13 6 6 8 7" xfId="20612" xr:uid="{7700D6F1-9ABF-4019-BFE8-94A08FCD7B25}"/>
    <cellStyle name="Normal 13 6 6 8 8" xfId="20613" xr:uid="{832EB509-3EF2-42D5-9E48-49133E09CCBA}"/>
    <cellStyle name="Normal 13 6 6 8 9" xfId="20614" xr:uid="{7E5FCEE6-64AD-4AF5-8574-D38A241AFCFE}"/>
    <cellStyle name="Normal 13 6 6 9" xfId="20615" xr:uid="{1CC4A8DE-F70A-4187-B736-E7705D91FE00}"/>
    <cellStyle name="Normal 13 6 6 9 10" xfId="20616" xr:uid="{29F3D85F-6534-4AF7-9F61-7F2A7E1CA505}"/>
    <cellStyle name="Normal 13 6 6 9 11" xfId="20617" xr:uid="{7DC8B77B-2827-4090-9557-1FEAAAA5FFAA}"/>
    <cellStyle name="Normal 13 6 6 9 12" xfId="20618" xr:uid="{F875DB6C-1EED-4FE1-9E1A-6F3C118469DD}"/>
    <cellStyle name="Normal 13 6 6 9 13" xfId="20619" xr:uid="{A09131B0-D536-4897-8080-DC6D1DB28B3F}"/>
    <cellStyle name="Normal 13 6 6 9 14" xfId="20620" xr:uid="{8C01C50D-D67E-4576-B68E-41550A855CB6}"/>
    <cellStyle name="Normal 13 6 6 9 15" xfId="20621" xr:uid="{06B4008A-DFB7-4E1A-A4AE-BB01EF579235}"/>
    <cellStyle name="Normal 13 6 6 9 16" xfId="20622" xr:uid="{3CBC25A1-526F-437C-8CB0-34301B1A365A}"/>
    <cellStyle name="Normal 13 6 6 9 17" xfId="20623" xr:uid="{FE3FA7BB-B527-43E6-AACD-CA190916F03D}"/>
    <cellStyle name="Normal 13 6 6 9 18" xfId="20624" xr:uid="{E33C48FC-5CA7-439D-A0A5-A39B063EE26D}"/>
    <cellStyle name="Normal 13 6 6 9 19" xfId="20625" xr:uid="{29896E79-CEC8-4690-A985-2A18C2D2CAEC}"/>
    <cellStyle name="Normal 13 6 6 9 2" xfId="20626" xr:uid="{0718214E-BAED-4E30-B7EC-8AED62A92607}"/>
    <cellStyle name="Normal 13 6 6 9 20" xfId="20627" xr:uid="{7A7E1E4E-A28C-4F4A-AD93-66B865FAE159}"/>
    <cellStyle name="Normal 13 6 6 9 21" xfId="20628" xr:uid="{0591DB50-9C12-4089-9AFD-A6D12B08566D}"/>
    <cellStyle name="Normal 13 6 6 9 22" xfId="20629" xr:uid="{2A60CD4E-E295-4D5F-BE9F-1E298A348776}"/>
    <cellStyle name="Normal 13 6 6 9 3" xfId="20630" xr:uid="{09A6CCEB-B548-4177-A66B-27EA43C1C57E}"/>
    <cellStyle name="Normal 13 6 6 9 4" xfId="20631" xr:uid="{8DACD7FF-4A0E-4C8E-B72D-53CD0064A9D9}"/>
    <cellStyle name="Normal 13 6 6 9 5" xfId="20632" xr:uid="{9A0D9613-1981-4979-839A-AA841191580F}"/>
    <cellStyle name="Normal 13 6 6 9 6" xfId="20633" xr:uid="{639BB6AD-353B-4A14-952E-7EBD7424EA12}"/>
    <cellStyle name="Normal 13 6 6 9 7" xfId="20634" xr:uid="{2EF37F24-E73E-4AB5-86DD-62CFD6107524}"/>
    <cellStyle name="Normal 13 6 6 9 8" xfId="20635" xr:uid="{60CD8B99-E9E0-4440-93CE-7EF3D15C94C6}"/>
    <cellStyle name="Normal 13 6 6 9 9" xfId="20636" xr:uid="{7B5D3E09-3193-4A41-906F-2872420099A2}"/>
    <cellStyle name="Normal 13 6 7" xfId="20637" xr:uid="{8260F71F-184B-4A1E-92DE-A2562C62B931}"/>
    <cellStyle name="Normal 13 6 7 10" xfId="20638" xr:uid="{7D9C1D88-0222-46EF-A1B5-78C582A3EF98}"/>
    <cellStyle name="Normal 13 6 7 11" xfId="20639" xr:uid="{408F9689-5BDA-4C64-82FF-7E77BC16F63E}"/>
    <cellStyle name="Normal 13 6 7 12" xfId="20640" xr:uid="{B0F6749D-7EE3-44BB-ADCF-39D8B7BE0D51}"/>
    <cellStyle name="Normal 13 6 7 13" xfId="20641" xr:uid="{45566B7F-A334-46CD-927C-F39B2BBB0E5C}"/>
    <cellStyle name="Normal 13 6 7 14" xfId="20642" xr:uid="{77474704-FDAC-4577-A54F-D5768548317E}"/>
    <cellStyle name="Normal 13 6 7 15" xfId="20643" xr:uid="{89CE1284-0D03-46D0-B16C-2E39B71E32F7}"/>
    <cellStyle name="Normal 13 6 7 16" xfId="20644" xr:uid="{BD788872-10CF-4B9F-9CD3-183024341D0A}"/>
    <cellStyle name="Normal 13 6 7 17" xfId="20645" xr:uid="{53AFAF8A-FF1A-4EE5-8AB8-FECD1A02F40B}"/>
    <cellStyle name="Normal 13 6 7 18" xfId="20646" xr:uid="{FB61A48E-D5E0-4B39-95B9-E39A03B82683}"/>
    <cellStyle name="Normal 13 6 7 19" xfId="20647" xr:uid="{572BFD7E-30A4-4FFD-A83C-92C21F3135BE}"/>
    <cellStyle name="Normal 13 6 7 2" xfId="20648" xr:uid="{492818FB-4282-4957-A903-7DFD92395D1F}"/>
    <cellStyle name="Normal 13 6 7 20" xfId="20649" xr:uid="{292905E6-723B-4E29-81EE-3EFA2122503F}"/>
    <cellStyle name="Normal 13 6 7 21" xfId="20650" xr:uid="{EDF1F064-1169-474D-9A3E-A0502A5E3E3D}"/>
    <cellStyle name="Normal 13 6 7 22" xfId="20651" xr:uid="{2D50B34C-1432-449D-A86A-80EA962350C7}"/>
    <cellStyle name="Normal 13 6 7 3" xfId="20652" xr:uid="{C157E2F4-B0F2-4F09-9AB8-E890041642DA}"/>
    <cellStyle name="Normal 13 6 7 4" xfId="20653" xr:uid="{71BDF22A-4ECD-4537-BBD6-FC2C7272BE3E}"/>
    <cellStyle name="Normal 13 6 7 5" xfId="20654" xr:uid="{7F2ADD2E-E784-406D-8011-2B82094021A9}"/>
    <cellStyle name="Normal 13 6 7 6" xfId="20655" xr:uid="{9C82C759-425F-422F-A5A2-E205F224A85B}"/>
    <cellStyle name="Normal 13 6 7 7" xfId="20656" xr:uid="{781F03C7-FE87-4ACA-A08C-8DFD25B16BCE}"/>
    <cellStyle name="Normal 13 6 7 8" xfId="20657" xr:uid="{5C4D2A7E-47CB-400D-B66B-2B5286FA7395}"/>
    <cellStyle name="Normal 13 6 7 9" xfId="20658" xr:uid="{A786B296-4280-413E-875D-7A08830CD7F7}"/>
    <cellStyle name="Normal 13 6 8" xfId="20659" xr:uid="{60382160-DFDD-470E-900A-8B3EACC748CF}"/>
    <cellStyle name="Normal 13 6 8 10" xfId="20660" xr:uid="{10A45F94-B83E-4140-B08A-AB27B0669467}"/>
    <cellStyle name="Normal 13 6 8 11" xfId="20661" xr:uid="{649AD74A-7DA6-4935-B3EE-646F16C358F2}"/>
    <cellStyle name="Normal 13 6 8 12" xfId="20662" xr:uid="{55B84A97-3036-4409-A8CF-60ADAB6899C7}"/>
    <cellStyle name="Normal 13 6 8 13" xfId="20663" xr:uid="{F5B2183F-E715-4EE7-85DE-E522A307FA02}"/>
    <cellStyle name="Normal 13 6 8 14" xfId="20664" xr:uid="{956FE0B0-47E6-4F98-B464-1A8BA1B178C2}"/>
    <cellStyle name="Normal 13 6 8 15" xfId="20665" xr:uid="{04A89786-DAAE-43D2-804E-5ECE1903A596}"/>
    <cellStyle name="Normal 13 6 8 16" xfId="20666" xr:uid="{0B7D95C9-633F-401D-8038-07FFB5F60E91}"/>
    <cellStyle name="Normal 13 6 8 17" xfId="20667" xr:uid="{0DC99CEE-5A59-414D-8AF8-C5362056F286}"/>
    <cellStyle name="Normal 13 6 8 18" xfId="20668" xr:uid="{38F5A0B0-5A14-496C-81D6-7FFF42C2D69E}"/>
    <cellStyle name="Normal 13 6 8 19" xfId="20669" xr:uid="{B44D481F-8B00-494B-8958-E507D16FC4C7}"/>
    <cellStyle name="Normal 13 6 8 2" xfId="20670" xr:uid="{57C663E8-6A15-4F28-8F2B-FF7BD7981ACD}"/>
    <cellStyle name="Normal 13 6 8 20" xfId="20671" xr:uid="{38512A6C-DD88-4626-82A7-9A29C2FBF386}"/>
    <cellStyle name="Normal 13 6 8 21" xfId="20672" xr:uid="{486CB753-DA78-4A3E-AD6C-1B9414CABC79}"/>
    <cellStyle name="Normal 13 6 8 22" xfId="20673" xr:uid="{7ABCC063-D92A-4C4B-B685-B84F960001B1}"/>
    <cellStyle name="Normal 13 6 8 3" xfId="20674" xr:uid="{5EB27749-AAC3-4FEA-A9BF-D30DEB3F6079}"/>
    <cellStyle name="Normal 13 6 8 4" xfId="20675" xr:uid="{1A950F25-4BB6-4CBD-B5F2-D41013F773CA}"/>
    <cellStyle name="Normal 13 6 8 5" xfId="20676" xr:uid="{5943385B-4DB4-4D77-8DB2-9F26741762A2}"/>
    <cellStyle name="Normal 13 6 8 6" xfId="20677" xr:uid="{0042096F-60BF-4160-8E02-5C0DA0FCF785}"/>
    <cellStyle name="Normal 13 6 8 7" xfId="20678" xr:uid="{74AFC303-6812-439D-B8D6-354FB5BD7DC9}"/>
    <cellStyle name="Normal 13 6 8 8" xfId="20679" xr:uid="{6CDC4FA4-1FD7-428C-9522-4E21B9CA8284}"/>
    <cellStyle name="Normal 13 6 8 9" xfId="20680" xr:uid="{62C65BDC-60E9-4DBF-8AD5-2F4EF962FB39}"/>
    <cellStyle name="Normal 13 6 9" xfId="20681" xr:uid="{6D784B79-67E3-4715-B43B-450823882ED4}"/>
    <cellStyle name="Normal 13 6 9 10" xfId="20682" xr:uid="{A692BB3B-1EE7-482B-8615-EEE53AA604EE}"/>
    <cellStyle name="Normal 13 6 9 11" xfId="20683" xr:uid="{A91E6068-15A2-4BF9-86BE-D48C5A566B56}"/>
    <cellStyle name="Normal 13 6 9 12" xfId="20684" xr:uid="{12902726-F3D5-4371-B007-CDECFADD37F5}"/>
    <cellStyle name="Normal 13 6 9 13" xfId="20685" xr:uid="{FB5BD6DD-15E0-4027-AFA6-5939A5C8828B}"/>
    <cellStyle name="Normal 13 6 9 14" xfId="20686" xr:uid="{E9B01C3D-755F-4D93-A60A-15FFF6C9879F}"/>
    <cellStyle name="Normal 13 6 9 15" xfId="20687" xr:uid="{2F37251B-0917-48CD-831F-AC1F0B0CD8AF}"/>
    <cellStyle name="Normal 13 6 9 16" xfId="20688" xr:uid="{174C05A1-F82D-4A8B-BD2C-1A5F70386BF7}"/>
    <cellStyle name="Normal 13 6 9 17" xfId="20689" xr:uid="{72832227-8B4F-4918-ACF3-94AB8F6B846E}"/>
    <cellStyle name="Normal 13 6 9 18" xfId="20690" xr:uid="{EDDD42D6-418F-4027-858F-833F47453150}"/>
    <cellStyle name="Normal 13 6 9 19" xfId="20691" xr:uid="{5B7FAF1A-AB9A-4137-B741-5E263A77B43C}"/>
    <cellStyle name="Normal 13 6 9 2" xfId="20692" xr:uid="{771E07CC-36B4-42CF-817B-C9CF767184DE}"/>
    <cellStyle name="Normal 13 6 9 20" xfId="20693" xr:uid="{F138CA55-52E8-43E9-85DD-7525828F255F}"/>
    <cellStyle name="Normal 13 6 9 21" xfId="20694" xr:uid="{E8D34CA2-695A-4D71-BCDB-55B0B45056C8}"/>
    <cellStyle name="Normal 13 6 9 22" xfId="20695" xr:uid="{FEA63ED8-397B-4F66-A451-92F5DDA8DE24}"/>
    <cellStyle name="Normal 13 6 9 3" xfId="20696" xr:uid="{2D48D1F1-B90B-48A4-A81E-5EDAC371DC50}"/>
    <cellStyle name="Normal 13 6 9 4" xfId="20697" xr:uid="{867C5BAC-1627-4C16-A9A0-F4BA41D06687}"/>
    <cellStyle name="Normal 13 6 9 5" xfId="20698" xr:uid="{12A3FB9F-87F0-4725-9EA7-E4B81C11E64F}"/>
    <cellStyle name="Normal 13 6 9 6" xfId="20699" xr:uid="{EBA73B3B-97C2-4866-B877-1096B32F0F78}"/>
    <cellStyle name="Normal 13 6 9 7" xfId="20700" xr:uid="{3782D22B-EF87-4963-B7D7-9831C351364B}"/>
    <cellStyle name="Normal 13 6 9 8" xfId="20701" xr:uid="{2990C1D2-CBCD-44C1-B4D7-44EE86429FB4}"/>
    <cellStyle name="Normal 13 6 9 9" xfId="20702" xr:uid="{7C3E90C4-0895-45EB-BD56-02ED7D74213D}"/>
    <cellStyle name="Normal 13 7" xfId="263" xr:uid="{A2CF9C1F-0F3A-457A-BA05-D25EA4EF594B}"/>
    <cellStyle name="Normal 13 7 10" xfId="20703" xr:uid="{BB43F866-DF0A-4EF7-B8C1-7E8CC922FA26}"/>
    <cellStyle name="Normal 13 7 10 10" xfId="20704" xr:uid="{B10CBF1D-25AF-4334-9089-9198E6CA3071}"/>
    <cellStyle name="Normal 13 7 10 11" xfId="20705" xr:uid="{2B3578DB-DD62-4AC4-AC69-581B8CA3F9E5}"/>
    <cellStyle name="Normal 13 7 10 12" xfId="20706" xr:uid="{3FF870C8-9348-4A41-A954-67C5A25E7374}"/>
    <cellStyle name="Normal 13 7 10 13" xfId="20707" xr:uid="{F67A9C4F-F8A6-457B-8B6C-7242257906C1}"/>
    <cellStyle name="Normal 13 7 10 14" xfId="20708" xr:uid="{EBA6A1C0-1789-4629-8CAD-0A57E7631AF4}"/>
    <cellStyle name="Normal 13 7 10 15" xfId="20709" xr:uid="{0452A0C1-38E4-49BC-B914-B87A56999828}"/>
    <cellStyle name="Normal 13 7 10 16" xfId="20710" xr:uid="{8296C023-3474-43AE-BF55-0DFDFA2F6AA9}"/>
    <cellStyle name="Normal 13 7 10 17" xfId="20711" xr:uid="{67C4A36F-5B98-460F-A424-1658EAB71E32}"/>
    <cellStyle name="Normal 13 7 10 18" xfId="20712" xr:uid="{E8834FC3-1ABB-47C7-B66C-E10140B94062}"/>
    <cellStyle name="Normal 13 7 10 19" xfId="20713" xr:uid="{59CF443D-9A06-489A-8A2E-A2F5CF3EE0AC}"/>
    <cellStyle name="Normal 13 7 10 2" xfId="20714" xr:uid="{1DE195FC-7EA6-4F6C-A11D-8947E48C2C95}"/>
    <cellStyle name="Normal 13 7 10 20" xfId="20715" xr:uid="{E326A628-3AE6-42B9-BB86-9B5F642AFFF4}"/>
    <cellStyle name="Normal 13 7 10 21" xfId="20716" xr:uid="{A2E65EE1-1627-48EA-A519-06288C4D37CD}"/>
    <cellStyle name="Normal 13 7 10 22" xfId="20717" xr:uid="{002A0A77-39B9-44C2-A9DD-FB0AC61CD7B2}"/>
    <cellStyle name="Normal 13 7 10 3" xfId="20718" xr:uid="{9781105D-162A-4133-A5D9-9F72BA3BADED}"/>
    <cellStyle name="Normal 13 7 10 4" xfId="20719" xr:uid="{F95B79A9-D8C4-4366-AD73-358BE90C417B}"/>
    <cellStyle name="Normal 13 7 10 5" xfId="20720" xr:uid="{D2EAB8C8-90E2-4E5D-AA77-860694594887}"/>
    <cellStyle name="Normal 13 7 10 6" xfId="20721" xr:uid="{5333FEB1-AF81-4D00-A585-6C8B6D1A4223}"/>
    <cellStyle name="Normal 13 7 10 7" xfId="20722" xr:uid="{0158CC5C-9785-4BE4-ADF9-3D18EA65A6E2}"/>
    <cellStyle name="Normal 13 7 10 8" xfId="20723" xr:uid="{C5EF3081-D783-4675-999B-FC2F87D7D11F}"/>
    <cellStyle name="Normal 13 7 10 9" xfId="20724" xr:uid="{024BB8DA-769B-40FD-87F0-C8DD40B29B9D}"/>
    <cellStyle name="Normal 13 7 11" xfId="20725" xr:uid="{A694B728-BBBB-4B43-93AF-E4202A011579}"/>
    <cellStyle name="Normal 13 7 11 10" xfId="20726" xr:uid="{9ADEA214-1457-4DFC-A588-0A2844172509}"/>
    <cellStyle name="Normal 13 7 11 11" xfId="20727" xr:uid="{2F81380D-D26D-4109-9A26-BCBFF4E81965}"/>
    <cellStyle name="Normal 13 7 11 12" xfId="20728" xr:uid="{995C2D62-6BFB-4A5C-B475-A39A4BE84C23}"/>
    <cellStyle name="Normal 13 7 11 13" xfId="20729" xr:uid="{6802A3D6-480E-453E-973D-033E23D6619E}"/>
    <cellStyle name="Normal 13 7 11 14" xfId="20730" xr:uid="{7C1EE7FC-55D2-4F5C-8F84-CED2AFDAA010}"/>
    <cellStyle name="Normal 13 7 11 15" xfId="20731" xr:uid="{C2666EF3-B1F8-4FAD-B22F-1C8C783D8F2F}"/>
    <cellStyle name="Normal 13 7 11 16" xfId="20732" xr:uid="{78D91084-3839-4925-919D-50834620C3D7}"/>
    <cellStyle name="Normal 13 7 11 17" xfId="20733" xr:uid="{C5034A21-C2C5-4A19-B436-2DCFA960E269}"/>
    <cellStyle name="Normal 13 7 11 18" xfId="20734" xr:uid="{EDA42B81-A30D-4F65-AFD8-7147B235BBFF}"/>
    <cellStyle name="Normal 13 7 11 19" xfId="20735" xr:uid="{1F6FB0D2-C350-469B-A3DE-14B543B9DD01}"/>
    <cellStyle name="Normal 13 7 11 2" xfId="20736" xr:uid="{B2E2C740-CF0F-4192-8C67-60293A692569}"/>
    <cellStyle name="Normal 13 7 11 20" xfId="20737" xr:uid="{0A3C8FAE-5BE1-4957-B1B3-A0924B61CC16}"/>
    <cellStyle name="Normal 13 7 11 21" xfId="20738" xr:uid="{CDC350D5-D92F-40F2-86DC-713C6AB8AF65}"/>
    <cellStyle name="Normal 13 7 11 22" xfId="20739" xr:uid="{0A70D884-E22A-41C5-AF3F-A124CB20E35E}"/>
    <cellStyle name="Normal 13 7 11 3" xfId="20740" xr:uid="{A37BA851-6D1D-42B5-984C-3A4F199085CD}"/>
    <cellStyle name="Normal 13 7 11 4" xfId="20741" xr:uid="{1238DFEC-2245-42B7-8F73-3CA0DCD583AA}"/>
    <cellStyle name="Normal 13 7 11 5" xfId="20742" xr:uid="{A274FE69-0957-44C9-A543-333BF9D4FB4C}"/>
    <cellStyle name="Normal 13 7 11 6" xfId="20743" xr:uid="{44A5C33E-86CE-4575-83D8-EADC5F909600}"/>
    <cellStyle name="Normal 13 7 11 7" xfId="20744" xr:uid="{4211F79F-08CA-4BFC-BC15-4294BCE34AAD}"/>
    <cellStyle name="Normal 13 7 11 8" xfId="20745" xr:uid="{A62B9F4E-D036-4830-B39C-049AD5620BAC}"/>
    <cellStyle name="Normal 13 7 11 9" xfId="20746" xr:uid="{52B26EFC-0F14-4506-95ED-5172C716766D}"/>
    <cellStyle name="Normal 13 7 12" xfId="20747" xr:uid="{C20B5B47-AFC5-4F1F-A796-E28E47D593FD}"/>
    <cellStyle name="Normal 13 7 12 10" xfId="20748" xr:uid="{BC88CDF6-288C-4B26-9D1C-F77EFD4B3C95}"/>
    <cellStyle name="Normal 13 7 12 11" xfId="20749" xr:uid="{BAE5FE75-A1AA-47BB-ABAD-BDDEE027B25C}"/>
    <cellStyle name="Normal 13 7 12 12" xfId="20750" xr:uid="{E159E316-E4DA-41EC-9E6A-7FBA95592671}"/>
    <cellStyle name="Normal 13 7 12 13" xfId="20751" xr:uid="{46E0CBAE-1F64-4B46-B6F7-719D2FEA4223}"/>
    <cellStyle name="Normal 13 7 12 14" xfId="20752" xr:uid="{47A66679-7FCF-4B25-8083-32CBCD27874D}"/>
    <cellStyle name="Normal 13 7 12 15" xfId="20753" xr:uid="{907D3A9B-9CFC-4F1E-998D-652FDAE60230}"/>
    <cellStyle name="Normal 13 7 12 16" xfId="20754" xr:uid="{BADA5DCD-9E00-48BC-AB5F-5320C508CA3A}"/>
    <cellStyle name="Normal 13 7 12 17" xfId="20755" xr:uid="{6F077CA9-64F3-48F7-869F-741F853E5484}"/>
    <cellStyle name="Normal 13 7 12 18" xfId="20756" xr:uid="{C9DBBDF4-36D8-4368-A00C-E56FCFBE9D7E}"/>
    <cellStyle name="Normal 13 7 12 19" xfId="20757" xr:uid="{C4F72F3D-B94B-41A0-AE52-2C2AF7D233B3}"/>
    <cellStyle name="Normal 13 7 12 2" xfId="20758" xr:uid="{363FB12F-D1F1-4DEC-9A23-DBA3BBA8EB82}"/>
    <cellStyle name="Normal 13 7 12 20" xfId="20759" xr:uid="{9EE70729-D45C-4B8A-BC20-18DB20BC2A88}"/>
    <cellStyle name="Normal 13 7 12 21" xfId="20760" xr:uid="{B2E90F9D-1F32-4E79-A743-4654550F6FA6}"/>
    <cellStyle name="Normal 13 7 12 22" xfId="20761" xr:uid="{F3A333D1-A6D8-42EE-A6EF-3AE813E5227E}"/>
    <cellStyle name="Normal 13 7 12 3" xfId="20762" xr:uid="{2453E961-7BD3-4C3B-865C-8C8CFF202BB1}"/>
    <cellStyle name="Normal 13 7 12 4" xfId="20763" xr:uid="{10E35B92-B044-40F1-B080-BA94A65C6F17}"/>
    <cellStyle name="Normal 13 7 12 5" xfId="20764" xr:uid="{9650C871-E25F-4FFD-9D35-C5CE4F9BFE3D}"/>
    <cellStyle name="Normal 13 7 12 6" xfId="20765" xr:uid="{EA7CD07C-94A1-4CA3-95C1-666006AA2D15}"/>
    <cellStyle name="Normal 13 7 12 7" xfId="20766" xr:uid="{AF44C663-650A-423B-B752-B830B2B55984}"/>
    <cellStyle name="Normal 13 7 12 8" xfId="20767" xr:uid="{4DC31080-AC21-45BD-ABC0-2B1DC640E077}"/>
    <cellStyle name="Normal 13 7 12 9" xfId="20768" xr:uid="{113F5C0A-B181-4BC0-8A67-3159D4D61BD9}"/>
    <cellStyle name="Normal 13 7 13" xfId="20769" xr:uid="{7BB4C88C-E36C-4C01-B8A4-9C196E80231E}"/>
    <cellStyle name="Normal 13 7 13 10" xfId="20770" xr:uid="{C511B9D9-CE43-44DC-81C2-85C6D7B40A51}"/>
    <cellStyle name="Normal 13 7 13 11" xfId="20771" xr:uid="{5A6A34ED-2DC0-4FA2-94FF-6842690A076F}"/>
    <cellStyle name="Normal 13 7 13 12" xfId="20772" xr:uid="{462465AD-E86B-452F-AA06-94CA521C28B2}"/>
    <cellStyle name="Normal 13 7 13 13" xfId="20773" xr:uid="{8FC8DED5-7854-42CA-82EC-F160C79491C4}"/>
    <cellStyle name="Normal 13 7 13 14" xfId="20774" xr:uid="{78EB8B74-6580-424D-A514-D56022588110}"/>
    <cellStyle name="Normal 13 7 13 15" xfId="20775" xr:uid="{011AEB72-01EE-4389-8F07-078131C6D25A}"/>
    <cellStyle name="Normal 13 7 13 16" xfId="20776" xr:uid="{9C4EE050-8BC3-40D9-945E-4A4F080C8BAB}"/>
    <cellStyle name="Normal 13 7 13 17" xfId="20777" xr:uid="{9860832F-9B1C-456B-90A2-14FFBB3F22AE}"/>
    <cellStyle name="Normal 13 7 13 18" xfId="20778" xr:uid="{D2A239E8-C09C-45D6-BE8A-E0CC984EC5A4}"/>
    <cellStyle name="Normal 13 7 13 19" xfId="20779" xr:uid="{7CFEC6DE-D6C7-489F-927A-BB0A2DEE227D}"/>
    <cellStyle name="Normal 13 7 13 2" xfId="20780" xr:uid="{6F35CCF4-1E97-4DE8-9BBE-7FD114B2012A}"/>
    <cellStyle name="Normal 13 7 13 20" xfId="20781" xr:uid="{8D735BD7-525E-4FA8-8B8A-696B5360CD55}"/>
    <cellStyle name="Normal 13 7 13 21" xfId="20782" xr:uid="{A63D0587-4D5A-4E9D-95F3-1DA267416C5E}"/>
    <cellStyle name="Normal 13 7 13 22" xfId="20783" xr:uid="{AB8A5E0D-5E44-4721-9B6F-4796BFD351BC}"/>
    <cellStyle name="Normal 13 7 13 3" xfId="20784" xr:uid="{C7957EE2-5450-42D3-B182-1B47E0C21419}"/>
    <cellStyle name="Normal 13 7 13 4" xfId="20785" xr:uid="{00651D5E-5FC2-408D-B91B-8408C9C856BF}"/>
    <cellStyle name="Normal 13 7 13 5" xfId="20786" xr:uid="{0142D5C7-737B-4164-8543-EF5C5220136F}"/>
    <cellStyle name="Normal 13 7 13 6" xfId="20787" xr:uid="{52FE5CA7-2165-40DC-89B5-845826D4B3BB}"/>
    <cellStyle name="Normal 13 7 13 7" xfId="20788" xr:uid="{1BE6C8EF-7822-4E1A-ABF3-B35669BB084A}"/>
    <cellStyle name="Normal 13 7 13 8" xfId="20789" xr:uid="{7FEA52D9-5B12-4967-9F84-C414D0985820}"/>
    <cellStyle name="Normal 13 7 13 9" xfId="20790" xr:uid="{9CA6732A-C5DD-4BF0-A1B8-F21E4674A97A}"/>
    <cellStyle name="Normal 13 7 14" xfId="20791" xr:uid="{60109F8F-2A86-400C-B866-4C96A32D3703}"/>
    <cellStyle name="Normal 13 7 14 10" xfId="20792" xr:uid="{5E9138F6-6830-4236-80FF-E557A6728F13}"/>
    <cellStyle name="Normal 13 7 14 11" xfId="20793" xr:uid="{3074FFA5-2D3F-4D6F-8E0E-59F4D1DD7807}"/>
    <cellStyle name="Normal 13 7 14 12" xfId="20794" xr:uid="{D1E9315C-C016-4EC7-8A87-2A34ABBCFD06}"/>
    <cellStyle name="Normal 13 7 14 13" xfId="20795" xr:uid="{C3123BE0-1605-4CDE-ADDB-C692CB14CD39}"/>
    <cellStyle name="Normal 13 7 14 14" xfId="20796" xr:uid="{7F8B0FEC-9D44-422B-82D3-F518DD1E48B8}"/>
    <cellStyle name="Normal 13 7 14 15" xfId="20797" xr:uid="{2C421074-B62F-43DC-B2D1-E9DF69434797}"/>
    <cellStyle name="Normal 13 7 14 16" xfId="20798" xr:uid="{30A9961B-C232-4895-9F09-96E53EEA3451}"/>
    <cellStyle name="Normal 13 7 14 17" xfId="20799" xr:uid="{47AA0D41-A823-406C-8996-28312043DD00}"/>
    <cellStyle name="Normal 13 7 14 18" xfId="20800" xr:uid="{B7D2E2A4-A80E-4DB2-94CA-A8445DA67007}"/>
    <cellStyle name="Normal 13 7 14 19" xfId="20801" xr:uid="{9661BE51-13F1-4428-B666-2014E8D0907E}"/>
    <cellStyle name="Normal 13 7 14 2" xfId="20802" xr:uid="{4A3E4E9E-FBAC-4492-ACD4-DC453BBF6BD1}"/>
    <cellStyle name="Normal 13 7 14 20" xfId="20803" xr:uid="{F43A5B4C-4666-4639-9750-903325BD4AFA}"/>
    <cellStyle name="Normal 13 7 14 21" xfId="20804" xr:uid="{4A41CEE2-8323-415E-B834-563962F8D4FC}"/>
    <cellStyle name="Normal 13 7 14 22" xfId="20805" xr:uid="{D72704BB-1AA8-4D66-87A7-76D872B77B1E}"/>
    <cellStyle name="Normal 13 7 14 3" xfId="20806" xr:uid="{5C9D2FB7-2EA3-42AB-A0E9-EC02EE30E0C0}"/>
    <cellStyle name="Normal 13 7 14 4" xfId="20807" xr:uid="{1F26F2F1-6586-4511-A5BF-08899E177F6D}"/>
    <cellStyle name="Normal 13 7 14 5" xfId="20808" xr:uid="{1F84AE8A-FE01-4FCA-B418-FC65E7A730BC}"/>
    <cellStyle name="Normal 13 7 14 6" xfId="20809" xr:uid="{66E9AAA1-1DC4-4384-86E6-163F7BF1E597}"/>
    <cellStyle name="Normal 13 7 14 7" xfId="20810" xr:uid="{EFF83B76-5EB8-4617-95A6-9F46651AF588}"/>
    <cellStyle name="Normal 13 7 14 8" xfId="20811" xr:uid="{491C1DA2-2AB0-4E27-9A70-BB99744CEE9F}"/>
    <cellStyle name="Normal 13 7 14 9" xfId="20812" xr:uid="{C86A4610-8D72-417F-87B5-657970E9EDF1}"/>
    <cellStyle name="Normal 13 7 15" xfId="20813" xr:uid="{F60F8D96-5B73-4AFE-9AB9-0690292D99C6}"/>
    <cellStyle name="Normal 13 7 15 10" xfId="20814" xr:uid="{48D30F91-6936-4039-BC29-DCBDC5624A60}"/>
    <cellStyle name="Normal 13 7 15 11" xfId="20815" xr:uid="{76FD6AA0-3872-4E11-928F-B92DEA2FC661}"/>
    <cellStyle name="Normal 13 7 15 12" xfId="20816" xr:uid="{EBC70C08-55A6-4808-98EE-8B5B567315BA}"/>
    <cellStyle name="Normal 13 7 15 13" xfId="20817" xr:uid="{EFEB5B25-8FD2-4F46-867B-4E9FBB9D558A}"/>
    <cellStyle name="Normal 13 7 15 14" xfId="20818" xr:uid="{F99F090B-B6A4-43EE-876C-572AFA0245E5}"/>
    <cellStyle name="Normal 13 7 15 15" xfId="20819" xr:uid="{6EEDB85E-08AF-4090-A3EB-E18A8DEAA9C2}"/>
    <cellStyle name="Normal 13 7 15 16" xfId="20820" xr:uid="{32C4717B-66B7-44E7-9F81-762167DD1A27}"/>
    <cellStyle name="Normal 13 7 15 17" xfId="20821" xr:uid="{01D3612E-4C30-4B83-A83A-9D91BEB6E454}"/>
    <cellStyle name="Normal 13 7 15 18" xfId="20822" xr:uid="{9F0DCB39-C231-4082-B415-40CEB846AE8A}"/>
    <cellStyle name="Normal 13 7 15 19" xfId="20823" xr:uid="{1303F383-F804-4318-BCF1-A939C4224B0A}"/>
    <cellStyle name="Normal 13 7 15 2" xfId="20824" xr:uid="{371A7A81-ECBE-4E64-92E4-C440A93B7C1A}"/>
    <cellStyle name="Normal 13 7 15 20" xfId="20825" xr:uid="{41E8177E-8C89-47EC-96D3-E5F5F06CFAB5}"/>
    <cellStyle name="Normal 13 7 15 21" xfId="20826" xr:uid="{AC61319A-6A5F-4996-AF37-F5D4D8B0BAFA}"/>
    <cellStyle name="Normal 13 7 15 22" xfId="20827" xr:uid="{DCA7BF21-D229-4434-B916-5CB3CF128D65}"/>
    <cellStyle name="Normal 13 7 15 3" xfId="20828" xr:uid="{C51BFABD-11CD-4877-9DA2-13822B0354C9}"/>
    <cellStyle name="Normal 13 7 15 4" xfId="20829" xr:uid="{51AD0CD1-733E-452C-82DB-DF4BCC2A876B}"/>
    <cellStyle name="Normal 13 7 15 5" xfId="20830" xr:uid="{E99E9662-7FB4-4E5F-B439-1BC9E9738D2C}"/>
    <cellStyle name="Normal 13 7 15 6" xfId="20831" xr:uid="{CAC02D35-C7F7-45D7-BC6D-9097D38EEFA5}"/>
    <cellStyle name="Normal 13 7 15 7" xfId="20832" xr:uid="{83814BBC-2D1A-48DC-8B74-EFE68CBE8D70}"/>
    <cellStyle name="Normal 13 7 15 8" xfId="20833" xr:uid="{8BDA3802-855C-4A3C-B5BA-439A39DE9F1A}"/>
    <cellStyle name="Normal 13 7 15 9" xfId="20834" xr:uid="{959ED47C-4E53-4F73-9665-1881D40EF7A2}"/>
    <cellStyle name="Normal 13 7 16" xfId="20835" xr:uid="{F6360FD8-2015-4D0C-BA1A-A80F367180F8}"/>
    <cellStyle name="Normal 13 7 17" xfId="20836" xr:uid="{E3D41C91-EEEF-45DF-BB5C-024AE69AD0E7}"/>
    <cellStyle name="Normal 13 7 18" xfId="20837" xr:uid="{4C2697B4-83C2-42B9-8182-DEAA9E67D254}"/>
    <cellStyle name="Normal 13 7 19" xfId="20838" xr:uid="{13D84375-938F-44E3-9795-3FC691DB39F3}"/>
    <cellStyle name="Normal 13 7 2" xfId="20839" xr:uid="{3FF9EB7B-736F-4795-B96E-77C1E4DAA518}"/>
    <cellStyle name="Normal 13 7 2 10" xfId="20840" xr:uid="{FCC57AD5-1489-4141-9C3B-1D031EFCA2A1}"/>
    <cellStyle name="Normal 13 7 2 10 10" xfId="20841" xr:uid="{FA9E2359-DD02-483B-87E1-07580C764DBC}"/>
    <cellStyle name="Normal 13 7 2 10 11" xfId="20842" xr:uid="{7A2CF727-76E3-4D78-9126-341CEEF4EF87}"/>
    <cellStyle name="Normal 13 7 2 10 12" xfId="20843" xr:uid="{D1F1949F-EDDD-45D3-BC33-EB8785DDB4B9}"/>
    <cellStyle name="Normal 13 7 2 10 13" xfId="20844" xr:uid="{F72341EA-A1F3-4568-8514-9C4FDC90533A}"/>
    <cellStyle name="Normal 13 7 2 10 14" xfId="20845" xr:uid="{F7C3B5DE-E6DB-418C-808C-C083047209BF}"/>
    <cellStyle name="Normal 13 7 2 10 15" xfId="20846" xr:uid="{B5799858-F429-49EE-90C4-48E7D95F5285}"/>
    <cellStyle name="Normal 13 7 2 10 16" xfId="20847" xr:uid="{03D2B530-B173-438E-AE02-0963236B48F9}"/>
    <cellStyle name="Normal 13 7 2 10 17" xfId="20848" xr:uid="{B8DFE9C4-FE31-496A-98DD-203AB0B0D134}"/>
    <cellStyle name="Normal 13 7 2 10 18" xfId="20849" xr:uid="{D325C4D5-B6D0-4C7F-ACA2-B1F2D74CF444}"/>
    <cellStyle name="Normal 13 7 2 10 19" xfId="20850" xr:uid="{5D6F8F93-541D-438C-8533-B0A4C545B54C}"/>
    <cellStyle name="Normal 13 7 2 10 2" xfId="20851" xr:uid="{F41C7888-B872-45A4-B104-4F540E482417}"/>
    <cellStyle name="Normal 13 7 2 10 20" xfId="20852" xr:uid="{E10DD4DC-54FC-456D-9092-81C9FCA51A76}"/>
    <cellStyle name="Normal 13 7 2 10 21" xfId="20853" xr:uid="{C3727D6B-C236-4AE0-8F56-2334D83F3AA0}"/>
    <cellStyle name="Normal 13 7 2 10 22" xfId="20854" xr:uid="{4C14C604-BD09-45E8-BFCA-43CCD27046F8}"/>
    <cellStyle name="Normal 13 7 2 10 3" xfId="20855" xr:uid="{DC645187-10BF-4F03-8EDD-5E1126413018}"/>
    <cellStyle name="Normal 13 7 2 10 4" xfId="20856" xr:uid="{09F4D199-DDC6-4EF4-9579-0F28B9BE668D}"/>
    <cellStyle name="Normal 13 7 2 10 5" xfId="20857" xr:uid="{9EA53E76-466C-4D3F-9688-C04EB4F943A9}"/>
    <cellStyle name="Normal 13 7 2 10 6" xfId="20858" xr:uid="{134211C6-6A7C-4BD0-9C75-2BBB6160C33F}"/>
    <cellStyle name="Normal 13 7 2 10 7" xfId="20859" xr:uid="{40FEC729-A0F3-4CF8-816C-AF8C4472E4C1}"/>
    <cellStyle name="Normal 13 7 2 10 8" xfId="20860" xr:uid="{3C39E798-D76F-4AB7-8E53-FD6A31F265AE}"/>
    <cellStyle name="Normal 13 7 2 10 9" xfId="20861" xr:uid="{CC15012A-A356-4AD7-B8ED-6E820EDC8F8D}"/>
    <cellStyle name="Normal 13 7 2 11" xfId="20862" xr:uid="{24938113-8C97-49E4-A4DF-66B7CB193F9B}"/>
    <cellStyle name="Normal 13 7 2 12" xfId="20863" xr:uid="{00C17990-7C8B-4BD6-92F9-6ECDD8A3588B}"/>
    <cellStyle name="Normal 13 7 2 13" xfId="20864" xr:uid="{FA8D8DCE-6C16-45CF-9B32-F635E115EF04}"/>
    <cellStyle name="Normal 13 7 2 14" xfId="20865" xr:uid="{A7089C66-507E-4621-A11E-1833FA3EAA02}"/>
    <cellStyle name="Normal 13 7 2 15" xfId="20866" xr:uid="{076A7C71-A756-47D8-AC49-44B14DBDFCA5}"/>
    <cellStyle name="Normal 13 7 2 16" xfId="20867" xr:uid="{A76132AE-FF23-4C46-ABF1-E5A57641E544}"/>
    <cellStyle name="Normal 13 7 2 17" xfId="20868" xr:uid="{958DEC81-0AAC-49F1-9955-54F02019803D}"/>
    <cellStyle name="Normal 13 7 2 18" xfId="20869" xr:uid="{06DF458C-2387-4B54-BFB5-8F0D57F23C73}"/>
    <cellStyle name="Normal 13 7 2 19" xfId="20870" xr:uid="{7A3080CD-3B7E-410F-BCD1-CBB6A8EA721F}"/>
    <cellStyle name="Normal 13 7 2 2" xfId="20871" xr:uid="{80FA2764-C612-4933-A53B-45F2C1908D2C}"/>
    <cellStyle name="Normal 13 7 2 2 10" xfId="20872" xr:uid="{B981B1CE-A9EE-454E-A4EF-99DA08FEA283}"/>
    <cellStyle name="Normal 13 7 2 2 11" xfId="20873" xr:uid="{31B42295-E2B4-4DC3-9115-F797F43A64F4}"/>
    <cellStyle name="Normal 13 7 2 2 12" xfId="20874" xr:uid="{057D3683-C3A7-4AAD-B2CA-4AF167417EFC}"/>
    <cellStyle name="Normal 13 7 2 2 13" xfId="20875" xr:uid="{A75AF152-E3DF-4C82-BF7C-F0FAE3A420D9}"/>
    <cellStyle name="Normal 13 7 2 2 14" xfId="20876" xr:uid="{FB3CB20F-E538-484D-980B-4D716086E08B}"/>
    <cellStyle name="Normal 13 7 2 2 15" xfId="20877" xr:uid="{CD523B27-9685-418C-994E-1F1885D12A60}"/>
    <cellStyle name="Normal 13 7 2 2 16" xfId="20878" xr:uid="{6B23391D-0A87-46DE-AB1F-86663035815F}"/>
    <cellStyle name="Normal 13 7 2 2 17" xfId="20879" xr:uid="{7BDA456A-C7CD-43C4-9D69-85AE04F1AB3B}"/>
    <cellStyle name="Normal 13 7 2 2 18" xfId="20880" xr:uid="{1CCCCB3D-047C-4032-86DD-28D77B713E54}"/>
    <cellStyle name="Normal 13 7 2 2 19" xfId="20881" xr:uid="{6C00CF7B-1829-43D8-91C1-D3392B13E70E}"/>
    <cellStyle name="Normal 13 7 2 2 2" xfId="20882" xr:uid="{AF701556-205F-4B16-B2A0-62D6D17BC818}"/>
    <cellStyle name="Normal 13 7 2 2 20" xfId="20883" xr:uid="{43AE8305-D878-44B1-932C-8BEFCC45F645}"/>
    <cellStyle name="Normal 13 7 2 2 21" xfId="20884" xr:uid="{31599F1F-B051-4881-9F93-E082F4C39CE4}"/>
    <cellStyle name="Normal 13 7 2 2 22" xfId="20885" xr:uid="{51C9EF52-6D15-401B-8C90-181217A0AA61}"/>
    <cellStyle name="Normal 13 7 2 2 3" xfId="20886" xr:uid="{AD752E65-1AA7-47C3-AC32-21B7F5F8A492}"/>
    <cellStyle name="Normal 13 7 2 2 4" xfId="20887" xr:uid="{1970365A-D626-4613-B605-C7586E5E19A8}"/>
    <cellStyle name="Normal 13 7 2 2 5" xfId="20888" xr:uid="{664DDC62-D579-4CF7-999C-B4C1B42E7830}"/>
    <cellStyle name="Normal 13 7 2 2 6" xfId="20889" xr:uid="{F0E2CB43-8007-4467-AC38-342C760E7B90}"/>
    <cellStyle name="Normal 13 7 2 2 7" xfId="20890" xr:uid="{24CBB85A-CDD2-4732-8B17-20C5F8CB00B9}"/>
    <cellStyle name="Normal 13 7 2 2 8" xfId="20891" xr:uid="{1AE2B29E-2AB8-4C48-A6E6-75F98EDA0BE4}"/>
    <cellStyle name="Normal 13 7 2 2 9" xfId="20892" xr:uid="{197589C7-7C2E-4589-8002-ED692652496E}"/>
    <cellStyle name="Normal 13 7 2 20" xfId="20893" xr:uid="{23E242CE-536F-4828-85A7-510CCE9DDEBA}"/>
    <cellStyle name="Normal 13 7 2 21" xfId="20894" xr:uid="{330DFF0B-4DBC-4536-AB83-E780BB598C2E}"/>
    <cellStyle name="Normal 13 7 2 22" xfId="20895" xr:uid="{B5B344DD-1F2A-4A4C-8824-E0A598945788}"/>
    <cellStyle name="Normal 13 7 2 23" xfId="20896" xr:uid="{7411F327-A116-4121-9B59-ECA7F463B7C4}"/>
    <cellStyle name="Normal 13 7 2 24" xfId="20897" xr:uid="{4C360E50-0237-4BDA-BCC3-7394BB876777}"/>
    <cellStyle name="Normal 13 7 2 25" xfId="20898" xr:uid="{ED697F20-BC6E-494F-BD30-A1F3CE627BDD}"/>
    <cellStyle name="Normal 13 7 2 26" xfId="20899" xr:uid="{30764D78-85D0-441D-B549-0DF10283152A}"/>
    <cellStyle name="Normal 13 7 2 27" xfId="20900" xr:uid="{9B7817F7-88A9-465E-96E6-6FDB1F5FDAD2}"/>
    <cellStyle name="Normal 13 7 2 28" xfId="20901" xr:uid="{4D695608-D66C-482B-B5DE-8AEE20A46D53}"/>
    <cellStyle name="Normal 13 7 2 29" xfId="20902" xr:uid="{2CDFC862-E911-402B-B71C-401FA2F85A67}"/>
    <cellStyle name="Normal 13 7 2 3" xfId="20903" xr:uid="{4B1A5B69-564B-4510-B07A-38A15D22D9A6}"/>
    <cellStyle name="Normal 13 7 2 3 10" xfId="20904" xr:uid="{C6880D10-6D72-44B9-921A-C1FA331A15FB}"/>
    <cellStyle name="Normal 13 7 2 3 11" xfId="20905" xr:uid="{A0917353-9880-4EA1-B6CA-FD746B0518A6}"/>
    <cellStyle name="Normal 13 7 2 3 12" xfId="20906" xr:uid="{4D2DBCB2-207F-40AB-8CF5-63DCD0ED2E60}"/>
    <cellStyle name="Normal 13 7 2 3 13" xfId="20907" xr:uid="{1B3AD36E-DC30-445C-AE18-5A8FCFD2A40E}"/>
    <cellStyle name="Normal 13 7 2 3 14" xfId="20908" xr:uid="{D06FFFB9-D16C-4AB9-9189-BFAAB951587A}"/>
    <cellStyle name="Normal 13 7 2 3 15" xfId="20909" xr:uid="{D5C0F707-89B0-46C5-B7C7-65B0E09FFEF8}"/>
    <cellStyle name="Normal 13 7 2 3 16" xfId="20910" xr:uid="{CD952C4B-DAE7-4905-9959-124C6E333949}"/>
    <cellStyle name="Normal 13 7 2 3 17" xfId="20911" xr:uid="{8D417301-F5C3-4FB8-B261-ABE47D903691}"/>
    <cellStyle name="Normal 13 7 2 3 18" xfId="20912" xr:uid="{DF4FC5F2-A89E-4A0A-AA06-4BD970CAB939}"/>
    <cellStyle name="Normal 13 7 2 3 19" xfId="20913" xr:uid="{CC0B1C4A-D46E-427B-A7A7-66D13F407C77}"/>
    <cellStyle name="Normal 13 7 2 3 2" xfId="20914" xr:uid="{32A59794-3D19-4C6B-A13D-4A6E28D900DA}"/>
    <cellStyle name="Normal 13 7 2 3 20" xfId="20915" xr:uid="{EB312A9B-86C7-4800-BD16-412F10ED6F56}"/>
    <cellStyle name="Normal 13 7 2 3 21" xfId="20916" xr:uid="{B10E0E06-1A70-4AE2-84DF-A18731AF65A0}"/>
    <cellStyle name="Normal 13 7 2 3 22" xfId="20917" xr:uid="{98E46655-16A8-4E56-80A3-D363FE3AFFD5}"/>
    <cellStyle name="Normal 13 7 2 3 3" xfId="20918" xr:uid="{C3C5C8D6-1424-47A7-B813-5CE098C74DC4}"/>
    <cellStyle name="Normal 13 7 2 3 4" xfId="20919" xr:uid="{910CB53B-F636-44AA-8292-C1B742497D8A}"/>
    <cellStyle name="Normal 13 7 2 3 5" xfId="20920" xr:uid="{B0BCA9DB-2D4D-4A43-9103-D845A5624F9C}"/>
    <cellStyle name="Normal 13 7 2 3 6" xfId="20921" xr:uid="{2397BB27-A8FC-432E-968D-83B8F8E97550}"/>
    <cellStyle name="Normal 13 7 2 3 7" xfId="20922" xr:uid="{8298E0C5-B454-40B0-8F79-1A7C51C5C596}"/>
    <cellStyle name="Normal 13 7 2 3 8" xfId="20923" xr:uid="{CFEB50C4-A57B-4F5D-8093-E9C9BF1F2CDB}"/>
    <cellStyle name="Normal 13 7 2 3 9" xfId="20924" xr:uid="{2FB66834-11F9-4256-B323-86F2D1146D5F}"/>
    <cellStyle name="Normal 13 7 2 30" xfId="20925" xr:uid="{E2215C79-E73C-40D2-889E-F6F5CF388AB5}"/>
    <cellStyle name="Normal 13 7 2 31" xfId="20926" xr:uid="{41FBED28-4839-4453-9C73-B0B9067D97C7}"/>
    <cellStyle name="Normal 13 7 2 4" xfId="20927" xr:uid="{CCA3D5FE-B05B-4F6A-9E5C-7938928437E6}"/>
    <cellStyle name="Normal 13 7 2 4 10" xfId="20928" xr:uid="{7B59AAE4-3AD3-42AA-B08C-7A2BF5C93C06}"/>
    <cellStyle name="Normal 13 7 2 4 11" xfId="20929" xr:uid="{1A3E4F95-754C-4A1C-B393-32D0066DD54F}"/>
    <cellStyle name="Normal 13 7 2 4 12" xfId="20930" xr:uid="{23A3DD1F-0AC5-4A86-AC5D-CCB8C52715CF}"/>
    <cellStyle name="Normal 13 7 2 4 13" xfId="20931" xr:uid="{D3FD84F7-AD11-43BF-8853-325D98BF3F0C}"/>
    <cellStyle name="Normal 13 7 2 4 14" xfId="20932" xr:uid="{2A7BD25F-E6A9-4BC9-A3FD-0C9FF184B129}"/>
    <cellStyle name="Normal 13 7 2 4 15" xfId="20933" xr:uid="{76D4942B-7B79-4B1D-9EC2-F96BC0D92176}"/>
    <cellStyle name="Normal 13 7 2 4 16" xfId="20934" xr:uid="{FD9993DD-E6E4-4817-8064-02DDBFA430F6}"/>
    <cellStyle name="Normal 13 7 2 4 17" xfId="20935" xr:uid="{4B73D38D-7368-4C9E-8844-DE96EEAAF1BC}"/>
    <cellStyle name="Normal 13 7 2 4 18" xfId="20936" xr:uid="{72786086-C9F1-4B3E-B823-61B194347F2E}"/>
    <cellStyle name="Normal 13 7 2 4 19" xfId="20937" xr:uid="{0F47B246-AFAA-422C-A7A9-390F7E3C4223}"/>
    <cellStyle name="Normal 13 7 2 4 2" xfId="20938" xr:uid="{65A72EA1-4B84-4473-917F-D9C87ACAA56F}"/>
    <cellStyle name="Normal 13 7 2 4 20" xfId="20939" xr:uid="{4366B203-01E9-4A3D-A2DD-9E3AE132075F}"/>
    <cellStyle name="Normal 13 7 2 4 21" xfId="20940" xr:uid="{7AB21371-9694-4277-936D-360E212538F1}"/>
    <cellStyle name="Normal 13 7 2 4 22" xfId="20941" xr:uid="{872BF1BD-0AB6-4471-965F-760F7377CD68}"/>
    <cellStyle name="Normal 13 7 2 4 3" xfId="20942" xr:uid="{FE2A4DC7-D326-49F9-8200-708308FC1AF8}"/>
    <cellStyle name="Normal 13 7 2 4 4" xfId="20943" xr:uid="{4811B73A-30CC-4AFA-9055-54D74BCF65DA}"/>
    <cellStyle name="Normal 13 7 2 4 5" xfId="20944" xr:uid="{7BA9A051-9F80-4AD8-BE56-922A4DA9E203}"/>
    <cellStyle name="Normal 13 7 2 4 6" xfId="20945" xr:uid="{6263B2A7-DC89-4B63-805D-4B70DE7AD1D3}"/>
    <cellStyle name="Normal 13 7 2 4 7" xfId="20946" xr:uid="{EA7B080F-4146-4C52-A640-801F7910D35F}"/>
    <cellStyle name="Normal 13 7 2 4 8" xfId="20947" xr:uid="{246FB952-4EEB-4163-8729-CA5F9F2313F3}"/>
    <cellStyle name="Normal 13 7 2 4 9" xfId="20948" xr:uid="{B5017160-34DE-44D1-8113-D40EE60A878B}"/>
    <cellStyle name="Normal 13 7 2 5" xfId="20949" xr:uid="{F5A4B1F2-08CF-4A92-AED2-7F51DCD4BF1F}"/>
    <cellStyle name="Normal 13 7 2 5 10" xfId="20950" xr:uid="{ECB51C46-A03C-4E47-A1FE-88841FE1ADFC}"/>
    <cellStyle name="Normal 13 7 2 5 11" xfId="20951" xr:uid="{61164E8F-0C81-44D2-8CDA-49578558AD48}"/>
    <cellStyle name="Normal 13 7 2 5 12" xfId="20952" xr:uid="{09A075FB-B8EE-4CC8-A187-38D93ED61C1C}"/>
    <cellStyle name="Normal 13 7 2 5 13" xfId="20953" xr:uid="{ACDA27A0-1EED-4485-904D-BC0A414001C2}"/>
    <cellStyle name="Normal 13 7 2 5 14" xfId="20954" xr:uid="{B338F71D-F70E-4822-9B92-FD9B635F18B4}"/>
    <cellStyle name="Normal 13 7 2 5 15" xfId="20955" xr:uid="{725112E5-9A2B-45A0-AB73-01F9BDB626E0}"/>
    <cellStyle name="Normal 13 7 2 5 16" xfId="20956" xr:uid="{DCA763B2-89D5-4690-8C0F-D23B26E1159A}"/>
    <cellStyle name="Normal 13 7 2 5 17" xfId="20957" xr:uid="{2B63F0EB-10B8-4DB0-BC50-20B4F01CC838}"/>
    <cellStyle name="Normal 13 7 2 5 18" xfId="20958" xr:uid="{57E0DF0A-AC52-4466-9E5C-ECEA5CFBF3A6}"/>
    <cellStyle name="Normal 13 7 2 5 19" xfId="20959" xr:uid="{39382069-71BD-4133-9CA0-210FFD74DD53}"/>
    <cellStyle name="Normal 13 7 2 5 2" xfId="20960" xr:uid="{03B7DD78-4212-4846-B40F-9C01BE307828}"/>
    <cellStyle name="Normal 13 7 2 5 20" xfId="20961" xr:uid="{6A8A712A-3CAE-43BA-8C94-F660AC123587}"/>
    <cellStyle name="Normal 13 7 2 5 21" xfId="20962" xr:uid="{FAEEF3D5-CC10-499D-BCDD-DE1937B40D90}"/>
    <cellStyle name="Normal 13 7 2 5 22" xfId="20963" xr:uid="{207469AC-9A9F-4BFB-8E4B-86848967AE14}"/>
    <cellStyle name="Normal 13 7 2 5 3" xfId="20964" xr:uid="{5143ADC2-1CFC-43FD-B6F2-AE8D00AB9541}"/>
    <cellStyle name="Normal 13 7 2 5 4" xfId="20965" xr:uid="{370B49D5-68A5-4244-AD06-D6440E4986A6}"/>
    <cellStyle name="Normal 13 7 2 5 5" xfId="20966" xr:uid="{A4054AD8-2ABD-450C-8693-04907E625C9A}"/>
    <cellStyle name="Normal 13 7 2 5 6" xfId="20967" xr:uid="{83529586-F358-43A8-9660-28391DEB8DE9}"/>
    <cellStyle name="Normal 13 7 2 5 7" xfId="20968" xr:uid="{F63765AB-45F2-4E05-B568-8317DDDC0B63}"/>
    <cellStyle name="Normal 13 7 2 5 8" xfId="20969" xr:uid="{709BDB50-E067-40B1-8CB4-CFA8CD479891}"/>
    <cellStyle name="Normal 13 7 2 5 9" xfId="20970" xr:uid="{AD02724B-A376-425A-9C7F-83262FE65ECB}"/>
    <cellStyle name="Normal 13 7 2 6" xfId="20971" xr:uid="{E3F5EF22-6B48-430A-B2BB-CE2EEA07EBAB}"/>
    <cellStyle name="Normal 13 7 2 6 10" xfId="20972" xr:uid="{B3AC4B85-1794-44BF-AD71-696A6A44D0B8}"/>
    <cellStyle name="Normal 13 7 2 6 11" xfId="20973" xr:uid="{CC95CB9C-4C9F-473D-A9B6-883D8532B66C}"/>
    <cellStyle name="Normal 13 7 2 6 12" xfId="20974" xr:uid="{10945242-A469-4CAD-8F9F-C57CB11D59A5}"/>
    <cellStyle name="Normal 13 7 2 6 13" xfId="20975" xr:uid="{342080AA-4421-49B3-B091-5CB1DEA41834}"/>
    <cellStyle name="Normal 13 7 2 6 14" xfId="20976" xr:uid="{B07BD45D-08CA-475F-9DBF-5908B766EE83}"/>
    <cellStyle name="Normal 13 7 2 6 15" xfId="20977" xr:uid="{4EDFD7B6-56BA-4E95-B1E3-0541E920CD6A}"/>
    <cellStyle name="Normal 13 7 2 6 16" xfId="20978" xr:uid="{B4A85FED-A9CF-4EB9-8C3E-20D525B71876}"/>
    <cellStyle name="Normal 13 7 2 6 17" xfId="20979" xr:uid="{6FC0B9B1-BB23-4812-B743-9DA85112433C}"/>
    <cellStyle name="Normal 13 7 2 6 18" xfId="20980" xr:uid="{74922FE0-CBF3-492F-BBA7-91D64011D976}"/>
    <cellStyle name="Normal 13 7 2 6 19" xfId="20981" xr:uid="{FA940E0F-0E63-4263-A997-3F00752D7311}"/>
    <cellStyle name="Normal 13 7 2 6 2" xfId="20982" xr:uid="{AB7A0B2C-87CB-4159-9CF6-D7BD22921063}"/>
    <cellStyle name="Normal 13 7 2 6 20" xfId="20983" xr:uid="{7DA8DCA0-AAD2-437F-99B4-3E51FF3D6FBE}"/>
    <cellStyle name="Normal 13 7 2 6 21" xfId="20984" xr:uid="{7E7D62BC-A7B9-4710-90C6-61D577AD39B6}"/>
    <cellStyle name="Normal 13 7 2 6 22" xfId="20985" xr:uid="{2A94740A-E3FC-4AF6-8676-F2DD494D4D35}"/>
    <cellStyle name="Normal 13 7 2 6 3" xfId="20986" xr:uid="{B227CD98-A2C0-4954-89C9-9A108EA987C4}"/>
    <cellStyle name="Normal 13 7 2 6 4" xfId="20987" xr:uid="{9C350ED9-E278-4C3A-90A1-B92536A00DD5}"/>
    <cellStyle name="Normal 13 7 2 6 5" xfId="20988" xr:uid="{31FA0043-4E11-46E7-A969-02276082CEE6}"/>
    <cellStyle name="Normal 13 7 2 6 6" xfId="20989" xr:uid="{DD7D4B51-65C4-45A5-ADDD-97F3B767F4C7}"/>
    <cellStyle name="Normal 13 7 2 6 7" xfId="20990" xr:uid="{2234B0F6-9778-4F48-861B-F76947C42004}"/>
    <cellStyle name="Normal 13 7 2 6 8" xfId="20991" xr:uid="{E830DC8E-D3B1-4C46-85EE-D3DEE5CEC3DD}"/>
    <cellStyle name="Normal 13 7 2 6 9" xfId="20992" xr:uid="{9601F04A-5773-4668-A2C4-9B80DFB73B2B}"/>
    <cellStyle name="Normal 13 7 2 7" xfId="20993" xr:uid="{ADDD069E-9798-4922-9FA1-0448E24E5623}"/>
    <cellStyle name="Normal 13 7 2 7 10" xfId="20994" xr:uid="{8CA024D3-9DE5-430C-B603-ACBB72C45C1C}"/>
    <cellStyle name="Normal 13 7 2 7 11" xfId="20995" xr:uid="{A75AB583-E28A-4ADB-9681-D0D16ACFB309}"/>
    <cellStyle name="Normal 13 7 2 7 12" xfId="20996" xr:uid="{A40596CF-8A59-44A2-952E-87A2F7F5D21F}"/>
    <cellStyle name="Normal 13 7 2 7 13" xfId="20997" xr:uid="{B4361841-8D98-4605-B537-F20BCA7279E2}"/>
    <cellStyle name="Normal 13 7 2 7 14" xfId="20998" xr:uid="{42807435-300F-4B4F-BDAA-C9FD9EFA4AB6}"/>
    <cellStyle name="Normal 13 7 2 7 15" xfId="20999" xr:uid="{F8451764-72F4-4BEE-8286-0EAE9A4D6829}"/>
    <cellStyle name="Normal 13 7 2 7 16" xfId="21000" xr:uid="{1A3383D8-6C11-4538-849E-5629786CE7C8}"/>
    <cellStyle name="Normal 13 7 2 7 17" xfId="21001" xr:uid="{506842B8-042D-4902-8BAC-F89D4926E352}"/>
    <cellStyle name="Normal 13 7 2 7 18" xfId="21002" xr:uid="{3CB26541-3B7B-4828-928A-D2065BC74597}"/>
    <cellStyle name="Normal 13 7 2 7 19" xfId="21003" xr:uid="{733E91FF-20DA-41D1-A54A-1B15BF021207}"/>
    <cellStyle name="Normal 13 7 2 7 2" xfId="21004" xr:uid="{FDA39BF8-53CD-48AA-8E32-C5B7B20030AC}"/>
    <cellStyle name="Normal 13 7 2 7 20" xfId="21005" xr:uid="{847AEEC0-AD18-4B59-9F34-279C2EAA4C62}"/>
    <cellStyle name="Normal 13 7 2 7 21" xfId="21006" xr:uid="{94FC3B59-DD46-44DF-83B9-337AB0BC97C6}"/>
    <cellStyle name="Normal 13 7 2 7 22" xfId="21007" xr:uid="{0A7000F9-D2DD-4044-BB0D-41382095879A}"/>
    <cellStyle name="Normal 13 7 2 7 3" xfId="21008" xr:uid="{4EC91B45-C8BA-4359-A34A-2606B139B040}"/>
    <cellStyle name="Normal 13 7 2 7 4" xfId="21009" xr:uid="{89BF9455-DD69-4BE7-9598-E4D288D6EEB4}"/>
    <cellStyle name="Normal 13 7 2 7 5" xfId="21010" xr:uid="{6C5DB92D-C549-4456-ABDE-2533F3F1D450}"/>
    <cellStyle name="Normal 13 7 2 7 6" xfId="21011" xr:uid="{BB079E14-E01C-48EC-8BAB-15DC077AFF1B}"/>
    <cellStyle name="Normal 13 7 2 7 7" xfId="21012" xr:uid="{48D7CC7A-F13B-4DCE-892D-B9C47893233E}"/>
    <cellStyle name="Normal 13 7 2 7 8" xfId="21013" xr:uid="{6132165C-2E76-4297-B2A7-600750B45559}"/>
    <cellStyle name="Normal 13 7 2 7 9" xfId="21014" xr:uid="{66A60256-5716-4D7A-9A1E-D41C49FB0510}"/>
    <cellStyle name="Normal 13 7 2 8" xfId="21015" xr:uid="{3A5C1404-7459-4937-BFD3-8CD36646A865}"/>
    <cellStyle name="Normal 13 7 2 8 10" xfId="21016" xr:uid="{53DBA19F-D3BC-4E49-93A5-71C10B6FE05E}"/>
    <cellStyle name="Normal 13 7 2 8 11" xfId="21017" xr:uid="{2CFB6E0B-FDF0-4D86-9BCB-C2001F0A207F}"/>
    <cellStyle name="Normal 13 7 2 8 12" xfId="21018" xr:uid="{2BACC60E-43BD-4FCB-9E61-DD8D86AD6435}"/>
    <cellStyle name="Normal 13 7 2 8 13" xfId="21019" xr:uid="{4FB2C289-AF04-4704-A61C-065042C6FC76}"/>
    <cellStyle name="Normal 13 7 2 8 14" xfId="21020" xr:uid="{63C0CACB-83BC-4401-B2AA-70C414D205ED}"/>
    <cellStyle name="Normal 13 7 2 8 15" xfId="21021" xr:uid="{43F6A41A-9785-4521-A0DD-B57CA72A2878}"/>
    <cellStyle name="Normal 13 7 2 8 16" xfId="21022" xr:uid="{475B0542-26A0-4DE7-8F62-AEBEA64E8233}"/>
    <cellStyle name="Normal 13 7 2 8 17" xfId="21023" xr:uid="{92CAC51D-7B5E-4BB8-A803-3907DC8199C5}"/>
    <cellStyle name="Normal 13 7 2 8 18" xfId="21024" xr:uid="{2BC3606D-BBD9-44E0-98C6-877350B5EAA9}"/>
    <cellStyle name="Normal 13 7 2 8 19" xfId="21025" xr:uid="{1A4DACEC-3646-4356-B74E-42A866DF5130}"/>
    <cellStyle name="Normal 13 7 2 8 2" xfId="21026" xr:uid="{3B623676-2DB8-4F67-9351-4ED5EEDE4887}"/>
    <cellStyle name="Normal 13 7 2 8 20" xfId="21027" xr:uid="{84594549-1D86-4C31-A993-CFBF051DCE31}"/>
    <cellStyle name="Normal 13 7 2 8 21" xfId="21028" xr:uid="{6FF95FEB-91EF-40CF-BBC3-B2910E9A7A19}"/>
    <cellStyle name="Normal 13 7 2 8 22" xfId="21029" xr:uid="{89BE7DA3-B114-4E93-97F2-B8F7E82721E2}"/>
    <cellStyle name="Normal 13 7 2 8 3" xfId="21030" xr:uid="{78FB5B11-F19B-48A1-85D9-469BE133709C}"/>
    <cellStyle name="Normal 13 7 2 8 4" xfId="21031" xr:uid="{FE6E78D6-BF0E-4212-9765-B1F3F890304A}"/>
    <cellStyle name="Normal 13 7 2 8 5" xfId="21032" xr:uid="{217E41F5-ADC3-4916-976C-B17446400B6F}"/>
    <cellStyle name="Normal 13 7 2 8 6" xfId="21033" xr:uid="{11F02E2B-286A-4BC2-AF4C-5C9EDBFFEFBE}"/>
    <cellStyle name="Normal 13 7 2 8 7" xfId="21034" xr:uid="{B1C90F67-22B1-4512-8D56-30D6F3F19812}"/>
    <cellStyle name="Normal 13 7 2 8 8" xfId="21035" xr:uid="{2A88FE2A-AF2D-4A0D-A849-A016A3A44A6E}"/>
    <cellStyle name="Normal 13 7 2 8 9" xfId="21036" xr:uid="{385E7B47-D455-4BCE-A9FF-1AA295FD7B32}"/>
    <cellStyle name="Normal 13 7 2 9" xfId="21037" xr:uid="{099EDB3C-F123-4E8A-98DA-C9B8D0A92ADB}"/>
    <cellStyle name="Normal 13 7 2 9 10" xfId="21038" xr:uid="{0FE74BFA-B4EB-44F9-903D-2383DA3B3E33}"/>
    <cellStyle name="Normal 13 7 2 9 11" xfId="21039" xr:uid="{7B099181-54EA-4DA2-BE61-82B773ED9693}"/>
    <cellStyle name="Normal 13 7 2 9 12" xfId="21040" xr:uid="{09C9ED0B-BE3A-446A-9617-6E261FB887A1}"/>
    <cellStyle name="Normal 13 7 2 9 13" xfId="21041" xr:uid="{F3B10A34-5BE6-43D3-B03A-3F96A34BFBEC}"/>
    <cellStyle name="Normal 13 7 2 9 14" xfId="21042" xr:uid="{27A08CDE-8AC4-41F8-AAB2-C8D885D98191}"/>
    <cellStyle name="Normal 13 7 2 9 15" xfId="21043" xr:uid="{69E6EF7E-C383-4A0E-AA6D-6AC516237A00}"/>
    <cellStyle name="Normal 13 7 2 9 16" xfId="21044" xr:uid="{F557A294-DB4C-46E8-9008-9BD0D1BF57A3}"/>
    <cellStyle name="Normal 13 7 2 9 17" xfId="21045" xr:uid="{55306AB4-3419-4819-B992-4069EC72834D}"/>
    <cellStyle name="Normal 13 7 2 9 18" xfId="21046" xr:uid="{0785587E-4234-45A3-BB1C-FCBCA57857B2}"/>
    <cellStyle name="Normal 13 7 2 9 19" xfId="21047" xr:uid="{D947F6AA-48DE-44F3-BB97-7BA067949629}"/>
    <cellStyle name="Normal 13 7 2 9 2" xfId="21048" xr:uid="{92DCD2D7-26A5-40EE-B0F1-F10470A46172}"/>
    <cellStyle name="Normal 13 7 2 9 20" xfId="21049" xr:uid="{EEDF5213-3235-451E-987D-AF0BF7DF8ED2}"/>
    <cellStyle name="Normal 13 7 2 9 21" xfId="21050" xr:uid="{1A236C0D-21E0-4122-A970-6D47245569E8}"/>
    <cellStyle name="Normal 13 7 2 9 22" xfId="21051" xr:uid="{FAF2BB87-BF5A-4BEB-A57C-3E151A3BF361}"/>
    <cellStyle name="Normal 13 7 2 9 3" xfId="21052" xr:uid="{79B88AE6-AC10-4C86-8256-0B03D8D193F9}"/>
    <cellStyle name="Normal 13 7 2 9 4" xfId="21053" xr:uid="{DB69D4B6-80BE-4CAB-B842-A06E0DB68AFC}"/>
    <cellStyle name="Normal 13 7 2 9 5" xfId="21054" xr:uid="{F0464D54-620C-452D-81B3-4E7B6E5C9A17}"/>
    <cellStyle name="Normal 13 7 2 9 6" xfId="21055" xr:uid="{B8F1CA61-1529-4AC9-883C-2662AC2BFA7E}"/>
    <cellStyle name="Normal 13 7 2 9 7" xfId="21056" xr:uid="{B4B98C32-4967-4455-91A9-A4A4F6FAF3E5}"/>
    <cellStyle name="Normal 13 7 2 9 8" xfId="21057" xr:uid="{FC7B9954-FA95-42B7-AE9E-7B515FBE0150}"/>
    <cellStyle name="Normal 13 7 2 9 9" xfId="21058" xr:uid="{D140CC6E-9F7A-42BB-94B9-E5266D184B76}"/>
    <cellStyle name="Normal 13 7 20" xfId="21059" xr:uid="{84B3F959-DA93-4A0D-8AB0-5820E15DD9B1}"/>
    <cellStyle name="Normal 13 7 21" xfId="21060" xr:uid="{57CD12AC-304E-4888-882E-0B9724644FC7}"/>
    <cellStyle name="Normal 13 7 22" xfId="21061" xr:uid="{041DDE3C-3EE6-4525-9FAA-9F22432A2D0C}"/>
    <cellStyle name="Normal 13 7 23" xfId="21062" xr:uid="{E1031FEC-742B-42CF-9C91-24BAFB6C2CBE}"/>
    <cellStyle name="Normal 13 7 24" xfId="21063" xr:uid="{6C9FE33A-A910-4C3F-B00C-46B67813CEF1}"/>
    <cellStyle name="Normal 13 7 25" xfId="21064" xr:uid="{F412D736-0D49-4853-A6D5-74E8041A2167}"/>
    <cellStyle name="Normal 13 7 26" xfId="21065" xr:uid="{F44939D2-9DCD-4DB7-B7EE-6D2140D2E690}"/>
    <cellStyle name="Normal 13 7 27" xfId="21066" xr:uid="{A1438EFC-5629-43A6-A66C-8A4C5CF6F662}"/>
    <cellStyle name="Normal 13 7 28" xfId="21067" xr:uid="{23515F8C-788E-4DC8-819D-1E9D32B4421E}"/>
    <cellStyle name="Normal 13 7 29" xfId="21068" xr:uid="{E6F84D76-0550-4DA3-AC3C-AD1ABC86D0AC}"/>
    <cellStyle name="Normal 13 7 3" xfId="21069" xr:uid="{002B36FC-4360-4E29-B550-E1BD0C68F89C}"/>
    <cellStyle name="Normal 13 7 3 10" xfId="21070" xr:uid="{A322308D-D988-44B7-8BD5-73EEC909F0BA}"/>
    <cellStyle name="Normal 13 7 3 10 10" xfId="21071" xr:uid="{F694F501-DEBA-48D0-BB2E-0874FC4D83B7}"/>
    <cellStyle name="Normal 13 7 3 10 11" xfId="21072" xr:uid="{C905C40B-3EA7-434B-8FD6-53784322D4D5}"/>
    <cellStyle name="Normal 13 7 3 10 12" xfId="21073" xr:uid="{453B2D21-D94F-4DBB-8223-DBB51FCAD502}"/>
    <cellStyle name="Normal 13 7 3 10 13" xfId="21074" xr:uid="{7DE81381-48DA-4A03-AA3D-21E5E4E975BA}"/>
    <cellStyle name="Normal 13 7 3 10 14" xfId="21075" xr:uid="{660343E4-0B4C-4F42-9D81-48AF914AD00E}"/>
    <cellStyle name="Normal 13 7 3 10 15" xfId="21076" xr:uid="{6DCFDDD5-30D4-47DF-8198-67EABB7903F3}"/>
    <cellStyle name="Normal 13 7 3 10 16" xfId="21077" xr:uid="{1EACB823-975D-47B2-8B1D-35284B8C28F3}"/>
    <cellStyle name="Normal 13 7 3 10 17" xfId="21078" xr:uid="{7E11FAFA-4400-4D17-B379-105A4E6DF1CB}"/>
    <cellStyle name="Normal 13 7 3 10 18" xfId="21079" xr:uid="{DD758150-9174-4814-9184-5F8F48C33B5B}"/>
    <cellStyle name="Normal 13 7 3 10 19" xfId="21080" xr:uid="{7926E041-6650-41B6-AB06-C29A484E3513}"/>
    <cellStyle name="Normal 13 7 3 10 2" xfId="21081" xr:uid="{A189EB2E-A5D0-4250-AC83-564C6DA330F8}"/>
    <cellStyle name="Normal 13 7 3 10 20" xfId="21082" xr:uid="{9BCBCB30-4378-4C7F-A101-66246FCFA4E6}"/>
    <cellStyle name="Normal 13 7 3 10 21" xfId="21083" xr:uid="{52FB04C4-1FD0-47F3-BCCE-7C92E6DDE5D6}"/>
    <cellStyle name="Normal 13 7 3 10 22" xfId="21084" xr:uid="{86FE18F3-F34A-4A20-8D22-AA767E746AAE}"/>
    <cellStyle name="Normal 13 7 3 10 3" xfId="21085" xr:uid="{DCE0ED4E-2F62-4176-A1F2-7AF6E3657CCC}"/>
    <cellStyle name="Normal 13 7 3 10 4" xfId="21086" xr:uid="{E8B96CD6-9556-4D79-8C4C-C85CED841546}"/>
    <cellStyle name="Normal 13 7 3 10 5" xfId="21087" xr:uid="{6882C901-C6E5-4160-B521-2430127A366B}"/>
    <cellStyle name="Normal 13 7 3 10 6" xfId="21088" xr:uid="{9299D2FA-5C54-4991-A6E7-7131CB1CE77D}"/>
    <cellStyle name="Normal 13 7 3 10 7" xfId="21089" xr:uid="{95BEA640-0F9E-429C-9566-8BD6821201F0}"/>
    <cellStyle name="Normal 13 7 3 10 8" xfId="21090" xr:uid="{86A38B89-1F43-45B8-B36F-AD27AD7580C4}"/>
    <cellStyle name="Normal 13 7 3 10 9" xfId="21091" xr:uid="{0F73FA7D-66A5-41DA-B57F-F9C81AE53350}"/>
    <cellStyle name="Normal 13 7 3 11" xfId="21092" xr:uid="{A955F6D5-007B-4538-94C4-8A6317D435CF}"/>
    <cellStyle name="Normal 13 7 3 12" xfId="21093" xr:uid="{E6BF95A4-12B8-4051-91DA-B3317D0BFB04}"/>
    <cellStyle name="Normal 13 7 3 13" xfId="21094" xr:uid="{1CCE1321-539F-4A65-8D33-0239B4218A9D}"/>
    <cellStyle name="Normal 13 7 3 14" xfId="21095" xr:uid="{074563AA-2046-4E33-BBFB-1BA88669C6A6}"/>
    <cellStyle name="Normal 13 7 3 15" xfId="21096" xr:uid="{AC8A28CC-9A83-4726-BD03-6175E8B6ADD4}"/>
    <cellStyle name="Normal 13 7 3 16" xfId="21097" xr:uid="{0C5A0DF0-C9C3-4228-A93F-14D6D63A615A}"/>
    <cellStyle name="Normal 13 7 3 17" xfId="21098" xr:uid="{A28FB8CF-2621-4851-8203-030023AD1AA3}"/>
    <cellStyle name="Normal 13 7 3 18" xfId="21099" xr:uid="{51EDEB87-96EF-4147-AA0F-7268C824B9F3}"/>
    <cellStyle name="Normal 13 7 3 19" xfId="21100" xr:uid="{C6061DA3-E12B-4335-B6EB-4CD15772EBE3}"/>
    <cellStyle name="Normal 13 7 3 2" xfId="21101" xr:uid="{E07728DD-135A-4F78-8EDE-0A66CE22C9ED}"/>
    <cellStyle name="Normal 13 7 3 2 10" xfId="21102" xr:uid="{666FBB5A-3B2E-4F9E-BE18-89A43551FC6E}"/>
    <cellStyle name="Normal 13 7 3 2 11" xfId="21103" xr:uid="{835DD84E-A37C-4509-A08F-BEB66F1498B0}"/>
    <cellStyle name="Normal 13 7 3 2 12" xfId="21104" xr:uid="{D5DD72AA-CB4B-4B5E-8F7D-7CB47FF462A9}"/>
    <cellStyle name="Normal 13 7 3 2 13" xfId="21105" xr:uid="{E4DEC232-084D-4E13-BC2E-10CF2A952700}"/>
    <cellStyle name="Normal 13 7 3 2 14" xfId="21106" xr:uid="{E6CB2E9D-A306-4535-96CA-11E003E73CAA}"/>
    <cellStyle name="Normal 13 7 3 2 15" xfId="21107" xr:uid="{7B1BD3CE-170A-4CB7-97BC-B4D7DD6EF1FF}"/>
    <cellStyle name="Normal 13 7 3 2 16" xfId="21108" xr:uid="{8E34DB8A-4E42-4322-B9B5-623878722EE9}"/>
    <cellStyle name="Normal 13 7 3 2 17" xfId="21109" xr:uid="{8F1D9ED4-3C6A-499E-A252-824625595CE3}"/>
    <cellStyle name="Normal 13 7 3 2 18" xfId="21110" xr:uid="{C6924F3A-54F7-46E5-8025-19499BE20AB9}"/>
    <cellStyle name="Normal 13 7 3 2 19" xfId="21111" xr:uid="{3A939A74-E453-401A-B5E0-1C6B1FD0B53B}"/>
    <cellStyle name="Normal 13 7 3 2 2" xfId="21112" xr:uid="{75876FB5-F59E-4B3A-B6CD-2E15089834BF}"/>
    <cellStyle name="Normal 13 7 3 2 20" xfId="21113" xr:uid="{D2C2F2E7-7DA1-4C58-84EE-16E8F4CEC73D}"/>
    <cellStyle name="Normal 13 7 3 2 21" xfId="21114" xr:uid="{50ED051B-9516-4558-AA8A-C8203255C446}"/>
    <cellStyle name="Normal 13 7 3 2 22" xfId="21115" xr:uid="{A307728A-4F1B-4327-9D62-99F85CF39048}"/>
    <cellStyle name="Normal 13 7 3 2 3" xfId="21116" xr:uid="{4BDB5093-AAC2-4516-B0E9-F7A9B8EAA6AD}"/>
    <cellStyle name="Normal 13 7 3 2 4" xfId="21117" xr:uid="{5EE9F4E8-5004-4098-B85F-D1AD81E24A9B}"/>
    <cellStyle name="Normal 13 7 3 2 5" xfId="21118" xr:uid="{3E66A41B-5530-4B4C-8070-9EB78759B037}"/>
    <cellStyle name="Normal 13 7 3 2 6" xfId="21119" xr:uid="{F9B8462F-907C-4093-8278-2C11F63A29AE}"/>
    <cellStyle name="Normal 13 7 3 2 7" xfId="21120" xr:uid="{3FED30B3-09F4-4BF2-8D8C-72305712EB4D}"/>
    <cellStyle name="Normal 13 7 3 2 8" xfId="21121" xr:uid="{FA4E393B-EDCA-4BB5-96CE-C8CD92204717}"/>
    <cellStyle name="Normal 13 7 3 2 9" xfId="21122" xr:uid="{A01E4F3F-DBD0-4C92-8A09-61B37B6DF4EE}"/>
    <cellStyle name="Normal 13 7 3 20" xfId="21123" xr:uid="{E8B467AF-B1DC-433E-A04A-648D9D331618}"/>
    <cellStyle name="Normal 13 7 3 21" xfId="21124" xr:uid="{C4E8F632-7833-47F4-847E-B1FE239622BD}"/>
    <cellStyle name="Normal 13 7 3 22" xfId="21125" xr:uid="{6523FB99-8971-4C62-B2CB-F7BBB040BF9B}"/>
    <cellStyle name="Normal 13 7 3 23" xfId="21126" xr:uid="{3BBDB44A-0B75-447C-A8DF-E9538C25553F}"/>
    <cellStyle name="Normal 13 7 3 24" xfId="21127" xr:uid="{0D4DBAE3-DABB-4259-8857-47A8C1170E39}"/>
    <cellStyle name="Normal 13 7 3 25" xfId="21128" xr:uid="{32A4225F-5ACC-4788-8C9B-06B71866B6AA}"/>
    <cellStyle name="Normal 13 7 3 26" xfId="21129" xr:uid="{0C03871B-094A-4950-AF27-8B3803AA6478}"/>
    <cellStyle name="Normal 13 7 3 27" xfId="21130" xr:uid="{C65BF911-5307-487E-A8EF-4C0BA01FDB74}"/>
    <cellStyle name="Normal 13 7 3 28" xfId="21131" xr:uid="{F58AD6F5-1ABC-4008-9481-40C3139B4CF9}"/>
    <cellStyle name="Normal 13 7 3 29" xfId="21132" xr:uid="{5E7A21D5-D8F8-4DDF-9066-1534C3FC0D36}"/>
    <cellStyle name="Normal 13 7 3 3" xfId="21133" xr:uid="{29E246A0-0374-49AF-BCD4-EF15AC625739}"/>
    <cellStyle name="Normal 13 7 3 3 10" xfId="21134" xr:uid="{F67181DD-CD08-4764-A10F-F8F862E8FB05}"/>
    <cellStyle name="Normal 13 7 3 3 11" xfId="21135" xr:uid="{A557CC8A-1F9D-4445-B89D-D8914B993FC5}"/>
    <cellStyle name="Normal 13 7 3 3 12" xfId="21136" xr:uid="{BF2DD207-BAE2-4C81-A7F0-88F79799FE46}"/>
    <cellStyle name="Normal 13 7 3 3 13" xfId="21137" xr:uid="{BD212601-ED9D-41B9-85A8-3B835F1DE44B}"/>
    <cellStyle name="Normal 13 7 3 3 14" xfId="21138" xr:uid="{BD948C83-7396-45A6-A04A-E402347B7C44}"/>
    <cellStyle name="Normal 13 7 3 3 15" xfId="21139" xr:uid="{1BE1EB47-0E0D-40A3-A66E-5DC250611E27}"/>
    <cellStyle name="Normal 13 7 3 3 16" xfId="21140" xr:uid="{2347A94A-3923-4432-86C8-4AD491DD75CA}"/>
    <cellStyle name="Normal 13 7 3 3 17" xfId="21141" xr:uid="{7152B9C0-BC69-478D-8410-2F8034EC1413}"/>
    <cellStyle name="Normal 13 7 3 3 18" xfId="21142" xr:uid="{D94A6EF6-C15B-4ED6-8D13-2E389A533CFF}"/>
    <cellStyle name="Normal 13 7 3 3 19" xfId="21143" xr:uid="{7247DE74-4DE0-4B43-9BBF-88DB0637E49F}"/>
    <cellStyle name="Normal 13 7 3 3 2" xfId="21144" xr:uid="{618BD3AB-DD21-4D7B-B213-8D6B8AAB603C}"/>
    <cellStyle name="Normal 13 7 3 3 20" xfId="21145" xr:uid="{46341A3B-6719-462E-9E4A-2AC549CD6593}"/>
    <cellStyle name="Normal 13 7 3 3 21" xfId="21146" xr:uid="{FBF006D3-03B7-4F18-9E88-CCC0F7F3FAE7}"/>
    <cellStyle name="Normal 13 7 3 3 22" xfId="21147" xr:uid="{0BA56152-0D46-4F94-9EA1-9D209F3F0808}"/>
    <cellStyle name="Normal 13 7 3 3 3" xfId="21148" xr:uid="{B9E7C873-2506-4D14-83D1-CD75262C0638}"/>
    <cellStyle name="Normal 13 7 3 3 4" xfId="21149" xr:uid="{E5850265-1243-48AA-9F17-8AB29BC18A53}"/>
    <cellStyle name="Normal 13 7 3 3 5" xfId="21150" xr:uid="{7D471B98-745D-4985-822C-E8AB8F19F922}"/>
    <cellStyle name="Normal 13 7 3 3 6" xfId="21151" xr:uid="{FB95FF38-396F-4803-B7B1-9B9096323072}"/>
    <cellStyle name="Normal 13 7 3 3 7" xfId="21152" xr:uid="{05D8384E-A572-49B9-BF13-AF757FFAABD8}"/>
    <cellStyle name="Normal 13 7 3 3 8" xfId="21153" xr:uid="{1E201D1A-4B04-4F9B-B65C-725944F0F95A}"/>
    <cellStyle name="Normal 13 7 3 3 9" xfId="21154" xr:uid="{460E3183-0AA7-4BD1-82AD-A93F691264F2}"/>
    <cellStyle name="Normal 13 7 3 30" xfId="21155" xr:uid="{4D95E7D6-5D29-43A1-B722-1FBF9E886C4C}"/>
    <cellStyle name="Normal 13 7 3 31" xfId="21156" xr:uid="{31F82C0E-B34E-41BB-A5D8-D3B13469448F}"/>
    <cellStyle name="Normal 13 7 3 4" xfId="21157" xr:uid="{9B8B6CFB-240C-4539-8393-9E0B45304D8F}"/>
    <cellStyle name="Normal 13 7 3 4 10" xfId="21158" xr:uid="{04B2DAE5-E385-4E5C-A2C5-5C11E1EF4345}"/>
    <cellStyle name="Normal 13 7 3 4 11" xfId="21159" xr:uid="{9F2AFC7B-DC7D-4F43-A65D-96895C9F446B}"/>
    <cellStyle name="Normal 13 7 3 4 12" xfId="21160" xr:uid="{BACFC60E-ADE7-4F44-9517-AAC3C7C9AE76}"/>
    <cellStyle name="Normal 13 7 3 4 13" xfId="21161" xr:uid="{411FECC2-6D05-4EC0-95F3-251A5B1FC0B9}"/>
    <cellStyle name="Normal 13 7 3 4 14" xfId="21162" xr:uid="{3BCA5ED2-E48B-4D2B-8BDD-7CF40FADF180}"/>
    <cellStyle name="Normal 13 7 3 4 15" xfId="21163" xr:uid="{C9F6D747-CA25-4704-96A7-D30B51C84F5D}"/>
    <cellStyle name="Normal 13 7 3 4 16" xfId="21164" xr:uid="{70B78572-58CE-4A20-A920-A57AB8C07AA9}"/>
    <cellStyle name="Normal 13 7 3 4 17" xfId="21165" xr:uid="{D35204EC-3DC2-47BD-9749-BF5BD934DB16}"/>
    <cellStyle name="Normal 13 7 3 4 18" xfId="21166" xr:uid="{E1B0F35C-8EB7-4E0A-A11A-DD9A85BAB260}"/>
    <cellStyle name="Normal 13 7 3 4 19" xfId="21167" xr:uid="{1D0F76DF-5C4B-41A8-8F63-2ECF20B2540D}"/>
    <cellStyle name="Normal 13 7 3 4 2" xfId="21168" xr:uid="{9C67D641-5261-4D7D-9EC5-BCAB752D3508}"/>
    <cellStyle name="Normal 13 7 3 4 20" xfId="21169" xr:uid="{F1482E47-4C6D-43DE-B47C-E0969A02AD6C}"/>
    <cellStyle name="Normal 13 7 3 4 21" xfId="21170" xr:uid="{9DC9918D-E560-4380-BCA4-DEA33763AC3A}"/>
    <cellStyle name="Normal 13 7 3 4 22" xfId="21171" xr:uid="{CD8E88A8-0F88-4526-8F23-CFCE5A0668C9}"/>
    <cellStyle name="Normal 13 7 3 4 3" xfId="21172" xr:uid="{28B68252-8CF2-4E88-8630-D1DB66874AF0}"/>
    <cellStyle name="Normal 13 7 3 4 4" xfId="21173" xr:uid="{750B9B76-88FE-423A-A0A4-FF506C831FD4}"/>
    <cellStyle name="Normal 13 7 3 4 5" xfId="21174" xr:uid="{7B00FE35-67CA-44CE-BEA5-C81D53898440}"/>
    <cellStyle name="Normal 13 7 3 4 6" xfId="21175" xr:uid="{02235157-BF41-4C30-81C8-4AB316108627}"/>
    <cellStyle name="Normal 13 7 3 4 7" xfId="21176" xr:uid="{F007EEFF-8342-475F-BC1D-BE9BC0112B85}"/>
    <cellStyle name="Normal 13 7 3 4 8" xfId="21177" xr:uid="{5F83B178-0440-40F1-BB0C-2733C3F9F002}"/>
    <cellStyle name="Normal 13 7 3 4 9" xfId="21178" xr:uid="{DFA89FE7-65C8-46E9-9458-B879B15D324E}"/>
    <cellStyle name="Normal 13 7 3 5" xfId="21179" xr:uid="{AB882609-6805-4021-9FD5-FC856F9296FE}"/>
    <cellStyle name="Normal 13 7 3 5 10" xfId="21180" xr:uid="{2681572B-DAE0-443B-A6E0-ECF5A42B49E4}"/>
    <cellStyle name="Normal 13 7 3 5 11" xfId="21181" xr:uid="{6A9461C4-73A3-4225-891F-5FF0C9EEDCF5}"/>
    <cellStyle name="Normal 13 7 3 5 12" xfId="21182" xr:uid="{F7600F10-2495-4E4B-AA6B-A9CE41A41BAE}"/>
    <cellStyle name="Normal 13 7 3 5 13" xfId="21183" xr:uid="{4CC1396B-3B2B-4276-B25E-1E2A9EECB689}"/>
    <cellStyle name="Normal 13 7 3 5 14" xfId="21184" xr:uid="{EED03C90-ED86-4477-9D24-DAE0BBE2191E}"/>
    <cellStyle name="Normal 13 7 3 5 15" xfId="21185" xr:uid="{1D9B9C54-3627-4F3B-8666-5B65C6845C7A}"/>
    <cellStyle name="Normal 13 7 3 5 16" xfId="21186" xr:uid="{8E5FBC9E-86EF-464D-9F0A-D5E7044F42F2}"/>
    <cellStyle name="Normal 13 7 3 5 17" xfId="21187" xr:uid="{2A65639C-E223-4F98-83D2-9E2123BD088A}"/>
    <cellStyle name="Normal 13 7 3 5 18" xfId="21188" xr:uid="{DCBF4240-0902-45CB-9F04-7BA38C03595D}"/>
    <cellStyle name="Normal 13 7 3 5 19" xfId="21189" xr:uid="{260501E7-EFD7-4D24-836C-F1394177738B}"/>
    <cellStyle name="Normal 13 7 3 5 2" xfId="21190" xr:uid="{C0664023-87B3-4655-8C27-AAB09CAD7AB9}"/>
    <cellStyle name="Normal 13 7 3 5 20" xfId="21191" xr:uid="{32A69D7C-D28C-4259-8D0D-E1449E779FF1}"/>
    <cellStyle name="Normal 13 7 3 5 21" xfId="21192" xr:uid="{5C179FD2-3647-4FC8-B479-BD3CDF555232}"/>
    <cellStyle name="Normal 13 7 3 5 22" xfId="21193" xr:uid="{E8119701-204C-45A2-8CE1-FC0F2A6B9126}"/>
    <cellStyle name="Normal 13 7 3 5 3" xfId="21194" xr:uid="{05A31882-CD97-469E-9D24-9277A0334488}"/>
    <cellStyle name="Normal 13 7 3 5 4" xfId="21195" xr:uid="{1173E6E1-2FCF-4CCF-9C48-06D695DE5EC3}"/>
    <cellStyle name="Normal 13 7 3 5 5" xfId="21196" xr:uid="{F766EC22-C4A1-498C-B552-BE9A14D955DC}"/>
    <cellStyle name="Normal 13 7 3 5 6" xfId="21197" xr:uid="{D119E1A7-C0B2-461D-B3BE-1AC048AFE8F1}"/>
    <cellStyle name="Normal 13 7 3 5 7" xfId="21198" xr:uid="{9CE79BDF-2B59-4865-A41E-05ABC9FD1182}"/>
    <cellStyle name="Normal 13 7 3 5 8" xfId="21199" xr:uid="{7B93DF78-6C48-4D13-85FC-71D813332C58}"/>
    <cellStyle name="Normal 13 7 3 5 9" xfId="21200" xr:uid="{6243EE3B-1430-4C9A-9FE8-66C676BD3170}"/>
    <cellStyle name="Normal 13 7 3 6" xfId="21201" xr:uid="{93BCA503-50CA-44B2-8A83-75F7D60D3639}"/>
    <cellStyle name="Normal 13 7 3 6 10" xfId="21202" xr:uid="{F07FE584-1AD3-48F4-BDCC-88DC913F3A8F}"/>
    <cellStyle name="Normal 13 7 3 6 11" xfId="21203" xr:uid="{4384BBD6-055A-4DA3-B82E-8AAAB90F32DB}"/>
    <cellStyle name="Normal 13 7 3 6 12" xfId="21204" xr:uid="{1EE12494-78F4-4332-B750-786683658604}"/>
    <cellStyle name="Normal 13 7 3 6 13" xfId="21205" xr:uid="{AC31B75C-939C-4870-B59E-33096FA72D78}"/>
    <cellStyle name="Normal 13 7 3 6 14" xfId="21206" xr:uid="{C413681D-C087-4B2F-B3FC-593B8081B9BF}"/>
    <cellStyle name="Normal 13 7 3 6 15" xfId="21207" xr:uid="{A0882AA6-8CB6-4EB0-B3D4-A9EE064CA94E}"/>
    <cellStyle name="Normal 13 7 3 6 16" xfId="21208" xr:uid="{5744FA0F-2843-4EF9-938E-5D5F9FAD6BDC}"/>
    <cellStyle name="Normal 13 7 3 6 17" xfId="21209" xr:uid="{BFBD5644-9843-4284-8646-0E19FC4FFD92}"/>
    <cellStyle name="Normal 13 7 3 6 18" xfId="21210" xr:uid="{BD07A589-6B32-4325-A774-BC92B6A084D9}"/>
    <cellStyle name="Normal 13 7 3 6 19" xfId="21211" xr:uid="{DD44472C-72D0-4B75-ACFD-04DABA6CEC6B}"/>
    <cellStyle name="Normal 13 7 3 6 2" xfId="21212" xr:uid="{DC48CD92-2876-411C-8375-5C46B17BE266}"/>
    <cellStyle name="Normal 13 7 3 6 20" xfId="21213" xr:uid="{B1B93D09-DE62-4857-B2F7-F35B5F40B76F}"/>
    <cellStyle name="Normal 13 7 3 6 21" xfId="21214" xr:uid="{F5CDCDA8-27E8-49A6-8B15-C43CB863B684}"/>
    <cellStyle name="Normal 13 7 3 6 22" xfId="21215" xr:uid="{8873D153-A895-4F9A-A6E6-CA7D12B78567}"/>
    <cellStyle name="Normal 13 7 3 6 3" xfId="21216" xr:uid="{3B1B73FF-5D52-440B-AF37-6CF80765CE07}"/>
    <cellStyle name="Normal 13 7 3 6 4" xfId="21217" xr:uid="{0B5665ED-F18C-42B2-8935-53007ABDA528}"/>
    <cellStyle name="Normal 13 7 3 6 5" xfId="21218" xr:uid="{1E8B0E26-72B1-4B09-AD72-6ADF1ACB7CCE}"/>
    <cellStyle name="Normal 13 7 3 6 6" xfId="21219" xr:uid="{63477663-A55C-424C-B496-3FE62789DE5C}"/>
    <cellStyle name="Normal 13 7 3 6 7" xfId="21220" xr:uid="{7EED2EE3-8E93-4C3D-B1B5-85C39409D065}"/>
    <cellStyle name="Normal 13 7 3 6 8" xfId="21221" xr:uid="{665ED5A3-D3A3-4EB8-8F23-49C88D3BC08E}"/>
    <cellStyle name="Normal 13 7 3 6 9" xfId="21222" xr:uid="{F9ABAB49-2CCA-40D5-B8F2-936640BFFA15}"/>
    <cellStyle name="Normal 13 7 3 7" xfId="21223" xr:uid="{83E6C989-F3E4-4EBF-A2D8-E5CD56606BB8}"/>
    <cellStyle name="Normal 13 7 3 7 10" xfId="21224" xr:uid="{3FEBD7A2-296E-4D9F-9B6D-B9E9A40D846A}"/>
    <cellStyle name="Normal 13 7 3 7 11" xfId="21225" xr:uid="{9BCB523F-BF78-4F4D-9D66-550980ED2E14}"/>
    <cellStyle name="Normal 13 7 3 7 12" xfId="21226" xr:uid="{4C1060E1-ACA8-4D07-A5BF-023DDE49DE70}"/>
    <cellStyle name="Normal 13 7 3 7 13" xfId="21227" xr:uid="{D6632811-9BB5-47D5-AB5E-1EDCC4B2D8F3}"/>
    <cellStyle name="Normal 13 7 3 7 14" xfId="21228" xr:uid="{25F067F6-47C8-421C-B3B9-B11EFF2F4E68}"/>
    <cellStyle name="Normal 13 7 3 7 15" xfId="21229" xr:uid="{A53DB198-8EC3-4F15-A850-F5079A0BEDD5}"/>
    <cellStyle name="Normal 13 7 3 7 16" xfId="21230" xr:uid="{D472F897-3E33-457E-8D5F-1279511BD916}"/>
    <cellStyle name="Normal 13 7 3 7 17" xfId="21231" xr:uid="{9E3CEF70-2344-4FC2-9F65-F49EABE1D35F}"/>
    <cellStyle name="Normal 13 7 3 7 18" xfId="21232" xr:uid="{C3C7F0C8-64F1-4DB7-AB7D-E098285CA1D6}"/>
    <cellStyle name="Normal 13 7 3 7 19" xfId="21233" xr:uid="{18C5ECCC-30AA-4218-BCD2-2E4E2B844596}"/>
    <cellStyle name="Normal 13 7 3 7 2" xfId="21234" xr:uid="{90A961FD-7DE0-4AC3-9704-0AADCA65E8AC}"/>
    <cellStyle name="Normal 13 7 3 7 20" xfId="21235" xr:uid="{BB1C82AD-C1C3-41BA-ABE1-6A69E18F12C6}"/>
    <cellStyle name="Normal 13 7 3 7 21" xfId="21236" xr:uid="{457A19B0-364A-43D9-9D89-C939439CB34C}"/>
    <cellStyle name="Normal 13 7 3 7 22" xfId="21237" xr:uid="{E9316AEF-22CB-4E4C-A135-044F7487FE93}"/>
    <cellStyle name="Normal 13 7 3 7 3" xfId="21238" xr:uid="{A06ADE15-B126-41F9-9BB5-3EE598A44408}"/>
    <cellStyle name="Normal 13 7 3 7 4" xfId="21239" xr:uid="{99A7DEE8-A725-48CD-A7C3-638FE89CF48C}"/>
    <cellStyle name="Normal 13 7 3 7 5" xfId="21240" xr:uid="{E33F6E9C-2BBE-409C-9FFC-1582E9F231AC}"/>
    <cellStyle name="Normal 13 7 3 7 6" xfId="21241" xr:uid="{913F4DEC-91F3-4FE1-ACE5-5B2DF344B917}"/>
    <cellStyle name="Normal 13 7 3 7 7" xfId="21242" xr:uid="{2AEF29C9-7184-453D-9597-AD8BF448B687}"/>
    <cellStyle name="Normal 13 7 3 7 8" xfId="21243" xr:uid="{4596527E-840B-4492-9FC8-AB7EAD6660E2}"/>
    <cellStyle name="Normal 13 7 3 7 9" xfId="21244" xr:uid="{B05D0CA1-755E-430E-9C3C-A8F1D12C408D}"/>
    <cellStyle name="Normal 13 7 3 8" xfId="21245" xr:uid="{CC14FE6C-B01D-4DCB-8569-151C2A5C3E67}"/>
    <cellStyle name="Normal 13 7 3 8 10" xfId="21246" xr:uid="{E9488367-9D81-4E48-A4C3-7B74AE9811D9}"/>
    <cellStyle name="Normal 13 7 3 8 11" xfId="21247" xr:uid="{7DBA6F96-B28F-4826-B002-2F799570B570}"/>
    <cellStyle name="Normal 13 7 3 8 12" xfId="21248" xr:uid="{EA5A1B8B-77FF-4981-BAEA-4275DD999D57}"/>
    <cellStyle name="Normal 13 7 3 8 13" xfId="21249" xr:uid="{03A8B19E-A56D-4033-B876-C15607353DB6}"/>
    <cellStyle name="Normal 13 7 3 8 14" xfId="21250" xr:uid="{179EB48C-BFB3-4212-8786-AFFECA7E78EF}"/>
    <cellStyle name="Normal 13 7 3 8 15" xfId="21251" xr:uid="{C7AE1E12-8431-43FA-B8BB-8D021A46B27D}"/>
    <cellStyle name="Normal 13 7 3 8 16" xfId="21252" xr:uid="{7AEC30BE-DD2B-4CD4-B75B-F3A4544EDA86}"/>
    <cellStyle name="Normal 13 7 3 8 17" xfId="21253" xr:uid="{EFF5D427-4F56-4DBE-9661-5A703A6519EE}"/>
    <cellStyle name="Normal 13 7 3 8 18" xfId="21254" xr:uid="{24E970DD-EE19-47DB-891F-9EB95DDEC984}"/>
    <cellStyle name="Normal 13 7 3 8 19" xfId="21255" xr:uid="{28B7AE97-4D4C-4ECF-AD4D-0E07BA37D080}"/>
    <cellStyle name="Normal 13 7 3 8 2" xfId="21256" xr:uid="{5ECFE3C0-7AE8-4756-994A-0E92CFC74D12}"/>
    <cellStyle name="Normal 13 7 3 8 20" xfId="21257" xr:uid="{119A605E-FBDA-4BB0-B3CC-FFE42D880DE5}"/>
    <cellStyle name="Normal 13 7 3 8 21" xfId="21258" xr:uid="{BF9882E7-F645-4055-BC1F-39ED9002696F}"/>
    <cellStyle name="Normal 13 7 3 8 22" xfId="21259" xr:uid="{C49007A8-F39E-4881-BB65-B2B0298EF587}"/>
    <cellStyle name="Normal 13 7 3 8 3" xfId="21260" xr:uid="{809BA2C6-127B-48B7-B856-413B3E31EC33}"/>
    <cellStyle name="Normal 13 7 3 8 4" xfId="21261" xr:uid="{9BA491C5-AF2E-47CF-BEAE-3A4E3A8BA56A}"/>
    <cellStyle name="Normal 13 7 3 8 5" xfId="21262" xr:uid="{287E023D-606A-430D-9402-F0EC7DFCEE2D}"/>
    <cellStyle name="Normal 13 7 3 8 6" xfId="21263" xr:uid="{EA3004FC-90E2-421B-BA93-C82E01890643}"/>
    <cellStyle name="Normal 13 7 3 8 7" xfId="21264" xr:uid="{4D33569A-7EB0-45CC-9A81-176DCA30C882}"/>
    <cellStyle name="Normal 13 7 3 8 8" xfId="21265" xr:uid="{BC9A8DEE-E58C-4EF1-AA7D-91FCF3936B09}"/>
    <cellStyle name="Normal 13 7 3 8 9" xfId="21266" xr:uid="{B0A66D9D-648F-422A-A92C-C2BCA575B5F7}"/>
    <cellStyle name="Normal 13 7 3 9" xfId="21267" xr:uid="{73BB73EA-1D9A-4371-9A0A-978561F739A3}"/>
    <cellStyle name="Normal 13 7 3 9 10" xfId="21268" xr:uid="{6296910B-C0E9-430F-BD19-4BDDB7CAE9FA}"/>
    <cellStyle name="Normal 13 7 3 9 11" xfId="21269" xr:uid="{0DC54C47-526C-4C02-A5C3-1D02E44082E9}"/>
    <cellStyle name="Normal 13 7 3 9 12" xfId="21270" xr:uid="{BDC1765F-E5E8-44BE-8FDF-480002909BC7}"/>
    <cellStyle name="Normal 13 7 3 9 13" xfId="21271" xr:uid="{56537827-0780-4B18-B1C7-43D57589D0B2}"/>
    <cellStyle name="Normal 13 7 3 9 14" xfId="21272" xr:uid="{91737504-78C6-4227-A214-FB8F6200D233}"/>
    <cellStyle name="Normal 13 7 3 9 15" xfId="21273" xr:uid="{0CD28A67-D186-47B4-915E-F04CD74D1F0F}"/>
    <cellStyle name="Normal 13 7 3 9 16" xfId="21274" xr:uid="{28C77FAE-A46D-4F79-ADC0-0DFDEAD6A97F}"/>
    <cellStyle name="Normal 13 7 3 9 17" xfId="21275" xr:uid="{7F21D964-7889-4CF7-B988-65063E4873C2}"/>
    <cellStyle name="Normal 13 7 3 9 18" xfId="21276" xr:uid="{EB87AD83-8CD8-47CC-8785-F5AB85EE6788}"/>
    <cellStyle name="Normal 13 7 3 9 19" xfId="21277" xr:uid="{05D8753B-5F13-4820-B80E-C1C6934D67E3}"/>
    <cellStyle name="Normal 13 7 3 9 2" xfId="21278" xr:uid="{51908DC9-BF80-423C-B1F4-7FAE5017CFB8}"/>
    <cellStyle name="Normal 13 7 3 9 20" xfId="21279" xr:uid="{1FA8AADD-CFCD-4B9C-8974-EC81B802164F}"/>
    <cellStyle name="Normal 13 7 3 9 21" xfId="21280" xr:uid="{0371BCFD-F3EB-482B-878B-511E8685D68B}"/>
    <cellStyle name="Normal 13 7 3 9 22" xfId="21281" xr:uid="{FDD9FB66-25E5-4777-A265-0EE2E2FD8742}"/>
    <cellStyle name="Normal 13 7 3 9 3" xfId="21282" xr:uid="{99DE2D2A-A501-45F8-8B2E-AF595DC0DA32}"/>
    <cellStyle name="Normal 13 7 3 9 4" xfId="21283" xr:uid="{C6D1560F-4461-440C-97C8-D69E313691C2}"/>
    <cellStyle name="Normal 13 7 3 9 5" xfId="21284" xr:uid="{9ADE197D-0717-4BA8-B394-05FC3C2761F1}"/>
    <cellStyle name="Normal 13 7 3 9 6" xfId="21285" xr:uid="{B8A8C722-8BE8-4AAE-BCF6-F2E37E1FD038}"/>
    <cellStyle name="Normal 13 7 3 9 7" xfId="21286" xr:uid="{D0B0E62A-C7CA-44AA-BC6E-9DCC837AD375}"/>
    <cellStyle name="Normal 13 7 3 9 8" xfId="21287" xr:uid="{A5470A63-8E45-4D88-B9DF-DFC1966F97F7}"/>
    <cellStyle name="Normal 13 7 3 9 9" xfId="21288" xr:uid="{DF155B8F-A670-438D-AEB1-73309FE7A660}"/>
    <cellStyle name="Normal 13 7 30" xfId="21289" xr:uid="{F2AD93F0-D7E4-4F70-A3AE-C26FFACF5B66}"/>
    <cellStyle name="Normal 13 7 31" xfId="21290" xr:uid="{46B126AA-02F0-445A-BBC6-3DDD7EBBEE4D}"/>
    <cellStyle name="Normal 13 7 32" xfId="21291" xr:uid="{BD975952-29A5-43AA-A87D-B33EC8EF9412}"/>
    <cellStyle name="Normal 13 7 33" xfId="21292" xr:uid="{F0611FA5-B683-44D2-8C0A-4B90C1DD18BC}"/>
    <cellStyle name="Normal 13 7 34" xfId="21293" xr:uid="{5ADD4CF6-5545-42FC-9842-A2BB728D4CED}"/>
    <cellStyle name="Normal 13 7 35" xfId="21294" xr:uid="{1558AADB-DFB4-40BD-AEB1-DA84310E5B1E}"/>
    <cellStyle name="Normal 13 7 36" xfId="21295" xr:uid="{0E751038-6C37-4296-AC30-27EE5A690C17}"/>
    <cellStyle name="Normal 13 7 4" xfId="21296" xr:uid="{6A5D6497-27E8-4DC2-A38A-35BA3BE92650}"/>
    <cellStyle name="Normal 13 7 4 10" xfId="21297" xr:uid="{59F2671B-265A-4D8E-AAE5-B507B962CDB2}"/>
    <cellStyle name="Normal 13 7 4 10 10" xfId="21298" xr:uid="{C1F0F880-36D2-4FAA-AC27-28AE4E0B8FB8}"/>
    <cellStyle name="Normal 13 7 4 10 11" xfId="21299" xr:uid="{9AF9BB20-41CF-41CB-82B9-DFFC34BE8AA2}"/>
    <cellStyle name="Normal 13 7 4 10 12" xfId="21300" xr:uid="{3DCC1796-538D-47D4-859B-59AA0170012C}"/>
    <cellStyle name="Normal 13 7 4 10 13" xfId="21301" xr:uid="{202D4993-C020-4924-9CD0-5A74076EDAED}"/>
    <cellStyle name="Normal 13 7 4 10 14" xfId="21302" xr:uid="{B2FFFA99-57A1-4077-B6AC-D50264E66EF6}"/>
    <cellStyle name="Normal 13 7 4 10 15" xfId="21303" xr:uid="{E21E9909-CC6D-4DFC-AF94-F9C7F3D11AEF}"/>
    <cellStyle name="Normal 13 7 4 10 16" xfId="21304" xr:uid="{F8BF9F26-0178-4132-AF6B-631C0079D389}"/>
    <cellStyle name="Normal 13 7 4 10 17" xfId="21305" xr:uid="{9B4D79EA-3AA1-42E0-AAEA-7C47C0898337}"/>
    <cellStyle name="Normal 13 7 4 10 18" xfId="21306" xr:uid="{78A14C89-7422-4B36-A425-31C7B4E3685F}"/>
    <cellStyle name="Normal 13 7 4 10 19" xfId="21307" xr:uid="{E84593EB-52F1-4724-916B-9478B32A72B7}"/>
    <cellStyle name="Normal 13 7 4 10 2" xfId="21308" xr:uid="{64295D02-A09F-4A32-B61F-CA67B6582635}"/>
    <cellStyle name="Normal 13 7 4 10 20" xfId="21309" xr:uid="{EFA0B3C6-4F69-439A-B106-98C17458157F}"/>
    <cellStyle name="Normal 13 7 4 10 21" xfId="21310" xr:uid="{D483A486-400F-4446-842B-6D8D60080A88}"/>
    <cellStyle name="Normal 13 7 4 10 22" xfId="21311" xr:uid="{7F0A7367-22F6-4259-926E-00D3D2F8BB71}"/>
    <cellStyle name="Normal 13 7 4 10 3" xfId="21312" xr:uid="{20A4B3DB-9A74-4303-AEA7-6F7546AC8A90}"/>
    <cellStyle name="Normal 13 7 4 10 4" xfId="21313" xr:uid="{32AEE89A-84D0-4CEE-93CF-F92E168588EB}"/>
    <cellStyle name="Normal 13 7 4 10 5" xfId="21314" xr:uid="{8D88D60F-0F8C-4002-9B7D-F6A9D13B2A95}"/>
    <cellStyle name="Normal 13 7 4 10 6" xfId="21315" xr:uid="{A6A6475F-9E1C-437E-A372-D195C36F08C5}"/>
    <cellStyle name="Normal 13 7 4 10 7" xfId="21316" xr:uid="{060E0E1B-F55C-4BA2-987D-59C53E018948}"/>
    <cellStyle name="Normal 13 7 4 10 8" xfId="21317" xr:uid="{D1DE57A8-3D5F-4352-9936-25446313E239}"/>
    <cellStyle name="Normal 13 7 4 10 9" xfId="21318" xr:uid="{229015AD-0311-486C-A0DF-DE213D71B121}"/>
    <cellStyle name="Normal 13 7 4 11" xfId="21319" xr:uid="{E6494A74-9C0A-4F44-B7A3-989504F0B19E}"/>
    <cellStyle name="Normal 13 7 4 12" xfId="21320" xr:uid="{AC441229-B9D6-4F93-9609-61586652B853}"/>
    <cellStyle name="Normal 13 7 4 13" xfId="21321" xr:uid="{74C311AA-35AA-459E-9492-1D64D7298363}"/>
    <cellStyle name="Normal 13 7 4 14" xfId="21322" xr:uid="{442AFBBA-6FB2-454B-87A7-49F12CA4FB30}"/>
    <cellStyle name="Normal 13 7 4 15" xfId="21323" xr:uid="{5CAF17BC-2AD7-4EC1-8091-DA34C536F0FF}"/>
    <cellStyle name="Normal 13 7 4 16" xfId="21324" xr:uid="{7DDD3DD2-10B9-4961-BD6F-32C7C88563A7}"/>
    <cellStyle name="Normal 13 7 4 17" xfId="21325" xr:uid="{54BE1A86-94F2-4052-BC86-F0CD6EC1EDF1}"/>
    <cellStyle name="Normal 13 7 4 18" xfId="21326" xr:uid="{B5E9D5EC-1D53-4F1F-8589-263C3EC45F09}"/>
    <cellStyle name="Normal 13 7 4 19" xfId="21327" xr:uid="{820A3123-FD7A-4B73-8F07-96DA3B6E84F9}"/>
    <cellStyle name="Normal 13 7 4 2" xfId="21328" xr:uid="{45AA3811-13C9-4779-9F4A-6AE056C1CF27}"/>
    <cellStyle name="Normal 13 7 4 2 10" xfId="21329" xr:uid="{BF6D7749-2ADB-4AE8-8D95-0C9F2A17926B}"/>
    <cellStyle name="Normal 13 7 4 2 11" xfId="21330" xr:uid="{BE15AE14-D5BD-4BEF-B80B-F96203F56021}"/>
    <cellStyle name="Normal 13 7 4 2 12" xfId="21331" xr:uid="{2A953F85-787F-4F66-ADEC-E97AB7667376}"/>
    <cellStyle name="Normal 13 7 4 2 13" xfId="21332" xr:uid="{4FA2EA85-32E1-49FC-8D85-77216E5395A0}"/>
    <cellStyle name="Normal 13 7 4 2 14" xfId="21333" xr:uid="{CDD84C64-7D65-430B-8C42-D5DDB031E538}"/>
    <cellStyle name="Normal 13 7 4 2 15" xfId="21334" xr:uid="{5772C42B-CBCA-4247-81D7-8A7015C7A571}"/>
    <cellStyle name="Normal 13 7 4 2 16" xfId="21335" xr:uid="{68B1FC25-22F6-40F2-8813-BC1B9A067E69}"/>
    <cellStyle name="Normal 13 7 4 2 17" xfId="21336" xr:uid="{5AEF88D8-351D-426D-9C5F-3BD9F1539178}"/>
    <cellStyle name="Normal 13 7 4 2 18" xfId="21337" xr:uid="{A83CC372-1757-40E1-9771-E2D5C34CD8EB}"/>
    <cellStyle name="Normal 13 7 4 2 19" xfId="21338" xr:uid="{5847098A-9FEF-4039-ACCA-0B79E762BE15}"/>
    <cellStyle name="Normal 13 7 4 2 2" xfId="21339" xr:uid="{C400B48A-76C3-410D-8685-51B43BB8447D}"/>
    <cellStyle name="Normal 13 7 4 2 20" xfId="21340" xr:uid="{596C48FC-992D-4BD2-AFE8-1D3EE60D4671}"/>
    <cellStyle name="Normal 13 7 4 2 21" xfId="21341" xr:uid="{1FCE4DB3-4F1C-4306-A6CB-E36C30FFB691}"/>
    <cellStyle name="Normal 13 7 4 2 22" xfId="21342" xr:uid="{C514088B-D2F4-43E8-8FB0-FEBA1AD0E3AF}"/>
    <cellStyle name="Normal 13 7 4 2 3" xfId="21343" xr:uid="{34E65C03-F1A5-4210-BDE1-537647A01337}"/>
    <cellStyle name="Normal 13 7 4 2 4" xfId="21344" xr:uid="{C514538A-3915-4E5B-B6D9-4F0362CCBDB5}"/>
    <cellStyle name="Normal 13 7 4 2 5" xfId="21345" xr:uid="{F1F28F7D-1FB4-4245-93DD-7A5E3D633B0D}"/>
    <cellStyle name="Normal 13 7 4 2 6" xfId="21346" xr:uid="{82ACF551-252A-4D0F-8489-AAD58E4CFE18}"/>
    <cellStyle name="Normal 13 7 4 2 7" xfId="21347" xr:uid="{619E1D7D-D10D-471E-9B4E-B74CBF1E0796}"/>
    <cellStyle name="Normal 13 7 4 2 8" xfId="21348" xr:uid="{75BD7144-FF02-4FC6-8C3E-91E5EE3808CF}"/>
    <cellStyle name="Normal 13 7 4 2 9" xfId="21349" xr:uid="{AE63A5A9-3F71-4447-9CFC-277385FDF810}"/>
    <cellStyle name="Normal 13 7 4 20" xfId="21350" xr:uid="{4F9A3EBD-647D-4F4D-A4D1-CC178C1BB665}"/>
    <cellStyle name="Normal 13 7 4 21" xfId="21351" xr:uid="{E5AE43E7-7831-4CF6-B7CD-E4C04157B86E}"/>
    <cellStyle name="Normal 13 7 4 22" xfId="21352" xr:uid="{7A2F76E0-68BA-48A8-B8B7-CEC2CC27737A}"/>
    <cellStyle name="Normal 13 7 4 23" xfId="21353" xr:uid="{6C3E36CC-B2C3-4506-815F-6B1C74614D6E}"/>
    <cellStyle name="Normal 13 7 4 24" xfId="21354" xr:uid="{1A660002-DA43-4CE8-81C8-ACB72449B53A}"/>
    <cellStyle name="Normal 13 7 4 25" xfId="21355" xr:uid="{B9614B6C-0411-4D43-B478-6254DC769D3F}"/>
    <cellStyle name="Normal 13 7 4 26" xfId="21356" xr:uid="{A78CB283-99B3-460B-8133-509AE0FEFE64}"/>
    <cellStyle name="Normal 13 7 4 27" xfId="21357" xr:uid="{0EC69DD6-3BDA-4A75-BF59-C861F35A94ED}"/>
    <cellStyle name="Normal 13 7 4 28" xfId="21358" xr:uid="{8AC96E06-263C-46BF-A274-3F483596068F}"/>
    <cellStyle name="Normal 13 7 4 29" xfId="21359" xr:uid="{84DF7F8C-C4D3-4199-9AD5-7B52D236DEAB}"/>
    <cellStyle name="Normal 13 7 4 3" xfId="21360" xr:uid="{6B8E106B-22E7-4B2F-8EB3-3A16EA0F45BB}"/>
    <cellStyle name="Normal 13 7 4 3 10" xfId="21361" xr:uid="{BD7D33AD-D074-43A5-B992-08509025E7A0}"/>
    <cellStyle name="Normal 13 7 4 3 11" xfId="21362" xr:uid="{D9687482-FED2-49A9-BEA4-B046F2C3F36C}"/>
    <cellStyle name="Normal 13 7 4 3 12" xfId="21363" xr:uid="{CE39466C-57C4-4ACC-926E-1763EE9E164A}"/>
    <cellStyle name="Normal 13 7 4 3 13" xfId="21364" xr:uid="{441FA714-9A70-4FE8-88E7-7E7EE8CDF397}"/>
    <cellStyle name="Normal 13 7 4 3 14" xfId="21365" xr:uid="{BA0D0221-7D4C-4D62-BA5F-0B94CCB3BCEE}"/>
    <cellStyle name="Normal 13 7 4 3 15" xfId="21366" xr:uid="{466C0BE4-2AB1-42AD-86FC-9E6F5BC83374}"/>
    <cellStyle name="Normal 13 7 4 3 16" xfId="21367" xr:uid="{737E66B4-3A12-4EB8-B718-97029F1637C1}"/>
    <cellStyle name="Normal 13 7 4 3 17" xfId="21368" xr:uid="{109116A8-2869-438B-8BBD-8E9DC4EECE0C}"/>
    <cellStyle name="Normal 13 7 4 3 18" xfId="21369" xr:uid="{5B2E32BE-D5A2-421A-8381-37FB1AC5EC75}"/>
    <cellStyle name="Normal 13 7 4 3 19" xfId="21370" xr:uid="{08DCD993-B95C-4212-8D4A-4A46079CA8E6}"/>
    <cellStyle name="Normal 13 7 4 3 2" xfId="21371" xr:uid="{6CECCA7F-8CE0-403F-BAB5-7BF2AD98BD13}"/>
    <cellStyle name="Normal 13 7 4 3 20" xfId="21372" xr:uid="{5AB6A7F7-BB4D-40E3-91A2-F07B6A469701}"/>
    <cellStyle name="Normal 13 7 4 3 21" xfId="21373" xr:uid="{057669BB-D081-4B42-8617-8214A069503F}"/>
    <cellStyle name="Normal 13 7 4 3 22" xfId="21374" xr:uid="{9CD48113-F986-4DF4-B3A5-CA2959511E2C}"/>
    <cellStyle name="Normal 13 7 4 3 3" xfId="21375" xr:uid="{2791EA5B-B0DB-4067-82EB-0BFB38C6F696}"/>
    <cellStyle name="Normal 13 7 4 3 4" xfId="21376" xr:uid="{06E7E080-E634-456C-866F-0EA8317BD652}"/>
    <cellStyle name="Normal 13 7 4 3 5" xfId="21377" xr:uid="{6DF95EF9-3BEB-4749-B87D-404BA8AF06F2}"/>
    <cellStyle name="Normal 13 7 4 3 6" xfId="21378" xr:uid="{1F9F697C-489E-4165-8916-A5706782107A}"/>
    <cellStyle name="Normal 13 7 4 3 7" xfId="21379" xr:uid="{E3F39585-C2D7-464D-B77C-69BC17F08823}"/>
    <cellStyle name="Normal 13 7 4 3 8" xfId="21380" xr:uid="{BC044E97-80D4-48E5-AE3E-6A4E2C501482}"/>
    <cellStyle name="Normal 13 7 4 3 9" xfId="21381" xr:uid="{34860B51-2372-4042-9C3B-7E2FD093E58A}"/>
    <cellStyle name="Normal 13 7 4 30" xfId="21382" xr:uid="{BE2AB4D0-3A72-4534-991F-4DC2D3FC0B0F}"/>
    <cellStyle name="Normal 13 7 4 31" xfId="21383" xr:uid="{69C877EB-9272-447B-9DCE-A7DB5848269D}"/>
    <cellStyle name="Normal 13 7 4 4" xfId="21384" xr:uid="{A3452CEC-D48F-44E8-A0BE-87390EBDBB53}"/>
    <cellStyle name="Normal 13 7 4 4 10" xfId="21385" xr:uid="{0B0C0CF4-4364-449B-B781-8A4416FF1815}"/>
    <cellStyle name="Normal 13 7 4 4 11" xfId="21386" xr:uid="{5E5DFC02-ED5D-467A-941A-B832CDA0AC26}"/>
    <cellStyle name="Normal 13 7 4 4 12" xfId="21387" xr:uid="{763EB38A-B03F-4637-BABD-A506F3CB7CAE}"/>
    <cellStyle name="Normal 13 7 4 4 13" xfId="21388" xr:uid="{0C3526F2-D27F-4512-8BF0-8B432EA92EA9}"/>
    <cellStyle name="Normal 13 7 4 4 14" xfId="21389" xr:uid="{66FF64CB-A02C-49BE-86CC-88CBEE217A66}"/>
    <cellStyle name="Normal 13 7 4 4 15" xfId="21390" xr:uid="{DE65726A-3B5F-4725-BFB4-097F03AAAB3B}"/>
    <cellStyle name="Normal 13 7 4 4 16" xfId="21391" xr:uid="{2BC3E6E4-A787-4923-9B66-260AE9EEA997}"/>
    <cellStyle name="Normal 13 7 4 4 17" xfId="21392" xr:uid="{53470065-A9DF-41E1-BF04-3AEC4E027B60}"/>
    <cellStyle name="Normal 13 7 4 4 18" xfId="21393" xr:uid="{C642D26D-D31C-49ED-B140-97D448DBEEB1}"/>
    <cellStyle name="Normal 13 7 4 4 19" xfId="21394" xr:uid="{64EC5791-3F34-47C3-9354-CFA393189808}"/>
    <cellStyle name="Normal 13 7 4 4 2" xfId="21395" xr:uid="{F30387B7-8524-4D89-9FA6-BA81CE2FF476}"/>
    <cellStyle name="Normal 13 7 4 4 20" xfId="21396" xr:uid="{0677A645-1B65-490C-811E-DE0DBFB7DD87}"/>
    <cellStyle name="Normal 13 7 4 4 21" xfId="21397" xr:uid="{34DE6141-9DF7-41C4-9CE2-330646CC840E}"/>
    <cellStyle name="Normal 13 7 4 4 22" xfId="21398" xr:uid="{601C50D1-7F45-4C27-A021-22A8A4DD0CF2}"/>
    <cellStyle name="Normal 13 7 4 4 3" xfId="21399" xr:uid="{53E31FD4-27DC-423D-9BAF-73D60AD8B342}"/>
    <cellStyle name="Normal 13 7 4 4 4" xfId="21400" xr:uid="{9670FAD2-B3D7-4F04-869D-85A352678510}"/>
    <cellStyle name="Normal 13 7 4 4 5" xfId="21401" xr:uid="{B56219A7-9DB6-4D6C-95B3-48CAB6FCA19F}"/>
    <cellStyle name="Normal 13 7 4 4 6" xfId="21402" xr:uid="{5ED6F5FB-5B3A-4C8D-87A0-3B5F5E529B27}"/>
    <cellStyle name="Normal 13 7 4 4 7" xfId="21403" xr:uid="{098E8CDB-3C3E-4A44-B692-7EB04662F6D0}"/>
    <cellStyle name="Normal 13 7 4 4 8" xfId="21404" xr:uid="{0B4AA947-F537-42B1-A366-DAD18DE38B29}"/>
    <cellStyle name="Normal 13 7 4 4 9" xfId="21405" xr:uid="{24F4A453-EBAB-4758-BB8A-7B6C95F8457B}"/>
    <cellStyle name="Normal 13 7 4 5" xfId="21406" xr:uid="{FC8E0CDB-5FCD-4767-9E2E-EAB39A5E965B}"/>
    <cellStyle name="Normal 13 7 4 5 10" xfId="21407" xr:uid="{951FE84A-4C16-4EB1-95F4-88837F172FE7}"/>
    <cellStyle name="Normal 13 7 4 5 11" xfId="21408" xr:uid="{9B0AAB86-CF91-4C6B-81CC-69BE1D847FF3}"/>
    <cellStyle name="Normal 13 7 4 5 12" xfId="21409" xr:uid="{5C32BA3A-38F6-4006-AD8E-9A0F5C474B8C}"/>
    <cellStyle name="Normal 13 7 4 5 13" xfId="21410" xr:uid="{6DA5F5D5-4F99-433A-971F-2C136A074062}"/>
    <cellStyle name="Normal 13 7 4 5 14" xfId="21411" xr:uid="{F417FB64-D4D7-479C-9FEA-7664C6AC85AB}"/>
    <cellStyle name="Normal 13 7 4 5 15" xfId="21412" xr:uid="{F7B3C159-67BD-4E59-A099-04F2A07D553D}"/>
    <cellStyle name="Normal 13 7 4 5 16" xfId="21413" xr:uid="{29931539-F7B9-48F8-80A3-AAA9E0109556}"/>
    <cellStyle name="Normal 13 7 4 5 17" xfId="21414" xr:uid="{5BFCCC66-B1E6-4BDC-8FC0-8C5539696B24}"/>
    <cellStyle name="Normal 13 7 4 5 18" xfId="21415" xr:uid="{3C2BD217-914F-41A0-A4FE-1985A78AA7B7}"/>
    <cellStyle name="Normal 13 7 4 5 19" xfId="21416" xr:uid="{5BF7496A-0B6C-4471-8B50-95CEFAAFD6FE}"/>
    <cellStyle name="Normal 13 7 4 5 2" xfId="21417" xr:uid="{CFBD45CF-2EDD-40E9-9BDD-F50601186F3E}"/>
    <cellStyle name="Normal 13 7 4 5 20" xfId="21418" xr:uid="{7C5EABEA-8CB9-43DC-BD61-A0354683C395}"/>
    <cellStyle name="Normal 13 7 4 5 21" xfId="21419" xr:uid="{074BFD9F-F732-48A3-91F5-25BB5AA5B104}"/>
    <cellStyle name="Normal 13 7 4 5 22" xfId="21420" xr:uid="{C2D0FA78-D584-4451-BFBC-A1600C376B77}"/>
    <cellStyle name="Normal 13 7 4 5 3" xfId="21421" xr:uid="{F5CE7AD4-A19E-41CD-988D-2E812A2F50C3}"/>
    <cellStyle name="Normal 13 7 4 5 4" xfId="21422" xr:uid="{54453B65-D18D-4C27-82FF-6907D91BDD64}"/>
    <cellStyle name="Normal 13 7 4 5 5" xfId="21423" xr:uid="{0ED83448-E200-4034-9494-ED6F51C83576}"/>
    <cellStyle name="Normal 13 7 4 5 6" xfId="21424" xr:uid="{5CA22C1D-F78B-41A4-A602-B2707A4996CA}"/>
    <cellStyle name="Normal 13 7 4 5 7" xfId="21425" xr:uid="{1BE2967E-59AB-4F88-94A7-E989AA9A7C3F}"/>
    <cellStyle name="Normal 13 7 4 5 8" xfId="21426" xr:uid="{16E4B100-AF8A-4996-9AED-7C71336510C4}"/>
    <cellStyle name="Normal 13 7 4 5 9" xfId="21427" xr:uid="{5F1DB591-40AF-4932-956D-EF4B1E5A7085}"/>
    <cellStyle name="Normal 13 7 4 6" xfId="21428" xr:uid="{9FD60326-C51A-4757-9F7F-14027A62FD93}"/>
    <cellStyle name="Normal 13 7 4 6 10" xfId="21429" xr:uid="{28AA3154-1248-4240-B963-9F1AF7DEDBAD}"/>
    <cellStyle name="Normal 13 7 4 6 11" xfId="21430" xr:uid="{DC3225E1-5B38-4EFA-9D9B-4BAE0C06968F}"/>
    <cellStyle name="Normal 13 7 4 6 12" xfId="21431" xr:uid="{51FF4C04-4660-48A8-955F-233A9086759F}"/>
    <cellStyle name="Normal 13 7 4 6 13" xfId="21432" xr:uid="{D8298EF0-4F0C-4095-9904-FB6A33AB53EE}"/>
    <cellStyle name="Normal 13 7 4 6 14" xfId="21433" xr:uid="{EBEA4150-AD96-4D84-8EAB-80E57C141A61}"/>
    <cellStyle name="Normal 13 7 4 6 15" xfId="21434" xr:uid="{7DF3DEC3-7AB6-46C8-81E5-6799AB9A98B8}"/>
    <cellStyle name="Normal 13 7 4 6 16" xfId="21435" xr:uid="{3B39C1EB-408C-4781-A212-1F62A888A3DD}"/>
    <cellStyle name="Normal 13 7 4 6 17" xfId="21436" xr:uid="{DFF45BB8-CC9B-4F6B-AAD3-FEA24FDEBC59}"/>
    <cellStyle name="Normal 13 7 4 6 18" xfId="21437" xr:uid="{4B52AA03-9953-4908-889E-B065C1ECAE24}"/>
    <cellStyle name="Normal 13 7 4 6 19" xfId="21438" xr:uid="{408E4566-DE7A-4040-A251-F7887B3FB27A}"/>
    <cellStyle name="Normal 13 7 4 6 2" xfId="21439" xr:uid="{08B03271-8F68-4FFA-A0A6-24E9D42361BC}"/>
    <cellStyle name="Normal 13 7 4 6 20" xfId="21440" xr:uid="{EBEA6FF3-91B8-4026-9EED-0D3F42C0D429}"/>
    <cellStyle name="Normal 13 7 4 6 21" xfId="21441" xr:uid="{D64D28D9-F120-4218-BF57-02C954DC51B0}"/>
    <cellStyle name="Normal 13 7 4 6 22" xfId="21442" xr:uid="{BEAFBBAF-350D-4EA7-BC14-299D943009DB}"/>
    <cellStyle name="Normal 13 7 4 6 3" xfId="21443" xr:uid="{527BAF41-1ADB-4A14-8601-AC370F709914}"/>
    <cellStyle name="Normal 13 7 4 6 4" xfId="21444" xr:uid="{33587330-099A-460A-9C31-E176D9C4FC94}"/>
    <cellStyle name="Normal 13 7 4 6 5" xfId="21445" xr:uid="{0B35C2F9-6480-4217-8788-6E404748965A}"/>
    <cellStyle name="Normal 13 7 4 6 6" xfId="21446" xr:uid="{332BD950-6320-47DE-8FA6-C7925AC74408}"/>
    <cellStyle name="Normal 13 7 4 6 7" xfId="21447" xr:uid="{60DF076D-5548-4F98-869A-0233F65A679C}"/>
    <cellStyle name="Normal 13 7 4 6 8" xfId="21448" xr:uid="{A0A66FC0-FFD2-42AA-B198-F02B5E0DE0F5}"/>
    <cellStyle name="Normal 13 7 4 6 9" xfId="21449" xr:uid="{6BF6020B-21BE-43EE-B802-852E2D86A56F}"/>
    <cellStyle name="Normal 13 7 4 7" xfId="21450" xr:uid="{4246945D-ABF4-4A2F-911E-F072C6F35F65}"/>
    <cellStyle name="Normal 13 7 4 7 10" xfId="21451" xr:uid="{B0BF4225-5CB5-44CC-A287-5425BDAA2A37}"/>
    <cellStyle name="Normal 13 7 4 7 11" xfId="21452" xr:uid="{84274CAB-847E-459D-847D-42649F5343F2}"/>
    <cellStyle name="Normal 13 7 4 7 12" xfId="21453" xr:uid="{39DBBBDF-5FDE-46AA-B68B-4E1793CB6ECD}"/>
    <cellStyle name="Normal 13 7 4 7 13" xfId="21454" xr:uid="{691A0BAB-C31D-4F1A-9C4F-746AC89BDC2B}"/>
    <cellStyle name="Normal 13 7 4 7 14" xfId="21455" xr:uid="{28CE6B0E-3422-411F-B2E0-68F857A7DA28}"/>
    <cellStyle name="Normal 13 7 4 7 15" xfId="21456" xr:uid="{9385F358-1CF9-466B-AA21-9FD178E95143}"/>
    <cellStyle name="Normal 13 7 4 7 16" xfId="21457" xr:uid="{83767B25-D662-42DD-9757-E2DE73659FCE}"/>
    <cellStyle name="Normal 13 7 4 7 17" xfId="21458" xr:uid="{8EE0D269-5C48-42C7-B9B6-BC18F53F02B6}"/>
    <cellStyle name="Normal 13 7 4 7 18" xfId="21459" xr:uid="{7B0F0F53-B13A-4FDE-A56D-7870B27AC081}"/>
    <cellStyle name="Normal 13 7 4 7 19" xfId="21460" xr:uid="{A6AE072F-03B8-40F1-8275-6E1F610B62C5}"/>
    <cellStyle name="Normal 13 7 4 7 2" xfId="21461" xr:uid="{D45E2441-9E83-46B3-BF41-3ED0650C6914}"/>
    <cellStyle name="Normal 13 7 4 7 20" xfId="21462" xr:uid="{DDF7AD2E-C427-44D0-AC6E-47BB7693F193}"/>
    <cellStyle name="Normal 13 7 4 7 21" xfId="21463" xr:uid="{64FA3E62-5D29-4109-AA9A-F5A61E267F96}"/>
    <cellStyle name="Normal 13 7 4 7 22" xfId="21464" xr:uid="{50DDC1BA-9017-4266-A9DD-66FC4C90E47B}"/>
    <cellStyle name="Normal 13 7 4 7 3" xfId="21465" xr:uid="{9D1A8621-43A1-4368-8B4B-FB5F6EE2DB37}"/>
    <cellStyle name="Normal 13 7 4 7 4" xfId="21466" xr:uid="{5907A111-3D52-4D0F-A30B-4960D3A78E22}"/>
    <cellStyle name="Normal 13 7 4 7 5" xfId="21467" xr:uid="{CAD703F8-892D-4929-BB2E-1B53CB730F17}"/>
    <cellStyle name="Normal 13 7 4 7 6" xfId="21468" xr:uid="{CD16A709-C053-426D-A7F4-CBF9AAD0941D}"/>
    <cellStyle name="Normal 13 7 4 7 7" xfId="21469" xr:uid="{E20F0A87-2A26-4D03-BF2E-DFF695DC38FE}"/>
    <cellStyle name="Normal 13 7 4 7 8" xfId="21470" xr:uid="{619A1C22-530E-43A0-BD25-E348D3E41EC0}"/>
    <cellStyle name="Normal 13 7 4 7 9" xfId="21471" xr:uid="{E503D679-D59E-4ED4-94C2-E0868286A926}"/>
    <cellStyle name="Normal 13 7 4 8" xfId="21472" xr:uid="{21298245-D7CC-4E4E-AC89-97141D383BB1}"/>
    <cellStyle name="Normal 13 7 4 8 10" xfId="21473" xr:uid="{F5E93E29-328E-4C77-8C1A-36D18AAEA361}"/>
    <cellStyle name="Normal 13 7 4 8 11" xfId="21474" xr:uid="{11A61806-42A9-4A85-813E-A4E983F3E18E}"/>
    <cellStyle name="Normal 13 7 4 8 12" xfId="21475" xr:uid="{B274A4AD-DB4A-4244-9AEB-8C37B7E934BA}"/>
    <cellStyle name="Normal 13 7 4 8 13" xfId="21476" xr:uid="{A200473B-5894-48F6-8014-91EB749CAE1D}"/>
    <cellStyle name="Normal 13 7 4 8 14" xfId="21477" xr:uid="{E9B3A93A-4DD7-41BD-A0EB-7727FF96B922}"/>
    <cellStyle name="Normal 13 7 4 8 15" xfId="21478" xr:uid="{D3D7DDD9-2355-4D32-BCCC-A2A58B462EE2}"/>
    <cellStyle name="Normal 13 7 4 8 16" xfId="21479" xr:uid="{069BE7E6-22E6-45AA-B53F-6F6D768D1E09}"/>
    <cellStyle name="Normal 13 7 4 8 17" xfId="21480" xr:uid="{AED1656F-0F0D-4C32-A62E-F7793FE557A4}"/>
    <cellStyle name="Normal 13 7 4 8 18" xfId="21481" xr:uid="{9F9177B3-28DC-4B3D-8EE0-2C72CEC40EC3}"/>
    <cellStyle name="Normal 13 7 4 8 19" xfId="21482" xr:uid="{D9C92BAB-EF82-4FE0-B962-AC38782D449D}"/>
    <cellStyle name="Normal 13 7 4 8 2" xfId="21483" xr:uid="{D996F05D-4192-4C43-AEBE-9A8136675EC6}"/>
    <cellStyle name="Normal 13 7 4 8 20" xfId="21484" xr:uid="{54518D2F-B298-42D0-B989-E8BC35AD445D}"/>
    <cellStyle name="Normal 13 7 4 8 21" xfId="21485" xr:uid="{AE6352C2-FDA7-4129-8A69-4B3C792724B1}"/>
    <cellStyle name="Normal 13 7 4 8 22" xfId="21486" xr:uid="{2EE338E3-216E-4835-9401-6E612FA64A79}"/>
    <cellStyle name="Normal 13 7 4 8 3" xfId="21487" xr:uid="{4D88027E-F633-42AE-BA54-1E75D313D6F3}"/>
    <cellStyle name="Normal 13 7 4 8 4" xfId="21488" xr:uid="{09E44452-9C85-4471-8FA7-3499180F899E}"/>
    <cellStyle name="Normal 13 7 4 8 5" xfId="21489" xr:uid="{6DEFAE59-345D-442F-92A8-FD1168373CF5}"/>
    <cellStyle name="Normal 13 7 4 8 6" xfId="21490" xr:uid="{97B978C0-9600-4A70-8C77-938561AA543E}"/>
    <cellStyle name="Normal 13 7 4 8 7" xfId="21491" xr:uid="{BBD8487C-C268-4A5A-B92B-5789EC570D63}"/>
    <cellStyle name="Normal 13 7 4 8 8" xfId="21492" xr:uid="{BFA87E7C-C520-4C5E-A406-8265C3B9ED00}"/>
    <cellStyle name="Normal 13 7 4 8 9" xfId="21493" xr:uid="{E2218486-BE79-4FE8-9E97-5FAA920F1691}"/>
    <cellStyle name="Normal 13 7 4 9" xfId="21494" xr:uid="{E3DAA8FC-C0A6-470E-AE0F-8154CA524D9D}"/>
    <cellStyle name="Normal 13 7 4 9 10" xfId="21495" xr:uid="{7CAA0F3D-6C4D-4883-9C35-9FF4201EEEBC}"/>
    <cellStyle name="Normal 13 7 4 9 11" xfId="21496" xr:uid="{3FE8C443-3DDF-4745-8664-B5B4D5924968}"/>
    <cellStyle name="Normal 13 7 4 9 12" xfId="21497" xr:uid="{EF38B145-1637-4F24-9886-779166D53BBA}"/>
    <cellStyle name="Normal 13 7 4 9 13" xfId="21498" xr:uid="{25E02310-440B-4374-A0FC-F5266CBAD20F}"/>
    <cellStyle name="Normal 13 7 4 9 14" xfId="21499" xr:uid="{8201A7F4-3E0C-41CB-B57C-11467E2C6473}"/>
    <cellStyle name="Normal 13 7 4 9 15" xfId="21500" xr:uid="{64F8B5FC-3DBC-4481-AA1C-1A4EFEA8EB41}"/>
    <cellStyle name="Normal 13 7 4 9 16" xfId="21501" xr:uid="{0073EB8F-C38E-4BE0-900C-F9C1D16D89D2}"/>
    <cellStyle name="Normal 13 7 4 9 17" xfId="21502" xr:uid="{5706A92C-E639-4DAB-AD11-5BEE0AB09D46}"/>
    <cellStyle name="Normal 13 7 4 9 18" xfId="21503" xr:uid="{97201EA9-91EE-4963-9B95-874A3E4152A6}"/>
    <cellStyle name="Normal 13 7 4 9 19" xfId="21504" xr:uid="{22397625-E02A-4305-8534-12E28FE4531A}"/>
    <cellStyle name="Normal 13 7 4 9 2" xfId="21505" xr:uid="{C6D70C38-9348-40A0-AFE2-ADE54E2EFDFA}"/>
    <cellStyle name="Normal 13 7 4 9 20" xfId="21506" xr:uid="{418F4947-44DD-49A3-91AF-D10F0B2FB334}"/>
    <cellStyle name="Normal 13 7 4 9 21" xfId="21507" xr:uid="{8F9D0661-436B-4E52-8D1D-EA5F536BFEDA}"/>
    <cellStyle name="Normal 13 7 4 9 22" xfId="21508" xr:uid="{F225196D-6375-4CFA-833C-987ECE00753D}"/>
    <cellStyle name="Normal 13 7 4 9 3" xfId="21509" xr:uid="{47E5FBB4-27CE-43B7-8934-B133D18404D5}"/>
    <cellStyle name="Normal 13 7 4 9 4" xfId="21510" xr:uid="{2BDF101E-C812-4078-864D-880672F90F09}"/>
    <cellStyle name="Normal 13 7 4 9 5" xfId="21511" xr:uid="{CD33FBDC-40E9-4889-B844-B8C895ED9BD6}"/>
    <cellStyle name="Normal 13 7 4 9 6" xfId="21512" xr:uid="{83DE4A6E-7693-455E-9973-2D6B708A0AD8}"/>
    <cellStyle name="Normal 13 7 4 9 7" xfId="21513" xr:uid="{E5332AA9-EA76-466C-AB5C-C7B7C6DC1695}"/>
    <cellStyle name="Normal 13 7 4 9 8" xfId="21514" xr:uid="{E23689BB-CBE5-48D4-B8B7-0435C13022B3}"/>
    <cellStyle name="Normal 13 7 4 9 9" xfId="21515" xr:uid="{597B9264-07B5-47C0-BFDF-44660BE17134}"/>
    <cellStyle name="Normal 13 7 5" xfId="21516" xr:uid="{70A080F9-03FF-4425-9564-307BF8C39AA3}"/>
    <cellStyle name="Normal 13 7 5 10" xfId="21517" xr:uid="{3BB503AD-72C5-4568-9A3B-CC90BB9717F9}"/>
    <cellStyle name="Normal 13 7 5 10 10" xfId="21518" xr:uid="{640D6613-E83B-44A6-81EB-CB1CAEC1A3EF}"/>
    <cellStyle name="Normal 13 7 5 10 11" xfId="21519" xr:uid="{B0F3C7A6-5857-4640-BEFD-63AECCE1F7A3}"/>
    <cellStyle name="Normal 13 7 5 10 12" xfId="21520" xr:uid="{1A33537F-147B-402B-8606-E7246186F750}"/>
    <cellStyle name="Normal 13 7 5 10 13" xfId="21521" xr:uid="{BD934A49-A16A-4E80-9893-458966CDED40}"/>
    <cellStyle name="Normal 13 7 5 10 14" xfId="21522" xr:uid="{E003F586-5FED-4F62-8521-72BA655CDD8C}"/>
    <cellStyle name="Normal 13 7 5 10 15" xfId="21523" xr:uid="{CB67422F-E5B5-43F8-8A9C-2CAEB38A6214}"/>
    <cellStyle name="Normal 13 7 5 10 16" xfId="21524" xr:uid="{A280C065-E0AD-4390-A724-C695CEF95636}"/>
    <cellStyle name="Normal 13 7 5 10 17" xfId="21525" xr:uid="{EC77B2E6-5850-4E95-AA2D-119A6DBE2B37}"/>
    <cellStyle name="Normal 13 7 5 10 18" xfId="21526" xr:uid="{F41B601C-BA64-4FAB-9471-8D5CBD1E1322}"/>
    <cellStyle name="Normal 13 7 5 10 19" xfId="21527" xr:uid="{C067F976-133D-4F0D-9EF5-1825FB30D5DF}"/>
    <cellStyle name="Normal 13 7 5 10 2" xfId="21528" xr:uid="{E4F99522-D6AA-4F2C-A833-46508D827F9B}"/>
    <cellStyle name="Normal 13 7 5 10 20" xfId="21529" xr:uid="{4EC31508-6584-41D0-9C42-44F7D26C2A40}"/>
    <cellStyle name="Normal 13 7 5 10 21" xfId="21530" xr:uid="{128E6F48-70EB-400C-8EA2-C8481E69CDF9}"/>
    <cellStyle name="Normal 13 7 5 10 22" xfId="21531" xr:uid="{382D633B-BEE7-4183-85C7-3A6C685A8879}"/>
    <cellStyle name="Normal 13 7 5 10 3" xfId="21532" xr:uid="{B0CE098A-F180-49D9-ABF5-FC1B63F2EB95}"/>
    <cellStyle name="Normal 13 7 5 10 4" xfId="21533" xr:uid="{C5F6ABDA-0B91-4962-B975-CAD7210F34AC}"/>
    <cellStyle name="Normal 13 7 5 10 5" xfId="21534" xr:uid="{E49BFF00-8B1D-4D10-B20F-F4D6CA444E0F}"/>
    <cellStyle name="Normal 13 7 5 10 6" xfId="21535" xr:uid="{94B3C216-CBFE-496D-8820-29F8B3DA7DAD}"/>
    <cellStyle name="Normal 13 7 5 10 7" xfId="21536" xr:uid="{E0781D16-14AE-40BB-BA28-62A3BC47C709}"/>
    <cellStyle name="Normal 13 7 5 10 8" xfId="21537" xr:uid="{8D3731D5-C318-46FF-9273-CCD24984EE6C}"/>
    <cellStyle name="Normal 13 7 5 10 9" xfId="21538" xr:uid="{BF7008E7-0541-4203-9ED1-F46C97B615D0}"/>
    <cellStyle name="Normal 13 7 5 11" xfId="21539" xr:uid="{80D8D99A-7C9F-4A55-BBD6-32625B7E9F66}"/>
    <cellStyle name="Normal 13 7 5 12" xfId="21540" xr:uid="{C1FA7C3B-6221-49FC-9DBB-1105E0698BFF}"/>
    <cellStyle name="Normal 13 7 5 13" xfId="21541" xr:uid="{E7CA297F-996A-48CF-9E90-A13A3C70C0AB}"/>
    <cellStyle name="Normal 13 7 5 14" xfId="21542" xr:uid="{6D3B5D69-4D02-4869-9D2B-706F88916121}"/>
    <cellStyle name="Normal 13 7 5 15" xfId="21543" xr:uid="{0C53BC43-717A-435E-8839-39F8E69540F3}"/>
    <cellStyle name="Normal 13 7 5 16" xfId="21544" xr:uid="{FC315E4A-8278-4FFB-A586-617B355C0AD6}"/>
    <cellStyle name="Normal 13 7 5 17" xfId="21545" xr:uid="{9126A05C-56C9-4330-B8BC-276486912382}"/>
    <cellStyle name="Normal 13 7 5 18" xfId="21546" xr:uid="{39DD3AAD-55B7-4635-8234-64409F5A5405}"/>
    <cellStyle name="Normal 13 7 5 19" xfId="21547" xr:uid="{808C45C9-2A28-4879-893F-1C7932A48917}"/>
    <cellStyle name="Normal 13 7 5 2" xfId="21548" xr:uid="{FC7A071D-2EEE-4FE7-8161-EA7E8D8D53B4}"/>
    <cellStyle name="Normal 13 7 5 2 10" xfId="21549" xr:uid="{76DC7B4E-8516-4A9B-A67E-1F52E87932D8}"/>
    <cellStyle name="Normal 13 7 5 2 11" xfId="21550" xr:uid="{4EBD6029-0389-4FD3-8815-7EA2DFA37B55}"/>
    <cellStyle name="Normal 13 7 5 2 12" xfId="21551" xr:uid="{05644321-3887-471F-A575-03501C461E8F}"/>
    <cellStyle name="Normal 13 7 5 2 13" xfId="21552" xr:uid="{5EA09FB4-27C6-4C5F-A2B6-4B2ABC462C1B}"/>
    <cellStyle name="Normal 13 7 5 2 14" xfId="21553" xr:uid="{2D787D1E-1777-4345-BF9A-9ED2DD464EBA}"/>
    <cellStyle name="Normal 13 7 5 2 15" xfId="21554" xr:uid="{CA878213-C1EC-4256-AF66-A6C34E7AFAC9}"/>
    <cellStyle name="Normal 13 7 5 2 16" xfId="21555" xr:uid="{F9F6F10C-12A4-4E6B-BC07-36373F66FFB3}"/>
    <cellStyle name="Normal 13 7 5 2 17" xfId="21556" xr:uid="{29E4F5E9-C8B4-403B-9E68-A0650310E3BA}"/>
    <cellStyle name="Normal 13 7 5 2 18" xfId="21557" xr:uid="{00EBFDA4-A6BE-4781-8FA2-29366EA80F9C}"/>
    <cellStyle name="Normal 13 7 5 2 19" xfId="21558" xr:uid="{A64097A2-AB2D-454F-8C7E-08D1CAC5C12D}"/>
    <cellStyle name="Normal 13 7 5 2 2" xfId="21559" xr:uid="{5CAE9E26-1EFB-4629-A728-D80DCE5832EE}"/>
    <cellStyle name="Normal 13 7 5 2 20" xfId="21560" xr:uid="{54229876-B79E-4AF1-8381-61FE082DDA03}"/>
    <cellStyle name="Normal 13 7 5 2 21" xfId="21561" xr:uid="{8BDEAE16-165D-4B34-BAC6-4EBD376DD65C}"/>
    <cellStyle name="Normal 13 7 5 2 22" xfId="21562" xr:uid="{9FB6091D-8D96-4B33-98E5-8A2AE4E946F4}"/>
    <cellStyle name="Normal 13 7 5 2 3" xfId="21563" xr:uid="{DA272C63-0626-4544-8530-4D6E1D3B6E2B}"/>
    <cellStyle name="Normal 13 7 5 2 4" xfId="21564" xr:uid="{D5AA4856-C9F5-43B8-AD80-D7AEDB929B5C}"/>
    <cellStyle name="Normal 13 7 5 2 5" xfId="21565" xr:uid="{C2845F7A-7EC2-4F50-A7DF-4D28DD1C56DC}"/>
    <cellStyle name="Normal 13 7 5 2 6" xfId="21566" xr:uid="{CDB2AA65-A9F9-4729-AF88-240A0C7C7881}"/>
    <cellStyle name="Normal 13 7 5 2 7" xfId="21567" xr:uid="{D4766D6F-9468-4233-AB3F-2A779A6288B5}"/>
    <cellStyle name="Normal 13 7 5 2 8" xfId="21568" xr:uid="{E0B14021-D888-4743-8B32-34FC2ED0F91F}"/>
    <cellStyle name="Normal 13 7 5 2 9" xfId="21569" xr:uid="{DED02D85-3BDC-4526-BFDD-6FC3A73C8D60}"/>
    <cellStyle name="Normal 13 7 5 20" xfId="21570" xr:uid="{C40E2781-81DD-4A32-8FA9-F9B4F26D46E1}"/>
    <cellStyle name="Normal 13 7 5 21" xfId="21571" xr:uid="{E6D61F89-6DAA-4013-A18B-DA58D62E0529}"/>
    <cellStyle name="Normal 13 7 5 22" xfId="21572" xr:uid="{D3B801E2-5347-40E6-A283-23B01AA3AD9F}"/>
    <cellStyle name="Normal 13 7 5 23" xfId="21573" xr:uid="{621F9AE3-1917-44CA-A80B-F2E6A70958D9}"/>
    <cellStyle name="Normal 13 7 5 24" xfId="21574" xr:uid="{82498F64-9BDA-48BB-8A1A-5F99C86C5C75}"/>
    <cellStyle name="Normal 13 7 5 25" xfId="21575" xr:uid="{8BE71F37-9068-4C05-ABE3-F69AAF21B9F0}"/>
    <cellStyle name="Normal 13 7 5 26" xfId="21576" xr:uid="{9BA754D8-B01B-4699-A781-F4EC0D0EC302}"/>
    <cellStyle name="Normal 13 7 5 27" xfId="21577" xr:uid="{270F9BBA-5143-44C6-B8BB-CD511103408E}"/>
    <cellStyle name="Normal 13 7 5 28" xfId="21578" xr:uid="{9246AA1B-BE48-43BC-9609-F5EFDC5ED4E7}"/>
    <cellStyle name="Normal 13 7 5 29" xfId="21579" xr:uid="{2F2A23E7-54B1-4C96-B536-924F829419AB}"/>
    <cellStyle name="Normal 13 7 5 3" xfId="21580" xr:uid="{DB208BFB-610F-452A-8AD6-1B126DE3C104}"/>
    <cellStyle name="Normal 13 7 5 3 10" xfId="21581" xr:uid="{CD3FC12C-3E26-4F29-9AFB-237898A464B3}"/>
    <cellStyle name="Normal 13 7 5 3 11" xfId="21582" xr:uid="{EA97E50F-6BAC-4A8C-9012-482AAE6D058C}"/>
    <cellStyle name="Normal 13 7 5 3 12" xfId="21583" xr:uid="{EAA0F8E5-AA32-4BAB-BAE6-6E79EBB0F618}"/>
    <cellStyle name="Normal 13 7 5 3 13" xfId="21584" xr:uid="{97312E70-D3E8-4B3B-A93B-CF12CD37AD9C}"/>
    <cellStyle name="Normal 13 7 5 3 14" xfId="21585" xr:uid="{1188AC31-DA50-423F-9D95-76BC681AEF19}"/>
    <cellStyle name="Normal 13 7 5 3 15" xfId="21586" xr:uid="{9A54ABA2-B61A-42CA-ACDB-96B78BEC89F2}"/>
    <cellStyle name="Normal 13 7 5 3 16" xfId="21587" xr:uid="{E69D7AF9-A059-4425-BC96-42BBF39A25F6}"/>
    <cellStyle name="Normal 13 7 5 3 17" xfId="21588" xr:uid="{3C4B8B1D-255D-4AF9-BEC5-7EF5359B3AE5}"/>
    <cellStyle name="Normal 13 7 5 3 18" xfId="21589" xr:uid="{8B51BF3D-5884-4B86-8638-A67BE260475C}"/>
    <cellStyle name="Normal 13 7 5 3 19" xfId="21590" xr:uid="{87F40CA7-CD41-46D4-9BB8-7BA65768AB12}"/>
    <cellStyle name="Normal 13 7 5 3 2" xfId="21591" xr:uid="{F100BFB7-201E-4179-B771-E4D52C5339CC}"/>
    <cellStyle name="Normal 13 7 5 3 20" xfId="21592" xr:uid="{5C213111-F0CD-4167-BB8A-2052A9E1479F}"/>
    <cellStyle name="Normal 13 7 5 3 21" xfId="21593" xr:uid="{26F6CE4F-E5FE-4AAA-92B7-D2DAD8AD2A06}"/>
    <cellStyle name="Normal 13 7 5 3 22" xfId="21594" xr:uid="{DC5F91E9-1A59-48E8-875B-E63C3CE16439}"/>
    <cellStyle name="Normal 13 7 5 3 3" xfId="21595" xr:uid="{20D27D2E-EC7F-4009-A947-AE48F796ABBA}"/>
    <cellStyle name="Normal 13 7 5 3 4" xfId="21596" xr:uid="{713B1CBE-3334-46BA-8413-7FD1D435B3F3}"/>
    <cellStyle name="Normal 13 7 5 3 5" xfId="21597" xr:uid="{10FDCC29-8766-4A33-AC42-7FFAC92F06BC}"/>
    <cellStyle name="Normal 13 7 5 3 6" xfId="21598" xr:uid="{58F872F5-7E88-406C-B528-63A3E4EF86D2}"/>
    <cellStyle name="Normal 13 7 5 3 7" xfId="21599" xr:uid="{4243BD31-5D6D-4E09-AE06-CA8502715CEA}"/>
    <cellStyle name="Normal 13 7 5 3 8" xfId="21600" xr:uid="{F4353DD4-CCB0-4EA8-B4DB-FEDC6D58A62C}"/>
    <cellStyle name="Normal 13 7 5 3 9" xfId="21601" xr:uid="{C0C6B2BA-123C-47D9-A169-D248B632ECB3}"/>
    <cellStyle name="Normal 13 7 5 30" xfId="21602" xr:uid="{31D97A81-E725-44C1-B5F8-F4FB58D138DD}"/>
    <cellStyle name="Normal 13 7 5 31" xfId="21603" xr:uid="{CC9A7C61-B7FB-4763-A902-4516EB0F14F0}"/>
    <cellStyle name="Normal 13 7 5 4" xfId="21604" xr:uid="{84BFEE54-C003-43DC-8B4B-C3E1184D6566}"/>
    <cellStyle name="Normal 13 7 5 4 10" xfId="21605" xr:uid="{E266A11D-2C23-40DE-BB07-1253ED573426}"/>
    <cellStyle name="Normal 13 7 5 4 11" xfId="21606" xr:uid="{EC8EE733-F191-4591-B125-D5C6981804BD}"/>
    <cellStyle name="Normal 13 7 5 4 12" xfId="21607" xr:uid="{BBDB0538-6BBC-4F54-BC87-C44C43020D62}"/>
    <cellStyle name="Normal 13 7 5 4 13" xfId="21608" xr:uid="{7049DBE5-F9D0-423F-A390-C8FD947793DC}"/>
    <cellStyle name="Normal 13 7 5 4 14" xfId="21609" xr:uid="{27B6617D-EFC4-4D67-8B3C-846C3834A33F}"/>
    <cellStyle name="Normal 13 7 5 4 15" xfId="21610" xr:uid="{1CC4AF44-0667-4C82-96C2-5865E00265B8}"/>
    <cellStyle name="Normal 13 7 5 4 16" xfId="21611" xr:uid="{F3746FF1-1A07-4E0D-8AF8-0E7D8707128F}"/>
    <cellStyle name="Normal 13 7 5 4 17" xfId="21612" xr:uid="{D7133062-DE0D-464D-99B0-BA221CA908A2}"/>
    <cellStyle name="Normal 13 7 5 4 18" xfId="21613" xr:uid="{53F16F84-AC17-423B-BF25-EABFA3D5BC5E}"/>
    <cellStyle name="Normal 13 7 5 4 19" xfId="21614" xr:uid="{C5FEA1DC-627C-4276-AE15-FEBA4A0A3CD3}"/>
    <cellStyle name="Normal 13 7 5 4 2" xfId="21615" xr:uid="{4D3F45E0-C7C5-44ED-9AD9-8F1278084E0B}"/>
    <cellStyle name="Normal 13 7 5 4 20" xfId="21616" xr:uid="{90B0B389-4287-40FD-8249-FDF1223C2C73}"/>
    <cellStyle name="Normal 13 7 5 4 21" xfId="21617" xr:uid="{7369D752-6371-436E-9865-739AD54A38B9}"/>
    <cellStyle name="Normal 13 7 5 4 22" xfId="21618" xr:uid="{B2A4F914-9E1C-4C60-90DB-9CEAE82C319B}"/>
    <cellStyle name="Normal 13 7 5 4 3" xfId="21619" xr:uid="{E042D17D-2DA2-44B1-BE0B-76204CF3C0F3}"/>
    <cellStyle name="Normal 13 7 5 4 4" xfId="21620" xr:uid="{2203E352-05D7-4495-B25C-9262DB9DD561}"/>
    <cellStyle name="Normal 13 7 5 4 5" xfId="21621" xr:uid="{0F64B51F-BB0F-413C-A730-84CFE94C08FD}"/>
    <cellStyle name="Normal 13 7 5 4 6" xfId="21622" xr:uid="{1F115B8B-8C9C-44CF-B387-3C5B39AA278D}"/>
    <cellStyle name="Normal 13 7 5 4 7" xfId="21623" xr:uid="{09F932F4-F341-4EA2-987A-F2C0C12E557F}"/>
    <cellStyle name="Normal 13 7 5 4 8" xfId="21624" xr:uid="{8B762FCF-51E3-4B56-8919-A33B093AB59F}"/>
    <cellStyle name="Normal 13 7 5 4 9" xfId="21625" xr:uid="{33F7E3EA-992E-467A-9F65-5B681E70407E}"/>
    <cellStyle name="Normal 13 7 5 5" xfId="21626" xr:uid="{4FBB21F9-E66F-4906-A0FC-0154E80407C6}"/>
    <cellStyle name="Normal 13 7 5 5 10" xfId="21627" xr:uid="{039CB153-34FE-417F-9D46-05F011F8A51C}"/>
    <cellStyle name="Normal 13 7 5 5 11" xfId="21628" xr:uid="{E4FA2C86-BC2E-4823-B7B7-B89604E782EC}"/>
    <cellStyle name="Normal 13 7 5 5 12" xfId="21629" xr:uid="{25643CEA-DCEE-4DE4-B958-220F06896CC2}"/>
    <cellStyle name="Normal 13 7 5 5 13" xfId="21630" xr:uid="{2F1D7580-DFDA-4B3A-ABF8-2D2D494466E0}"/>
    <cellStyle name="Normal 13 7 5 5 14" xfId="21631" xr:uid="{8B9B1F5F-AD3B-440F-BC26-67193C9941F9}"/>
    <cellStyle name="Normal 13 7 5 5 15" xfId="21632" xr:uid="{AF65752F-D85C-4413-B8B5-378BE9CAFD5E}"/>
    <cellStyle name="Normal 13 7 5 5 16" xfId="21633" xr:uid="{182E6592-4217-4A23-885B-436F23EF8861}"/>
    <cellStyle name="Normal 13 7 5 5 17" xfId="21634" xr:uid="{B68B457E-B5D4-46A6-93B8-717599782E9D}"/>
    <cellStyle name="Normal 13 7 5 5 18" xfId="21635" xr:uid="{B76A9FC1-16FD-4913-85BE-5E978BAA08B4}"/>
    <cellStyle name="Normal 13 7 5 5 19" xfId="21636" xr:uid="{EA4699E3-C027-4A31-A91A-B72CA3A1BA9A}"/>
    <cellStyle name="Normal 13 7 5 5 2" xfId="21637" xr:uid="{BDCD8222-8863-4AFF-9B84-5159FB2405D1}"/>
    <cellStyle name="Normal 13 7 5 5 20" xfId="21638" xr:uid="{82A0CBB5-0C27-49E0-9629-2DACC81E565F}"/>
    <cellStyle name="Normal 13 7 5 5 21" xfId="21639" xr:uid="{6EE8DC26-5D12-4D0D-809E-58834CB2E83C}"/>
    <cellStyle name="Normal 13 7 5 5 22" xfId="21640" xr:uid="{A1B2C094-98AC-471A-B475-6A04B067213B}"/>
    <cellStyle name="Normal 13 7 5 5 3" xfId="21641" xr:uid="{DB082311-E8FE-4DBF-B4B9-08FB535CB255}"/>
    <cellStyle name="Normal 13 7 5 5 4" xfId="21642" xr:uid="{9D10B989-CE75-499A-971E-542C017DD832}"/>
    <cellStyle name="Normal 13 7 5 5 5" xfId="21643" xr:uid="{3E728A5B-C4DA-4688-BD44-AE145B65DCCF}"/>
    <cellStyle name="Normal 13 7 5 5 6" xfId="21644" xr:uid="{2BD219CE-3834-49DE-9DC1-3B8E9168CB03}"/>
    <cellStyle name="Normal 13 7 5 5 7" xfId="21645" xr:uid="{46C3D7F0-A308-45AD-8B97-D2CF2E1D2097}"/>
    <cellStyle name="Normal 13 7 5 5 8" xfId="21646" xr:uid="{06B00990-CCA1-4C8D-A4A9-5DE0ECFC8D71}"/>
    <cellStyle name="Normal 13 7 5 5 9" xfId="21647" xr:uid="{DF257723-0D86-4DC5-BDBD-5172069C564D}"/>
    <cellStyle name="Normal 13 7 5 6" xfId="21648" xr:uid="{59CA50E4-1513-426C-89D6-7A0A843A0AC9}"/>
    <cellStyle name="Normal 13 7 5 6 10" xfId="21649" xr:uid="{A929E651-85A2-46BF-9723-629C34124184}"/>
    <cellStyle name="Normal 13 7 5 6 11" xfId="21650" xr:uid="{C61E31F0-A6A0-4677-91FA-27BF86870053}"/>
    <cellStyle name="Normal 13 7 5 6 12" xfId="21651" xr:uid="{1BFCEA74-03E5-46A9-BBE2-A3814191F676}"/>
    <cellStyle name="Normal 13 7 5 6 13" xfId="21652" xr:uid="{993C5421-BB75-47AF-9168-9FD748B45771}"/>
    <cellStyle name="Normal 13 7 5 6 14" xfId="21653" xr:uid="{A6230155-7A57-4D3F-BB2F-21D4D52E8824}"/>
    <cellStyle name="Normal 13 7 5 6 15" xfId="21654" xr:uid="{0A8BCE7D-2E9C-479A-8F16-9CA597F31A76}"/>
    <cellStyle name="Normal 13 7 5 6 16" xfId="21655" xr:uid="{328E286C-2C23-4A28-A63B-C7F7C28470AC}"/>
    <cellStyle name="Normal 13 7 5 6 17" xfId="21656" xr:uid="{32693098-BEC7-45B3-8DB9-A8A943C69A05}"/>
    <cellStyle name="Normal 13 7 5 6 18" xfId="21657" xr:uid="{7708A351-4CDB-4D47-BDE6-FCB46D529A86}"/>
    <cellStyle name="Normal 13 7 5 6 19" xfId="21658" xr:uid="{3C2734B8-8347-4B2C-BD1C-395BC003056B}"/>
    <cellStyle name="Normal 13 7 5 6 2" xfId="21659" xr:uid="{944F6C45-20DB-480F-BD87-EF68AD1D0D3E}"/>
    <cellStyle name="Normal 13 7 5 6 20" xfId="21660" xr:uid="{55C32225-8D19-46E7-8845-42E0AFFA0E5E}"/>
    <cellStyle name="Normal 13 7 5 6 21" xfId="21661" xr:uid="{125950B5-AC7F-4446-9CAC-6235202CC2AA}"/>
    <cellStyle name="Normal 13 7 5 6 22" xfId="21662" xr:uid="{89A427A0-E549-4E8D-BA65-7168F1FF6E9E}"/>
    <cellStyle name="Normal 13 7 5 6 3" xfId="21663" xr:uid="{B0EE390F-546A-4DFD-A47B-CA6791DD38E2}"/>
    <cellStyle name="Normal 13 7 5 6 4" xfId="21664" xr:uid="{E8811D5D-9D33-4FFF-A6AB-BEF6E767EC4A}"/>
    <cellStyle name="Normal 13 7 5 6 5" xfId="21665" xr:uid="{5C18B87D-06A1-452F-BF84-280BD8C257F6}"/>
    <cellStyle name="Normal 13 7 5 6 6" xfId="21666" xr:uid="{E5E06DAE-173D-4AFB-B6D8-A5272B665B0B}"/>
    <cellStyle name="Normal 13 7 5 6 7" xfId="21667" xr:uid="{3EE25D3F-52F4-4497-9C07-B3DF1EEB578D}"/>
    <cellStyle name="Normal 13 7 5 6 8" xfId="21668" xr:uid="{5824F288-CE20-4FB9-A0B8-48C02B5EA6A9}"/>
    <cellStyle name="Normal 13 7 5 6 9" xfId="21669" xr:uid="{97CFC815-BA41-4356-B2BE-BFCD4DD768FD}"/>
    <cellStyle name="Normal 13 7 5 7" xfId="21670" xr:uid="{267E4110-6B96-45DB-BD16-41428F97B0AD}"/>
    <cellStyle name="Normal 13 7 5 7 10" xfId="21671" xr:uid="{3186D73E-F0D9-4DF9-BD62-722B877945BD}"/>
    <cellStyle name="Normal 13 7 5 7 11" xfId="21672" xr:uid="{57DCC961-19A0-4040-B0B1-2C0CF39D1D6B}"/>
    <cellStyle name="Normal 13 7 5 7 12" xfId="21673" xr:uid="{3AEBBB19-2D19-4933-BE82-2DA4BF2F1527}"/>
    <cellStyle name="Normal 13 7 5 7 13" xfId="21674" xr:uid="{F7A98600-5B16-4F08-B0C4-98FBCCB29E0F}"/>
    <cellStyle name="Normal 13 7 5 7 14" xfId="21675" xr:uid="{A5D2F4C1-E97E-4993-84E5-7FB7837D86D2}"/>
    <cellStyle name="Normal 13 7 5 7 15" xfId="21676" xr:uid="{DC53BEA0-7192-4C63-AF33-E296D132595C}"/>
    <cellStyle name="Normal 13 7 5 7 16" xfId="21677" xr:uid="{1F45D21E-6494-4EB1-A369-1DCA5720ACC2}"/>
    <cellStyle name="Normal 13 7 5 7 17" xfId="21678" xr:uid="{8496891C-AA45-418A-BBE7-D6A69ACE80E1}"/>
    <cellStyle name="Normal 13 7 5 7 18" xfId="21679" xr:uid="{C93A02B7-D42E-4C7B-BFF6-08BD9EFA5C6E}"/>
    <cellStyle name="Normal 13 7 5 7 19" xfId="21680" xr:uid="{A62C7CFA-3D37-49BE-93F3-D2454686013F}"/>
    <cellStyle name="Normal 13 7 5 7 2" xfId="21681" xr:uid="{C84957C1-8F99-48D5-A6F6-E95762FBFDE1}"/>
    <cellStyle name="Normal 13 7 5 7 20" xfId="21682" xr:uid="{AA745757-93E3-4D87-B315-922E67A25723}"/>
    <cellStyle name="Normal 13 7 5 7 21" xfId="21683" xr:uid="{E55BCA08-6668-4AA2-8DCA-4592F6A21EF4}"/>
    <cellStyle name="Normal 13 7 5 7 22" xfId="21684" xr:uid="{43D3BF97-BF56-4837-890A-2D4D1C25DC4B}"/>
    <cellStyle name="Normal 13 7 5 7 3" xfId="21685" xr:uid="{03569FF8-3D8B-4B83-A282-B5901B945699}"/>
    <cellStyle name="Normal 13 7 5 7 4" xfId="21686" xr:uid="{D7DB6388-F651-4201-A30F-B668F93C9FD3}"/>
    <cellStyle name="Normal 13 7 5 7 5" xfId="21687" xr:uid="{7F58DDAE-BF79-4423-AF90-976AD23EA683}"/>
    <cellStyle name="Normal 13 7 5 7 6" xfId="21688" xr:uid="{7BB99AC8-7A34-4264-A628-18666D365331}"/>
    <cellStyle name="Normal 13 7 5 7 7" xfId="21689" xr:uid="{7BE5F08C-A3A3-4607-A9B9-B71C75848973}"/>
    <cellStyle name="Normal 13 7 5 7 8" xfId="21690" xr:uid="{EDB10660-BE99-457A-8694-982DC5A0DBE2}"/>
    <cellStyle name="Normal 13 7 5 7 9" xfId="21691" xr:uid="{8EA39E1C-DD10-462E-9D77-71D6D650F1F1}"/>
    <cellStyle name="Normal 13 7 5 8" xfId="21692" xr:uid="{3039214B-4C54-4555-8025-BF4468F2AAD0}"/>
    <cellStyle name="Normal 13 7 5 8 10" xfId="21693" xr:uid="{0A85B2BA-BF05-448B-9237-7C4E1FBF7BEE}"/>
    <cellStyle name="Normal 13 7 5 8 11" xfId="21694" xr:uid="{803A8531-B6A0-4CA6-8961-2E1E812DB6AD}"/>
    <cellStyle name="Normal 13 7 5 8 12" xfId="21695" xr:uid="{2383905E-5533-4899-873B-F36C03626010}"/>
    <cellStyle name="Normal 13 7 5 8 13" xfId="21696" xr:uid="{50850F16-2619-47D3-865C-44EAC0561B82}"/>
    <cellStyle name="Normal 13 7 5 8 14" xfId="21697" xr:uid="{98DB0D4D-6D36-4A5C-8527-CB267F2B47E7}"/>
    <cellStyle name="Normal 13 7 5 8 15" xfId="21698" xr:uid="{216DE84F-FF3D-46AD-80A3-6E2EF3CB3AE8}"/>
    <cellStyle name="Normal 13 7 5 8 16" xfId="21699" xr:uid="{AA2E2ACB-5B53-4A3C-8F96-2D84F9945A1A}"/>
    <cellStyle name="Normal 13 7 5 8 17" xfId="21700" xr:uid="{935A2EE7-119E-4FF6-BD24-8218BE1B49E2}"/>
    <cellStyle name="Normal 13 7 5 8 18" xfId="21701" xr:uid="{B96B7A46-FA13-4A89-B9C7-93703A6C23D1}"/>
    <cellStyle name="Normal 13 7 5 8 19" xfId="21702" xr:uid="{297CCB6B-46DF-49B4-9C5F-D8A3FA54FB6F}"/>
    <cellStyle name="Normal 13 7 5 8 2" xfId="21703" xr:uid="{E2CE80CC-176C-47F2-9B03-0F91ADA6C87B}"/>
    <cellStyle name="Normal 13 7 5 8 20" xfId="21704" xr:uid="{EF00F854-626E-4557-9420-E6B713DF8299}"/>
    <cellStyle name="Normal 13 7 5 8 21" xfId="21705" xr:uid="{207BE738-0E7B-40B7-A2F3-0EB025801E7D}"/>
    <cellStyle name="Normal 13 7 5 8 22" xfId="21706" xr:uid="{4BC1B2DD-7A79-4304-A76E-6B25F5289072}"/>
    <cellStyle name="Normal 13 7 5 8 3" xfId="21707" xr:uid="{2BE7A068-5152-4F7C-9E34-625FBBAAE086}"/>
    <cellStyle name="Normal 13 7 5 8 4" xfId="21708" xr:uid="{EF1B3236-C23C-4C55-970D-B32035FB3F4E}"/>
    <cellStyle name="Normal 13 7 5 8 5" xfId="21709" xr:uid="{3ECFF7A4-975C-4769-94EB-202EF801CBF3}"/>
    <cellStyle name="Normal 13 7 5 8 6" xfId="21710" xr:uid="{89577B76-9CA9-4B4C-AC1D-2385E7F62E76}"/>
    <cellStyle name="Normal 13 7 5 8 7" xfId="21711" xr:uid="{1D9B6FD1-3CFE-47C7-8E11-1344A3B14B82}"/>
    <cellStyle name="Normal 13 7 5 8 8" xfId="21712" xr:uid="{385C1CB3-79EA-4B1D-803E-CF0376C6A7D4}"/>
    <cellStyle name="Normal 13 7 5 8 9" xfId="21713" xr:uid="{E7CD22AD-F8FD-4C8D-A375-F5B5FD88F715}"/>
    <cellStyle name="Normal 13 7 5 9" xfId="21714" xr:uid="{2CE481AB-76B3-4474-B1BF-497503A91128}"/>
    <cellStyle name="Normal 13 7 5 9 10" xfId="21715" xr:uid="{D7A592F9-9C48-4435-A1A8-497399FEC5C6}"/>
    <cellStyle name="Normal 13 7 5 9 11" xfId="21716" xr:uid="{16C4658E-0FE2-4501-8D3A-5E93F9744E4D}"/>
    <cellStyle name="Normal 13 7 5 9 12" xfId="21717" xr:uid="{14E986AD-C83B-487D-BB92-63F5A5785223}"/>
    <cellStyle name="Normal 13 7 5 9 13" xfId="21718" xr:uid="{A980D846-13AA-4CF8-9ADC-3EC1C7329801}"/>
    <cellStyle name="Normal 13 7 5 9 14" xfId="21719" xr:uid="{B166BA97-A7D1-469C-9129-00AB2B9D8DF0}"/>
    <cellStyle name="Normal 13 7 5 9 15" xfId="21720" xr:uid="{B43EA95F-2D62-4E7F-BFAD-5E00AF2F9665}"/>
    <cellStyle name="Normal 13 7 5 9 16" xfId="21721" xr:uid="{3E21AD36-EBFC-4890-9A03-E72D924464A3}"/>
    <cellStyle name="Normal 13 7 5 9 17" xfId="21722" xr:uid="{0696A4B4-D633-4C99-A374-F4C18CB344D2}"/>
    <cellStyle name="Normal 13 7 5 9 18" xfId="21723" xr:uid="{0E294C32-2298-4945-BC8E-13E9AFA1E28F}"/>
    <cellStyle name="Normal 13 7 5 9 19" xfId="21724" xr:uid="{3296E475-C39F-4378-AD36-CF0F4ADB1BF6}"/>
    <cellStyle name="Normal 13 7 5 9 2" xfId="21725" xr:uid="{ED0CDB1B-EE92-4815-BA18-55A8A1BE9F58}"/>
    <cellStyle name="Normal 13 7 5 9 20" xfId="21726" xr:uid="{66787770-2CCC-4A75-94E1-3430B4C7380D}"/>
    <cellStyle name="Normal 13 7 5 9 21" xfId="21727" xr:uid="{215232A0-014D-4676-94D4-804827275E73}"/>
    <cellStyle name="Normal 13 7 5 9 22" xfId="21728" xr:uid="{27A61FF1-E41B-413B-B113-2AF6762B0FDF}"/>
    <cellStyle name="Normal 13 7 5 9 3" xfId="21729" xr:uid="{F71FA2A2-5CA3-4C58-8302-C802618332F5}"/>
    <cellStyle name="Normal 13 7 5 9 4" xfId="21730" xr:uid="{C2D80577-BA26-4ADB-9284-2BE23F5667D8}"/>
    <cellStyle name="Normal 13 7 5 9 5" xfId="21731" xr:uid="{C5291AAE-3489-45E0-A9B5-F08CC2AB72D4}"/>
    <cellStyle name="Normal 13 7 5 9 6" xfId="21732" xr:uid="{CE6BF789-9505-4845-8E0B-E534B2050259}"/>
    <cellStyle name="Normal 13 7 5 9 7" xfId="21733" xr:uid="{845B07CC-F90C-40FC-ABF4-FB8DDF19C741}"/>
    <cellStyle name="Normal 13 7 5 9 8" xfId="21734" xr:uid="{5CEA9D88-4920-433F-B966-8462B5DEE438}"/>
    <cellStyle name="Normal 13 7 5 9 9" xfId="21735" xr:uid="{B90038C0-204D-4574-B844-A4530535E67E}"/>
    <cellStyle name="Normal 13 7 6" xfId="21736" xr:uid="{70CB8F3C-CD0C-4444-BC52-D1C65A21209E}"/>
    <cellStyle name="Normal 13 7 6 10" xfId="21737" xr:uid="{8DF49A75-19CA-407D-BA74-41859DFFF1F1}"/>
    <cellStyle name="Normal 13 7 6 10 10" xfId="21738" xr:uid="{DD2F55C8-3394-45FC-A412-679F064852DB}"/>
    <cellStyle name="Normal 13 7 6 10 11" xfId="21739" xr:uid="{CB494618-4EBB-4742-A8FF-A11E83AA791D}"/>
    <cellStyle name="Normal 13 7 6 10 12" xfId="21740" xr:uid="{DD958D96-9C73-4286-8849-E045B1292B69}"/>
    <cellStyle name="Normal 13 7 6 10 13" xfId="21741" xr:uid="{44649D5D-C783-4B55-A9B3-AE0F44B5B237}"/>
    <cellStyle name="Normal 13 7 6 10 14" xfId="21742" xr:uid="{760A1245-B84E-48F0-915F-C7AB77D28B37}"/>
    <cellStyle name="Normal 13 7 6 10 15" xfId="21743" xr:uid="{57F9EAE1-6432-430A-9D17-A2FC856FEBAE}"/>
    <cellStyle name="Normal 13 7 6 10 16" xfId="21744" xr:uid="{594A4F6D-7DFB-4030-AB07-129BEF05B838}"/>
    <cellStyle name="Normal 13 7 6 10 17" xfId="21745" xr:uid="{6D4A9D2B-3DFA-4D8F-BDBB-B42D2283259A}"/>
    <cellStyle name="Normal 13 7 6 10 18" xfId="21746" xr:uid="{2F5A0FA3-A3AE-4B16-8F34-A4BE3C2A62D8}"/>
    <cellStyle name="Normal 13 7 6 10 19" xfId="21747" xr:uid="{10CD7409-9288-4A3F-A2CE-CF959CEF15A6}"/>
    <cellStyle name="Normal 13 7 6 10 2" xfId="21748" xr:uid="{D5BCF945-A3AB-4018-A231-71F92550FC4C}"/>
    <cellStyle name="Normal 13 7 6 10 20" xfId="21749" xr:uid="{F8B6C3F9-BB5B-4C05-BDA1-7EEB206E8D8E}"/>
    <cellStyle name="Normal 13 7 6 10 21" xfId="21750" xr:uid="{30B8BA56-CD81-467C-9441-E566DB457B47}"/>
    <cellStyle name="Normal 13 7 6 10 22" xfId="21751" xr:uid="{B7582FFA-8018-4E93-9C7A-05A301B171E1}"/>
    <cellStyle name="Normal 13 7 6 10 3" xfId="21752" xr:uid="{1005957E-A2A4-44C3-8F0B-2D787A449F6E}"/>
    <cellStyle name="Normal 13 7 6 10 4" xfId="21753" xr:uid="{E1FFB05D-03BC-49B3-ABF3-E50DCC84111D}"/>
    <cellStyle name="Normal 13 7 6 10 5" xfId="21754" xr:uid="{B54773B7-E541-4509-A717-7535E5B3FBED}"/>
    <cellStyle name="Normal 13 7 6 10 6" xfId="21755" xr:uid="{4807269F-AB66-4551-8AD7-189AE5C37E93}"/>
    <cellStyle name="Normal 13 7 6 10 7" xfId="21756" xr:uid="{4418BF32-706F-45E6-8633-04C84E9FF678}"/>
    <cellStyle name="Normal 13 7 6 10 8" xfId="21757" xr:uid="{C54FFC96-02A8-4716-91E5-3EFD7C26AD26}"/>
    <cellStyle name="Normal 13 7 6 10 9" xfId="21758" xr:uid="{603190B1-3C0E-49A0-B5E4-16708CE4D594}"/>
    <cellStyle name="Normal 13 7 6 11" xfId="21759" xr:uid="{01DD2BF8-4106-403B-9529-296B5C286114}"/>
    <cellStyle name="Normal 13 7 6 12" xfId="21760" xr:uid="{74AB5A4D-2F20-452C-A12B-80747AACE719}"/>
    <cellStyle name="Normal 13 7 6 13" xfId="21761" xr:uid="{D44F70A6-C24D-448B-A18A-C1ECBEE3B183}"/>
    <cellStyle name="Normal 13 7 6 14" xfId="21762" xr:uid="{AAB004F8-152D-40F7-ACF6-A8EAD815AFC2}"/>
    <cellStyle name="Normal 13 7 6 15" xfId="21763" xr:uid="{203630B7-0924-40A8-A9B1-53E8B3EAC3F5}"/>
    <cellStyle name="Normal 13 7 6 16" xfId="21764" xr:uid="{66F8E741-1A37-46A3-BB74-00B2D5C8ADCC}"/>
    <cellStyle name="Normal 13 7 6 17" xfId="21765" xr:uid="{ECE89C28-FB5A-4C4B-8D62-35A0AA87F8BB}"/>
    <cellStyle name="Normal 13 7 6 18" xfId="21766" xr:uid="{989F404F-2CB4-4CC6-8D95-8B2793762FA7}"/>
    <cellStyle name="Normal 13 7 6 19" xfId="21767" xr:uid="{FE535213-6751-4324-A3D9-5FB2E091D2A5}"/>
    <cellStyle name="Normal 13 7 6 2" xfId="21768" xr:uid="{300893D9-E276-4CAF-B520-3F6B79FD36C2}"/>
    <cellStyle name="Normal 13 7 6 2 10" xfId="21769" xr:uid="{0769A20D-92F0-4D7A-AF08-16E64120C363}"/>
    <cellStyle name="Normal 13 7 6 2 11" xfId="21770" xr:uid="{C1A9690E-F534-4B78-9D88-0D54E3EEA3AE}"/>
    <cellStyle name="Normal 13 7 6 2 12" xfId="21771" xr:uid="{4D9F5A02-34B5-4A8F-8A3F-AA589C73ADEB}"/>
    <cellStyle name="Normal 13 7 6 2 13" xfId="21772" xr:uid="{A373C0DC-21A7-401A-BF96-27CDD65B871B}"/>
    <cellStyle name="Normal 13 7 6 2 14" xfId="21773" xr:uid="{D76A12D0-DE1E-40AA-9B87-1F1138239C04}"/>
    <cellStyle name="Normal 13 7 6 2 15" xfId="21774" xr:uid="{6301C545-9513-4339-BA1B-0AB2906BD0E4}"/>
    <cellStyle name="Normal 13 7 6 2 16" xfId="21775" xr:uid="{03565F1F-C7D1-460D-A022-7502F0AC778D}"/>
    <cellStyle name="Normal 13 7 6 2 17" xfId="21776" xr:uid="{5CED8F1F-A87D-47F5-9244-E22E4D2E9FB3}"/>
    <cellStyle name="Normal 13 7 6 2 18" xfId="21777" xr:uid="{DAEC94F8-6FB8-47CD-9154-D8025E8AACFA}"/>
    <cellStyle name="Normal 13 7 6 2 19" xfId="21778" xr:uid="{86052D1B-72D9-4CE4-B91F-35D255C00DE2}"/>
    <cellStyle name="Normal 13 7 6 2 2" xfId="21779" xr:uid="{8B4025B5-06BF-4083-9592-33CD5A39E958}"/>
    <cellStyle name="Normal 13 7 6 2 20" xfId="21780" xr:uid="{4D455F13-96E3-4B23-AED5-44C28AD97B3D}"/>
    <cellStyle name="Normal 13 7 6 2 21" xfId="21781" xr:uid="{55120DC9-7BF9-4D9B-9BF9-ED9C71ED6E95}"/>
    <cellStyle name="Normal 13 7 6 2 22" xfId="21782" xr:uid="{CCD97E51-9BAA-435C-BF36-9308C6DD2CD5}"/>
    <cellStyle name="Normal 13 7 6 2 3" xfId="21783" xr:uid="{2CD0BD67-EE96-4B88-AEA8-2D581E426FD3}"/>
    <cellStyle name="Normal 13 7 6 2 4" xfId="21784" xr:uid="{2467AF57-2E31-41A5-86D3-1E31CD96BE53}"/>
    <cellStyle name="Normal 13 7 6 2 5" xfId="21785" xr:uid="{56064E45-D86D-4C48-830C-B51D0D598409}"/>
    <cellStyle name="Normal 13 7 6 2 6" xfId="21786" xr:uid="{4F8772A0-BF2D-4C99-B427-B250A9AE2EAC}"/>
    <cellStyle name="Normal 13 7 6 2 7" xfId="21787" xr:uid="{0F4A61A6-89F3-4609-8475-82C07E9F0C0E}"/>
    <cellStyle name="Normal 13 7 6 2 8" xfId="21788" xr:uid="{E4CBB709-B491-4AA8-8F9F-7E1D572D5D1E}"/>
    <cellStyle name="Normal 13 7 6 2 9" xfId="21789" xr:uid="{85A043F6-E64A-4CC3-838A-BCAF84D96FF4}"/>
    <cellStyle name="Normal 13 7 6 20" xfId="21790" xr:uid="{ED17BDB9-5147-4FE0-81AA-8E9C0C7632D0}"/>
    <cellStyle name="Normal 13 7 6 21" xfId="21791" xr:uid="{F75FE690-B20A-4D4F-920E-B86050CD9BB0}"/>
    <cellStyle name="Normal 13 7 6 22" xfId="21792" xr:uid="{623757EC-EC9B-49D5-891D-53D030F81673}"/>
    <cellStyle name="Normal 13 7 6 23" xfId="21793" xr:uid="{2CBF8023-09B8-40B4-98A3-740D6672C744}"/>
    <cellStyle name="Normal 13 7 6 24" xfId="21794" xr:uid="{B2DEA095-4DCD-4A17-8868-AD2DD312EBC5}"/>
    <cellStyle name="Normal 13 7 6 25" xfId="21795" xr:uid="{582D5942-AADA-4832-B4C1-C507B153A3A1}"/>
    <cellStyle name="Normal 13 7 6 26" xfId="21796" xr:uid="{7ABDEAEF-595F-44A7-B411-7EE2558DE9C1}"/>
    <cellStyle name="Normal 13 7 6 27" xfId="21797" xr:uid="{060235D9-A333-41B4-AF4E-174AFF30A231}"/>
    <cellStyle name="Normal 13 7 6 28" xfId="21798" xr:uid="{E3CD1103-13D1-46B6-9AA1-AEEADF847CFB}"/>
    <cellStyle name="Normal 13 7 6 29" xfId="21799" xr:uid="{36B3737C-9B8E-4F7E-8DD4-0BFDFC0F8820}"/>
    <cellStyle name="Normal 13 7 6 3" xfId="21800" xr:uid="{F53F1A93-BEDD-4E1B-9B3F-813514AF75E9}"/>
    <cellStyle name="Normal 13 7 6 3 10" xfId="21801" xr:uid="{02C8FEEF-7A71-4F78-9287-126F5CF844E9}"/>
    <cellStyle name="Normal 13 7 6 3 11" xfId="21802" xr:uid="{ED15CD43-BA43-4697-BF78-BDE17D204631}"/>
    <cellStyle name="Normal 13 7 6 3 12" xfId="21803" xr:uid="{29B38361-F25B-4B71-B2EB-9B1AE7210FDD}"/>
    <cellStyle name="Normal 13 7 6 3 13" xfId="21804" xr:uid="{CF68A8B9-3AF1-49FE-A97A-BB483990C182}"/>
    <cellStyle name="Normal 13 7 6 3 14" xfId="21805" xr:uid="{3175C054-4187-4645-A0E7-42210F55A7D4}"/>
    <cellStyle name="Normal 13 7 6 3 15" xfId="21806" xr:uid="{D58CFC08-A82B-416A-88D1-E58D57B09222}"/>
    <cellStyle name="Normal 13 7 6 3 16" xfId="21807" xr:uid="{B4C0B9B7-B27D-486C-8368-70A82882FF23}"/>
    <cellStyle name="Normal 13 7 6 3 17" xfId="21808" xr:uid="{8CA4D800-B4D9-4672-BD01-3F7F1A6F92B2}"/>
    <cellStyle name="Normal 13 7 6 3 18" xfId="21809" xr:uid="{DCE482DA-7DE2-42BE-96F1-10A49F27C225}"/>
    <cellStyle name="Normal 13 7 6 3 19" xfId="21810" xr:uid="{B318AFF0-0232-4BDD-A3BC-62DD9F6C10F3}"/>
    <cellStyle name="Normal 13 7 6 3 2" xfId="21811" xr:uid="{D1206588-CB12-4535-AEAA-E7762383668C}"/>
    <cellStyle name="Normal 13 7 6 3 20" xfId="21812" xr:uid="{DCA3437E-8880-4E78-B983-7C306F5AB55B}"/>
    <cellStyle name="Normal 13 7 6 3 21" xfId="21813" xr:uid="{E171137B-8F92-41CD-A363-531746DCEB1F}"/>
    <cellStyle name="Normal 13 7 6 3 22" xfId="21814" xr:uid="{4069D125-0B70-4150-9B4A-A67E526639A7}"/>
    <cellStyle name="Normal 13 7 6 3 3" xfId="21815" xr:uid="{00C6327B-2487-4B18-9B28-FA03A2CFF330}"/>
    <cellStyle name="Normal 13 7 6 3 4" xfId="21816" xr:uid="{89E938C7-423B-4E66-B7FF-9EEEC0F73364}"/>
    <cellStyle name="Normal 13 7 6 3 5" xfId="21817" xr:uid="{A6E3AEF1-23B2-4CCA-8866-884569A62B36}"/>
    <cellStyle name="Normal 13 7 6 3 6" xfId="21818" xr:uid="{4196CF67-ED32-48E2-AA52-3DF3EE7809E2}"/>
    <cellStyle name="Normal 13 7 6 3 7" xfId="21819" xr:uid="{563AD0CF-CC89-4536-899F-FCD6E056FAC2}"/>
    <cellStyle name="Normal 13 7 6 3 8" xfId="21820" xr:uid="{419D1E83-0C0F-4AB8-ACCC-467637282D16}"/>
    <cellStyle name="Normal 13 7 6 3 9" xfId="21821" xr:uid="{4BE09729-2732-4898-BA0C-D94990C8A469}"/>
    <cellStyle name="Normal 13 7 6 30" xfId="21822" xr:uid="{1310EBDD-7030-4FAA-AE5B-1D73CC427833}"/>
    <cellStyle name="Normal 13 7 6 31" xfId="21823" xr:uid="{67BEA7CE-6EF8-445A-8E1B-63F01EEB5F01}"/>
    <cellStyle name="Normal 13 7 6 4" xfId="21824" xr:uid="{3FC52628-0A3E-4F55-9F92-32E4D33DBD20}"/>
    <cellStyle name="Normal 13 7 6 4 10" xfId="21825" xr:uid="{0A648E10-7619-41A5-B8D4-41E607EF1542}"/>
    <cellStyle name="Normal 13 7 6 4 11" xfId="21826" xr:uid="{A45DCFEF-5648-4D4A-A926-AF3FF5495465}"/>
    <cellStyle name="Normal 13 7 6 4 12" xfId="21827" xr:uid="{9879610E-B9CD-4E35-8DC2-D98FB511514B}"/>
    <cellStyle name="Normal 13 7 6 4 13" xfId="21828" xr:uid="{E96934F8-EAE9-46B2-A6F2-37A0D99495F7}"/>
    <cellStyle name="Normal 13 7 6 4 14" xfId="21829" xr:uid="{8829E963-89B1-4B39-BB42-B002FBC8CD89}"/>
    <cellStyle name="Normal 13 7 6 4 15" xfId="21830" xr:uid="{5B2FB999-86C1-4DDA-B732-D013C76EE6E2}"/>
    <cellStyle name="Normal 13 7 6 4 16" xfId="21831" xr:uid="{4A5DF597-6A93-40CF-9209-58BE16F2BC59}"/>
    <cellStyle name="Normal 13 7 6 4 17" xfId="21832" xr:uid="{9B2CEEB3-A434-45F9-A0CF-D41FC3CD4CB3}"/>
    <cellStyle name="Normal 13 7 6 4 18" xfId="21833" xr:uid="{729891E4-0971-4D4A-B657-C85042152E97}"/>
    <cellStyle name="Normal 13 7 6 4 19" xfId="21834" xr:uid="{8B555AC1-9E97-4229-862D-B9A69BB9C5CB}"/>
    <cellStyle name="Normal 13 7 6 4 2" xfId="21835" xr:uid="{77F6CD06-A61D-4584-9DEB-CA709E0B9C97}"/>
    <cellStyle name="Normal 13 7 6 4 20" xfId="21836" xr:uid="{2110A945-5191-4A9A-8AB0-821C02266A6F}"/>
    <cellStyle name="Normal 13 7 6 4 21" xfId="21837" xr:uid="{C155DBB9-13C4-49AA-8D45-1AEA5A40A681}"/>
    <cellStyle name="Normal 13 7 6 4 22" xfId="21838" xr:uid="{2F021754-442F-4933-AE41-840C1B913679}"/>
    <cellStyle name="Normal 13 7 6 4 3" xfId="21839" xr:uid="{59EC489C-2685-4214-B6C1-39E2CF0B180A}"/>
    <cellStyle name="Normal 13 7 6 4 4" xfId="21840" xr:uid="{4C0CE908-91D4-4FD2-8BA1-2F29B08A2973}"/>
    <cellStyle name="Normal 13 7 6 4 5" xfId="21841" xr:uid="{F89D49B1-7C0C-406F-9E11-3044002A2571}"/>
    <cellStyle name="Normal 13 7 6 4 6" xfId="21842" xr:uid="{0E97FD8A-BBF3-48F2-85C9-EB5CD704DAE4}"/>
    <cellStyle name="Normal 13 7 6 4 7" xfId="21843" xr:uid="{BEB29896-C9EB-491B-AF54-3D37B6AB9DB7}"/>
    <cellStyle name="Normal 13 7 6 4 8" xfId="21844" xr:uid="{0D2BB7F2-82D8-4894-8ABC-EB115D9C088B}"/>
    <cellStyle name="Normal 13 7 6 4 9" xfId="21845" xr:uid="{63613D90-8345-4FF0-8AD3-4417B3EE7E1D}"/>
    <cellStyle name="Normal 13 7 6 5" xfId="21846" xr:uid="{ACC754FC-1D57-4930-99FE-E5BE3954CAA3}"/>
    <cellStyle name="Normal 13 7 6 5 10" xfId="21847" xr:uid="{E3313375-254F-4AE1-B720-2A84B4220160}"/>
    <cellStyle name="Normal 13 7 6 5 11" xfId="21848" xr:uid="{86637180-28EA-4926-B1A1-340130A7EBEF}"/>
    <cellStyle name="Normal 13 7 6 5 12" xfId="21849" xr:uid="{ADB8412D-B256-4617-A165-5603BC01F86C}"/>
    <cellStyle name="Normal 13 7 6 5 13" xfId="21850" xr:uid="{4FDCD03F-D07F-4E97-B034-156EF530F091}"/>
    <cellStyle name="Normal 13 7 6 5 14" xfId="21851" xr:uid="{D575F21C-60A2-4B9D-A857-FB0AA3456BB8}"/>
    <cellStyle name="Normal 13 7 6 5 15" xfId="21852" xr:uid="{872F850E-184C-4896-98B5-A728202EAD3D}"/>
    <cellStyle name="Normal 13 7 6 5 16" xfId="21853" xr:uid="{6844034C-500F-43F2-9E1B-6C63266456A1}"/>
    <cellStyle name="Normal 13 7 6 5 17" xfId="21854" xr:uid="{14577865-7189-408E-B310-5CA7CC43535B}"/>
    <cellStyle name="Normal 13 7 6 5 18" xfId="21855" xr:uid="{0E62D065-C9EC-44BD-A4A0-7EEBB4A470FB}"/>
    <cellStyle name="Normal 13 7 6 5 19" xfId="21856" xr:uid="{FD95C5CE-F80E-4EFD-A488-3A4A1E035621}"/>
    <cellStyle name="Normal 13 7 6 5 2" xfId="21857" xr:uid="{9ECE250C-DFE4-49E7-8CB5-9DBF7883BF38}"/>
    <cellStyle name="Normal 13 7 6 5 20" xfId="21858" xr:uid="{6DE6B68F-3080-43E1-BE20-DACC8AF141A7}"/>
    <cellStyle name="Normal 13 7 6 5 21" xfId="21859" xr:uid="{2211E390-44C5-4DAF-90C7-85FB422F1B7A}"/>
    <cellStyle name="Normal 13 7 6 5 22" xfId="21860" xr:uid="{3E8AAEC8-8F6C-4678-8FBC-D8BE6A74811B}"/>
    <cellStyle name="Normal 13 7 6 5 3" xfId="21861" xr:uid="{D4E8D030-03CB-4966-80F5-BCF7610F7A68}"/>
    <cellStyle name="Normal 13 7 6 5 4" xfId="21862" xr:uid="{638885B2-3791-491D-8707-13AB9C35CCAF}"/>
    <cellStyle name="Normal 13 7 6 5 5" xfId="21863" xr:uid="{B23E4289-4D7D-4E99-8884-386E46ACF5CD}"/>
    <cellStyle name="Normal 13 7 6 5 6" xfId="21864" xr:uid="{8F26DFD7-7FED-4E4F-8DF8-39FDCEE45390}"/>
    <cellStyle name="Normal 13 7 6 5 7" xfId="21865" xr:uid="{962EDC79-60E6-4317-A281-5D1BD347EE01}"/>
    <cellStyle name="Normal 13 7 6 5 8" xfId="21866" xr:uid="{AFF11EB5-29F9-46A0-B227-1C358C1AB1A0}"/>
    <cellStyle name="Normal 13 7 6 5 9" xfId="21867" xr:uid="{781BB9BD-DD68-4771-AD0F-80CCEE08BB12}"/>
    <cellStyle name="Normal 13 7 6 6" xfId="21868" xr:uid="{0777C00C-2290-4CCF-8C08-DFE8E656D6F7}"/>
    <cellStyle name="Normal 13 7 6 6 10" xfId="21869" xr:uid="{FF3A24B0-7A83-4B89-8628-84D4E6BC3D51}"/>
    <cellStyle name="Normal 13 7 6 6 11" xfId="21870" xr:uid="{70FF93F2-BF0E-41E4-A45D-0AB5A14A6CB5}"/>
    <cellStyle name="Normal 13 7 6 6 12" xfId="21871" xr:uid="{ABE6128E-7BD9-4494-AB40-4B13F62E9130}"/>
    <cellStyle name="Normal 13 7 6 6 13" xfId="21872" xr:uid="{FC410B9C-A303-4ABA-8D7C-89F75142CA76}"/>
    <cellStyle name="Normal 13 7 6 6 14" xfId="21873" xr:uid="{0B8F10E5-34C9-4AB8-A6D5-223161E9EDAF}"/>
    <cellStyle name="Normal 13 7 6 6 15" xfId="21874" xr:uid="{979F7C53-7838-4E8D-A32D-78BA097BBF18}"/>
    <cellStyle name="Normal 13 7 6 6 16" xfId="21875" xr:uid="{BB5C2390-956E-4383-8B61-C050AE8B3597}"/>
    <cellStyle name="Normal 13 7 6 6 17" xfId="21876" xr:uid="{770EF236-8357-466E-BCC2-946671DBE5F4}"/>
    <cellStyle name="Normal 13 7 6 6 18" xfId="21877" xr:uid="{B54141F1-A278-4F92-A989-5D605F286838}"/>
    <cellStyle name="Normal 13 7 6 6 19" xfId="21878" xr:uid="{3A07BD01-B858-4947-B8AF-96E98F222729}"/>
    <cellStyle name="Normal 13 7 6 6 2" xfId="21879" xr:uid="{790C3A75-0740-482B-A415-4409837E3725}"/>
    <cellStyle name="Normal 13 7 6 6 20" xfId="21880" xr:uid="{4390D05B-E87B-40FF-A3A4-1BCB009DBEF8}"/>
    <cellStyle name="Normal 13 7 6 6 21" xfId="21881" xr:uid="{A59DA2AD-E595-42C9-A006-8EE83C982B1F}"/>
    <cellStyle name="Normal 13 7 6 6 22" xfId="21882" xr:uid="{9BEC23A6-AF2C-4F5C-A48B-D133C2C21D6E}"/>
    <cellStyle name="Normal 13 7 6 6 3" xfId="21883" xr:uid="{8EEF4BBB-5476-456C-B216-BA57CCC0BDB0}"/>
    <cellStyle name="Normal 13 7 6 6 4" xfId="21884" xr:uid="{6358FCF8-E91D-4A9F-95BC-5EBBB310FBC1}"/>
    <cellStyle name="Normal 13 7 6 6 5" xfId="21885" xr:uid="{0D6DFFAC-CB74-4B18-8E83-F78C17A0FD52}"/>
    <cellStyle name="Normal 13 7 6 6 6" xfId="21886" xr:uid="{CF9D5BC1-1038-41EC-A668-BE625F0203FC}"/>
    <cellStyle name="Normal 13 7 6 6 7" xfId="21887" xr:uid="{594B1BB7-74C2-415C-BC06-D99323E219BA}"/>
    <cellStyle name="Normal 13 7 6 6 8" xfId="21888" xr:uid="{7E528C95-D5A9-468B-9193-172B87756002}"/>
    <cellStyle name="Normal 13 7 6 6 9" xfId="21889" xr:uid="{4E0CB531-3C1D-4614-B78B-25DC9CE6498A}"/>
    <cellStyle name="Normal 13 7 6 7" xfId="21890" xr:uid="{7A0495A8-05C2-4A42-BD67-71360AEAB1DC}"/>
    <cellStyle name="Normal 13 7 6 7 10" xfId="21891" xr:uid="{763AC498-D116-4287-8701-18850DB56B20}"/>
    <cellStyle name="Normal 13 7 6 7 11" xfId="21892" xr:uid="{C3FD8210-6B62-4E1A-A1E9-0285F4E91971}"/>
    <cellStyle name="Normal 13 7 6 7 12" xfId="21893" xr:uid="{FFF093D5-F1BB-499F-A80F-A7C1E92DC94E}"/>
    <cellStyle name="Normal 13 7 6 7 13" xfId="21894" xr:uid="{8C8CE929-257D-473B-9262-1C440992D7DA}"/>
    <cellStyle name="Normal 13 7 6 7 14" xfId="21895" xr:uid="{1E4B6A5B-05DA-429C-9EF4-6BC57E15703E}"/>
    <cellStyle name="Normal 13 7 6 7 15" xfId="21896" xr:uid="{D9484A9E-5773-4042-9B06-851E9469FC07}"/>
    <cellStyle name="Normal 13 7 6 7 16" xfId="21897" xr:uid="{D016A3D8-6C90-4807-8E6D-EB93FB4E694C}"/>
    <cellStyle name="Normal 13 7 6 7 17" xfId="21898" xr:uid="{5AF947DD-53F0-476A-AB36-51E8B0374069}"/>
    <cellStyle name="Normal 13 7 6 7 18" xfId="21899" xr:uid="{ED84AFD6-937C-4F47-A2BC-AAFB1B981EA9}"/>
    <cellStyle name="Normal 13 7 6 7 19" xfId="21900" xr:uid="{E1AA4264-1E87-430B-9383-D3DFD819465A}"/>
    <cellStyle name="Normal 13 7 6 7 2" xfId="21901" xr:uid="{D65A2B85-4CD8-4FE7-BE32-567BD2804FE8}"/>
    <cellStyle name="Normal 13 7 6 7 20" xfId="21902" xr:uid="{56FFFD27-B17D-44B8-BAC6-4FAF815B6F5C}"/>
    <cellStyle name="Normal 13 7 6 7 21" xfId="21903" xr:uid="{51887E24-C81A-4CB3-B5F5-1FEDA0C3B133}"/>
    <cellStyle name="Normal 13 7 6 7 22" xfId="21904" xr:uid="{AE0C86C2-BFB3-4B8A-AC56-09402BAE9A18}"/>
    <cellStyle name="Normal 13 7 6 7 3" xfId="21905" xr:uid="{2208E435-2CA6-4760-933C-F1CDE1D7D37A}"/>
    <cellStyle name="Normal 13 7 6 7 4" xfId="21906" xr:uid="{37F07814-2290-4FC7-AAF2-C2D7769F1660}"/>
    <cellStyle name="Normal 13 7 6 7 5" xfId="21907" xr:uid="{655B6D8D-2B4D-421E-B5CB-CE1040A9195B}"/>
    <cellStyle name="Normal 13 7 6 7 6" xfId="21908" xr:uid="{C0D328A1-445D-4AD4-818B-697D8EB3CD5B}"/>
    <cellStyle name="Normal 13 7 6 7 7" xfId="21909" xr:uid="{F30F8608-65E6-41BF-889F-ED16B055C649}"/>
    <cellStyle name="Normal 13 7 6 7 8" xfId="21910" xr:uid="{7A781AAB-8E0C-4540-BB77-6BB4549E995D}"/>
    <cellStyle name="Normal 13 7 6 7 9" xfId="21911" xr:uid="{9FF811A7-A08E-4916-9CB2-2EDCFD1E9D8B}"/>
    <cellStyle name="Normal 13 7 6 8" xfId="21912" xr:uid="{C9BF52A3-9F69-4DE8-B60D-51B5F029AFE2}"/>
    <cellStyle name="Normal 13 7 6 8 10" xfId="21913" xr:uid="{AF8A5FCC-1849-4962-BAFD-EE0F39F98CD1}"/>
    <cellStyle name="Normal 13 7 6 8 11" xfId="21914" xr:uid="{ADFAB13C-B619-4A07-9791-1496E7700CEB}"/>
    <cellStyle name="Normal 13 7 6 8 12" xfId="21915" xr:uid="{7782D0DA-DEEB-4046-BC1C-1DE338AA871E}"/>
    <cellStyle name="Normal 13 7 6 8 13" xfId="21916" xr:uid="{55008A55-3B25-4640-BFFB-8346D3F4E3C6}"/>
    <cellStyle name="Normal 13 7 6 8 14" xfId="21917" xr:uid="{01B1ADCA-8250-4927-A7F5-C62706AD0572}"/>
    <cellStyle name="Normal 13 7 6 8 15" xfId="21918" xr:uid="{672A2FC4-0173-4068-A586-35BCF950347B}"/>
    <cellStyle name="Normal 13 7 6 8 16" xfId="21919" xr:uid="{416FE748-FD24-4B47-8548-30F650948538}"/>
    <cellStyle name="Normal 13 7 6 8 17" xfId="21920" xr:uid="{AA9F77F2-5E0B-4136-AB9A-04A088EB3010}"/>
    <cellStyle name="Normal 13 7 6 8 18" xfId="21921" xr:uid="{F13BF247-C94A-4A31-A474-64F5A879D8AE}"/>
    <cellStyle name="Normal 13 7 6 8 19" xfId="21922" xr:uid="{C594A949-F3D9-4E80-A926-402613C68C0C}"/>
    <cellStyle name="Normal 13 7 6 8 2" xfId="21923" xr:uid="{49E04C05-15F0-4FD8-98CA-DC742CA8AD42}"/>
    <cellStyle name="Normal 13 7 6 8 20" xfId="21924" xr:uid="{657BF1EE-82FC-4664-8448-14E958D14606}"/>
    <cellStyle name="Normal 13 7 6 8 21" xfId="21925" xr:uid="{0D7BD23B-DFD3-4A92-A040-F235D5AABB7A}"/>
    <cellStyle name="Normal 13 7 6 8 22" xfId="21926" xr:uid="{7F947458-4FA9-4DD0-B2E3-34ACA4607447}"/>
    <cellStyle name="Normal 13 7 6 8 3" xfId="21927" xr:uid="{C82F4B03-C440-460C-AC80-F0BD3220A524}"/>
    <cellStyle name="Normal 13 7 6 8 4" xfId="21928" xr:uid="{CCD46774-B033-441D-9981-335D5DB0092D}"/>
    <cellStyle name="Normal 13 7 6 8 5" xfId="21929" xr:uid="{2033BF89-5323-4CFB-8B4E-31A58429FDFD}"/>
    <cellStyle name="Normal 13 7 6 8 6" xfId="21930" xr:uid="{F37709DA-43DE-4596-B8E0-255F9086F31E}"/>
    <cellStyle name="Normal 13 7 6 8 7" xfId="21931" xr:uid="{23F63F00-C40D-49F3-A786-11F2AC8B424A}"/>
    <cellStyle name="Normal 13 7 6 8 8" xfId="21932" xr:uid="{18267B49-9B33-41EC-8650-64B77DA5F130}"/>
    <cellStyle name="Normal 13 7 6 8 9" xfId="21933" xr:uid="{399CE6BA-8381-4D20-A880-BFB0EF22A799}"/>
    <cellStyle name="Normal 13 7 6 9" xfId="21934" xr:uid="{3CAE2539-90FE-4473-A22B-4B55A4E7F1B2}"/>
    <cellStyle name="Normal 13 7 6 9 10" xfId="21935" xr:uid="{2DF5932A-A5B3-4DF8-AC49-3B0AB13C28EB}"/>
    <cellStyle name="Normal 13 7 6 9 11" xfId="21936" xr:uid="{6546CCA3-6767-46DF-8C4A-477864C4E66B}"/>
    <cellStyle name="Normal 13 7 6 9 12" xfId="21937" xr:uid="{D1BF895A-3AAC-42AB-BC32-6ADA4857C15F}"/>
    <cellStyle name="Normal 13 7 6 9 13" xfId="21938" xr:uid="{A3F04548-CE11-4CA2-BE72-AB163F02726A}"/>
    <cellStyle name="Normal 13 7 6 9 14" xfId="21939" xr:uid="{544F8E59-01BF-4818-AE5E-98186BF90CEE}"/>
    <cellStyle name="Normal 13 7 6 9 15" xfId="21940" xr:uid="{0D94E4A8-218B-4C30-8BCC-CB34D15DC086}"/>
    <cellStyle name="Normal 13 7 6 9 16" xfId="21941" xr:uid="{5AF7E51E-2447-4B28-BA75-E9DA69DAC5B1}"/>
    <cellStyle name="Normal 13 7 6 9 17" xfId="21942" xr:uid="{27685B4F-D8C5-4024-AA9C-04EEB36F70AF}"/>
    <cellStyle name="Normal 13 7 6 9 18" xfId="21943" xr:uid="{4044F76F-7A2D-4B63-BA82-5317186FA405}"/>
    <cellStyle name="Normal 13 7 6 9 19" xfId="21944" xr:uid="{0FEFF4F4-2982-4155-88A2-12DBA9774902}"/>
    <cellStyle name="Normal 13 7 6 9 2" xfId="21945" xr:uid="{7CCABBD7-5FA9-4FE9-AC6C-880280B39CC0}"/>
    <cellStyle name="Normal 13 7 6 9 20" xfId="21946" xr:uid="{65C3902E-877B-41F5-B294-420182345708}"/>
    <cellStyle name="Normal 13 7 6 9 21" xfId="21947" xr:uid="{A170850F-81E2-436F-A509-FA3CA373D3D9}"/>
    <cellStyle name="Normal 13 7 6 9 22" xfId="21948" xr:uid="{ABB0917F-7A89-4249-9491-1EB29AD520F4}"/>
    <cellStyle name="Normal 13 7 6 9 3" xfId="21949" xr:uid="{2861D6B4-5C09-4F04-BDC7-6107B1C9A80F}"/>
    <cellStyle name="Normal 13 7 6 9 4" xfId="21950" xr:uid="{F2A7F557-73E4-47EC-A498-A6DA24CE6449}"/>
    <cellStyle name="Normal 13 7 6 9 5" xfId="21951" xr:uid="{B9420241-7D48-4A57-9215-275790D41651}"/>
    <cellStyle name="Normal 13 7 6 9 6" xfId="21952" xr:uid="{A6BB758C-7E1B-47B8-B634-918BCDCA030C}"/>
    <cellStyle name="Normal 13 7 6 9 7" xfId="21953" xr:uid="{6B92352F-CE14-4946-B5E1-880CC514C34C}"/>
    <cellStyle name="Normal 13 7 6 9 8" xfId="21954" xr:uid="{1498BD3E-CB22-486F-BC5E-75F9E003B7FE}"/>
    <cellStyle name="Normal 13 7 6 9 9" xfId="21955" xr:uid="{8CCAD105-E7DD-4627-B19E-6EDC0F4BDB7C}"/>
    <cellStyle name="Normal 13 7 7" xfId="21956" xr:uid="{6B646502-802D-4C89-BE00-832AE0DC2441}"/>
    <cellStyle name="Normal 13 7 7 10" xfId="21957" xr:uid="{96E50CCE-D5A7-498C-B2DE-9B5A889D701E}"/>
    <cellStyle name="Normal 13 7 7 11" xfId="21958" xr:uid="{CE55B1D5-3923-47A7-9D79-798A18CAD2A9}"/>
    <cellStyle name="Normal 13 7 7 12" xfId="21959" xr:uid="{3332CCE9-80FB-4D85-B596-1C589ACE7995}"/>
    <cellStyle name="Normal 13 7 7 13" xfId="21960" xr:uid="{C0D55A38-6773-4BB4-B360-5FEFFE2853DE}"/>
    <cellStyle name="Normal 13 7 7 14" xfId="21961" xr:uid="{856909F3-90A5-4091-AB8C-73532509015F}"/>
    <cellStyle name="Normal 13 7 7 15" xfId="21962" xr:uid="{E92EF31B-E5F7-462A-AB00-125F61442547}"/>
    <cellStyle name="Normal 13 7 7 16" xfId="21963" xr:uid="{AB724E1E-3C1D-4BE4-8CAB-1A77508C2F90}"/>
    <cellStyle name="Normal 13 7 7 17" xfId="21964" xr:uid="{4B4C09C3-B1A0-4596-A134-95779FBDF5BB}"/>
    <cellStyle name="Normal 13 7 7 18" xfId="21965" xr:uid="{AF442A28-0BF2-4471-BDE9-D193A532BA55}"/>
    <cellStyle name="Normal 13 7 7 19" xfId="21966" xr:uid="{4E9BEDC5-3676-43AE-8639-CFDAD11C6D6B}"/>
    <cellStyle name="Normal 13 7 7 2" xfId="21967" xr:uid="{E4837FB7-D86B-4716-A5D4-1130F5C099F2}"/>
    <cellStyle name="Normal 13 7 7 20" xfId="21968" xr:uid="{61594437-391A-4CE4-89B5-8E9015D8810C}"/>
    <cellStyle name="Normal 13 7 7 21" xfId="21969" xr:uid="{19B35CBF-0525-4F48-A004-E8C904225E2E}"/>
    <cellStyle name="Normal 13 7 7 22" xfId="21970" xr:uid="{E3D61F50-5003-41E4-B026-ECEF076E1496}"/>
    <cellStyle name="Normal 13 7 7 3" xfId="21971" xr:uid="{D881B2D0-1396-45E1-BC84-A7E41FD3B48C}"/>
    <cellStyle name="Normal 13 7 7 4" xfId="21972" xr:uid="{CA2246EA-8DAA-4642-94B6-FAF3E82ABE0F}"/>
    <cellStyle name="Normal 13 7 7 5" xfId="21973" xr:uid="{1CDBAC12-6779-4C78-84D3-C5EAFBB89E6C}"/>
    <cellStyle name="Normal 13 7 7 6" xfId="21974" xr:uid="{DF689593-21DA-43E6-A5A8-B76AF553CE5C}"/>
    <cellStyle name="Normal 13 7 7 7" xfId="21975" xr:uid="{510694B1-1BD5-4D45-84FB-4ECB69CF055D}"/>
    <cellStyle name="Normal 13 7 7 8" xfId="21976" xr:uid="{C981FEA5-7CF0-4827-A150-A7CDCBDE602A}"/>
    <cellStyle name="Normal 13 7 7 9" xfId="21977" xr:uid="{1D2D01CB-0334-4193-AE82-F9824788E21F}"/>
    <cellStyle name="Normal 13 7 8" xfId="21978" xr:uid="{85A372FC-6624-4C53-8B7F-DD64E1908D63}"/>
    <cellStyle name="Normal 13 7 8 10" xfId="21979" xr:uid="{6F4BAB45-2B93-45CE-9AE8-C205937A51BB}"/>
    <cellStyle name="Normal 13 7 8 11" xfId="21980" xr:uid="{26B57DF1-EF16-489E-B686-9CE29146EEE5}"/>
    <cellStyle name="Normal 13 7 8 12" xfId="21981" xr:uid="{EC938C4E-6302-4462-8742-EF2E2622B2FE}"/>
    <cellStyle name="Normal 13 7 8 13" xfId="21982" xr:uid="{5DED5B26-852E-4F56-BC80-75C9CB013789}"/>
    <cellStyle name="Normal 13 7 8 14" xfId="21983" xr:uid="{38BCFDD3-FD5E-4CF4-BE07-4C55D7F403D9}"/>
    <cellStyle name="Normal 13 7 8 15" xfId="21984" xr:uid="{22A6010F-E426-4219-9E36-BCE8365A33FC}"/>
    <cellStyle name="Normal 13 7 8 16" xfId="21985" xr:uid="{92E353F9-D4EA-47B2-AC6E-82F8FC9BA62B}"/>
    <cellStyle name="Normal 13 7 8 17" xfId="21986" xr:uid="{637E5514-94F4-428B-9EF2-92333E973BA7}"/>
    <cellStyle name="Normal 13 7 8 18" xfId="21987" xr:uid="{1380A3F0-5413-4F4C-BF39-48B7407AABB2}"/>
    <cellStyle name="Normal 13 7 8 19" xfId="21988" xr:uid="{954CB1E4-8CBB-4148-A050-CA9CFACCB6BF}"/>
    <cellStyle name="Normal 13 7 8 2" xfId="21989" xr:uid="{EDE4304D-0107-485D-8424-CE677360344E}"/>
    <cellStyle name="Normal 13 7 8 20" xfId="21990" xr:uid="{D2344779-10A3-4FD8-BE66-6B46BEE7355E}"/>
    <cellStyle name="Normal 13 7 8 21" xfId="21991" xr:uid="{8C00A8D4-DD72-498A-8537-167ABE3CED75}"/>
    <cellStyle name="Normal 13 7 8 22" xfId="21992" xr:uid="{D9A30035-6822-4FC5-90A4-C1A9C1D679F5}"/>
    <cellStyle name="Normal 13 7 8 3" xfId="21993" xr:uid="{A08A0205-BF94-49AD-ABCC-E00980332FAC}"/>
    <cellStyle name="Normal 13 7 8 4" xfId="21994" xr:uid="{F47A5840-9441-48FE-A79C-B4AEFD77F716}"/>
    <cellStyle name="Normal 13 7 8 5" xfId="21995" xr:uid="{EA1EA4F3-BE34-4201-884F-AF3FA1609964}"/>
    <cellStyle name="Normal 13 7 8 6" xfId="21996" xr:uid="{82D786FC-6DF5-4E82-939C-431F9AACEB6F}"/>
    <cellStyle name="Normal 13 7 8 7" xfId="21997" xr:uid="{04A0AB48-FF3E-45F4-8323-29A300956399}"/>
    <cellStyle name="Normal 13 7 8 8" xfId="21998" xr:uid="{C88364DA-D75F-43B2-B221-67F621919070}"/>
    <cellStyle name="Normal 13 7 8 9" xfId="21999" xr:uid="{C75C6959-54EE-4ACC-B1B0-1CF787E610B4}"/>
    <cellStyle name="Normal 13 7 9" xfId="22000" xr:uid="{5C446FD8-B17D-44E2-9D71-60FC6288F141}"/>
    <cellStyle name="Normal 13 7 9 10" xfId="22001" xr:uid="{2CF714B5-98F2-450C-9CA1-FB388A046DC4}"/>
    <cellStyle name="Normal 13 7 9 11" xfId="22002" xr:uid="{1D1E3D4E-6B44-4AD1-81F7-D1744D281DAB}"/>
    <cellStyle name="Normal 13 7 9 12" xfId="22003" xr:uid="{F3EE43B0-D974-431B-93A2-A8F682560702}"/>
    <cellStyle name="Normal 13 7 9 13" xfId="22004" xr:uid="{1B88E286-F15B-4EFD-B616-2B2FAD4428C5}"/>
    <cellStyle name="Normal 13 7 9 14" xfId="22005" xr:uid="{153C2849-B8F4-4D23-9A91-361FDE698E1E}"/>
    <cellStyle name="Normal 13 7 9 15" xfId="22006" xr:uid="{3ECE60E3-206A-4F9C-80B5-08BDEAA84C60}"/>
    <cellStyle name="Normal 13 7 9 16" xfId="22007" xr:uid="{DD2B94B6-6DA5-4BD5-A33D-89EB72F7E3CA}"/>
    <cellStyle name="Normal 13 7 9 17" xfId="22008" xr:uid="{8163BDEE-1237-411F-B4B0-E6A71070E532}"/>
    <cellStyle name="Normal 13 7 9 18" xfId="22009" xr:uid="{03A94A48-B41D-4B18-8CF4-9A33AB8F5B60}"/>
    <cellStyle name="Normal 13 7 9 19" xfId="22010" xr:uid="{31B30BB6-3172-45B4-8B73-7BC49975A458}"/>
    <cellStyle name="Normal 13 7 9 2" xfId="22011" xr:uid="{1E714A90-CEB2-4E60-BE7B-1560DC46D4D4}"/>
    <cellStyle name="Normal 13 7 9 20" xfId="22012" xr:uid="{88CB384E-4C31-4D80-8F30-1E0AD62999FF}"/>
    <cellStyle name="Normal 13 7 9 21" xfId="22013" xr:uid="{A7494D91-27BE-4D16-9D05-13C03C437059}"/>
    <cellStyle name="Normal 13 7 9 22" xfId="22014" xr:uid="{FC13F41A-3B10-4C18-B985-0A9BDE21C541}"/>
    <cellStyle name="Normal 13 7 9 3" xfId="22015" xr:uid="{22CC2D3C-7B56-40C4-826E-1F4FE171FFB2}"/>
    <cellStyle name="Normal 13 7 9 4" xfId="22016" xr:uid="{51E091DA-6456-4603-993B-8AE62C96D3D5}"/>
    <cellStyle name="Normal 13 7 9 5" xfId="22017" xr:uid="{8C999366-4CCB-4EEC-9966-9B7343ACC7E9}"/>
    <cellStyle name="Normal 13 7 9 6" xfId="22018" xr:uid="{79448DEE-17A3-476A-A4C9-6739B1571700}"/>
    <cellStyle name="Normal 13 7 9 7" xfId="22019" xr:uid="{24BD0929-EDED-49D1-A3CD-35535BACA053}"/>
    <cellStyle name="Normal 13 7 9 8" xfId="22020" xr:uid="{4547E2A1-4E53-4EC0-86AE-EF2FCD119A6B}"/>
    <cellStyle name="Normal 13 7 9 9" xfId="22021" xr:uid="{F952D4B3-5B48-435A-BD6E-B42E54C5B6C7}"/>
    <cellStyle name="Normal 13 8" xfId="264" xr:uid="{DB2A42C1-493C-43E0-86D9-E87AC643F2D3}"/>
    <cellStyle name="Normal 13 8 10" xfId="22022" xr:uid="{3EEDEEF4-F4C3-4C04-B5F3-519E9628ED86}"/>
    <cellStyle name="Normal 13 8 10 10" xfId="22023" xr:uid="{E9A932A9-F430-40DA-896F-6F7BA9A17504}"/>
    <cellStyle name="Normal 13 8 10 11" xfId="22024" xr:uid="{AD2B2403-3A4F-4853-9C6C-78A5590EDB22}"/>
    <cellStyle name="Normal 13 8 10 12" xfId="22025" xr:uid="{FD612F70-8EF1-4CFD-8B33-133DE8EA5E15}"/>
    <cellStyle name="Normal 13 8 10 13" xfId="22026" xr:uid="{C68EA7CE-D3A0-4A3D-BAE7-AD047F47C111}"/>
    <cellStyle name="Normal 13 8 10 14" xfId="22027" xr:uid="{2855041E-2AF3-4911-8F35-BC8AD0CBB1E4}"/>
    <cellStyle name="Normal 13 8 10 15" xfId="22028" xr:uid="{EB3AB455-7A09-455D-B7A5-A0E440087624}"/>
    <cellStyle name="Normal 13 8 10 16" xfId="22029" xr:uid="{5B035306-CC25-477E-ADD7-6E152910CCF8}"/>
    <cellStyle name="Normal 13 8 10 17" xfId="22030" xr:uid="{8D10906F-A00B-499B-B837-7D03A16DDD76}"/>
    <cellStyle name="Normal 13 8 10 18" xfId="22031" xr:uid="{A8C3BC12-B3F7-418C-B46A-5CC1DB96AAAA}"/>
    <cellStyle name="Normal 13 8 10 19" xfId="22032" xr:uid="{C5347206-362B-49CF-AF16-20EB2862DC9A}"/>
    <cellStyle name="Normal 13 8 10 2" xfId="22033" xr:uid="{D9910460-4BFB-4E97-A597-C5DB49B863F8}"/>
    <cellStyle name="Normal 13 8 10 20" xfId="22034" xr:uid="{AAC5460D-D4D8-4173-875A-5567076B842F}"/>
    <cellStyle name="Normal 13 8 10 21" xfId="22035" xr:uid="{A92F6F7F-3B03-476F-A1E8-EC8E0A7BDBEA}"/>
    <cellStyle name="Normal 13 8 10 22" xfId="22036" xr:uid="{72EFF316-77E1-4113-958B-A2F047214275}"/>
    <cellStyle name="Normal 13 8 10 3" xfId="22037" xr:uid="{8CCD63C5-A4A0-4DEC-8DB7-112262B8D805}"/>
    <cellStyle name="Normal 13 8 10 4" xfId="22038" xr:uid="{5935184F-892A-4AE3-968A-0FED2ED13C3D}"/>
    <cellStyle name="Normal 13 8 10 5" xfId="22039" xr:uid="{974423BD-9A71-47AC-AC3C-A37F6CE32A0F}"/>
    <cellStyle name="Normal 13 8 10 6" xfId="22040" xr:uid="{18DA0397-27A8-42FB-A4DB-40DA40B0C3F1}"/>
    <cellStyle name="Normal 13 8 10 7" xfId="22041" xr:uid="{650661B7-087A-4E2B-B9AA-170300269EAF}"/>
    <cellStyle name="Normal 13 8 10 8" xfId="22042" xr:uid="{C7D26DF8-8B62-43BC-BEA1-C1E7163D81A4}"/>
    <cellStyle name="Normal 13 8 10 9" xfId="22043" xr:uid="{7D8AFFA9-322C-41D4-8A14-CD3AFB4F2C5F}"/>
    <cellStyle name="Normal 13 8 11" xfId="22044" xr:uid="{C175837B-33E4-427E-AD7F-465B9D28D591}"/>
    <cellStyle name="Normal 13 8 11 10" xfId="22045" xr:uid="{A22BC8C3-8978-4134-88EB-C894D9D4A6D3}"/>
    <cellStyle name="Normal 13 8 11 11" xfId="22046" xr:uid="{52016735-1935-4C8D-BE1A-DD933AFC1A6A}"/>
    <cellStyle name="Normal 13 8 11 12" xfId="22047" xr:uid="{1D8B9CA2-79D2-476B-9D45-EFF8C3619BB5}"/>
    <cellStyle name="Normal 13 8 11 13" xfId="22048" xr:uid="{80B1BD70-F2A1-47B1-9F24-BCE5B5575CDE}"/>
    <cellStyle name="Normal 13 8 11 14" xfId="22049" xr:uid="{888610DA-CF98-4CE4-ADF0-5B692AEB4D97}"/>
    <cellStyle name="Normal 13 8 11 15" xfId="22050" xr:uid="{CA44D421-0381-4DC7-A062-7C26071B56EB}"/>
    <cellStyle name="Normal 13 8 11 16" xfId="22051" xr:uid="{A6A19A7F-FF76-4065-AB1E-D9BFC2D76E89}"/>
    <cellStyle name="Normal 13 8 11 17" xfId="22052" xr:uid="{1F48E82A-05AB-43C2-80FF-5D3EF1DD5BD0}"/>
    <cellStyle name="Normal 13 8 11 18" xfId="22053" xr:uid="{20C332BE-F2C4-4BAD-9727-45D67F8ED437}"/>
    <cellStyle name="Normal 13 8 11 19" xfId="22054" xr:uid="{EEE0E73E-F288-411A-AE40-06787B47BC98}"/>
    <cellStyle name="Normal 13 8 11 2" xfId="22055" xr:uid="{CAFCF7F9-EDE4-4F15-9522-5BB2D0B79954}"/>
    <cellStyle name="Normal 13 8 11 20" xfId="22056" xr:uid="{A32DEC9C-BF01-4AC7-A7DA-09BAA7E47F3F}"/>
    <cellStyle name="Normal 13 8 11 21" xfId="22057" xr:uid="{188F82AD-6F8C-4398-A920-C208BF517A7C}"/>
    <cellStyle name="Normal 13 8 11 22" xfId="22058" xr:uid="{18CF0429-849C-4BC6-9C98-F16672C73DA6}"/>
    <cellStyle name="Normal 13 8 11 3" xfId="22059" xr:uid="{134ABF5F-0DDD-475D-9D66-7639F6235921}"/>
    <cellStyle name="Normal 13 8 11 4" xfId="22060" xr:uid="{9C1197C5-6ED4-4F8D-8811-638723696C10}"/>
    <cellStyle name="Normal 13 8 11 5" xfId="22061" xr:uid="{6B330557-262F-498F-A257-34D2A351E8CC}"/>
    <cellStyle name="Normal 13 8 11 6" xfId="22062" xr:uid="{CDBEED3C-93E9-4798-AF6A-C5547207B582}"/>
    <cellStyle name="Normal 13 8 11 7" xfId="22063" xr:uid="{F1E1E479-F11C-4850-B4A8-744621BEE7D5}"/>
    <cellStyle name="Normal 13 8 11 8" xfId="22064" xr:uid="{67CDFA52-F31D-4D5E-A952-AAD7963E4200}"/>
    <cellStyle name="Normal 13 8 11 9" xfId="22065" xr:uid="{4390EABA-4FDA-4BCE-8B40-1C1174D6F311}"/>
    <cellStyle name="Normal 13 8 12" xfId="22066" xr:uid="{7E2A5EEB-B1B4-490F-AD9C-B5F0456EE05C}"/>
    <cellStyle name="Normal 13 8 12 10" xfId="22067" xr:uid="{D62162DD-C294-42CE-921B-B84A0803B426}"/>
    <cellStyle name="Normal 13 8 12 11" xfId="22068" xr:uid="{E0E1CFEA-CED3-4A9B-AC14-97F9EA98A559}"/>
    <cellStyle name="Normal 13 8 12 12" xfId="22069" xr:uid="{14849853-D51D-4E11-9DAC-D70844E01898}"/>
    <cellStyle name="Normal 13 8 12 13" xfId="22070" xr:uid="{EE8C155D-1F7A-4203-871B-44E3E0007FF5}"/>
    <cellStyle name="Normal 13 8 12 14" xfId="22071" xr:uid="{7DFAD78A-0824-4C83-A07C-A6185BB85DD5}"/>
    <cellStyle name="Normal 13 8 12 15" xfId="22072" xr:uid="{CB2A3FD1-BB98-4C75-B492-6C2BE352AF41}"/>
    <cellStyle name="Normal 13 8 12 16" xfId="22073" xr:uid="{68370D65-6E18-45DF-AE92-CB2C2ACFF5C3}"/>
    <cellStyle name="Normal 13 8 12 17" xfId="22074" xr:uid="{F159DF9F-1096-4CD4-A75C-D5C665254361}"/>
    <cellStyle name="Normal 13 8 12 18" xfId="22075" xr:uid="{83B7679B-B0FE-4119-B443-ADE3A9939BAB}"/>
    <cellStyle name="Normal 13 8 12 19" xfId="22076" xr:uid="{05C71C07-F264-49E9-867E-E614C3241014}"/>
    <cellStyle name="Normal 13 8 12 2" xfId="22077" xr:uid="{FBC39EA5-EC8F-4C75-879E-241ED6FA43CC}"/>
    <cellStyle name="Normal 13 8 12 20" xfId="22078" xr:uid="{766BC5C7-9F0B-43AA-AED3-5B17A92654EB}"/>
    <cellStyle name="Normal 13 8 12 21" xfId="22079" xr:uid="{7D6712DE-A8F3-4C58-97FF-8EBBC87D5F5D}"/>
    <cellStyle name="Normal 13 8 12 22" xfId="22080" xr:uid="{EA6F21EA-7AB0-48D6-9423-D845755FC05B}"/>
    <cellStyle name="Normal 13 8 12 3" xfId="22081" xr:uid="{A2264D13-1557-42A2-BCE1-EBC07647A45C}"/>
    <cellStyle name="Normal 13 8 12 4" xfId="22082" xr:uid="{C1F84550-6A4F-4986-89C4-0F13D7B0F323}"/>
    <cellStyle name="Normal 13 8 12 5" xfId="22083" xr:uid="{9F51B52F-AB47-4928-8604-4AACAF4EBFAB}"/>
    <cellStyle name="Normal 13 8 12 6" xfId="22084" xr:uid="{A6F60A85-4F1A-4E34-8915-CFEAB8B23B2D}"/>
    <cellStyle name="Normal 13 8 12 7" xfId="22085" xr:uid="{5C826A62-959E-43F0-A655-130227C7AE10}"/>
    <cellStyle name="Normal 13 8 12 8" xfId="22086" xr:uid="{201D50A1-B6A8-425E-BAD0-A81A4699800A}"/>
    <cellStyle name="Normal 13 8 12 9" xfId="22087" xr:uid="{30E739F5-088B-483F-A1B1-20E0A0ACD71C}"/>
    <cellStyle name="Normal 13 8 13" xfId="22088" xr:uid="{4DBBFB21-03C4-477C-9010-B9957076C9B9}"/>
    <cellStyle name="Normal 13 8 13 10" xfId="22089" xr:uid="{7D736B9B-6F7C-4423-AEEC-9698D4AA0CB5}"/>
    <cellStyle name="Normal 13 8 13 11" xfId="22090" xr:uid="{132EF4CB-7A16-408E-981B-E2E0C3836E6A}"/>
    <cellStyle name="Normal 13 8 13 12" xfId="22091" xr:uid="{908610C8-CCBD-43AF-9F17-AE8458601AB0}"/>
    <cellStyle name="Normal 13 8 13 13" xfId="22092" xr:uid="{2C68B9B1-D916-4A1E-BCEF-07D3EE73E3DA}"/>
    <cellStyle name="Normal 13 8 13 14" xfId="22093" xr:uid="{3FBF36EF-C738-446A-88DE-943552E6540B}"/>
    <cellStyle name="Normal 13 8 13 15" xfId="22094" xr:uid="{549D1E26-9324-4A99-B2B3-36F650E0B850}"/>
    <cellStyle name="Normal 13 8 13 16" xfId="22095" xr:uid="{31F7A2D0-BCBB-478C-B17C-47E49FEC34B8}"/>
    <cellStyle name="Normal 13 8 13 17" xfId="22096" xr:uid="{49EA8692-7260-45D0-82D4-0FE03637CF9B}"/>
    <cellStyle name="Normal 13 8 13 18" xfId="22097" xr:uid="{C540F20C-811E-4610-990B-910805875A5F}"/>
    <cellStyle name="Normal 13 8 13 19" xfId="22098" xr:uid="{B13291F4-192C-4B8D-BB76-782D9D0A8D73}"/>
    <cellStyle name="Normal 13 8 13 2" xfId="22099" xr:uid="{B238949C-23E2-4B42-A24B-BD724CF2A7F6}"/>
    <cellStyle name="Normal 13 8 13 20" xfId="22100" xr:uid="{BE7E2785-9536-41E9-9A43-46A53BDCBDFF}"/>
    <cellStyle name="Normal 13 8 13 21" xfId="22101" xr:uid="{F88399A2-7989-460D-9E2E-87CAA20356B0}"/>
    <cellStyle name="Normal 13 8 13 22" xfId="22102" xr:uid="{A1AAEF91-2737-4931-A535-7F23E1E3F52C}"/>
    <cellStyle name="Normal 13 8 13 3" xfId="22103" xr:uid="{AF6F71D2-1819-4DEA-86A3-3FE0BE0E28AE}"/>
    <cellStyle name="Normal 13 8 13 4" xfId="22104" xr:uid="{DDE10D46-CE24-4741-873D-3A964A03F7B8}"/>
    <cellStyle name="Normal 13 8 13 5" xfId="22105" xr:uid="{CDDB2212-2FE0-49CA-96B6-ABA132806E4F}"/>
    <cellStyle name="Normal 13 8 13 6" xfId="22106" xr:uid="{D05479DB-D369-4E19-A25B-0C0557DBB5AD}"/>
    <cellStyle name="Normal 13 8 13 7" xfId="22107" xr:uid="{B511B306-EB8B-426D-A30E-2A6843FDB460}"/>
    <cellStyle name="Normal 13 8 13 8" xfId="22108" xr:uid="{1B2FD946-929C-4CD7-98C7-D4A413F4927F}"/>
    <cellStyle name="Normal 13 8 13 9" xfId="22109" xr:uid="{F77D1609-099C-4EFE-86C5-0A090019E57E}"/>
    <cellStyle name="Normal 13 8 14" xfId="22110" xr:uid="{96D99717-84CD-4CED-BB4E-87E476D1C405}"/>
    <cellStyle name="Normal 13 8 14 10" xfId="22111" xr:uid="{C7A25136-B11F-4CF0-BF96-C293A225B7B9}"/>
    <cellStyle name="Normal 13 8 14 11" xfId="22112" xr:uid="{B6B89094-4D56-47D6-B84B-241032EDECA0}"/>
    <cellStyle name="Normal 13 8 14 12" xfId="22113" xr:uid="{D644E5CB-8766-43C3-9492-65FF7F44F298}"/>
    <cellStyle name="Normal 13 8 14 13" xfId="22114" xr:uid="{E40C5971-86B4-4872-A2AC-B04D573898B6}"/>
    <cellStyle name="Normal 13 8 14 14" xfId="22115" xr:uid="{7A4179A4-DDFF-485B-8F1F-09FC521AFB20}"/>
    <cellStyle name="Normal 13 8 14 15" xfId="22116" xr:uid="{F6EDC821-C132-4FAC-9BFE-20AF72CEEDE1}"/>
    <cellStyle name="Normal 13 8 14 16" xfId="22117" xr:uid="{87193641-277D-4336-84ED-1F7E773EF76B}"/>
    <cellStyle name="Normal 13 8 14 17" xfId="22118" xr:uid="{3426CC42-29A6-43F4-A64F-BB8A6ABF58E5}"/>
    <cellStyle name="Normal 13 8 14 18" xfId="22119" xr:uid="{5BFBB526-378C-46BF-99BA-611F05F80852}"/>
    <cellStyle name="Normal 13 8 14 19" xfId="22120" xr:uid="{43F699CA-500E-4498-A1C5-54932D22D054}"/>
    <cellStyle name="Normal 13 8 14 2" xfId="22121" xr:uid="{1C0FA488-7944-4AAF-9E1B-BD07734441D6}"/>
    <cellStyle name="Normal 13 8 14 20" xfId="22122" xr:uid="{8E022C98-C273-4CB8-A00C-5554C2B387ED}"/>
    <cellStyle name="Normal 13 8 14 21" xfId="22123" xr:uid="{29BBEC5B-0FE9-4691-8413-416FC063C850}"/>
    <cellStyle name="Normal 13 8 14 22" xfId="22124" xr:uid="{2F630736-8E4B-4433-A9FE-361B4793C567}"/>
    <cellStyle name="Normal 13 8 14 3" xfId="22125" xr:uid="{750EC671-5E94-4EAA-ACA1-220ECE724FF9}"/>
    <cellStyle name="Normal 13 8 14 4" xfId="22126" xr:uid="{DDA86D5E-CCF3-4E21-8919-BA6D18094E58}"/>
    <cellStyle name="Normal 13 8 14 5" xfId="22127" xr:uid="{B46FF771-6132-49FD-AE3A-2B6350713D3E}"/>
    <cellStyle name="Normal 13 8 14 6" xfId="22128" xr:uid="{DD31EEEA-438C-46B4-B844-F4CCD4FEC63B}"/>
    <cellStyle name="Normal 13 8 14 7" xfId="22129" xr:uid="{915D78D5-E67C-4B07-9F3F-C8FDE4ED6ECA}"/>
    <cellStyle name="Normal 13 8 14 8" xfId="22130" xr:uid="{8440E86F-61BE-4C09-B547-F5A74A503DE6}"/>
    <cellStyle name="Normal 13 8 14 9" xfId="22131" xr:uid="{E788CC5B-20BF-4F25-9F64-39D4C7734FA3}"/>
    <cellStyle name="Normal 13 8 15" xfId="22132" xr:uid="{7CD3744A-7A6E-4660-B19C-7AFA4278CBBA}"/>
    <cellStyle name="Normal 13 8 15 10" xfId="22133" xr:uid="{C11172F0-4D0A-4152-AF44-483A2D0F5232}"/>
    <cellStyle name="Normal 13 8 15 11" xfId="22134" xr:uid="{FDFB3906-8801-4E2F-9C13-F24F9C658FA8}"/>
    <cellStyle name="Normal 13 8 15 12" xfId="22135" xr:uid="{3A34BF5C-EC6E-4AE8-8F8C-76B3F326DCCE}"/>
    <cellStyle name="Normal 13 8 15 13" xfId="22136" xr:uid="{DA8F3DAB-6BC0-469B-B000-D7E2731BB676}"/>
    <cellStyle name="Normal 13 8 15 14" xfId="22137" xr:uid="{D6D393CD-BC90-4321-9CEA-46ADF81FB561}"/>
    <cellStyle name="Normal 13 8 15 15" xfId="22138" xr:uid="{85BCAC90-D3FD-44BB-8C1A-0CF615F4BF68}"/>
    <cellStyle name="Normal 13 8 15 16" xfId="22139" xr:uid="{8BCFCB92-67A0-4B8F-8212-E70354567C48}"/>
    <cellStyle name="Normal 13 8 15 17" xfId="22140" xr:uid="{94AAF920-F21F-4D72-95E7-08945F096C01}"/>
    <cellStyle name="Normal 13 8 15 18" xfId="22141" xr:uid="{56C21962-8F89-48CB-A227-075EFBC8C3E5}"/>
    <cellStyle name="Normal 13 8 15 19" xfId="22142" xr:uid="{648C146B-9F98-4B6E-9276-DD8D8F77E214}"/>
    <cellStyle name="Normal 13 8 15 2" xfId="22143" xr:uid="{F9CF3F05-C211-4942-971B-0F1C0967C92E}"/>
    <cellStyle name="Normal 13 8 15 20" xfId="22144" xr:uid="{8FAD1FB0-257F-4C9A-A741-A68BDC0EFC20}"/>
    <cellStyle name="Normal 13 8 15 21" xfId="22145" xr:uid="{630C4ECF-7B8C-46EF-AF9A-4A9FE4D39490}"/>
    <cellStyle name="Normal 13 8 15 22" xfId="22146" xr:uid="{4004F56B-481C-49D2-B532-C0CEB8DF3A41}"/>
    <cellStyle name="Normal 13 8 15 3" xfId="22147" xr:uid="{9C9477DD-5986-4B99-B5DB-36A5C2E406D1}"/>
    <cellStyle name="Normal 13 8 15 4" xfId="22148" xr:uid="{862DC401-F268-47EA-A7CF-73EAFC05A7B8}"/>
    <cellStyle name="Normal 13 8 15 5" xfId="22149" xr:uid="{3CDDF3DA-68AB-4EF8-9762-DC5452FE0B8B}"/>
    <cellStyle name="Normal 13 8 15 6" xfId="22150" xr:uid="{502021F5-D672-43FC-9531-E669A78CF8B2}"/>
    <cellStyle name="Normal 13 8 15 7" xfId="22151" xr:uid="{DCD1E583-1E40-4414-8C96-B422FA647998}"/>
    <cellStyle name="Normal 13 8 15 8" xfId="22152" xr:uid="{86092590-FD79-44E3-92AE-6F68CBCA3157}"/>
    <cellStyle name="Normal 13 8 15 9" xfId="22153" xr:uid="{8C736F06-5F64-4134-ABB8-F74082287CB0}"/>
    <cellStyle name="Normal 13 8 16" xfId="22154" xr:uid="{AB3EBE15-3B56-40D5-8F15-ED8B431CCD44}"/>
    <cellStyle name="Normal 13 8 17" xfId="22155" xr:uid="{8CB3E24E-C52B-45E5-A74A-D3A5ECF87EE4}"/>
    <cellStyle name="Normal 13 8 18" xfId="22156" xr:uid="{62674024-F065-4CC0-9CB8-AEB55F388D3D}"/>
    <cellStyle name="Normal 13 8 19" xfId="22157" xr:uid="{43308E97-837E-48A7-8E1D-3C29CC0E4E14}"/>
    <cellStyle name="Normal 13 8 2" xfId="22158" xr:uid="{E65C5889-F38B-4D04-B6F4-714A9AD5D661}"/>
    <cellStyle name="Normal 13 8 2 10" xfId="22159" xr:uid="{206EB9BA-F4EE-4400-8903-5B1FD1006411}"/>
    <cellStyle name="Normal 13 8 2 10 10" xfId="22160" xr:uid="{82CE31C9-D60B-43A7-BDC8-AFB316E1C209}"/>
    <cellStyle name="Normal 13 8 2 10 11" xfId="22161" xr:uid="{08DB2A2E-18F3-49FA-9723-9AB7B8AB52E6}"/>
    <cellStyle name="Normal 13 8 2 10 12" xfId="22162" xr:uid="{D8FBF0B6-FB30-443C-975F-8480F33EC943}"/>
    <cellStyle name="Normal 13 8 2 10 13" xfId="22163" xr:uid="{C8AF0A19-8A8B-4617-A5DD-4564AD3102B4}"/>
    <cellStyle name="Normal 13 8 2 10 14" xfId="22164" xr:uid="{E29E3392-A31A-419D-90F2-50F1D3956359}"/>
    <cellStyle name="Normal 13 8 2 10 15" xfId="22165" xr:uid="{FDFF477F-4C92-4602-9BC0-27BAE0762069}"/>
    <cellStyle name="Normal 13 8 2 10 16" xfId="22166" xr:uid="{61D25E22-768A-4B8A-8826-45C7530EB5ED}"/>
    <cellStyle name="Normal 13 8 2 10 17" xfId="22167" xr:uid="{0E9F3203-CCFB-4AB2-A4D1-BD05E81DB923}"/>
    <cellStyle name="Normal 13 8 2 10 18" xfId="22168" xr:uid="{24BBB1CC-4ABF-4013-92CB-9C5CBF1DE402}"/>
    <cellStyle name="Normal 13 8 2 10 19" xfId="22169" xr:uid="{99B66729-F4D6-4B1B-9F1A-2BDC01AF4D02}"/>
    <cellStyle name="Normal 13 8 2 10 2" xfId="22170" xr:uid="{50083F23-E1D9-4630-B721-C64C057AF6A2}"/>
    <cellStyle name="Normal 13 8 2 10 20" xfId="22171" xr:uid="{DBD7C033-C844-4515-9374-FD5711BDBBE4}"/>
    <cellStyle name="Normal 13 8 2 10 21" xfId="22172" xr:uid="{6FBCCC77-B197-4D3E-A902-E13BA595D19E}"/>
    <cellStyle name="Normal 13 8 2 10 22" xfId="22173" xr:uid="{ED9D8201-59CC-459F-991D-EEAE63D1250A}"/>
    <cellStyle name="Normal 13 8 2 10 3" xfId="22174" xr:uid="{9011B61F-4FE8-491A-92BB-8686A5054F9E}"/>
    <cellStyle name="Normal 13 8 2 10 4" xfId="22175" xr:uid="{3F0BDE6A-F375-4AA8-ACB1-CC111829D101}"/>
    <cellStyle name="Normal 13 8 2 10 5" xfId="22176" xr:uid="{0D2A441B-24F0-4583-B9D6-54437D2CBD63}"/>
    <cellStyle name="Normal 13 8 2 10 6" xfId="22177" xr:uid="{98354309-FA01-4803-8EE5-E19A14A14E7E}"/>
    <cellStyle name="Normal 13 8 2 10 7" xfId="22178" xr:uid="{5378D6E6-8935-497D-8ED3-A4209EE0D8B2}"/>
    <cellStyle name="Normal 13 8 2 10 8" xfId="22179" xr:uid="{68418BB5-A17E-45AD-8A30-3E7ADD1D0F45}"/>
    <cellStyle name="Normal 13 8 2 10 9" xfId="22180" xr:uid="{11496814-98CF-4CFE-A47F-A881619D8231}"/>
    <cellStyle name="Normal 13 8 2 11" xfId="22181" xr:uid="{25404B9E-D9E9-46DE-B863-C1AAF31E8E48}"/>
    <cellStyle name="Normal 13 8 2 12" xfId="22182" xr:uid="{7036E40D-C716-4A1F-ACE3-7EAC6FFA3315}"/>
    <cellStyle name="Normal 13 8 2 13" xfId="22183" xr:uid="{CC1A1CE6-9C85-45FB-87E7-5DCB2860B7ED}"/>
    <cellStyle name="Normal 13 8 2 14" xfId="22184" xr:uid="{0CB8CA32-FA6A-470E-8E6B-8A461EB6F5EE}"/>
    <cellStyle name="Normal 13 8 2 15" xfId="22185" xr:uid="{22B0BF60-FA63-4557-A3F4-EB876624241F}"/>
    <cellStyle name="Normal 13 8 2 16" xfId="22186" xr:uid="{5C266032-EEB1-409C-84C3-77990270A57B}"/>
    <cellStyle name="Normal 13 8 2 17" xfId="22187" xr:uid="{1C785641-A381-4139-AB42-E425CC9873D1}"/>
    <cellStyle name="Normal 13 8 2 18" xfId="22188" xr:uid="{763D6302-A641-4CC5-A1FA-612909345417}"/>
    <cellStyle name="Normal 13 8 2 19" xfId="22189" xr:uid="{33C82A62-E23A-496A-B94F-2E13DCBBCCF1}"/>
    <cellStyle name="Normal 13 8 2 2" xfId="22190" xr:uid="{E3E803D9-8C84-4B75-9F86-4F821599F9E1}"/>
    <cellStyle name="Normal 13 8 2 2 10" xfId="22191" xr:uid="{4BA8A28A-3043-4396-B89A-30C9A93C83C7}"/>
    <cellStyle name="Normal 13 8 2 2 11" xfId="22192" xr:uid="{27DDA925-E6B9-4953-BC5C-9541F7BB543A}"/>
    <cellStyle name="Normal 13 8 2 2 12" xfId="22193" xr:uid="{2E31F77F-297C-4BC7-8261-AE345E2929DA}"/>
    <cellStyle name="Normal 13 8 2 2 13" xfId="22194" xr:uid="{51A18FE6-4A2E-4ACA-91A0-5FF5A97CECF2}"/>
    <cellStyle name="Normal 13 8 2 2 14" xfId="22195" xr:uid="{812E3686-579B-4E19-AEBF-0EFC991878B2}"/>
    <cellStyle name="Normal 13 8 2 2 15" xfId="22196" xr:uid="{7EC989AB-3EF1-4A24-BEC4-9D15A39308A2}"/>
    <cellStyle name="Normal 13 8 2 2 16" xfId="22197" xr:uid="{C3985766-5642-459A-B704-03E1A96FFF44}"/>
    <cellStyle name="Normal 13 8 2 2 17" xfId="22198" xr:uid="{1DE9DFA1-618A-4B02-A968-331BA2B1BC4A}"/>
    <cellStyle name="Normal 13 8 2 2 18" xfId="22199" xr:uid="{C0F6C2DA-44CF-4405-AB66-DC9594FD2C2D}"/>
    <cellStyle name="Normal 13 8 2 2 19" xfId="22200" xr:uid="{149C90B3-78C5-4323-A0CD-E9BE9294BEE2}"/>
    <cellStyle name="Normal 13 8 2 2 2" xfId="22201" xr:uid="{971A1B40-A32C-41CC-8B0F-238A25179BE0}"/>
    <cellStyle name="Normal 13 8 2 2 20" xfId="22202" xr:uid="{00AF7E1B-97AF-4357-9ACA-CEF1C965905F}"/>
    <cellStyle name="Normal 13 8 2 2 21" xfId="22203" xr:uid="{469C8BC4-AA7C-4272-8B5F-54E29596BC30}"/>
    <cellStyle name="Normal 13 8 2 2 22" xfId="22204" xr:uid="{81E795B6-2F56-4EE3-908B-C8DE5075160D}"/>
    <cellStyle name="Normal 13 8 2 2 3" xfId="22205" xr:uid="{1FD508FD-971A-4003-A301-6806BDB73677}"/>
    <cellStyle name="Normal 13 8 2 2 4" xfId="22206" xr:uid="{EB866CF9-7BAD-40D2-9EB0-AB88A68D3175}"/>
    <cellStyle name="Normal 13 8 2 2 5" xfId="22207" xr:uid="{E531AF09-A5ED-4B82-999C-AA1FE382881A}"/>
    <cellStyle name="Normal 13 8 2 2 6" xfId="22208" xr:uid="{716BA5EE-3CA0-4AA5-B85D-C102B48131DA}"/>
    <cellStyle name="Normal 13 8 2 2 7" xfId="22209" xr:uid="{1270CEE8-5F26-4D7F-809D-0A981F6BE6AC}"/>
    <cellStyle name="Normal 13 8 2 2 8" xfId="22210" xr:uid="{4F5939E8-66EE-4772-88C0-14226A210A62}"/>
    <cellStyle name="Normal 13 8 2 2 9" xfId="22211" xr:uid="{F26F4D35-C23C-47FB-B087-E83FFAEE7C8D}"/>
    <cellStyle name="Normal 13 8 2 20" xfId="22212" xr:uid="{31A52A63-2C56-4845-AAF9-E31F90936F03}"/>
    <cellStyle name="Normal 13 8 2 21" xfId="22213" xr:uid="{9346E74F-67FB-4D75-8C5A-DD93B2350701}"/>
    <cellStyle name="Normal 13 8 2 22" xfId="22214" xr:uid="{E2E90444-6A70-41A9-9FAD-88D6C9489DD5}"/>
    <cellStyle name="Normal 13 8 2 23" xfId="22215" xr:uid="{97D4412D-794E-4BF1-ADBA-A25E1C4BC7B1}"/>
    <cellStyle name="Normal 13 8 2 24" xfId="22216" xr:uid="{5C5AB294-6F70-4866-B7E3-C7CA2CCD0148}"/>
    <cellStyle name="Normal 13 8 2 25" xfId="22217" xr:uid="{709D9500-4652-4CA2-AEF7-ECEF42363FA5}"/>
    <cellStyle name="Normal 13 8 2 26" xfId="22218" xr:uid="{128CBA19-2A06-4A77-B339-E2AA7C921C80}"/>
    <cellStyle name="Normal 13 8 2 27" xfId="22219" xr:uid="{BEE56CD8-376F-41F7-A27D-65A1E0D3CB5B}"/>
    <cellStyle name="Normal 13 8 2 28" xfId="22220" xr:uid="{92616450-6352-4BA8-A0D0-F7346EE585CE}"/>
    <cellStyle name="Normal 13 8 2 29" xfId="22221" xr:uid="{D4E53C8A-FB27-46CC-8969-84CBB61A31D2}"/>
    <cellStyle name="Normal 13 8 2 3" xfId="22222" xr:uid="{4EFE0559-E0C7-4A8F-9654-126CF6D56C9E}"/>
    <cellStyle name="Normal 13 8 2 3 10" xfId="22223" xr:uid="{9347B0E6-15B5-4AA5-B848-EBA2FB10C441}"/>
    <cellStyle name="Normal 13 8 2 3 11" xfId="22224" xr:uid="{AB914F05-BA8E-4216-BE80-40680DD0C732}"/>
    <cellStyle name="Normal 13 8 2 3 12" xfId="22225" xr:uid="{AC932F15-9258-4EEE-8F50-16188E0F8C1E}"/>
    <cellStyle name="Normal 13 8 2 3 13" xfId="22226" xr:uid="{EC6A25F7-4CB9-43ED-84D9-2E9CEB74DF17}"/>
    <cellStyle name="Normal 13 8 2 3 14" xfId="22227" xr:uid="{388EAF49-C292-4CCB-A812-D318604264F1}"/>
    <cellStyle name="Normal 13 8 2 3 15" xfId="22228" xr:uid="{545552A7-A1D9-472D-A9F2-A404ABBFBF74}"/>
    <cellStyle name="Normal 13 8 2 3 16" xfId="22229" xr:uid="{F246D46E-35AC-4133-B23C-55880E2C56F0}"/>
    <cellStyle name="Normal 13 8 2 3 17" xfId="22230" xr:uid="{5B622917-32E4-4878-BC15-A4BA1D8247A6}"/>
    <cellStyle name="Normal 13 8 2 3 18" xfId="22231" xr:uid="{348BE652-807D-4805-BA96-68622402CD4D}"/>
    <cellStyle name="Normal 13 8 2 3 19" xfId="22232" xr:uid="{7C03431B-4492-46D8-9D04-DBBE2A09610F}"/>
    <cellStyle name="Normal 13 8 2 3 2" xfId="22233" xr:uid="{77C01C36-A1C8-4CA9-B15A-48A45E6B339D}"/>
    <cellStyle name="Normal 13 8 2 3 20" xfId="22234" xr:uid="{7D3EF305-3B2E-4BA5-98B2-4DEF248E77A1}"/>
    <cellStyle name="Normal 13 8 2 3 21" xfId="22235" xr:uid="{631951A8-BBCC-4B31-B523-0A5480ACEBAD}"/>
    <cellStyle name="Normal 13 8 2 3 22" xfId="22236" xr:uid="{154819CB-77A4-454C-9925-37BEAC3BB3C5}"/>
    <cellStyle name="Normal 13 8 2 3 3" xfId="22237" xr:uid="{B5BCF561-7762-43CB-AC91-D34BCF9154C1}"/>
    <cellStyle name="Normal 13 8 2 3 4" xfId="22238" xr:uid="{68D3314A-FCA3-4976-BC3B-36BCF3F1FD46}"/>
    <cellStyle name="Normal 13 8 2 3 5" xfId="22239" xr:uid="{53CE84A5-0710-4574-A3AA-8AA526C995FB}"/>
    <cellStyle name="Normal 13 8 2 3 6" xfId="22240" xr:uid="{2D023FC8-AC1E-4134-BFE1-02BF6F46BDDF}"/>
    <cellStyle name="Normal 13 8 2 3 7" xfId="22241" xr:uid="{E0A4ACD7-BDEC-453E-8756-806855CEB33F}"/>
    <cellStyle name="Normal 13 8 2 3 8" xfId="22242" xr:uid="{7EDDD118-2397-44EA-A871-0C0D70C8EF5E}"/>
    <cellStyle name="Normal 13 8 2 3 9" xfId="22243" xr:uid="{3737A2C2-CE6B-473A-921E-2915D587CFB5}"/>
    <cellStyle name="Normal 13 8 2 30" xfId="22244" xr:uid="{96292D5B-E054-43AD-8403-4193014CB3A8}"/>
    <cellStyle name="Normal 13 8 2 31" xfId="22245" xr:uid="{823DFFFE-9467-4EE3-A274-EBD5D4845EDF}"/>
    <cellStyle name="Normal 13 8 2 4" xfId="22246" xr:uid="{7BD80560-62A6-4736-9E5B-1A3C614F7379}"/>
    <cellStyle name="Normal 13 8 2 4 10" xfId="22247" xr:uid="{D0CEF514-2F5F-47C9-9641-05EBDCCF3863}"/>
    <cellStyle name="Normal 13 8 2 4 11" xfId="22248" xr:uid="{B5BBDB4B-707F-4F67-9351-B8336753EFE7}"/>
    <cellStyle name="Normal 13 8 2 4 12" xfId="22249" xr:uid="{15186F56-E63D-425F-9B3B-968F3E7EF25D}"/>
    <cellStyle name="Normal 13 8 2 4 13" xfId="22250" xr:uid="{851BB425-0C43-43B0-8119-A0FCEA882537}"/>
    <cellStyle name="Normal 13 8 2 4 14" xfId="22251" xr:uid="{D5621C71-F218-4BDB-A989-8148209E8D4C}"/>
    <cellStyle name="Normal 13 8 2 4 15" xfId="22252" xr:uid="{6126075F-E0E7-4D33-B9BD-DAC7B0AA34DC}"/>
    <cellStyle name="Normal 13 8 2 4 16" xfId="22253" xr:uid="{1EA2F45A-8B30-4775-8301-07F5FEA0C4EA}"/>
    <cellStyle name="Normal 13 8 2 4 17" xfId="22254" xr:uid="{7C09659B-755E-4047-92D0-081634ED6385}"/>
    <cellStyle name="Normal 13 8 2 4 18" xfId="22255" xr:uid="{39DC9B78-3AB2-485E-9C3E-D2A23E38D2BD}"/>
    <cellStyle name="Normal 13 8 2 4 19" xfId="22256" xr:uid="{0FE2A583-19B6-4C6F-AA6A-E2EB8FF674D7}"/>
    <cellStyle name="Normal 13 8 2 4 2" xfId="22257" xr:uid="{6B80372A-ABDE-4939-8B03-11D2DD2024A7}"/>
    <cellStyle name="Normal 13 8 2 4 20" xfId="22258" xr:uid="{8846B43C-3FE7-4977-A9D7-D9A0A19AD955}"/>
    <cellStyle name="Normal 13 8 2 4 21" xfId="22259" xr:uid="{E58A8CDB-1703-46C7-A634-15A3389CFA62}"/>
    <cellStyle name="Normal 13 8 2 4 22" xfId="22260" xr:uid="{5B07279C-84F6-41C0-A2F4-D48841AC0A93}"/>
    <cellStyle name="Normal 13 8 2 4 3" xfId="22261" xr:uid="{510E7A1D-9FB6-4561-9A9A-FCD13E525C99}"/>
    <cellStyle name="Normal 13 8 2 4 4" xfId="22262" xr:uid="{7C0CCC84-F114-4D31-A92F-5660D3A89635}"/>
    <cellStyle name="Normal 13 8 2 4 5" xfId="22263" xr:uid="{3D1B4F94-B1EF-4FD0-83DD-FCD8D1AF58A0}"/>
    <cellStyle name="Normal 13 8 2 4 6" xfId="22264" xr:uid="{3331E22C-3415-4CCE-8512-0775443C6AF6}"/>
    <cellStyle name="Normal 13 8 2 4 7" xfId="22265" xr:uid="{2B4A9258-B7B8-4D2E-B1DD-3A0F5A1A35D7}"/>
    <cellStyle name="Normal 13 8 2 4 8" xfId="22266" xr:uid="{35912B84-F5C2-4953-BF43-A32A57E23578}"/>
    <cellStyle name="Normal 13 8 2 4 9" xfId="22267" xr:uid="{7DCC8C61-27F6-4214-AD66-80478756066A}"/>
    <cellStyle name="Normal 13 8 2 5" xfId="22268" xr:uid="{FBCE866B-852B-4113-BE43-DAE3D4ED1D2E}"/>
    <cellStyle name="Normal 13 8 2 5 10" xfId="22269" xr:uid="{B54F4656-6CC6-45BF-8D0F-65354543AE4C}"/>
    <cellStyle name="Normal 13 8 2 5 11" xfId="22270" xr:uid="{36002AA5-7E1B-4723-9383-06066FB9D1FE}"/>
    <cellStyle name="Normal 13 8 2 5 12" xfId="22271" xr:uid="{D0F86BD7-DA8B-46D8-AE66-270C5ED4DA07}"/>
    <cellStyle name="Normal 13 8 2 5 13" xfId="22272" xr:uid="{9CEFCBFF-5535-4B9E-A40A-C7CE80CD3687}"/>
    <cellStyle name="Normal 13 8 2 5 14" xfId="22273" xr:uid="{EF497326-5A28-41C7-9821-FC65E8755CAC}"/>
    <cellStyle name="Normal 13 8 2 5 15" xfId="22274" xr:uid="{3010C04A-E81B-47D7-B601-A440725F2AD4}"/>
    <cellStyle name="Normal 13 8 2 5 16" xfId="22275" xr:uid="{C6411534-F79B-47A0-AE70-E07D63BCA54B}"/>
    <cellStyle name="Normal 13 8 2 5 17" xfId="22276" xr:uid="{C0C01708-3F4F-4C0B-BE7D-7F4CEE1E7CDB}"/>
    <cellStyle name="Normal 13 8 2 5 18" xfId="22277" xr:uid="{5E2226D6-C73F-44EB-BC67-A8B8B95A012D}"/>
    <cellStyle name="Normal 13 8 2 5 19" xfId="22278" xr:uid="{F6C30BCB-7C9E-4151-943D-3C0C6B7E4F27}"/>
    <cellStyle name="Normal 13 8 2 5 2" xfId="22279" xr:uid="{CFB78A0A-887B-4A56-990F-CB6B9032AE15}"/>
    <cellStyle name="Normal 13 8 2 5 20" xfId="22280" xr:uid="{51FBE75E-4542-43B8-92F7-31D00AD1377D}"/>
    <cellStyle name="Normal 13 8 2 5 21" xfId="22281" xr:uid="{4F6E766E-3EF1-481B-923A-1B2E1D21E3E1}"/>
    <cellStyle name="Normal 13 8 2 5 22" xfId="22282" xr:uid="{AA73FEA0-528C-4D4A-8E29-5F3C2A5D7977}"/>
    <cellStyle name="Normal 13 8 2 5 3" xfId="22283" xr:uid="{B3CF89CD-BED7-40FB-9D08-523A356AE2FD}"/>
    <cellStyle name="Normal 13 8 2 5 4" xfId="22284" xr:uid="{B4789C0B-F5F4-4FC7-9655-209C60AB9133}"/>
    <cellStyle name="Normal 13 8 2 5 5" xfId="22285" xr:uid="{2B80625E-7E6F-4ED5-88C0-566BF94838D8}"/>
    <cellStyle name="Normal 13 8 2 5 6" xfId="22286" xr:uid="{13B6B7BA-C816-424E-92BB-240E2BC0673F}"/>
    <cellStyle name="Normal 13 8 2 5 7" xfId="22287" xr:uid="{A74CAD84-408A-4B78-B0EC-5055B99811D2}"/>
    <cellStyle name="Normal 13 8 2 5 8" xfId="22288" xr:uid="{7651BD5F-1EF6-451D-9435-01665365EE27}"/>
    <cellStyle name="Normal 13 8 2 5 9" xfId="22289" xr:uid="{6497C507-8F0A-4E9F-B7EC-EFF5F64E020E}"/>
    <cellStyle name="Normal 13 8 2 6" xfId="22290" xr:uid="{A1B89117-C514-44C1-B6CF-1B333B76AD70}"/>
    <cellStyle name="Normal 13 8 2 6 10" xfId="22291" xr:uid="{AFEB6627-EE42-4C41-9E46-0D646AEB7FCB}"/>
    <cellStyle name="Normal 13 8 2 6 11" xfId="22292" xr:uid="{0D0CAC6C-0BDC-4520-A1E8-40EDBD355C68}"/>
    <cellStyle name="Normal 13 8 2 6 12" xfId="22293" xr:uid="{BA326314-31A5-490B-BBAF-B67A8C935667}"/>
    <cellStyle name="Normal 13 8 2 6 13" xfId="22294" xr:uid="{769C2121-2189-474E-B590-4C82DB92D98E}"/>
    <cellStyle name="Normal 13 8 2 6 14" xfId="22295" xr:uid="{D3E432E7-DA66-4F66-B1BC-BCD84DAABC23}"/>
    <cellStyle name="Normal 13 8 2 6 15" xfId="22296" xr:uid="{8DCDBEF1-F73B-470E-8070-4540F14DB796}"/>
    <cellStyle name="Normal 13 8 2 6 16" xfId="22297" xr:uid="{DE6C8A5B-DC1E-499D-9DA3-A84696CBF48D}"/>
    <cellStyle name="Normal 13 8 2 6 17" xfId="22298" xr:uid="{F565DEE0-48D0-4CC2-A1B6-1BDA2D80D8EF}"/>
    <cellStyle name="Normal 13 8 2 6 18" xfId="22299" xr:uid="{4364E955-57C1-4E57-AAF1-F5C25D1B765C}"/>
    <cellStyle name="Normal 13 8 2 6 19" xfId="22300" xr:uid="{FF58A028-BC71-4478-B496-A26CB66B1001}"/>
    <cellStyle name="Normal 13 8 2 6 2" xfId="22301" xr:uid="{A99669DC-622E-4871-BDC7-A5E5447F87B1}"/>
    <cellStyle name="Normal 13 8 2 6 20" xfId="22302" xr:uid="{BFC7CF74-249D-4E2C-9D00-9C617929A287}"/>
    <cellStyle name="Normal 13 8 2 6 21" xfId="22303" xr:uid="{0B212E59-3829-4535-B951-6CCFF2DCC92F}"/>
    <cellStyle name="Normal 13 8 2 6 22" xfId="22304" xr:uid="{4A6810F0-A7D4-45F8-9A30-E13484A5078A}"/>
    <cellStyle name="Normal 13 8 2 6 3" xfId="22305" xr:uid="{140EEF79-A2FA-43BC-84B0-4E5005E65B12}"/>
    <cellStyle name="Normal 13 8 2 6 4" xfId="22306" xr:uid="{7E5C1BAD-828E-4B7A-AF97-6D1CF5F40E8F}"/>
    <cellStyle name="Normal 13 8 2 6 5" xfId="22307" xr:uid="{ACC890AA-649D-4EEE-B7B2-0C96858642C3}"/>
    <cellStyle name="Normal 13 8 2 6 6" xfId="22308" xr:uid="{B49C2797-0C08-448B-AB47-3F55DC8F5783}"/>
    <cellStyle name="Normal 13 8 2 6 7" xfId="22309" xr:uid="{7B4EF774-13EA-4246-A5C1-076899208FD9}"/>
    <cellStyle name="Normal 13 8 2 6 8" xfId="22310" xr:uid="{0A9F313F-3519-4E3C-A5D0-5CFC1E8FCFE7}"/>
    <cellStyle name="Normal 13 8 2 6 9" xfId="22311" xr:uid="{415199E3-154D-4346-8FDD-C41D0AD694AA}"/>
    <cellStyle name="Normal 13 8 2 7" xfId="22312" xr:uid="{F2401D15-641A-435C-9764-0562BB4EC33D}"/>
    <cellStyle name="Normal 13 8 2 7 10" xfId="22313" xr:uid="{BA2C52B7-1508-4F45-B7B8-D99B205171C9}"/>
    <cellStyle name="Normal 13 8 2 7 11" xfId="22314" xr:uid="{0768BC9D-72CB-4EB0-B664-09F66D33040B}"/>
    <cellStyle name="Normal 13 8 2 7 12" xfId="22315" xr:uid="{0356B7C8-5F95-44C3-8AD8-3EADDC28B133}"/>
    <cellStyle name="Normal 13 8 2 7 13" xfId="22316" xr:uid="{7E60175B-18AB-49AA-B3C5-F706D605C0FE}"/>
    <cellStyle name="Normal 13 8 2 7 14" xfId="22317" xr:uid="{254E0503-BED7-43FF-A24A-B2E38195F407}"/>
    <cellStyle name="Normal 13 8 2 7 15" xfId="22318" xr:uid="{1DD47A15-5E56-4FCD-8F8D-15CDC6A36D0B}"/>
    <cellStyle name="Normal 13 8 2 7 16" xfId="22319" xr:uid="{589EC91B-3658-4F90-895C-4A973394C141}"/>
    <cellStyle name="Normal 13 8 2 7 17" xfId="22320" xr:uid="{0C97CD99-A285-4088-8024-4C01E712A18B}"/>
    <cellStyle name="Normal 13 8 2 7 18" xfId="22321" xr:uid="{9844993E-0BC7-4E73-B603-3334054E0CC8}"/>
    <cellStyle name="Normal 13 8 2 7 19" xfId="22322" xr:uid="{2B1D54D0-6C8D-428D-9425-3272F290C52D}"/>
    <cellStyle name="Normal 13 8 2 7 2" xfId="22323" xr:uid="{D04981DB-61DE-4C46-8A43-49DDC58FC95E}"/>
    <cellStyle name="Normal 13 8 2 7 20" xfId="22324" xr:uid="{97CF5D41-AF44-4F0B-AF00-283A4685899F}"/>
    <cellStyle name="Normal 13 8 2 7 21" xfId="22325" xr:uid="{8BD0C199-BD19-4551-B797-AC6145DFF35C}"/>
    <cellStyle name="Normal 13 8 2 7 22" xfId="22326" xr:uid="{3CB6AF58-74D3-468C-B098-D7C3B0320C71}"/>
    <cellStyle name="Normal 13 8 2 7 3" xfId="22327" xr:uid="{4D57DDF2-6A21-4C95-919B-F9351071BE55}"/>
    <cellStyle name="Normal 13 8 2 7 4" xfId="22328" xr:uid="{B07C1430-0FF9-4606-B84A-5642C4C13C44}"/>
    <cellStyle name="Normal 13 8 2 7 5" xfId="22329" xr:uid="{F740A82E-2166-4C00-B72B-0702F50C6ACB}"/>
    <cellStyle name="Normal 13 8 2 7 6" xfId="22330" xr:uid="{1C02E72C-978A-4242-90D5-5B4B3B0E8F6A}"/>
    <cellStyle name="Normal 13 8 2 7 7" xfId="22331" xr:uid="{2C771549-E023-4FA6-B663-B888E48D3BA3}"/>
    <cellStyle name="Normal 13 8 2 7 8" xfId="22332" xr:uid="{9982DB52-F17B-4804-AD31-B15B0141D4F9}"/>
    <cellStyle name="Normal 13 8 2 7 9" xfId="22333" xr:uid="{C19B4DB9-4DB8-44E3-8019-A085825A44F9}"/>
    <cellStyle name="Normal 13 8 2 8" xfId="22334" xr:uid="{ED522F16-468B-4A54-841D-DAA6ACB1F99F}"/>
    <cellStyle name="Normal 13 8 2 8 10" xfId="22335" xr:uid="{9D6326EE-34CB-4E72-8C00-F4101CC14662}"/>
    <cellStyle name="Normal 13 8 2 8 11" xfId="22336" xr:uid="{FB551C14-7435-4FB7-B764-952E05A5E099}"/>
    <cellStyle name="Normal 13 8 2 8 12" xfId="22337" xr:uid="{BF54FAAF-A7DF-42AF-9D18-E164D077663D}"/>
    <cellStyle name="Normal 13 8 2 8 13" xfId="22338" xr:uid="{D75652F6-F413-4117-BEB3-2A5DD5587694}"/>
    <cellStyle name="Normal 13 8 2 8 14" xfId="22339" xr:uid="{52A0396C-BC4F-40A2-AF4B-900678F660F1}"/>
    <cellStyle name="Normal 13 8 2 8 15" xfId="22340" xr:uid="{D94F77E8-8D86-4ED8-BBB6-A96EA6545578}"/>
    <cellStyle name="Normal 13 8 2 8 16" xfId="22341" xr:uid="{B182F3F0-D9B9-4868-87CD-FEFE5F753802}"/>
    <cellStyle name="Normal 13 8 2 8 17" xfId="22342" xr:uid="{288F77B1-224A-4440-B81B-A4E4A58F6C64}"/>
    <cellStyle name="Normal 13 8 2 8 18" xfId="22343" xr:uid="{AFFCBA72-C98B-4405-8EAF-7CD2BEA5536E}"/>
    <cellStyle name="Normal 13 8 2 8 19" xfId="22344" xr:uid="{87E30842-B2F4-4020-9B9E-A7463F24DE08}"/>
    <cellStyle name="Normal 13 8 2 8 2" xfId="22345" xr:uid="{FB5349BB-A53C-4F9D-B23E-1F77FBEF2686}"/>
    <cellStyle name="Normal 13 8 2 8 20" xfId="22346" xr:uid="{97928775-A0D5-486B-8784-6070F4344FA2}"/>
    <cellStyle name="Normal 13 8 2 8 21" xfId="22347" xr:uid="{04ED60AE-5E30-43B2-BB69-D61E920339AB}"/>
    <cellStyle name="Normal 13 8 2 8 22" xfId="22348" xr:uid="{AF3A2516-DBA8-4F6B-B497-E6BF64ECD878}"/>
    <cellStyle name="Normal 13 8 2 8 3" xfId="22349" xr:uid="{464D47EC-2AA6-4F13-AD72-4180ECC9780C}"/>
    <cellStyle name="Normal 13 8 2 8 4" xfId="22350" xr:uid="{3C00C3A5-F099-40E5-AFA8-028F31F74159}"/>
    <cellStyle name="Normal 13 8 2 8 5" xfId="22351" xr:uid="{684E95B1-F139-4A21-A7B4-28016E147797}"/>
    <cellStyle name="Normal 13 8 2 8 6" xfId="22352" xr:uid="{2A3BE134-51AB-4A13-9FC4-09DDF558A38F}"/>
    <cellStyle name="Normal 13 8 2 8 7" xfId="22353" xr:uid="{65F75593-0B16-408D-87A1-911BDECD2FB2}"/>
    <cellStyle name="Normal 13 8 2 8 8" xfId="22354" xr:uid="{044788B8-760C-4087-9CE1-561EF768649B}"/>
    <cellStyle name="Normal 13 8 2 8 9" xfId="22355" xr:uid="{24DD5408-FC79-413A-8D3E-F5416A39E37D}"/>
    <cellStyle name="Normal 13 8 2 9" xfId="22356" xr:uid="{18C09FAF-FF4B-4DB0-9EFF-93C9BAC9B8C0}"/>
    <cellStyle name="Normal 13 8 2 9 10" xfId="22357" xr:uid="{38F0C396-6C46-476E-BFD3-C28747F887F9}"/>
    <cellStyle name="Normal 13 8 2 9 11" xfId="22358" xr:uid="{E0DCD9B0-EFA1-4D60-B458-8D2DAF7A6665}"/>
    <cellStyle name="Normal 13 8 2 9 12" xfId="22359" xr:uid="{E8B6D371-5238-40D3-99B9-CEBB30B34919}"/>
    <cellStyle name="Normal 13 8 2 9 13" xfId="22360" xr:uid="{F54368BE-0ADE-433D-AEE6-F5BD42DE60F8}"/>
    <cellStyle name="Normal 13 8 2 9 14" xfId="22361" xr:uid="{FCD65558-B7D6-44FE-AC03-3EF65D3D76B4}"/>
    <cellStyle name="Normal 13 8 2 9 15" xfId="22362" xr:uid="{3E0F6028-B6D7-4BCA-88A8-12E215B420C0}"/>
    <cellStyle name="Normal 13 8 2 9 16" xfId="22363" xr:uid="{69F20930-A650-4F1D-8D1C-FEAE033CD117}"/>
    <cellStyle name="Normal 13 8 2 9 17" xfId="22364" xr:uid="{A399E118-E93D-4E75-A83C-FB1B8E15A313}"/>
    <cellStyle name="Normal 13 8 2 9 18" xfId="22365" xr:uid="{AF2600E9-2529-4898-930B-97D3E7277DB6}"/>
    <cellStyle name="Normal 13 8 2 9 19" xfId="22366" xr:uid="{D13B637C-2A02-4B60-AD2A-B19F71DB7F84}"/>
    <cellStyle name="Normal 13 8 2 9 2" xfId="22367" xr:uid="{A928EA3A-FED7-4659-8B69-301534109C88}"/>
    <cellStyle name="Normal 13 8 2 9 20" xfId="22368" xr:uid="{F99CCAB2-4D71-4245-9A95-D20BABB5C8ED}"/>
    <cellStyle name="Normal 13 8 2 9 21" xfId="22369" xr:uid="{48CF3D81-F4B3-4690-AF63-EE2E0BF41604}"/>
    <cellStyle name="Normal 13 8 2 9 22" xfId="22370" xr:uid="{41028A91-A4E2-49E3-A8C8-0F9757BBB7CC}"/>
    <cellStyle name="Normal 13 8 2 9 3" xfId="22371" xr:uid="{C2A0352F-5F1E-44AA-A32F-8093E298B9F6}"/>
    <cellStyle name="Normal 13 8 2 9 4" xfId="22372" xr:uid="{EAD1F3E5-5E60-4703-8117-80D79B7C34AB}"/>
    <cellStyle name="Normal 13 8 2 9 5" xfId="22373" xr:uid="{CE8D80B5-C40E-45F2-AA2A-73F89CD22A75}"/>
    <cellStyle name="Normal 13 8 2 9 6" xfId="22374" xr:uid="{C3230325-D63B-4A63-95FB-0E9F2A47BCA3}"/>
    <cellStyle name="Normal 13 8 2 9 7" xfId="22375" xr:uid="{AD83D52E-5319-485C-BAA1-54C158BDDB3F}"/>
    <cellStyle name="Normal 13 8 2 9 8" xfId="22376" xr:uid="{8307EDAF-DD27-4405-97FD-2B4ADDA761AC}"/>
    <cellStyle name="Normal 13 8 2 9 9" xfId="22377" xr:uid="{319F730C-0CC2-4CB1-93FA-9F0E6257C72A}"/>
    <cellStyle name="Normal 13 8 20" xfId="22378" xr:uid="{E50B2461-DCFC-4D56-BEA6-63EC71D7AC76}"/>
    <cellStyle name="Normal 13 8 21" xfId="22379" xr:uid="{8A6F8DA3-77EC-489C-B293-2E4E052F3FFA}"/>
    <cellStyle name="Normal 13 8 22" xfId="22380" xr:uid="{36BAC423-4E25-43B5-A379-CC71B6917877}"/>
    <cellStyle name="Normal 13 8 23" xfId="22381" xr:uid="{6E063E0A-0666-43DD-8A05-0DA2D9E2C59A}"/>
    <cellStyle name="Normal 13 8 24" xfId="22382" xr:uid="{83DD16D1-27B4-44B8-B7DF-62677E0323CB}"/>
    <cellStyle name="Normal 13 8 25" xfId="22383" xr:uid="{A5EE46A7-AB0F-4929-BD11-DCBE0678018E}"/>
    <cellStyle name="Normal 13 8 26" xfId="22384" xr:uid="{4841159E-ACA9-4DD4-B2FC-8188609A3FEF}"/>
    <cellStyle name="Normal 13 8 27" xfId="22385" xr:uid="{DD134386-D320-4928-9E8F-3E3A6921D35C}"/>
    <cellStyle name="Normal 13 8 28" xfId="22386" xr:uid="{5994E70A-35B9-4FA6-B102-3600587DC168}"/>
    <cellStyle name="Normal 13 8 29" xfId="22387" xr:uid="{E7CE28D3-8A6D-4483-BE96-263EBE4BE6EF}"/>
    <cellStyle name="Normal 13 8 3" xfId="22388" xr:uid="{117F78B8-4E55-4A79-A0AB-1F0A3F4FC2B2}"/>
    <cellStyle name="Normal 13 8 3 10" xfId="22389" xr:uid="{475E40B0-0FF3-49C6-8CC9-61841F24D8C2}"/>
    <cellStyle name="Normal 13 8 3 10 10" xfId="22390" xr:uid="{4F656D54-7CB7-469A-9B36-0EEEF11A8B83}"/>
    <cellStyle name="Normal 13 8 3 10 11" xfId="22391" xr:uid="{55A5904B-B464-4AD1-A8C8-564E1E635422}"/>
    <cellStyle name="Normal 13 8 3 10 12" xfId="22392" xr:uid="{7937F90E-19C9-4A23-A023-3F90EE2C3987}"/>
    <cellStyle name="Normal 13 8 3 10 13" xfId="22393" xr:uid="{FC10D01C-899B-4C6F-A74D-A52952077E0E}"/>
    <cellStyle name="Normal 13 8 3 10 14" xfId="22394" xr:uid="{6746A302-7ECF-4686-A9E5-5FA7988CAD2C}"/>
    <cellStyle name="Normal 13 8 3 10 15" xfId="22395" xr:uid="{7C4558B1-D65F-4A86-9288-9754F116AC20}"/>
    <cellStyle name="Normal 13 8 3 10 16" xfId="22396" xr:uid="{A1A50C20-01B5-44E1-A3EA-E8900334572C}"/>
    <cellStyle name="Normal 13 8 3 10 17" xfId="22397" xr:uid="{03079556-79AD-47D9-B8E7-9A512000670B}"/>
    <cellStyle name="Normal 13 8 3 10 18" xfId="22398" xr:uid="{FAC4B527-0B40-4595-AEC3-8B7FCFDB9934}"/>
    <cellStyle name="Normal 13 8 3 10 19" xfId="22399" xr:uid="{F110B165-643B-48E3-A61C-CCD64FE7799C}"/>
    <cellStyle name="Normal 13 8 3 10 2" xfId="22400" xr:uid="{B8D5999C-C7CF-4D83-A4A2-B2D46A90699F}"/>
    <cellStyle name="Normal 13 8 3 10 20" xfId="22401" xr:uid="{D7E653F1-A9F7-4F67-905A-D83417EF16D8}"/>
    <cellStyle name="Normal 13 8 3 10 21" xfId="22402" xr:uid="{57AA562A-BEE1-40A1-99C1-72F501C7D270}"/>
    <cellStyle name="Normal 13 8 3 10 22" xfId="22403" xr:uid="{908BCB9E-955C-4D91-A38C-5E5731AE74F4}"/>
    <cellStyle name="Normal 13 8 3 10 3" xfId="22404" xr:uid="{086F13D0-C732-4BC0-93C1-6D4E18B87DE4}"/>
    <cellStyle name="Normal 13 8 3 10 4" xfId="22405" xr:uid="{1C8B3956-F02C-4AAF-8459-B481996A8C79}"/>
    <cellStyle name="Normal 13 8 3 10 5" xfId="22406" xr:uid="{A4E1071E-16DF-4299-BA66-40206C54E09E}"/>
    <cellStyle name="Normal 13 8 3 10 6" xfId="22407" xr:uid="{68B26EF2-500B-49CA-A18F-7D7447C42CC8}"/>
    <cellStyle name="Normal 13 8 3 10 7" xfId="22408" xr:uid="{FC3BE819-6196-4492-8DFA-55FBA42BBB3C}"/>
    <cellStyle name="Normal 13 8 3 10 8" xfId="22409" xr:uid="{18FE2757-01E6-4F85-9C28-734EDAF345CC}"/>
    <cellStyle name="Normal 13 8 3 10 9" xfId="22410" xr:uid="{72CB58AF-E95A-4ADC-BC85-4AD6897E5CF2}"/>
    <cellStyle name="Normal 13 8 3 11" xfId="22411" xr:uid="{574C0CB2-5F6F-4861-9CF0-BA6717714BF8}"/>
    <cellStyle name="Normal 13 8 3 12" xfId="22412" xr:uid="{B9589093-5644-44F3-8079-02D74A10B96F}"/>
    <cellStyle name="Normal 13 8 3 13" xfId="22413" xr:uid="{D959ADA3-F797-4B6E-9D05-54BD7ED79497}"/>
    <cellStyle name="Normal 13 8 3 14" xfId="22414" xr:uid="{A8D07AB7-9305-44B7-8C80-0CF768E65F71}"/>
    <cellStyle name="Normal 13 8 3 15" xfId="22415" xr:uid="{BD0487B4-D436-4DBF-BA8A-781EB0C5B5A6}"/>
    <cellStyle name="Normal 13 8 3 16" xfId="22416" xr:uid="{CE351436-E575-4BD6-8801-939D4579891A}"/>
    <cellStyle name="Normal 13 8 3 17" xfId="22417" xr:uid="{881DE9D0-25A2-41BD-BE15-D67C1538B784}"/>
    <cellStyle name="Normal 13 8 3 18" xfId="22418" xr:uid="{77012CD1-E436-467A-B952-C24CCA5BC134}"/>
    <cellStyle name="Normal 13 8 3 19" xfId="22419" xr:uid="{14E0B9DA-EC8E-4814-A450-F1DC490E5AFA}"/>
    <cellStyle name="Normal 13 8 3 2" xfId="22420" xr:uid="{7C1F081B-6A24-4A8D-81A6-329B781C5A70}"/>
    <cellStyle name="Normal 13 8 3 2 10" xfId="22421" xr:uid="{E2DE3492-97BA-4E50-8C23-C7362D1B3354}"/>
    <cellStyle name="Normal 13 8 3 2 11" xfId="22422" xr:uid="{A44BFF7A-7AF5-4704-92D4-660B47BCBC19}"/>
    <cellStyle name="Normal 13 8 3 2 12" xfId="22423" xr:uid="{C046D1D3-0A75-4F8E-BFAA-BA671882604B}"/>
    <cellStyle name="Normal 13 8 3 2 13" xfId="22424" xr:uid="{3FAA4599-8ACD-4CD1-83CA-35732D9CBC8A}"/>
    <cellStyle name="Normal 13 8 3 2 14" xfId="22425" xr:uid="{F261D18D-1A1F-4C3F-B5BB-5DCA0BBC62D5}"/>
    <cellStyle name="Normal 13 8 3 2 15" xfId="22426" xr:uid="{DE9D967A-5D0A-4B62-9169-709DF28C6FB5}"/>
    <cellStyle name="Normal 13 8 3 2 16" xfId="22427" xr:uid="{6A428055-D084-486D-9FC7-E9072A56923D}"/>
    <cellStyle name="Normal 13 8 3 2 17" xfId="22428" xr:uid="{B472E516-4198-417A-BAAA-80AE50F6C8FB}"/>
    <cellStyle name="Normal 13 8 3 2 18" xfId="22429" xr:uid="{D286BDC3-9EED-462E-9F94-AA7DEF6A4DF4}"/>
    <cellStyle name="Normal 13 8 3 2 19" xfId="22430" xr:uid="{54F75474-7B3C-4D0E-A060-454C02961E7E}"/>
    <cellStyle name="Normal 13 8 3 2 2" xfId="22431" xr:uid="{6C0E3987-6AF6-46B9-9056-BD1CF92B9820}"/>
    <cellStyle name="Normal 13 8 3 2 20" xfId="22432" xr:uid="{8243F05A-B89E-491F-9478-409A9F506152}"/>
    <cellStyle name="Normal 13 8 3 2 21" xfId="22433" xr:uid="{2FC5F167-AAF7-4668-9396-A4BE820C0C67}"/>
    <cellStyle name="Normal 13 8 3 2 22" xfId="22434" xr:uid="{1AEA91BC-29A0-4E1D-96CA-8411C7AC08F9}"/>
    <cellStyle name="Normal 13 8 3 2 3" xfId="22435" xr:uid="{7752FE5C-E255-47B7-B368-A34BFA355907}"/>
    <cellStyle name="Normal 13 8 3 2 4" xfId="22436" xr:uid="{41FA0EB9-42BB-4C46-8B89-A2EBFB78761F}"/>
    <cellStyle name="Normal 13 8 3 2 5" xfId="22437" xr:uid="{C3250B39-8C0E-4CD1-B8CB-AFB68728211B}"/>
    <cellStyle name="Normal 13 8 3 2 6" xfId="22438" xr:uid="{34B6791C-048C-4871-95E4-6826F7BC71BA}"/>
    <cellStyle name="Normal 13 8 3 2 7" xfId="22439" xr:uid="{064F4F6B-740C-4CAF-8EE1-E5547515EE35}"/>
    <cellStyle name="Normal 13 8 3 2 8" xfId="22440" xr:uid="{1EDD29DC-10FC-4048-A5C4-D4E0BCD62E73}"/>
    <cellStyle name="Normal 13 8 3 2 9" xfId="22441" xr:uid="{F93D3136-FAE4-4211-A49A-2DA8EFD9AB81}"/>
    <cellStyle name="Normal 13 8 3 20" xfId="22442" xr:uid="{86A702E0-3656-49E3-9EEC-0F8AA37BBDD3}"/>
    <cellStyle name="Normal 13 8 3 21" xfId="22443" xr:uid="{BCA43F6E-6F09-414F-859F-501489AB83C4}"/>
    <cellStyle name="Normal 13 8 3 22" xfId="22444" xr:uid="{CDC37E8E-10EE-4B8A-B564-6D38DD270F1D}"/>
    <cellStyle name="Normal 13 8 3 23" xfId="22445" xr:uid="{335DFCE6-B1A7-4947-AD1E-CBA484F5DB15}"/>
    <cellStyle name="Normal 13 8 3 24" xfId="22446" xr:uid="{2F4BFE78-C7CE-4338-8104-441BB233E2AB}"/>
    <cellStyle name="Normal 13 8 3 25" xfId="22447" xr:uid="{9A6640F7-DB99-44A3-889E-0F0C2D3E3C3C}"/>
    <cellStyle name="Normal 13 8 3 26" xfId="22448" xr:uid="{3A8F7B37-5D24-4184-A679-ADD6C3C63E1F}"/>
    <cellStyle name="Normal 13 8 3 27" xfId="22449" xr:uid="{4F2A60C4-2171-4BC6-9180-117723EED05D}"/>
    <cellStyle name="Normal 13 8 3 28" xfId="22450" xr:uid="{F29E09DA-320F-4EC1-8567-6EEDB92EF1E9}"/>
    <cellStyle name="Normal 13 8 3 29" xfId="22451" xr:uid="{11653651-2B06-4F10-92DE-85421BECA43B}"/>
    <cellStyle name="Normal 13 8 3 3" xfId="22452" xr:uid="{453AA469-08D2-47B3-8427-AB4C921FD293}"/>
    <cellStyle name="Normal 13 8 3 3 10" xfId="22453" xr:uid="{177EC32E-9591-47D8-AA7A-865AEFDEF776}"/>
    <cellStyle name="Normal 13 8 3 3 11" xfId="22454" xr:uid="{8AD0B492-C112-4D8E-B264-883282D41966}"/>
    <cellStyle name="Normal 13 8 3 3 12" xfId="22455" xr:uid="{90DF7DB6-1D9E-40CF-83C9-1DCA9837BC91}"/>
    <cellStyle name="Normal 13 8 3 3 13" xfId="22456" xr:uid="{17FB17B4-AC8F-4CC9-B100-4C98CDDF41D6}"/>
    <cellStyle name="Normal 13 8 3 3 14" xfId="22457" xr:uid="{77C29C94-2996-4EBD-9286-C2F67F00802A}"/>
    <cellStyle name="Normal 13 8 3 3 15" xfId="22458" xr:uid="{81B3A640-C713-47B6-B9E4-703CC5729BBE}"/>
    <cellStyle name="Normal 13 8 3 3 16" xfId="22459" xr:uid="{7E44BF9A-0282-4A4E-8F29-A0511105AB31}"/>
    <cellStyle name="Normal 13 8 3 3 17" xfId="22460" xr:uid="{D39EBADC-65F2-42F2-A046-47A02E048C8B}"/>
    <cellStyle name="Normal 13 8 3 3 18" xfId="22461" xr:uid="{7520CE2E-DEFD-4DBE-BB7B-CEDBFA7AD447}"/>
    <cellStyle name="Normal 13 8 3 3 19" xfId="22462" xr:uid="{4D4F392A-F48C-4D9A-BAFD-CADAF6EAEB87}"/>
    <cellStyle name="Normal 13 8 3 3 2" xfId="22463" xr:uid="{AE48CFEB-F3FF-48B1-92D8-65A807824EDE}"/>
    <cellStyle name="Normal 13 8 3 3 20" xfId="22464" xr:uid="{CF99DAC7-C3C6-477E-AF0F-5E5599BA393E}"/>
    <cellStyle name="Normal 13 8 3 3 21" xfId="22465" xr:uid="{005CCE57-F4F2-43F2-8236-C79D5C318CDC}"/>
    <cellStyle name="Normal 13 8 3 3 22" xfId="22466" xr:uid="{46A469B2-4234-4358-9732-B65B8CF94F62}"/>
    <cellStyle name="Normal 13 8 3 3 3" xfId="22467" xr:uid="{ADF55363-4E35-4A2A-83FD-F6613998245B}"/>
    <cellStyle name="Normal 13 8 3 3 4" xfId="22468" xr:uid="{989C046A-C3ED-444D-B9BC-7F263D3C2305}"/>
    <cellStyle name="Normal 13 8 3 3 5" xfId="22469" xr:uid="{B9920D12-BAA3-44C2-A2BE-88CB10A637B7}"/>
    <cellStyle name="Normal 13 8 3 3 6" xfId="22470" xr:uid="{493227F1-4BEA-4524-AA49-0D719C9BF8AE}"/>
    <cellStyle name="Normal 13 8 3 3 7" xfId="22471" xr:uid="{7F8947D7-E60C-41D5-884C-D0320C73CBD0}"/>
    <cellStyle name="Normal 13 8 3 3 8" xfId="22472" xr:uid="{63A4E17D-1A10-47B7-AF9A-939C60628E0C}"/>
    <cellStyle name="Normal 13 8 3 3 9" xfId="22473" xr:uid="{3B5695AC-2F94-402E-B7A9-42359354A94B}"/>
    <cellStyle name="Normal 13 8 3 30" xfId="22474" xr:uid="{DA2C24EB-9475-4A94-9AA6-F60AD74668BB}"/>
    <cellStyle name="Normal 13 8 3 31" xfId="22475" xr:uid="{2025789C-0D10-4E9A-BD2C-78724370C766}"/>
    <cellStyle name="Normal 13 8 3 4" xfId="22476" xr:uid="{B9CAEB7B-F440-4C85-8871-C93BEA076EA5}"/>
    <cellStyle name="Normal 13 8 3 4 10" xfId="22477" xr:uid="{99C5D221-CFDB-4CC0-BD37-4DEC1178D7D4}"/>
    <cellStyle name="Normal 13 8 3 4 11" xfId="22478" xr:uid="{4E7B0259-93B4-44C3-8CBB-7B240618DD32}"/>
    <cellStyle name="Normal 13 8 3 4 12" xfId="22479" xr:uid="{B8A03630-0115-4453-BBEA-0D4F45B545F5}"/>
    <cellStyle name="Normal 13 8 3 4 13" xfId="22480" xr:uid="{D8D5D360-E34E-4C1A-AC8C-797F0F5F646A}"/>
    <cellStyle name="Normal 13 8 3 4 14" xfId="22481" xr:uid="{ACA098AF-C849-41F0-B0EF-803DAF5FB1D8}"/>
    <cellStyle name="Normal 13 8 3 4 15" xfId="22482" xr:uid="{CA70FC56-093C-4615-BB2B-6972EB1BF772}"/>
    <cellStyle name="Normal 13 8 3 4 16" xfId="22483" xr:uid="{1943E527-B437-477A-812D-75F9A1ED11C7}"/>
    <cellStyle name="Normal 13 8 3 4 17" xfId="22484" xr:uid="{7A611E50-2A51-47B6-97B0-09A0144FF3FC}"/>
    <cellStyle name="Normal 13 8 3 4 18" xfId="22485" xr:uid="{66238E99-8F2C-4503-A9BD-EEDFF0FA38AC}"/>
    <cellStyle name="Normal 13 8 3 4 19" xfId="22486" xr:uid="{9098CA80-C7C2-47FB-AB46-3446ABB596EE}"/>
    <cellStyle name="Normal 13 8 3 4 2" xfId="22487" xr:uid="{657E9170-B906-440E-AB6B-5AE4CE06CD98}"/>
    <cellStyle name="Normal 13 8 3 4 20" xfId="22488" xr:uid="{E98645A9-93B3-4869-8A09-2267CA0183B7}"/>
    <cellStyle name="Normal 13 8 3 4 21" xfId="22489" xr:uid="{9E35881A-FEF1-4128-933D-8BAA2AF1DD15}"/>
    <cellStyle name="Normal 13 8 3 4 22" xfId="22490" xr:uid="{59EE100F-BB72-4122-9E00-ABCA6059E78B}"/>
    <cellStyle name="Normal 13 8 3 4 3" xfId="22491" xr:uid="{AA4D4113-4963-4F47-AE39-F20A20A18EF9}"/>
    <cellStyle name="Normal 13 8 3 4 4" xfId="22492" xr:uid="{0BB25C6F-1110-4638-B158-1E6D9A9B6FC4}"/>
    <cellStyle name="Normal 13 8 3 4 5" xfId="22493" xr:uid="{7EFCF30F-1F99-4447-AEB9-19C8F8D0155F}"/>
    <cellStyle name="Normal 13 8 3 4 6" xfId="22494" xr:uid="{8AC2393E-BC75-4EDA-9ABA-8F36593499BF}"/>
    <cellStyle name="Normal 13 8 3 4 7" xfId="22495" xr:uid="{864D85A0-3BBA-4EEF-825A-B100DB1D90B9}"/>
    <cellStyle name="Normal 13 8 3 4 8" xfId="22496" xr:uid="{A2BEDA13-157C-4236-A904-7BF0F872C70A}"/>
    <cellStyle name="Normal 13 8 3 4 9" xfId="22497" xr:uid="{18C83997-73B6-4A1D-AAA3-03451657AF71}"/>
    <cellStyle name="Normal 13 8 3 5" xfId="22498" xr:uid="{BAF1F978-1A3A-4B00-8A30-680A4E2DBC8A}"/>
    <cellStyle name="Normal 13 8 3 5 10" xfId="22499" xr:uid="{A100A154-9C0E-47EA-B235-D30520885EB6}"/>
    <cellStyle name="Normal 13 8 3 5 11" xfId="22500" xr:uid="{5CFFA937-049C-4F5F-913F-A22EE4CF8146}"/>
    <cellStyle name="Normal 13 8 3 5 12" xfId="22501" xr:uid="{B364E049-3223-4437-A8B2-99C132A84389}"/>
    <cellStyle name="Normal 13 8 3 5 13" xfId="22502" xr:uid="{A185CC2F-488D-4684-BCF5-B9D0170B6664}"/>
    <cellStyle name="Normal 13 8 3 5 14" xfId="22503" xr:uid="{84FF945A-F08E-4E95-B897-648A6A59E6DE}"/>
    <cellStyle name="Normal 13 8 3 5 15" xfId="22504" xr:uid="{17FBA8E3-B71E-481A-8ECE-46B88C9EEC79}"/>
    <cellStyle name="Normal 13 8 3 5 16" xfId="22505" xr:uid="{24D33A63-5612-4CA2-94FC-FF052CE0C244}"/>
    <cellStyle name="Normal 13 8 3 5 17" xfId="22506" xr:uid="{D68BAEEC-6CEE-4A9A-A1CE-532CBEBFE0B2}"/>
    <cellStyle name="Normal 13 8 3 5 18" xfId="22507" xr:uid="{AF8F12AE-EBF9-4CE7-8C52-4DB1AF24E349}"/>
    <cellStyle name="Normal 13 8 3 5 19" xfId="22508" xr:uid="{22ECE72E-1C5E-40F4-856E-F93FD748DAB6}"/>
    <cellStyle name="Normal 13 8 3 5 2" xfId="22509" xr:uid="{0D8BED0D-0CAE-4CA1-84AC-B5B96EA8DF1D}"/>
    <cellStyle name="Normal 13 8 3 5 20" xfId="22510" xr:uid="{282851DD-51B7-410B-A5DA-C10184ED13A1}"/>
    <cellStyle name="Normal 13 8 3 5 21" xfId="22511" xr:uid="{1DDA244A-58B8-4294-A6AE-BC9B2489608C}"/>
    <cellStyle name="Normal 13 8 3 5 22" xfId="22512" xr:uid="{6C624179-2A34-4A75-9527-821DC6A055C3}"/>
    <cellStyle name="Normal 13 8 3 5 3" xfId="22513" xr:uid="{D6580909-CF18-4D94-8BB7-51E0FC11FA14}"/>
    <cellStyle name="Normal 13 8 3 5 4" xfId="22514" xr:uid="{79EBA92A-7DDA-4752-8AEA-D7E013BB2B41}"/>
    <cellStyle name="Normal 13 8 3 5 5" xfId="22515" xr:uid="{F25A0C5D-8304-4107-9555-7EE40CE31CAC}"/>
    <cellStyle name="Normal 13 8 3 5 6" xfId="22516" xr:uid="{690CDFEF-44C1-4B3B-AD57-F420A0B18FB1}"/>
    <cellStyle name="Normal 13 8 3 5 7" xfId="22517" xr:uid="{E3523932-8846-40C5-B003-F7761F352815}"/>
    <cellStyle name="Normal 13 8 3 5 8" xfId="22518" xr:uid="{6DFC4010-BFC6-4BE1-B517-480869A4202D}"/>
    <cellStyle name="Normal 13 8 3 5 9" xfId="22519" xr:uid="{FC079CA6-C92B-4B59-84DF-B95560BCD576}"/>
    <cellStyle name="Normal 13 8 3 6" xfId="22520" xr:uid="{35CFB566-7F59-40DF-8C0B-1A42B1B3D397}"/>
    <cellStyle name="Normal 13 8 3 6 10" xfId="22521" xr:uid="{F808D114-F385-4DDF-A9B5-B6BA2FEF5E35}"/>
    <cellStyle name="Normal 13 8 3 6 11" xfId="22522" xr:uid="{0C9DB9C8-5F50-466D-A34C-40D331B6110E}"/>
    <cellStyle name="Normal 13 8 3 6 12" xfId="22523" xr:uid="{9FCCF149-8137-4CC3-8A2A-1A640DDE4B6A}"/>
    <cellStyle name="Normal 13 8 3 6 13" xfId="22524" xr:uid="{1D50AE63-F70F-4CB3-9029-EE19E8955635}"/>
    <cellStyle name="Normal 13 8 3 6 14" xfId="22525" xr:uid="{AD8F39CC-4779-476C-A4D0-857B3CA07752}"/>
    <cellStyle name="Normal 13 8 3 6 15" xfId="22526" xr:uid="{1E7BF86C-85CA-4A6E-A433-2D19779A582B}"/>
    <cellStyle name="Normal 13 8 3 6 16" xfId="22527" xr:uid="{C1E50F62-A574-4648-B73E-D473F3F40EAE}"/>
    <cellStyle name="Normal 13 8 3 6 17" xfId="22528" xr:uid="{A7B8B7D7-033F-450A-BD47-A109542E01FE}"/>
    <cellStyle name="Normal 13 8 3 6 18" xfId="22529" xr:uid="{C8521CD3-EE23-4D62-964A-9C4E2EA02659}"/>
    <cellStyle name="Normal 13 8 3 6 19" xfId="22530" xr:uid="{1197F762-6358-4AA3-B9EE-83A26A0F70ED}"/>
    <cellStyle name="Normal 13 8 3 6 2" xfId="22531" xr:uid="{7F86A1FA-9213-4E44-93E3-8A05A66785BF}"/>
    <cellStyle name="Normal 13 8 3 6 20" xfId="22532" xr:uid="{7389301A-AF0E-4375-8F0B-7076CF33A6A4}"/>
    <cellStyle name="Normal 13 8 3 6 21" xfId="22533" xr:uid="{F947E7A8-286D-49C2-9950-0519A49A29C0}"/>
    <cellStyle name="Normal 13 8 3 6 22" xfId="22534" xr:uid="{930806F2-09A4-4FD9-876C-290C3F7B4E9C}"/>
    <cellStyle name="Normal 13 8 3 6 3" xfId="22535" xr:uid="{AD24B950-0E6F-47F5-8A93-DB1AC05E76B9}"/>
    <cellStyle name="Normal 13 8 3 6 4" xfId="22536" xr:uid="{AE2C8EBC-55A9-4F4E-88A5-2AB9DEBC64D6}"/>
    <cellStyle name="Normal 13 8 3 6 5" xfId="22537" xr:uid="{2A2BC567-3766-4CB4-9898-7E5DD6117473}"/>
    <cellStyle name="Normal 13 8 3 6 6" xfId="22538" xr:uid="{D301E9FE-FB58-4A75-A84F-0D65BCCF3F27}"/>
    <cellStyle name="Normal 13 8 3 6 7" xfId="22539" xr:uid="{BAA7360E-3807-4C77-88D9-9975CDA4B335}"/>
    <cellStyle name="Normal 13 8 3 6 8" xfId="22540" xr:uid="{07310CF1-A448-4D5B-AAC3-FC76BAB3C83D}"/>
    <cellStyle name="Normal 13 8 3 6 9" xfId="22541" xr:uid="{02E49017-E9BA-4A09-98A9-FA5DA58781EA}"/>
    <cellStyle name="Normal 13 8 3 7" xfId="22542" xr:uid="{87D684BC-2801-4BA9-BBDB-158736EA32B6}"/>
    <cellStyle name="Normal 13 8 3 7 10" xfId="22543" xr:uid="{EB05223C-9667-4D6A-8DBD-27154589C99C}"/>
    <cellStyle name="Normal 13 8 3 7 11" xfId="22544" xr:uid="{36C0F9C9-E8E2-453F-9FC8-DF2D68832CE9}"/>
    <cellStyle name="Normal 13 8 3 7 12" xfId="22545" xr:uid="{BA9FF3FA-69AF-435A-B2C1-78FB42370A4E}"/>
    <cellStyle name="Normal 13 8 3 7 13" xfId="22546" xr:uid="{B3833912-1D30-4019-ACA8-27E9CA8DB8B4}"/>
    <cellStyle name="Normal 13 8 3 7 14" xfId="22547" xr:uid="{F9FC8A12-CC0C-4A5D-870F-99CD0585F737}"/>
    <cellStyle name="Normal 13 8 3 7 15" xfId="22548" xr:uid="{A6C0CB46-DB98-48CA-8E3E-DE856C1E8054}"/>
    <cellStyle name="Normal 13 8 3 7 16" xfId="22549" xr:uid="{5505BABB-5566-4A36-812F-29192C226E2C}"/>
    <cellStyle name="Normal 13 8 3 7 17" xfId="22550" xr:uid="{F7AB514F-0F7A-4766-B111-A2899FC3B6F2}"/>
    <cellStyle name="Normal 13 8 3 7 18" xfId="22551" xr:uid="{CF700DFA-8FEB-431B-AF04-7F93D0460E06}"/>
    <cellStyle name="Normal 13 8 3 7 19" xfId="22552" xr:uid="{726915E0-11AE-4755-8B2A-3A148F9C692C}"/>
    <cellStyle name="Normal 13 8 3 7 2" xfId="22553" xr:uid="{55480645-5D83-46CF-A92E-2EB134BB687E}"/>
    <cellStyle name="Normal 13 8 3 7 20" xfId="22554" xr:uid="{95A0F089-7C44-437F-ADCF-0ED4358DA969}"/>
    <cellStyle name="Normal 13 8 3 7 21" xfId="22555" xr:uid="{5D6F19C7-24E7-4DF8-85C3-38CC7114CB92}"/>
    <cellStyle name="Normal 13 8 3 7 22" xfId="22556" xr:uid="{C9E0E6E8-D6BC-4075-AA3B-C32E24BCAC6B}"/>
    <cellStyle name="Normal 13 8 3 7 3" xfId="22557" xr:uid="{4FC76DB9-F041-401B-BFA3-4F72F095B328}"/>
    <cellStyle name="Normal 13 8 3 7 4" xfId="22558" xr:uid="{2F03ACB2-FE88-43E8-972D-97E70CDB86DE}"/>
    <cellStyle name="Normal 13 8 3 7 5" xfId="22559" xr:uid="{1AB12369-D665-46CD-BEC1-508175C2801A}"/>
    <cellStyle name="Normal 13 8 3 7 6" xfId="22560" xr:uid="{22EC0612-FDB1-4852-93AA-3501E398F5F0}"/>
    <cellStyle name="Normal 13 8 3 7 7" xfId="22561" xr:uid="{5A927C99-89C3-42A5-A841-830F0886AE6C}"/>
    <cellStyle name="Normal 13 8 3 7 8" xfId="22562" xr:uid="{101CEB8A-F895-407D-9A8A-DFB707752E22}"/>
    <cellStyle name="Normal 13 8 3 7 9" xfId="22563" xr:uid="{7ACF10C5-9566-46C8-BCDC-10E7C6475A29}"/>
    <cellStyle name="Normal 13 8 3 8" xfId="22564" xr:uid="{D09CB664-3119-4800-BB22-0FD8A5B16F7B}"/>
    <cellStyle name="Normal 13 8 3 8 10" xfId="22565" xr:uid="{5399348C-41C6-41C7-BD68-396EBACE88DC}"/>
    <cellStyle name="Normal 13 8 3 8 11" xfId="22566" xr:uid="{0BA6AD3D-CE22-47A4-A7B4-E50B4E7B56BC}"/>
    <cellStyle name="Normal 13 8 3 8 12" xfId="22567" xr:uid="{D577FBE1-F3F9-4087-B8D6-78CA1A577C5B}"/>
    <cellStyle name="Normal 13 8 3 8 13" xfId="22568" xr:uid="{DA6EBE4B-F2C5-46B4-998B-23B4C07362B5}"/>
    <cellStyle name="Normal 13 8 3 8 14" xfId="22569" xr:uid="{3DDC5557-2DF8-474C-8086-CFCCBD717816}"/>
    <cellStyle name="Normal 13 8 3 8 15" xfId="22570" xr:uid="{BC51E91F-DEF0-4A54-8AA0-9F1E4383D4B1}"/>
    <cellStyle name="Normal 13 8 3 8 16" xfId="22571" xr:uid="{39AE6277-9343-4732-B4E7-E0A42CE1AD7E}"/>
    <cellStyle name="Normal 13 8 3 8 17" xfId="22572" xr:uid="{3529E105-9969-4D87-B456-FB1CECE3BB3A}"/>
    <cellStyle name="Normal 13 8 3 8 18" xfId="22573" xr:uid="{85B69315-331F-4850-A2C1-65F0ECD7FFDD}"/>
    <cellStyle name="Normal 13 8 3 8 19" xfId="22574" xr:uid="{C5CAD6F8-DC7A-44C6-9578-A73406B23191}"/>
    <cellStyle name="Normal 13 8 3 8 2" xfId="22575" xr:uid="{4C8E19DB-5598-482C-B911-C08BA336807B}"/>
    <cellStyle name="Normal 13 8 3 8 20" xfId="22576" xr:uid="{1B6B08A6-9F4E-4E2F-B954-74BC0EC1CBCA}"/>
    <cellStyle name="Normal 13 8 3 8 21" xfId="22577" xr:uid="{B647AF4E-10FB-402D-96A1-DDF3D52B3B9E}"/>
    <cellStyle name="Normal 13 8 3 8 22" xfId="22578" xr:uid="{22549812-9DF6-458A-BB9F-4B72EAA54C04}"/>
    <cellStyle name="Normal 13 8 3 8 3" xfId="22579" xr:uid="{CEEE5163-ADDF-4ACA-9265-E3980395F7F3}"/>
    <cellStyle name="Normal 13 8 3 8 4" xfId="22580" xr:uid="{52FD1480-2F8B-42B2-BF07-3BDB1DD9D139}"/>
    <cellStyle name="Normal 13 8 3 8 5" xfId="22581" xr:uid="{650970B6-DE42-429A-B978-872FDBF0CBE0}"/>
    <cellStyle name="Normal 13 8 3 8 6" xfId="22582" xr:uid="{2AD10B14-D09D-4680-A49E-D747519683EE}"/>
    <cellStyle name="Normal 13 8 3 8 7" xfId="22583" xr:uid="{83CDA374-32FE-4144-91C7-F049B50C9F7D}"/>
    <cellStyle name="Normal 13 8 3 8 8" xfId="22584" xr:uid="{981DD21E-9E91-4BC1-9FA9-FDEDD58A183E}"/>
    <cellStyle name="Normal 13 8 3 8 9" xfId="22585" xr:uid="{84786B65-7669-434D-AEF9-D0A46235354D}"/>
    <cellStyle name="Normal 13 8 3 9" xfId="22586" xr:uid="{63383D6A-D377-400F-840B-267723A92403}"/>
    <cellStyle name="Normal 13 8 3 9 10" xfId="22587" xr:uid="{464C86A4-EDAF-4FA4-8693-6B2CA092E62B}"/>
    <cellStyle name="Normal 13 8 3 9 11" xfId="22588" xr:uid="{87B8EF6B-DAB0-4259-BA11-0E97DB37569E}"/>
    <cellStyle name="Normal 13 8 3 9 12" xfId="22589" xr:uid="{2F069FDA-1AEA-4F0F-BDEB-5A86325D844A}"/>
    <cellStyle name="Normal 13 8 3 9 13" xfId="22590" xr:uid="{DB6DC867-2E11-4491-B11D-784E09FABA93}"/>
    <cellStyle name="Normal 13 8 3 9 14" xfId="22591" xr:uid="{DC1A0EDE-2CCF-45AC-987D-67B8DA9E7F0B}"/>
    <cellStyle name="Normal 13 8 3 9 15" xfId="22592" xr:uid="{98492B6A-6B96-49E1-821B-1227CCEBE936}"/>
    <cellStyle name="Normal 13 8 3 9 16" xfId="22593" xr:uid="{AFDA87EE-40BE-4A40-8359-8AC27C21A0A4}"/>
    <cellStyle name="Normal 13 8 3 9 17" xfId="22594" xr:uid="{E2F310A4-D5E1-4B29-8611-5B9D5677FEFB}"/>
    <cellStyle name="Normal 13 8 3 9 18" xfId="22595" xr:uid="{35237946-B23D-4B9C-BFF9-4431CD9957C4}"/>
    <cellStyle name="Normal 13 8 3 9 19" xfId="22596" xr:uid="{D08A420A-5288-4F2A-86B6-92BAE7D81156}"/>
    <cellStyle name="Normal 13 8 3 9 2" xfId="22597" xr:uid="{DD121DB8-BAF2-4FF7-9E94-8BBB3599CBFB}"/>
    <cellStyle name="Normal 13 8 3 9 20" xfId="22598" xr:uid="{E1D8E761-D80C-4BD9-90B5-035B85D84501}"/>
    <cellStyle name="Normal 13 8 3 9 21" xfId="22599" xr:uid="{27CF19C1-9B03-464A-80BC-330092ECE1DE}"/>
    <cellStyle name="Normal 13 8 3 9 22" xfId="22600" xr:uid="{B1D6BB78-08E5-4EBA-99DF-C78EF01DC9B7}"/>
    <cellStyle name="Normal 13 8 3 9 3" xfId="22601" xr:uid="{45196E30-83AD-49F3-9EAF-EB849CDF715D}"/>
    <cellStyle name="Normal 13 8 3 9 4" xfId="22602" xr:uid="{1EEEC7D2-7092-498C-A0DD-FF177C79C739}"/>
    <cellStyle name="Normal 13 8 3 9 5" xfId="22603" xr:uid="{41481965-A2E0-4D50-A6CF-46E1A8288926}"/>
    <cellStyle name="Normal 13 8 3 9 6" xfId="22604" xr:uid="{EC3C8E31-24AD-4801-8BDD-DFEBEF37CD3E}"/>
    <cellStyle name="Normal 13 8 3 9 7" xfId="22605" xr:uid="{9C8C6290-69D5-4FDC-8FA5-E547BA3116CD}"/>
    <cellStyle name="Normal 13 8 3 9 8" xfId="22606" xr:uid="{8912CCB9-3568-45AF-B1EA-A40A0AFB733E}"/>
    <cellStyle name="Normal 13 8 3 9 9" xfId="22607" xr:uid="{A9CA6496-F389-4145-A8D5-366A97870CEC}"/>
    <cellStyle name="Normal 13 8 30" xfId="22608" xr:uid="{08065D00-45E0-4C2D-BBC6-99EED6E185BA}"/>
    <cellStyle name="Normal 13 8 31" xfId="22609" xr:uid="{D75C777A-D928-4500-8E9F-526B434F1BB3}"/>
    <cellStyle name="Normal 13 8 32" xfId="22610" xr:uid="{14D22938-051F-4A1A-889C-68EDAF54CAE2}"/>
    <cellStyle name="Normal 13 8 33" xfId="22611" xr:uid="{6E535743-3166-4004-8590-A806FE674969}"/>
    <cellStyle name="Normal 13 8 34" xfId="22612" xr:uid="{2AFF0D46-3698-4545-B614-50B2C775663D}"/>
    <cellStyle name="Normal 13 8 35" xfId="22613" xr:uid="{3656F8D6-0459-48C9-AD7E-DF1B4B853A9B}"/>
    <cellStyle name="Normal 13 8 36" xfId="22614" xr:uid="{4D0406A8-ED28-42BB-93C4-0061C478DC64}"/>
    <cellStyle name="Normal 13 8 4" xfId="22615" xr:uid="{43C3F2A8-3E66-461C-85DA-B7F2882B60A1}"/>
    <cellStyle name="Normal 13 8 4 10" xfId="22616" xr:uid="{9E61B0E9-23FF-4355-8D20-2FA485EE5484}"/>
    <cellStyle name="Normal 13 8 4 10 10" xfId="22617" xr:uid="{C019C18A-B103-44EF-B7F5-61C450D204EE}"/>
    <cellStyle name="Normal 13 8 4 10 11" xfId="22618" xr:uid="{4F6983C0-9A2E-41F5-9C8F-C397C4ADA33F}"/>
    <cellStyle name="Normal 13 8 4 10 12" xfId="22619" xr:uid="{2B9FC054-29DD-4881-AB3B-48EF83977A11}"/>
    <cellStyle name="Normal 13 8 4 10 13" xfId="22620" xr:uid="{5975529D-7FF7-47B6-8E0A-056B6B7298DF}"/>
    <cellStyle name="Normal 13 8 4 10 14" xfId="22621" xr:uid="{F8CDD5C0-CA85-4661-BB4E-7B86092A78D8}"/>
    <cellStyle name="Normal 13 8 4 10 15" xfId="22622" xr:uid="{05697BFB-A701-416D-AA21-006318C2BE82}"/>
    <cellStyle name="Normal 13 8 4 10 16" xfId="22623" xr:uid="{C98134A2-59CB-4512-9A22-5456EF47EF14}"/>
    <cellStyle name="Normal 13 8 4 10 17" xfId="22624" xr:uid="{9B97D6C0-4A87-490B-BE55-C11D068A23BD}"/>
    <cellStyle name="Normal 13 8 4 10 18" xfId="22625" xr:uid="{DE4B2BEE-50AC-49D1-9F0E-664E3323071C}"/>
    <cellStyle name="Normal 13 8 4 10 19" xfId="22626" xr:uid="{93CB8554-919A-46E0-B382-C7ACCC96A635}"/>
    <cellStyle name="Normal 13 8 4 10 2" xfId="22627" xr:uid="{D96E4D32-CAE8-4681-9ADF-FBCE461F93CF}"/>
    <cellStyle name="Normal 13 8 4 10 20" xfId="22628" xr:uid="{BD7740A3-F3C4-4B49-8204-1F2B0363AC69}"/>
    <cellStyle name="Normal 13 8 4 10 21" xfId="22629" xr:uid="{BE3F5D73-6B93-4A26-90A9-660B6E0DD56E}"/>
    <cellStyle name="Normal 13 8 4 10 22" xfId="22630" xr:uid="{24F65A50-337C-43A4-9C25-63DC843FF25E}"/>
    <cellStyle name="Normal 13 8 4 10 3" xfId="22631" xr:uid="{13BFFE0B-EA0B-4F61-91F7-0E6368D67420}"/>
    <cellStyle name="Normal 13 8 4 10 4" xfId="22632" xr:uid="{9A7B170F-32A6-459B-997B-178E19E98ACD}"/>
    <cellStyle name="Normal 13 8 4 10 5" xfId="22633" xr:uid="{2DED5333-4250-4023-AA90-E76CCDF20177}"/>
    <cellStyle name="Normal 13 8 4 10 6" xfId="22634" xr:uid="{800BD2D6-10C3-4EF5-BE7E-81974A04879A}"/>
    <cellStyle name="Normal 13 8 4 10 7" xfId="22635" xr:uid="{28AD1D09-0BC4-4F6E-8D03-DDAEE4B26D72}"/>
    <cellStyle name="Normal 13 8 4 10 8" xfId="22636" xr:uid="{15D96593-677E-402B-87D4-7229C0651923}"/>
    <cellStyle name="Normal 13 8 4 10 9" xfId="22637" xr:uid="{4C4869C1-E5E0-4392-9DE5-799049363318}"/>
    <cellStyle name="Normal 13 8 4 11" xfId="22638" xr:uid="{A42F5BB5-9760-4FEC-BB43-52589F53423B}"/>
    <cellStyle name="Normal 13 8 4 12" xfId="22639" xr:uid="{95F0E347-3FB8-444A-BBD7-B5797530DCD7}"/>
    <cellStyle name="Normal 13 8 4 13" xfId="22640" xr:uid="{41D7D6F8-5AC4-4B59-AC83-3D756925C7E9}"/>
    <cellStyle name="Normal 13 8 4 14" xfId="22641" xr:uid="{CF211C84-4198-4731-94A7-E9A5E516880C}"/>
    <cellStyle name="Normal 13 8 4 15" xfId="22642" xr:uid="{91CC5087-9378-4CD5-AB80-053540985A39}"/>
    <cellStyle name="Normal 13 8 4 16" xfId="22643" xr:uid="{8F910DCA-841D-4744-B163-B8D348063CBF}"/>
    <cellStyle name="Normal 13 8 4 17" xfId="22644" xr:uid="{01227A08-7606-42DC-8FEA-78B6FD820EF1}"/>
    <cellStyle name="Normal 13 8 4 18" xfId="22645" xr:uid="{2A868B50-406C-4F1D-8F23-6468B43FD5C9}"/>
    <cellStyle name="Normal 13 8 4 19" xfId="22646" xr:uid="{445AD1FF-BC01-43B8-99A0-6424C616605E}"/>
    <cellStyle name="Normal 13 8 4 2" xfId="22647" xr:uid="{6DEEB588-E00C-4A76-BBA5-4BEABBBE1D81}"/>
    <cellStyle name="Normal 13 8 4 2 10" xfId="22648" xr:uid="{7D3D15D4-3ACB-4CE8-988A-09AE943C5BBD}"/>
    <cellStyle name="Normal 13 8 4 2 11" xfId="22649" xr:uid="{F4A33AED-E392-42D3-9983-F56612C5DAC2}"/>
    <cellStyle name="Normal 13 8 4 2 12" xfId="22650" xr:uid="{84C787BE-7F4B-47B3-BC74-6FF593E55707}"/>
    <cellStyle name="Normal 13 8 4 2 13" xfId="22651" xr:uid="{E99981C3-0294-46C1-AAEC-92F0C5A14AC6}"/>
    <cellStyle name="Normal 13 8 4 2 14" xfId="22652" xr:uid="{D473056C-A3FF-4ADA-93D4-0CE030B12614}"/>
    <cellStyle name="Normal 13 8 4 2 15" xfId="22653" xr:uid="{D6A01D00-DCC2-4F0A-9FEC-ACBCE7F803C2}"/>
    <cellStyle name="Normal 13 8 4 2 16" xfId="22654" xr:uid="{DB839998-4387-454F-975D-731EF959AF32}"/>
    <cellStyle name="Normal 13 8 4 2 17" xfId="22655" xr:uid="{C64AE157-8A5C-4D9C-86A8-6C843CDB407D}"/>
    <cellStyle name="Normal 13 8 4 2 18" xfId="22656" xr:uid="{041CB1D5-150A-49FC-8AED-1AD8E452B3B1}"/>
    <cellStyle name="Normal 13 8 4 2 19" xfId="22657" xr:uid="{A37032B1-9E8F-4CDE-A4C9-30F3C8EF3FC8}"/>
    <cellStyle name="Normal 13 8 4 2 2" xfId="22658" xr:uid="{9FF78050-7BDC-4675-A6EE-094809162933}"/>
    <cellStyle name="Normal 13 8 4 2 20" xfId="22659" xr:uid="{0C3C0C48-C98F-45B5-BB58-6B60E8264873}"/>
    <cellStyle name="Normal 13 8 4 2 21" xfId="22660" xr:uid="{EE36031C-C3CD-4E02-B432-0C6C35885256}"/>
    <cellStyle name="Normal 13 8 4 2 22" xfId="22661" xr:uid="{3C195125-848C-494C-B8D6-CFCA24FA4CB9}"/>
    <cellStyle name="Normal 13 8 4 2 3" xfId="22662" xr:uid="{9B935524-B385-4B51-8DF1-F196ADE564B0}"/>
    <cellStyle name="Normal 13 8 4 2 4" xfId="22663" xr:uid="{8533EC68-5FE6-452E-880D-D48800084187}"/>
    <cellStyle name="Normal 13 8 4 2 5" xfId="22664" xr:uid="{268075ED-7997-4928-A949-8A164EF77184}"/>
    <cellStyle name="Normal 13 8 4 2 6" xfId="22665" xr:uid="{6373DAE6-C9DC-480D-AB66-2C754E7DB4FF}"/>
    <cellStyle name="Normal 13 8 4 2 7" xfId="22666" xr:uid="{10F90258-4338-4850-B76E-703D2C91E095}"/>
    <cellStyle name="Normal 13 8 4 2 8" xfId="22667" xr:uid="{1D5D128E-7E92-49EA-A696-B4A8213E9E89}"/>
    <cellStyle name="Normal 13 8 4 2 9" xfId="22668" xr:uid="{7B9D4922-6410-4079-85BD-50DE867FE2BE}"/>
    <cellStyle name="Normal 13 8 4 20" xfId="22669" xr:uid="{09B3D466-389D-463A-BB20-8170166A4BAA}"/>
    <cellStyle name="Normal 13 8 4 21" xfId="22670" xr:uid="{EE85CE51-A024-4BC5-873F-0668FC42F3FD}"/>
    <cellStyle name="Normal 13 8 4 22" xfId="22671" xr:uid="{4FAF5C0C-69E5-4475-B05F-0A5C164937B5}"/>
    <cellStyle name="Normal 13 8 4 23" xfId="22672" xr:uid="{1DFEB7A1-6CE5-4EDF-9302-BA290878D58A}"/>
    <cellStyle name="Normal 13 8 4 24" xfId="22673" xr:uid="{B0B1A34C-E973-45E5-BFE2-476D0DB1C641}"/>
    <cellStyle name="Normal 13 8 4 25" xfId="22674" xr:uid="{F6F57FFE-AA4F-4740-A994-EBAFA9C873ED}"/>
    <cellStyle name="Normal 13 8 4 26" xfId="22675" xr:uid="{52CA4D61-BD89-4855-84E1-10592237C891}"/>
    <cellStyle name="Normal 13 8 4 27" xfId="22676" xr:uid="{F8485E4A-5A1D-4A32-88BB-7A40E7A138A4}"/>
    <cellStyle name="Normal 13 8 4 28" xfId="22677" xr:uid="{9504612E-8F05-43E1-A3F2-05A74B4989E7}"/>
    <cellStyle name="Normal 13 8 4 29" xfId="22678" xr:uid="{FA56C055-8C16-47D1-9DAD-51ECE6BA4588}"/>
    <cellStyle name="Normal 13 8 4 3" xfId="22679" xr:uid="{0AD4A4F0-D9CA-4E32-B7F9-9876F1016F26}"/>
    <cellStyle name="Normal 13 8 4 3 10" xfId="22680" xr:uid="{0AF9A0C9-704A-4795-9D23-D820CEFC2121}"/>
    <cellStyle name="Normal 13 8 4 3 11" xfId="22681" xr:uid="{25568D45-61B4-4606-B7A6-9A979DFEF6AD}"/>
    <cellStyle name="Normal 13 8 4 3 12" xfId="22682" xr:uid="{49AF2306-1652-402A-8099-2473EE6D641B}"/>
    <cellStyle name="Normal 13 8 4 3 13" xfId="22683" xr:uid="{236FABFB-A312-486E-92CF-DCBF74195F36}"/>
    <cellStyle name="Normal 13 8 4 3 14" xfId="22684" xr:uid="{60C16AB9-89A2-4272-A090-FECECCE561F2}"/>
    <cellStyle name="Normal 13 8 4 3 15" xfId="22685" xr:uid="{4C79A802-2B6C-4C3A-B16A-B609FF21D467}"/>
    <cellStyle name="Normal 13 8 4 3 16" xfId="22686" xr:uid="{A7E19652-EA40-487E-8827-E24C4DAD453B}"/>
    <cellStyle name="Normal 13 8 4 3 17" xfId="22687" xr:uid="{93255031-BB60-4D1A-B772-A8BE09F72EC2}"/>
    <cellStyle name="Normal 13 8 4 3 18" xfId="22688" xr:uid="{39332D3D-5BC3-44B1-A422-B81B0D649B22}"/>
    <cellStyle name="Normal 13 8 4 3 19" xfId="22689" xr:uid="{EAADFA54-F007-42AC-8924-1BF2BA817C2E}"/>
    <cellStyle name="Normal 13 8 4 3 2" xfId="22690" xr:uid="{FF65349D-D0AC-47AC-A7BF-1AA3518012AF}"/>
    <cellStyle name="Normal 13 8 4 3 20" xfId="22691" xr:uid="{19599A73-B5B0-474E-B08A-1AB3579D36C3}"/>
    <cellStyle name="Normal 13 8 4 3 21" xfId="22692" xr:uid="{EAF0E37A-51F3-42DC-A9C9-902EA2EFDBBB}"/>
    <cellStyle name="Normal 13 8 4 3 22" xfId="22693" xr:uid="{61D412D4-4B16-4906-8F74-4B575CF25F4A}"/>
    <cellStyle name="Normal 13 8 4 3 3" xfId="22694" xr:uid="{A8276834-B519-47F4-BAA6-38FB9589BE54}"/>
    <cellStyle name="Normal 13 8 4 3 4" xfId="22695" xr:uid="{39E6B82C-574E-446F-91E7-9A2A2F013FEA}"/>
    <cellStyle name="Normal 13 8 4 3 5" xfId="22696" xr:uid="{EF44C48B-BB05-4358-9F2B-0FBA649F7893}"/>
    <cellStyle name="Normal 13 8 4 3 6" xfId="22697" xr:uid="{B6A37B11-EEAC-43B4-986A-1F815EC53B35}"/>
    <cellStyle name="Normal 13 8 4 3 7" xfId="22698" xr:uid="{C5DC7CBA-1340-4B14-BC29-EBB19BF8790B}"/>
    <cellStyle name="Normal 13 8 4 3 8" xfId="22699" xr:uid="{6CCEA640-C380-417E-AF2F-CD4CAE2516C7}"/>
    <cellStyle name="Normal 13 8 4 3 9" xfId="22700" xr:uid="{C52B641F-10C8-411E-A6DB-BF2882261D76}"/>
    <cellStyle name="Normal 13 8 4 30" xfId="22701" xr:uid="{0CE9E410-D199-4981-BFB1-CD02EE289061}"/>
    <cellStyle name="Normal 13 8 4 31" xfId="22702" xr:uid="{5C4302B5-0556-4C4B-AAB8-30E8589B71DA}"/>
    <cellStyle name="Normal 13 8 4 4" xfId="22703" xr:uid="{772094A9-8993-4106-800B-AE75111760DA}"/>
    <cellStyle name="Normal 13 8 4 4 10" xfId="22704" xr:uid="{4EC01227-2AAD-4BFD-886B-1A1DE8A30710}"/>
    <cellStyle name="Normal 13 8 4 4 11" xfId="22705" xr:uid="{0DEE6E83-201F-415F-A77E-F7D307BD748D}"/>
    <cellStyle name="Normal 13 8 4 4 12" xfId="22706" xr:uid="{FE420FBD-CC55-46B3-A768-13DE1363B315}"/>
    <cellStyle name="Normal 13 8 4 4 13" xfId="22707" xr:uid="{0A70F98E-4343-4700-B52D-F9A0D60C716A}"/>
    <cellStyle name="Normal 13 8 4 4 14" xfId="22708" xr:uid="{8BCBA8A8-5E5F-439F-8C54-B2EF11D16ECB}"/>
    <cellStyle name="Normal 13 8 4 4 15" xfId="22709" xr:uid="{61F1B27B-C3AF-42EA-B2D1-76E98DD34E48}"/>
    <cellStyle name="Normal 13 8 4 4 16" xfId="22710" xr:uid="{152FBA52-E6D8-4801-8113-A6DD50DC971A}"/>
    <cellStyle name="Normal 13 8 4 4 17" xfId="22711" xr:uid="{B30C5535-CF09-4519-80E3-384DFF8A205F}"/>
    <cellStyle name="Normal 13 8 4 4 18" xfId="22712" xr:uid="{FA373DB5-11F8-40CC-857A-EE786E4AD0CC}"/>
    <cellStyle name="Normal 13 8 4 4 19" xfId="22713" xr:uid="{E42971B1-8922-4C0A-B332-8F292FA5842B}"/>
    <cellStyle name="Normal 13 8 4 4 2" xfId="22714" xr:uid="{F763248C-0A32-4033-A22B-7099A238F068}"/>
    <cellStyle name="Normal 13 8 4 4 20" xfId="22715" xr:uid="{9C074ED4-6218-42AA-BACF-45A703976471}"/>
    <cellStyle name="Normal 13 8 4 4 21" xfId="22716" xr:uid="{31403C5C-999E-46BD-802A-2B8079D8DE6A}"/>
    <cellStyle name="Normal 13 8 4 4 22" xfId="22717" xr:uid="{22212774-9940-4E58-833A-10DC89BF9054}"/>
    <cellStyle name="Normal 13 8 4 4 3" xfId="22718" xr:uid="{7F4A6F88-F629-4EC8-A921-451EEEBA7655}"/>
    <cellStyle name="Normal 13 8 4 4 4" xfId="22719" xr:uid="{3EC2BF18-FEB4-42DA-BEBB-0EF397729877}"/>
    <cellStyle name="Normal 13 8 4 4 5" xfId="22720" xr:uid="{CCD465BF-2D9A-4506-A2B5-826E3815DFFF}"/>
    <cellStyle name="Normal 13 8 4 4 6" xfId="22721" xr:uid="{BFA6D77C-4AF8-4EA4-AD54-DF5D97677D2D}"/>
    <cellStyle name="Normal 13 8 4 4 7" xfId="22722" xr:uid="{88A54C49-5352-485E-AFFD-92399ED9244A}"/>
    <cellStyle name="Normal 13 8 4 4 8" xfId="22723" xr:uid="{35FC5750-DA22-49D1-B1D9-C07AB33DB797}"/>
    <cellStyle name="Normal 13 8 4 4 9" xfId="22724" xr:uid="{90FEE99E-F828-4E95-8B2B-A8640A5D0B7E}"/>
    <cellStyle name="Normal 13 8 4 5" xfId="22725" xr:uid="{B9A792EC-1339-4087-BCA5-5014752C099A}"/>
    <cellStyle name="Normal 13 8 4 5 10" xfId="22726" xr:uid="{85C33713-D7B7-4217-A7E8-119E71BCD14F}"/>
    <cellStyle name="Normal 13 8 4 5 11" xfId="22727" xr:uid="{522D0070-638E-4B89-9018-638F18AAA984}"/>
    <cellStyle name="Normal 13 8 4 5 12" xfId="22728" xr:uid="{B55EC551-4876-457E-865B-9B7772BEEC02}"/>
    <cellStyle name="Normal 13 8 4 5 13" xfId="22729" xr:uid="{4DC13C57-387F-4968-BCF6-8CC241152240}"/>
    <cellStyle name="Normal 13 8 4 5 14" xfId="22730" xr:uid="{E03F90D7-1F2D-45C5-A133-9F8C00A1729D}"/>
    <cellStyle name="Normal 13 8 4 5 15" xfId="22731" xr:uid="{CD7652E6-8D35-46AB-858A-86AFEE4AF290}"/>
    <cellStyle name="Normal 13 8 4 5 16" xfId="22732" xr:uid="{21B9D2E9-33B4-4E51-95E6-4CD394BF510E}"/>
    <cellStyle name="Normal 13 8 4 5 17" xfId="22733" xr:uid="{82E19D04-6163-4B50-8265-E2CD188F71FB}"/>
    <cellStyle name="Normal 13 8 4 5 18" xfId="22734" xr:uid="{D7426287-CFC9-45B5-A237-4D79A2084D4D}"/>
    <cellStyle name="Normal 13 8 4 5 19" xfId="22735" xr:uid="{DBF9DC41-6537-41EB-8F9E-07D6608929E1}"/>
    <cellStyle name="Normal 13 8 4 5 2" xfId="22736" xr:uid="{552E4B26-B91D-424A-B3AE-E44097EB559B}"/>
    <cellStyle name="Normal 13 8 4 5 20" xfId="22737" xr:uid="{82C33BFB-2FAF-4995-A580-95C6F1E12087}"/>
    <cellStyle name="Normal 13 8 4 5 21" xfId="22738" xr:uid="{D909E474-DB68-4042-8345-2ED02530A71D}"/>
    <cellStyle name="Normal 13 8 4 5 22" xfId="22739" xr:uid="{286F2D89-8872-44B5-A599-E4ED891F7A43}"/>
    <cellStyle name="Normal 13 8 4 5 3" xfId="22740" xr:uid="{5740F12F-5AF8-46D6-83AF-187DCD1177B6}"/>
    <cellStyle name="Normal 13 8 4 5 4" xfId="22741" xr:uid="{B5AB1698-B216-4214-906B-0701DCDF3393}"/>
    <cellStyle name="Normal 13 8 4 5 5" xfId="22742" xr:uid="{8174637F-E811-4692-A6EF-1499A3E9BF02}"/>
    <cellStyle name="Normal 13 8 4 5 6" xfId="22743" xr:uid="{A98E599A-B639-4BF2-93BA-5C6A4A5E361C}"/>
    <cellStyle name="Normal 13 8 4 5 7" xfId="22744" xr:uid="{184951A5-9EED-429C-9EC3-E9995A8E1D93}"/>
    <cellStyle name="Normal 13 8 4 5 8" xfId="22745" xr:uid="{1806796E-9E6E-4DC6-8057-57371F5D8EE5}"/>
    <cellStyle name="Normal 13 8 4 5 9" xfId="22746" xr:uid="{40874711-F4F2-4859-B852-9A7AA8F50493}"/>
    <cellStyle name="Normal 13 8 4 6" xfId="22747" xr:uid="{0ACE7A31-4A5A-4A6C-8A9F-4E54F6A2F80A}"/>
    <cellStyle name="Normal 13 8 4 6 10" xfId="22748" xr:uid="{8615108F-E045-4A72-92B4-7160B1066A18}"/>
    <cellStyle name="Normal 13 8 4 6 11" xfId="22749" xr:uid="{13D0833B-207C-419C-BFF1-92BA159B9736}"/>
    <cellStyle name="Normal 13 8 4 6 12" xfId="22750" xr:uid="{A87A6D4F-17FA-4633-9D93-B3CED4685D1D}"/>
    <cellStyle name="Normal 13 8 4 6 13" xfId="22751" xr:uid="{4E2C8DD7-7B46-4321-986B-345B70BA30EA}"/>
    <cellStyle name="Normal 13 8 4 6 14" xfId="22752" xr:uid="{5B0A9959-DB40-4304-9397-3908A5CA5A08}"/>
    <cellStyle name="Normal 13 8 4 6 15" xfId="22753" xr:uid="{39808B4F-B84D-4307-9E0C-7515F9612B7C}"/>
    <cellStyle name="Normal 13 8 4 6 16" xfId="22754" xr:uid="{FE2A994B-57FD-4A79-9F3F-AECCE1FCC048}"/>
    <cellStyle name="Normal 13 8 4 6 17" xfId="22755" xr:uid="{7B6A0579-030E-430E-98F0-84384EC2DABB}"/>
    <cellStyle name="Normal 13 8 4 6 18" xfId="22756" xr:uid="{910FE425-8EA7-4327-A76C-931BC8D3B3CF}"/>
    <cellStyle name="Normal 13 8 4 6 19" xfId="22757" xr:uid="{38B4DBAB-45E4-451E-ADBB-ECB9B7E834A1}"/>
    <cellStyle name="Normal 13 8 4 6 2" xfId="22758" xr:uid="{761842B8-93C1-48BD-BD60-278FA92661EC}"/>
    <cellStyle name="Normal 13 8 4 6 20" xfId="22759" xr:uid="{5767446D-0346-471D-A0D1-985489C53C4A}"/>
    <cellStyle name="Normal 13 8 4 6 21" xfId="22760" xr:uid="{B5B1697D-8C97-489D-9299-39E82E5CB44C}"/>
    <cellStyle name="Normal 13 8 4 6 22" xfId="22761" xr:uid="{2CD5467C-0D38-40AF-B489-EA3496542B3F}"/>
    <cellStyle name="Normal 13 8 4 6 3" xfId="22762" xr:uid="{90319D75-0702-4B9A-AEFC-854D31804F18}"/>
    <cellStyle name="Normal 13 8 4 6 4" xfId="22763" xr:uid="{6B3A54DD-46C0-4933-9C06-F62C5C4C51D3}"/>
    <cellStyle name="Normal 13 8 4 6 5" xfId="22764" xr:uid="{C025D540-76F8-410E-89FA-551C4F952640}"/>
    <cellStyle name="Normal 13 8 4 6 6" xfId="22765" xr:uid="{89548CBE-ADD2-4800-980B-3ED806C8D281}"/>
    <cellStyle name="Normal 13 8 4 6 7" xfId="22766" xr:uid="{5BC93DE0-0E72-4B52-B58C-16DEA106244C}"/>
    <cellStyle name="Normal 13 8 4 6 8" xfId="22767" xr:uid="{E40F20A0-C942-44FF-863A-9688B48972D6}"/>
    <cellStyle name="Normal 13 8 4 6 9" xfId="22768" xr:uid="{BA192789-B56D-4A00-9DEC-23971A64801C}"/>
    <cellStyle name="Normal 13 8 4 7" xfId="22769" xr:uid="{27306DB1-888E-4883-BB7E-16A813CCDCF1}"/>
    <cellStyle name="Normal 13 8 4 7 10" xfId="22770" xr:uid="{877D8E64-FF8B-4D81-BC7D-C85C284FF2A4}"/>
    <cellStyle name="Normal 13 8 4 7 11" xfId="22771" xr:uid="{4516D400-40DC-4D9C-8694-FE107691B9BF}"/>
    <cellStyle name="Normal 13 8 4 7 12" xfId="22772" xr:uid="{DFEC4FC8-C3EE-49C5-8AFB-E827E28BAE66}"/>
    <cellStyle name="Normal 13 8 4 7 13" xfId="22773" xr:uid="{618BC322-0102-439E-BFAD-394F7F56D22F}"/>
    <cellStyle name="Normal 13 8 4 7 14" xfId="22774" xr:uid="{15CB8514-F410-4BAD-90EB-523F4EA6A409}"/>
    <cellStyle name="Normal 13 8 4 7 15" xfId="22775" xr:uid="{EA0548DE-A6DC-4BBE-88FF-DEAD5A216ACC}"/>
    <cellStyle name="Normal 13 8 4 7 16" xfId="22776" xr:uid="{FD19E155-397A-47B2-841C-23C3ACCBCF25}"/>
    <cellStyle name="Normal 13 8 4 7 17" xfId="22777" xr:uid="{76F61A8F-0E2D-44A2-8D1D-51CABE556D08}"/>
    <cellStyle name="Normal 13 8 4 7 18" xfId="22778" xr:uid="{D63E7DF4-6F2D-4DC3-889C-179CC8041320}"/>
    <cellStyle name="Normal 13 8 4 7 19" xfId="22779" xr:uid="{D20FC0B6-170F-4306-9174-93DD099CF621}"/>
    <cellStyle name="Normal 13 8 4 7 2" xfId="22780" xr:uid="{3EFB35E6-AC4B-4279-8A27-445B9E5A070A}"/>
    <cellStyle name="Normal 13 8 4 7 20" xfId="22781" xr:uid="{113E5CC6-5B2F-481C-9E29-A20A6223CA00}"/>
    <cellStyle name="Normal 13 8 4 7 21" xfId="22782" xr:uid="{1B117ED6-EDB8-4F58-8769-0957ADA037AC}"/>
    <cellStyle name="Normal 13 8 4 7 22" xfId="22783" xr:uid="{840B96DA-9D99-43CE-9002-FB4605E60122}"/>
    <cellStyle name="Normal 13 8 4 7 3" xfId="22784" xr:uid="{A2F0EF35-E8D4-4D33-8D7E-070EB90373B9}"/>
    <cellStyle name="Normal 13 8 4 7 4" xfId="22785" xr:uid="{6BB929E8-1DE4-490A-8ED4-CE0D2B5B3755}"/>
    <cellStyle name="Normal 13 8 4 7 5" xfId="22786" xr:uid="{224A072F-79F6-43D1-A426-03E5408E904E}"/>
    <cellStyle name="Normal 13 8 4 7 6" xfId="22787" xr:uid="{532D7A07-5A49-4835-9688-B84802ECDE0B}"/>
    <cellStyle name="Normal 13 8 4 7 7" xfId="22788" xr:uid="{27B8597D-2D51-46AA-8C05-3C50CFD0EB9C}"/>
    <cellStyle name="Normal 13 8 4 7 8" xfId="22789" xr:uid="{FEDF79E9-C50B-49C0-942B-1DF6E7ECCD7F}"/>
    <cellStyle name="Normal 13 8 4 7 9" xfId="22790" xr:uid="{9554D89D-1C3D-4070-B9DB-09B525241126}"/>
    <cellStyle name="Normal 13 8 4 8" xfId="22791" xr:uid="{2184933E-6506-4505-909A-A0A742972987}"/>
    <cellStyle name="Normal 13 8 4 8 10" xfId="22792" xr:uid="{95C6257F-246C-407F-876B-D1F8E7D6630D}"/>
    <cellStyle name="Normal 13 8 4 8 11" xfId="22793" xr:uid="{DDB6C281-E805-4F6C-9BCD-66ACB122021B}"/>
    <cellStyle name="Normal 13 8 4 8 12" xfId="22794" xr:uid="{F7DC4904-D0C7-4241-90D8-666B23990DE9}"/>
    <cellStyle name="Normal 13 8 4 8 13" xfId="22795" xr:uid="{69CE3DE3-5AFB-4F8E-B73C-DA6DAA76C1F6}"/>
    <cellStyle name="Normal 13 8 4 8 14" xfId="22796" xr:uid="{238D39CE-C71C-49BC-A358-763E016E33D7}"/>
    <cellStyle name="Normal 13 8 4 8 15" xfId="22797" xr:uid="{A96BA70D-ECD2-4975-A793-D5C24F638100}"/>
    <cellStyle name="Normal 13 8 4 8 16" xfId="22798" xr:uid="{51D97FC6-558A-4409-8B4C-149059BDF57F}"/>
    <cellStyle name="Normal 13 8 4 8 17" xfId="22799" xr:uid="{BCF5C900-DF47-431A-BFA1-7F5BDD725574}"/>
    <cellStyle name="Normal 13 8 4 8 18" xfId="22800" xr:uid="{7395449E-EA55-41C2-850A-8D164B7658E1}"/>
    <cellStyle name="Normal 13 8 4 8 19" xfId="22801" xr:uid="{95AFA43A-1846-421B-A974-57A5C27B2206}"/>
    <cellStyle name="Normal 13 8 4 8 2" xfId="22802" xr:uid="{E61750BC-7791-4C33-AAFE-E58A7EFFA4F6}"/>
    <cellStyle name="Normal 13 8 4 8 20" xfId="22803" xr:uid="{83A55269-0411-4D68-B279-BADB0C5F9B77}"/>
    <cellStyle name="Normal 13 8 4 8 21" xfId="22804" xr:uid="{D4A3D41A-DB1F-4039-AD04-7794245876B2}"/>
    <cellStyle name="Normal 13 8 4 8 22" xfId="22805" xr:uid="{204026AD-EA62-4494-ADE0-78F1A79F42A3}"/>
    <cellStyle name="Normal 13 8 4 8 3" xfId="22806" xr:uid="{4B4F92D8-03B1-428D-BAA2-210D78FAA620}"/>
    <cellStyle name="Normal 13 8 4 8 4" xfId="22807" xr:uid="{2BCAC545-546E-40D7-84DC-93CC6C131DA5}"/>
    <cellStyle name="Normal 13 8 4 8 5" xfId="22808" xr:uid="{BBBD79D6-F385-4028-B06F-63E6804604BD}"/>
    <cellStyle name="Normal 13 8 4 8 6" xfId="22809" xr:uid="{6B772922-7F82-4767-91C1-9B6297B959F3}"/>
    <cellStyle name="Normal 13 8 4 8 7" xfId="22810" xr:uid="{227E5F43-55B7-4F25-B173-62539FE61364}"/>
    <cellStyle name="Normal 13 8 4 8 8" xfId="22811" xr:uid="{46ED2377-BE6F-4338-8E9A-340A99E4FC95}"/>
    <cellStyle name="Normal 13 8 4 8 9" xfId="22812" xr:uid="{86758A47-8C05-440D-90D8-D356563EB4B7}"/>
    <cellStyle name="Normal 13 8 4 9" xfId="22813" xr:uid="{EAE6FF79-D73D-442B-B94B-DE8BB627CE93}"/>
    <cellStyle name="Normal 13 8 4 9 10" xfId="22814" xr:uid="{BB9D4976-3F99-4227-90C9-7539C58E4C25}"/>
    <cellStyle name="Normal 13 8 4 9 11" xfId="22815" xr:uid="{CB0CA691-9A7C-4D7B-863D-C6B59B0EC82E}"/>
    <cellStyle name="Normal 13 8 4 9 12" xfId="22816" xr:uid="{F6111401-ABAF-4A04-8FE9-6A9380BAE8DB}"/>
    <cellStyle name="Normal 13 8 4 9 13" xfId="22817" xr:uid="{48C623EE-8594-44EB-90C0-AF0102D0A029}"/>
    <cellStyle name="Normal 13 8 4 9 14" xfId="22818" xr:uid="{33904F68-5C93-446F-AB44-D2F3D8264AF6}"/>
    <cellStyle name="Normal 13 8 4 9 15" xfId="22819" xr:uid="{80D11A17-7B27-4291-A3D4-824043EED203}"/>
    <cellStyle name="Normal 13 8 4 9 16" xfId="22820" xr:uid="{310F7006-DE76-4802-83DF-67EFC7F9D7F2}"/>
    <cellStyle name="Normal 13 8 4 9 17" xfId="22821" xr:uid="{BFD33F19-7A2F-4C07-9139-4A42E74E8050}"/>
    <cellStyle name="Normal 13 8 4 9 18" xfId="22822" xr:uid="{A42B60B3-1F63-430A-BA27-B5EE3B6385FF}"/>
    <cellStyle name="Normal 13 8 4 9 19" xfId="22823" xr:uid="{10407957-78D6-4CA9-8D8B-3BEBA5380348}"/>
    <cellStyle name="Normal 13 8 4 9 2" xfId="22824" xr:uid="{B3B5B5C4-FBD5-48B9-9178-B2FF232F6EC3}"/>
    <cellStyle name="Normal 13 8 4 9 20" xfId="22825" xr:uid="{3A085681-1E3E-493F-B433-57256696CDD0}"/>
    <cellStyle name="Normal 13 8 4 9 21" xfId="22826" xr:uid="{02588750-BF3E-40D5-9FA9-FAF3EBA5671A}"/>
    <cellStyle name="Normal 13 8 4 9 22" xfId="22827" xr:uid="{9F01E9F4-AB4F-46B0-8E16-F5D0652B5093}"/>
    <cellStyle name="Normal 13 8 4 9 3" xfId="22828" xr:uid="{0FB3CCA7-17EC-4C6C-9567-0A52C539FC41}"/>
    <cellStyle name="Normal 13 8 4 9 4" xfId="22829" xr:uid="{578F6584-29AA-4757-A7B4-77E441B53CF9}"/>
    <cellStyle name="Normal 13 8 4 9 5" xfId="22830" xr:uid="{79ADD232-0486-468E-94C3-B7F9102FEDB9}"/>
    <cellStyle name="Normal 13 8 4 9 6" xfId="22831" xr:uid="{4142B020-DCD4-47FB-8145-AA34A549A086}"/>
    <cellStyle name="Normal 13 8 4 9 7" xfId="22832" xr:uid="{4FADDF45-1220-4363-A943-502039B53C45}"/>
    <cellStyle name="Normal 13 8 4 9 8" xfId="22833" xr:uid="{6589C98A-450C-4519-A2F3-17FB5733B0E3}"/>
    <cellStyle name="Normal 13 8 4 9 9" xfId="22834" xr:uid="{04A789FC-0960-4E1E-A999-262F76980E5A}"/>
    <cellStyle name="Normal 13 8 5" xfId="22835" xr:uid="{EC9293E6-7D9E-461A-8EC1-74504AD03A4D}"/>
    <cellStyle name="Normal 13 8 5 10" xfId="22836" xr:uid="{CB2FFCA3-233D-4ADC-AB6A-584853C4AC20}"/>
    <cellStyle name="Normal 13 8 5 10 10" xfId="22837" xr:uid="{461CF22A-553C-44F9-86FA-8219D3365C6E}"/>
    <cellStyle name="Normal 13 8 5 10 11" xfId="22838" xr:uid="{56956FA7-993C-4C37-B895-D7B124F94D98}"/>
    <cellStyle name="Normal 13 8 5 10 12" xfId="22839" xr:uid="{3FB856D3-E814-4C7A-846C-B55E5A260194}"/>
    <cellStyle name="Normal 13 8 5 10 13" xfId="22840" xr:uid="{1F9FE208-18BC-40E3-80C5-CCBD8A6C8E76}"/>
    <cellStyle name="Normal 13 8 5 10 14" xfId="22841" xr:uid="{D470DB58-7FD4-4A0D-A212-434416118DDA}"/>
    <cellStyle name="Normal 13 8 5 10 15" xfId="22842" xr:uid="{3213050F-CDE7-4581-9E47-1E383E84DDD8}"/>
    <cellStyle name="Normal 13 8 5 10 16" xfId="22843" xr:uid="{500D73BC-2021-4FA3-B3FF-B9B3C9420E62}"/>
    <cellStyle name="Normal 13 8 5 10 17" xfId="22844" xr:uid="{3C5C61CD-06E6-4D5C-B704-30D4E955C5F2}"/>
    <cellStyle name="Normal 13 8 5 10 18" xfId="22845" xr:uid="{DA65024D-D4E3-4941-96E4-26A36ADCD7E5}"/>
    <cellStyle name="Normal 13 8 5 10 19" xfId="22846" xr:uid="{8A2C1BDD-3E7B-4BA1-A688-E91CE4F12833}"/>
    <cellStyle name="Normal 13 8 5 10 2" xfId="22847" xr:uid="{1E7F512A-9BE4-4FB7-8F42-B41BD5F81BC7}"/>
    <cellStyle name="Normal 13 8 5 10 20" xfId="22848" xr:uid="{90CC41A3-6B59-4BD8-95D4-0ADACCB52F52}"/>
    <cellStyle name="Normal 13 8 5 10 21" xfId="22849" xr:uid="{4C082CAB-C37D-4FC0-8EC8-19F42ECB3C13}"/>
    <cellStyle name="Normal 13 8 5 10 22" xfId="22850" xr:uid="{60A367DE-02E9-4F7F-8712-D3D18EFDFF0D}"/>
    <cellStyle name="Normal 13 8 5 10 3" xfId="22851" xr:uid="{40EE9887-35F2-48C3-BFE5-C6B7EA100126}"/>
    <cellStyle name="Normal 13 8 5 10 4" xfId="22852" xr:uid="{223C07DC-CE98-4EFD-951A-965C44CE883F}"/>
    <cellStyle name="Normal 13 8 5 10 5" xfId="22853" xr:uid="{E9F9A273-3DCD-4F3D-87D4-FA2AE24AFAA6}"/>
    <cellStyle name="Normal 13 8 5 10 6" xfId="22854" xr:uid="{4CB09BE8-9725-46F8-8EBB-3A9A92CB2B77}"/>
    <cellStyle name="Normal 13 8 5 10 7" xfId="22855" xr:uid="{599F77A7-1D96-4A51-9158-98E7E48A86D0}"/>
    <cellStyle name="Normal 13 8 5 10 8" xfId="22856" xr:uid="{FB86A5EC-7121-468D-8931-F75677847A70}"/>
    <cellStyle name="Normal 13 8 5 10 9" xfId="22857" xr:uid="{75224925-BDFF-45E6-A2DC-068020DE0F47}"/>
    <cellStyle name="Normal 13 8 5 11" xfId="22858" xr:uid="{D3FDD80A-F57A-4452-8A3F-A005DCF26799}"/>
    <cellStyle name="Normal 13 8 5 12" xfId="22859" xr:uid="{574FBB23-8C9E-4F44-8B50-190C14742DDF}"/>
    <cellStyle name="Normal 13 8 5 13" xfId="22860" xr:uid="{D6B2928C-810E-4714-887A-CB25130534C4}"/>
    <cellStyle name="Normal 13 8 5 14" xfId="22861" xr:uid="{A94EC84A-4B7C-4182-804A-70390E024ECA}"/>
    <cellStyle name="Normal 13 8 5 15" xfId="22862" xr:uid="{A5C9EFEC-FBD2-48A5-A701-3D8870E15D4C}"/>
    <cellStyle name="Normal 13 8 5 16" xfId="22863" xr:uid="{8F843C45-DF42-4E85-97D7-FDA9F6A8923E}"/>
    <cellStyle name="Normal 13 8 5 17" xfId="22864" xr:uid="{46E4589D-8381-4744-9E0B-291130556BB8}"/>
    <cellStyle name="Normal 13 8 5 18" xfId="22865" xr:uid="{88C6D94F-41E2-4C3E-A851-D5B215BBC44D}"/>
    <cellStyle name="Normal 13 8 5 19" xfId="22866" xr:uid="{34259303-5D30-423C-BA66-9440FDE5AF1F}"/>
    <cellStyle name="Normal 13 8 5 2" xfId="22867" xr:uid="{58535225-911E-4224-B933-67B51DE06674}"/>
    <cellStyle name="Normal 13 8 5 2 10" xfId="22868" xr:uid="{B7D897A8-3E0F-4D31-A0BB-F334751D6910}"/>
    <cellStyle name="Normal 13 8 5 2 11" xfId="22869" xr:uid="{83E9EF83-1AC3-4403-82A0-EF5BAA0A9851}"/>
    <cellStyle name="Normal 13 8 5 2 12" xfId="22870" xr:uid="{D67E8D7D-CB06-4C1F-80F1-F9E3AB8D2D9E}"/>
    <cellStyle name="Normal 13 8 5 2 13" xfId="22871" xr:uid="{D451B30D-154D-4209-8112-AA936CF72852}"/>
    <cellStyle name="Normal 13 8 5 2 14" xfId="22872" xr:uid="{EEA04646-6EF2-41F6-8B29-38D80E36ED3B}"/>
    <cellStyle name="Normal 13 8 5 2 15" xfId="22873" xr:uid="{539407DF-E6AF-4675-A730-4FA1AED7D335}"/>
    <cellStyle name="Normal 13 8 5 2 16" xfId="22874" xr:uid="{3542DDB5-7A1A-4FFF-A06E-B4DBF5CFFF90}"/>
    <cellStyle name="Normal 13 8 5 2 17" xfId="22875" xr:uid="{4C9F37DE-82E0-4EE1-B49A-A9E137B28935}"/>
    <cellStyle name="Normal 13 8 5 2 18" xfId="22876" xr:uid="{2A62F240-9E5F-4940-97A4-044278098E5E}"/>
    <cellStyle name="Normal 13 8 5 2 19" xfId="22877" xr:uid="{FE54B51F-041F-412C-8CEC-1A847D947EC8}"/>
    <cellStyle name="Normal 13 8 5 2 2" xfId="22878" xr:uid="{E832C0FD-A126-4EF6-93BF-374DEB6BA87F}"/>
    <cellStyle name="Normal 13 8 5 2 20" xfId="22879" xr:uid="{1C26BBEB-81DA-48FE-AF6E-793C284545A3}"/>
    <cellStyle name="Normal 13 8 5 2 21" xfId="22880" xr:uid="{BC827856-1DC3-444D-9834-61810EB852FF}"/>
    <cellStyle name="Normal 13 8 5 2 22" xfId="22881" xr:uid="{A067E9F7-68C9-4D89-9D5A-43A68D4043CF}"/>
    <cellStyle name="Normal 13 8 5 2 3" xfId="22882" xr:uid="{844780FE-89B5-487C-800C-ADE065AD5065}"/>
    <cellStyle name="Normal 13 8 5 2 4" xfId="22883" xr:uid="{11FB6227-45AC-4AD8-ADA2-5C3E2331105E}"/>
    <cellStyle name="Normal 13 8 5 2 5" xfId="22884" xr:uid="{8DD4DFF9-3B0B-4384-989B-44C85A08C9DD}"/>
    <cellStyle name="Normal 13 8 5 2 6" xfId="22885" xr:uid="{C232B7DE-C8D0-4D28-A763-BA1F6B499499}"/>
    <cellStyle name="Normal 13 8 5 2 7" xfId="22886" xr:uid="{0D5ED78B-7B1B-43F4-AD13-8846AF5D9A7F}"/>
    <cellStyle name="Normal 13 8 5 2 8" xfId="22887" xr:uid="{653E38DB-D0FA-4392-81AF-A4D13CB1054F}"/>
    <cellStyle name="Normal 13 8 5 2 9" xfId="22888" xr:uid="{B4A089BF-E223-47EF-B28D-BFA032F933E7}"/>
    <cellStyle name="Normal 13 8 5 20" xfId="22889" xr:uid="{44DBB3B1-AA17-48DE-AA4A-E98BF4EAD624}"/>
    <cellStyle name="Normal 13 8 5 21" xfId="22890" xr:uid="{D3EAF4FD-83E6-45F0-8D3F-FFA43C59D148}"/>
    <cellStyle name="Normal 13 8 5 22" xfId="22891" xr:uid="{7D6D2C84-FEB9-4A33-874B-575624924100}"/>
    <cellStyle name="Normal 13 8 5 23" xfId="22892" xr:uid="{C4C1E411-F656-4AE4-8B1C-82D6D46C1A44}"/>
    <cellStyle name="Normal 13 8 5 24" xfId="22893" xr:uid="{3A465F60-FEC5-4C85-B789-11B2D7BADB91}"/>
    <cellStyle name="Normal 13 8 5 25" xfId="22894" xr:uid="{779CE3A8-D36B-438D-8510-8BB533BCA02C}"/>
    <cellStyle name="Normal 13 8 5 26" xfId="22895" xr:uid="{CA60121C-B56F-406B-B313-6E58FC870A57}"/>
    <cellStyle name="Normal 13 8 5 27" xfId="22896" xr:uid="{83ACA78D-8223-4C16-8F2D-8E970F1FBFE5}"/>
    <cellStyle name="Normal 13 8 5 28" xfId="22897" xr:uid="{78CE2117-6312-46EB-B2BB-08185633915C}"/>
    <cellStyle name="Normal 13 8 5 29" xfId="22898" xr:uid="{D5775ADB-871B-4828-95A5-FEA888844C3D}"/>
    <cellStyle name="Normal 13 8 5 3" xfId="22899" xr:uid="{97F75E3C-F278-47CA-963E-A7DC4750A6BF}"/>
    <cellStyle name="Normal 13 8 5 3 10" xfId="22900" xr:uid="{653247BD-EAE3-40E5-8488-468D211EA9F8}"/>
    <cellStyle name="Normal 13 8 5 3 11" xfId="22901" xr:uid="{61BF991D-439C-4E76-9EF6-F7BA5B6BF0E4}"/>
    <cellStyle name="Normal 13 8 5 3 12" xfId="22902" xr:uid="{83E9557C-37B6-42B3-BC99-7EFDEFAD1D55}"/>
    <cellStyle name="Normal 13 8 5 3 13" xfId="22903" xr:uid="{DA32E5D6-19CB-4452-B49D-1E4092624A80}"/>
    <cellStyle name="Normal 13 8 5 3 14" xfId="22904" xr:uid="{4EC54266-3B5B-4BF7-BBDF-EA20142B738F}"/>
    <cellStyle name="Normal 13 8 5 3 15" xfId="22905" xr:uid="{8ACB7E48-2CF5-424B-9121-328AA5E683D6}"/>
    <cellStyle name="Normal 13 8 5 3 16" xfId="22906" xr:uid="{0D2CF92F-A940-4CC2-A75D-0C318A78F4E2}"/>
    <cellStyle name="Normal 13 8 5 3 17" xfId="22907" xr:uid="{E858206B-42EE-4BAC-A424-6B91F8D54A62}"/>
    <cellStyle name="Normal 13 8 5 3 18" xfId="22908" xr:uid="{B2A567FC-910C-4F5A-8919-14694EF6F3B7}"/>
    <cellStyle name="Normal 13 8 5 3 19" xfId="22909" xr:uid="{87B80618-128C-4BDF-83B7-370C30E4E88E}"/>
    <cellStyle name="Normal 13 8 5 3 2" xfId="22910" xr:uid="{031A4DF2-33AB-47C4-8C00-1CA4B9A74DC2}"/>
    <cellStyle name="Normal 13 8 5 3 20" xfId="22911" xr:uid="{3F10D7AF-B163-4180-9AC6-D42EE895CEF3}"/>
    <cellStyle name="Normal 13 8 5 3 21" xfId="22912" xr:uid="{E2B20548-FAC3-4DA9-9F77-8B5F10B53DEC}"/>
    <cellStyle name="Normal 13 8 5 3 22" xfId="22913" xr:uid="{09D6DD71-615F-433D-90AF-3948619685D1}"/>
    <cellStyle name="Normal 13 8 5 3 3" xfId="22914" xr:uid="{8C146D90-6593-4C33-8CC3-6679836243E1}"/>
    <cellStyle name="Normal 13 8 5 3 4" xfId="22915" xr:uid="{DA584E2B-E477-4600-9C1A-03ADCEDC774E}"/>
    <cellStyle name="Normal 13 8 5 3 5" xfId="22916" xr:uid="{A235127E-12DB-490B-A33C-6DE598D20E91}"/>
    <cellStyle name="Normal 13 8 5 3 6" xfId="22917" xr:uid="{522E40A4-7FC1-4F4F-B85E-FE78EB33C3CA}"/>
    <cellStyle name="Normal 13 8 5 3 7" xfId="22918" xr:uid="{19A3D656-60E7-409D-9671-C6A0A9A83289}"/>
    <cellStyle name="Normal 13 8 5 3 8" xfId="22919" xr:uid="{5EAEBDA6-2E85-4737-A6A1-399D23C84837}"/>
    <cellStyle name="Normal 13 8 5 3 9" xfId="22920" xr:uid="{10351E6C-BD1C-46FC-A76D-3630F70E7AFB}"/>
    <cellStyle name="Normal 13 8 5 30" xfId="22921" xr:uid="{42666B9E-FB7E-46FF-A301-A2137BC7B6BA}"/>
    <cellStyle name="Normal 13 8 5 31" xfId="22922" xr:uid="{37938F2A-1C83-4138-805E-63624D3A772C}"/>
    <cellStyle name="Normal 13 8 5 4" xfId="22923" xr:uid="{9BFEAB27-CC4F-4B51-83AE-25534BD4F8F8}"/>
    <cellStyle name="Normal 13 8 5 4 10" xfId="22924" xr:uid="{F589F175-B462-412E-8A76-070E099236F4}"/>
    <cellStyle name="Normal 13 8 5 4 11" xfId="22925" xr:uid="{3D6DCCBF-3712-48A9-953C-65E076DFBA8A}"/>
    <cellStyle name="Normal 13 8 5 4 12" xfId="22926" xr:uid="{31179312-A0C2-4F88-94BF-A8998F854B06}"/>
    <cellStyle name="Normal 13 8 5 4 13" xfId="22927" xr:uid="{EEDDABDB-10C0-40A4-AD7C-55BE28BC81AE}"/>
    <cellStyle name="Normal 13 8 5 4 14" xfId="22928" xr:uid="{C9BCEAA4-4D24-4105-B22D-843BB732AD60}"/>
    <cellStyle name="Normal 13 8 5 4 15" xfId="22929" xr:uid="{88E625AE-EAC5-43B6-8CA7-F69B003D1174}"/>
    <cellStyle name="Normal 13 8 5 4 16" xfId="22930" xr:uid="{BB4B92E8-5D8D-44E5-A109-08F1472F1446}"/>
    <cellStyle name="Normal 13 8 5 4 17" xfId="22931" xr:uid="{B3B22EAE-9AA4-42C9-BEB5-BB0739ED6A00}"/>
    <cellStyle name="Normal 13 8 5 4 18" xfId="22932" xr:uid="{42F4DDC5-305D-4794-91E1-2B32533C65A1}"/>
    <cellStyle name="Normal 13 8 5 4 19" xfId="22933" xr:uid="{4C608F61-AEE6-43AD-B13E-44903BDFE262}"/>
    <cellStyle name="Normal 13 8 5 4 2" xfId="22934" xr:uid="{FFE5E534-4CFF-4703-9C60-C7377D729B6C}"/>
    <cellStyle name="Normal 13 8 5 4 20" xfId="22935" xr:uid="{73F1D70C-0715-477A-B4A5-CB47319DB7BB}"/>
    <cellStyle name="Normal 13 8 5 4 21" xfId="22936" xr:uid="{18E1DE92-EA06-4FC3-AB4C-3C2B8EA9CB76}"/>
    <cellStyle name="Normal 13 8 5 4 22" xfId="22937" xr:uid="{ECBC679C-7DFD-4131-818E-EF7BEC6CC302}"/>
    <cellStyle name="Normal 13 8 5 4 3" xfId="22938" xr:uid="{BE5C5DD2-33A1-4ACC-B868-21660B526587}"/>
    <cellStyle name="Normal 13 8 5 4 4" xfId="22939" xr:uid="{ABE923D5-E631-4507-BE78-A4325F3C5035}"/>
    <cellStyle name="Normal 13 8 5 4 5" xfId="22940" xr:uid="{1E3B7785-DC11-405C-8BAC-5B7C1CA9E198}"/>
    <cellStyle name="Normal 13 8 5 4 6" xfId="22941" xr:uid="{C6216388-ADA5-4556-A496-CE389947FD09}"/>
    <cellStyle name="Normal 13 8 5 4 7" xfId="22942" xr:uid="{EAACD5AF-7269-4271-8F4A-FF2DF8D7313A}"/>
    <cellStyle name="Normal 13 8 5 4 8" xfId="22943" xr:uid="{4CD0FD00-ED2D-4CE0-8591-4CD1C0DDC1BB}"/>
    <cellStyle name="Normal 13 8 5 4 9" xfId="22944" xr:uid="{7FF9CFEC-49F8-4278-8036-EE4D1995290B}"/>
    <cellStyle name="Normal 13 8 5 5" xfId="22945" xr:uid="{6E071C7B-96AC-4A82-94DC-DB06041689AC}"/>
    <cellStyle name="Normal 13 8 5 5 10" xfId="22946" xr:uid="{2F3554CE-F0A8-45E8-B3A7-849AC3927E18}"/>
    <cellStyle name="Normal 13 8 5 5 11" xfId="22947" xr:uid="{DB5123F2-9F4E-495C-B68C-BFFA93E3D2F9}"/>
    <cellStyle name="Normal 13 8 5 5 12" xfId="22948" xr:uid="{99CAB125-00B5-4956-BEB3-56474959B421}"/>
    <cellStyle name="Normal 13 8 5 5 13" xfId="22949" xr:uid="{7CEE4A19-BAE2-4F65-8681-DB4753403158}"/>
    <cellStyle name="Normal 13 8 5 5 14" xfId="22950" xr:uid="{EFB7AB01-3172-4172-ABE9-95FACCABC44C}"/>
    <cellStyle name="Normal 13 8 5 5 15" xfId="22951" xr:uid="{7889FC8E-495F-4706-8DCC-AFA227546AA7}"/>
    <cellStyle name="Normal 13 8 5 5 16" xfId="22952" xr:uid="{4BC313D1-EE97-4A86-AE14-71D91194E79A}"/>
    <cellStyle name="Normal 13 8 5 5 17" xfId="22953" xr:uid="{C4608F0D-95D7-4915-AE28-1263D08F6AAC}"/>
    <cellStyle name="Normal 13 8 5 5 18" xfId="22954" xr:uid="{325DECD0-2866-4D54-A305-19FB565D420C}"/>
    <cellStyle name="Normal 13 8 5 5 19" xfId="22955" xr:uid="{3F425AE2-4BE6-4965-B4EB-8382ABEBDA7E}"/>
    <cellStyle name="Normal 13 8 5 5 2" xfId="22956" xr:uid="{932418B4-3DF6-4356-80CD-0AF1C4C0A1A4}"/>
    <cellStyle name="Normal 13 8 5 5 20" xfId="22957" xr:uid="{D5049B15-C9C6-4BE5-B8F8-4E8C0E595A36}"/>
    <cellStyle name="Normal 13 8 5 5 21" xfId="22958" xr:uid="{19D6EA8D-4FAA-4083-8298-8A9F950666CD}"/>
    <cellStyle name="Normal 13 8 5 5 22" xfId="22959" xr:uid="{B39A750D-69B4-42AD-A03D-EB1E967BC6D8}"/>
    <cellStyle name="Normal 13 8 5 5 3" xfId="22960" xr:uid="{700897F7-A46A-46E7-A148-12896EBA6E66}"/>
    <cellStyle name="Normal 13 8 5 5 4" xfId="22961" xr:uid="{A4E4214B-1513-47E9-B3C2-275DBC50F8FA}"/>
    <cellStyle name="Normal 13 8 5 5 5" xfId="22962" xr:uid="{A00B9783-EE42-4C2F-B981-93DD2B4B4CBA}"/>
    <cellStyle name="Normal 13 8 5 5 6" xfId="22963" xr:uid="{D92F6797-6C12-48C9-885F-3B973807A549}"/>
    <cellStyle name="Normal 13 8 5 5 7" xfId="22964" xr:uid="{909356EA-C9D8-4F2F-AE40-54064F936C9B}"/>
    <cellStyle name="Normal 13 8 5 5 8" xfId="22965" xr:uid="{1D95B9FC-0A22-4DC8-A3A6-2B3611EA7309}"/>
    <cellStyle name="Normal 13 8 5 5 9" xfId="22966" xr:uid="{BDE05C32-927F-4E76-B967-501EB0510693}"/>
    <cellStyle name="Normal 13 8 5 6" xfId="22967" xr:uid="{7A0B986C-73A0-4DD6-98E4-A2F5CB537517}"/>
    <cellStyle name="Normal 13 8 5 6 10" xfId="22968" xr:uid="{D4749EC2-BA4D-4D6E-852C-639D088DBCC6}"/>
    <cellStyle name="Normal 13 8 5 6 11" xfId="22969" xr:uid="{1D598AA7-B86A-45FD-9F88-43CB779EF392}"/>
    <cellStyle name="Normal 13 8 5 6 12" xfId="22970" xr:uid="{BF93F4FC-3E20-4364-9CA8-870AE82EAD4A}"/>
    <cellStyle name="Normal 13 8 5 6 13" xfId="22971" xr:uid="{0796303C-D5FA-4737-8AD7-B9836F7EA8D3}"/>
    <cellStyle name="Normal 13 8 5 6 14" xfId="22972" xr:uid="{395C1BF6-8F3A-4266-B55D-E39A0FC15D8C}"/>
    <cellStyle name="Normal 13 8 5 6 15" xfId="22973" xr:uid="{DD686BED-04F4-408C-8A95-F556CC2EF5BA}"/>
    <cellStyle name="Normal 13 8 5 6 16" xfId="22974" xr:uid="{7E0B1A11-6562-4305-8159-3B96072FD80B}"/>
    <cellStyle name="Normal 13 8 5 6 17" xfId="22975" xr:uid="{2D81654C-A412-40BA-B8C5-8662919044C8}"/>
    <cellStyle name="Normal 13 8 5 6 18" xfId="22976" xr:uid="{D860AB80-5E17-4F64-8D24-808400DA93CF}"/>
    <cellStyle name="Normal 13 8 5 6 19" xfId="22977" xr:uid="{11DF67BE-6AD1-41CF-972B-CEA53101E82C}"/>
    <cellStyle name="Normal 13 8 5 6 2" xfId="22978" xr:uid="{C2FFB818-1446-4A85-83A5-F3DABA082A80}"/>
    <cellStyle name="Normal 13 8 5 6 20" xfId="22979" xr:uid="{8C88BB1E-DACE-4AE3-B9AE-187ECF4F2E24}"/>
    <cellStyle name="Normal 13 8 5 6 21" xfId="22980" xr:uid="{C736A4B6-6441-4115-B6F6-3F2C3EABACF9}"/>
    <cellStyle name="Normal 13 8 5 6 22" xfId="22981" xr:uid="{A9130670-E409-466E-8442-CBCA313D805B}"/>
    <cellStyle name="Normal 13 8 5 6 3" xfId="22982" xr:uid="{6B75C2B1-28EB-4F15-9F51-4187BA3F2910}"/>
    <cellStyle name="Normal 13 8 5 6 4" xfId="22983" xr:uid="{42ECEC15-6272-4B5F-A02A-4280A567228E}"/>
    <cellStyle name="Normal 13 8 5 6 5" xfId="22984" xr:uid="{7C006463-900D-4671-9E13-1B62B52852F1}"/>
    <cellStyle name="Normal 13 8 5 6 6" xfId="22985" xr:uid="{1DDE0F6A-7C5B-42FC-9129-3FD0EC4BE049}"/>
    <cellStyle name="Normal 13 8 5 6 7" xfId="22986" xr:uid="{AC45A3B8-9563-4D65-9A08-6DF79A6C48CC}"/>
    <cellStyle name="Normal 13 8 5 6 8" xfId="22987" xr:uid="{611C72B2-A3D3-4C11-9505-BB6B8CBC855A}"/>
    <cellStyle name="Normal 13 8 5 6 9" xfId="22988" xr:uid="{B5DDDA24-C0A0-483B-B283-9C01DDCF7647}"/>
    <cellStyle name="Normal 13 8 5 7" xfId="22989" xr:uid="{65974453-89F4-459D-93B8-8B257E218BBF}"/>
    <cellStyle name="Normal 13 8 5 7 10" xfId="22990" xr:uid="{F0ABA53B-6B54-4566-B556-86CA1EDEC421}"/>
    <cellStyle name="Normal 13 8 5 7 11" xfId="22991" xr:uid="{A1EBCD42-A462-455B-9A0F-A5E1558C16D3}"/>
    <cellStyle name="Normal 13 8 5 7 12" xfId="22992" xr:uid="{F182234E-6D44-4374-9B2B-E9F562A000E1}"/>
    <cellStyle name="Normal 13 8 5 7 13" xfId="22993" xr:uid="{26F961AD-4F0D-4C54-8124-CB12C8A5691A}"/>
    <cellStyle name="Normal 13 8 5 7 14" xfId="22994" xr:uid="{55BB18D7-0B8E-435F-934E-3E5BB7AE37C8}"/>
    <cellStyle name="Normal 13 8 5 7 15" xfId="22995" xr:uid="{47B95176-C047-4C15-B582-6E69AA099723}"/>
    <cellStyle name="Normal 13 8 5 7 16" xfId="22996" xr:uid="{E7665135-A5A7-4A6C-9E7E-8C12891A28B5}"/>
    <cellStyle name="Normal 13 8 5 7 17" xfId="22997" xr:uid="{820EFDA8-D3A7-418F-9A19-7E9707D17EBA}"/>
    <cellStyle name="Normal 13 8 5 7 18" xfId="22998" xr:uid="{F21D41AC-1AB2-4AD3-8FCB-5825A44B13AA}"/>
    <cellStyle name="Normal 13 8 5 7 19" xfId="22999" xr:uid="{5285ECAB-BEE1-4ED2-A793-D2587B9DC1F9}"/>
    <cellStyle name="Normal 13 8 5 7 2" xfId="23000" xr:uid="{34B25A58-B563-44E8-886E-C45772947AA7}"/>
    <cellStyle name="Normal 13 8 5 7 20" xfId="23001" xr:uid="{4B0EE488-C261-4A6D-89F5-7EF1B8D7780F}"/>
    <cellStyle name="Normal 13 8 5 7 21" xfId="23002" xr:uid="{273C9F2D-4E8F-4884-8A5E-AD62D80B5866}"/>
    <cellStyle name="Normal 13 8 5 7 22" xfId="23003" xr:uid="{FFB19046-E695-45BD-BF33-473FDCA36C3F}"/>
    <cellStyle name="Normal 13 8 5 7 3" xfId="23004" xr:uid="{62682542-F89F-4A48-AE2F-FBD2F6AF31B7}"/>
    <cellStyle name="Normal 13 8 5 7 4" xfId="23005" xr:uid="{B673B3B4-FCCD-4FF0-A350-428C4BC8ED61}"/>
    <cellStyle name="Normal 13 8 5 7 5" xfId="23006" xr:uid="{61BD5FB3-5ED3-4AC1-BBCF-D895C9B86A8C}"/>
    <cellStyle name="Normal 13 8 5 7 6" xfId="23007" xr:uid="{36EEF189-A6CE-4CA2-8013-9CDA49D12557}"/>
    <cellStyle name="Normal 13 8 5 7 7" xfId="23008" xr:uid="{94E789D3-DC76-4058-A995-62778F8D093D}"/>
    <cellStyle name="Normal 13 8 5 7 8" xfId="23009" xr:uid="{DC2BB7A8-1630-4CDD-BED7-113D3D89CCCC}"/>
    <cellStyle name="Normal 13 8 5 7 9" xfId="23010" xr:uid="{C21B3E67-831D-422F-81C3-C103A9EAA896}"/>
    <cellStyle name="Normal 13 8 5 8" xfId="23011" xr:uid="{E1F7F89E-C9E8-4705-B0CF-C8776237EF70}"/>
    <cellStyle name="Normal 13 8 5 8 10" xfId="23012" xr:uid="{3F5299A1-80E1-4AC8-95BA-1889E89E4950}"/>
    <cellStyle name="Normal 13 8 5 8 11" xfId="23013" xr:uid="{EFD6DF9E-544B-4CAD-8802-9AA104963DEC}"/>
    <cellStyle name="Normal 13 8 5 8 12" xfId="23014" xr:uid="{278EB036-3424-41B4-868D-B80CE8AE477F}"/>
    <cellStyle name="Normal 13 8 5 8 13" xfId="23015" xr:uid="{535F9CF4-857A-4FFF-929C-DD2C2B098D9B}"/>
    <cellStyle name="Normal 13 8 5 8 14" xfId="23016" xr:uid="{89B683FB-63A3-4F91-A4F1-39CEFF3302E8}"/>
    <cellStyle name="Normal 13 8 5 8 15" xfId="23017" xr:uid="{32741205-44ED-43E7-8F7E-1EC2D34F6E56}"/>
    <cellStyle name="Normal 13 8 5 8 16" xfId="23018" xr:uid="{61DE794C-97FE-4C50-B511-9ADAFD6ACA1D}"/>
    <cellStyle name="Normal 13 8 5 8 17" xfId="23019" xr:uid="{550D3DF5-933B-459E-98E2-EA5F8A5A4B8A}"/>
    <cellStyle name="Normal 13 8 5 8 18" xfId="23020" xr:uid="{048DE448-11E4-458E-B44D-EE9189C045C5}"/>
    <cellStyle name="Normal 13 8 5 8 19" xfId="23021" xr:uid="{EAD447E7-A8E4-4884-BF47-9483D47CAFD4}"/>
    <cellStyle name="Normal 13 8 5 8 2" xfId="23022" xr:uid="{8F800195-D84C-4022-A5F7-2F341C5A852E}"/>
    <cellStyle name="Normal 13 8 5 8 20" xfId="23023" xr:uid="{B3BC1705-5A3D-435D-81EE-599553DF879E}"/>
    <cellStyle name="Normal 13 8 5 8 21" xfId="23024" xr:uid="{05FE01EF-9956-4B20-9F61-79352D618410}"/>
    <cellStyle name="Normal 13 8 5 8 22" xfId="23025" xr:uid="{A5B90866-4F4C-44B2-B9D3-554C287CCF96}"/>
    <cellStyle name="Normal 13 8 5 8 3" xfId="23026" xr:uid="{8BD83689-12D8-465B-964C-2474FB64A17C}"/>
    <cellStyle name="Normal 13 8 5 8 4" xfId="23027" xr:uid="{A015B04E-6BEE-47D2-BC62-75BD594CCC46}"/>
    <cellStyle name="Normal 13 8 5 8 5" xfId="23028" xr:uid="{3B95A9DB-B48E-47F7-85BD-DAE31129A764}"/>
    <cellStyle name="Normal 13 8 5 8 6" xfId="23029" xr:uid="{71F17F14-19E8-4955-B84B-282D33816C9D}"/>
    <cellStyle name="Normal 13 8 5 8 7" xfId="23030" xr:uid="{7A5D68D4-1F89-4B26-8C0D-E10B9C9858BF}"/>
    <cellStyle name="Normal 13 8 5 8 8" xfId="23031" xr:uid="{8E3A98D8-6496-452C-851E-DD478A633C33}"/>
    <cellStyle name="Normal 13 8 5 8 9" xfId="23032" xr:uid="{9D47E09B-A627-4762-8BF4-D196ED902CE1}"/>
    <cellStyle name="Normal 13 8 5 9" xfId="23033" xr:uid="{4BE99571-01E4-4BA0-A759-F1AA2B56CDE6}"/>
    <cellStyle name="Normal 13 8 5 9 10" xfId="23034" xr:uid="{EF13D49F-82B2-4C6B-B801-8BF311295213}"/>
    <cellStyle name="Normal 13 8 5 9 11" xfId="23035" xr:uid="{5BC64ED0-9FB8-4DF1-8074-3978DF02278B}"/>
    <cellStyle name="Normal 13 8 5 9 12" xfId="23036" xr:uid="{D0244323-55E2-4A8B-9A8E-4F32FEE76BB4}"/>
    <cellStyle name="Normal 13 8 5 9 13" xfId="23037" xr:uid="{AC7A8348-B021-4A2B-9AA2-13382FB9FA28}"/>
    <cellStyle name="Normal 13 8 5 9 14" xfId="23038" xr:uid="{2240CC53-BA94-4409-8BE2-B93566465A4C}"/>
    <cellStyle name="Normal 13 8 5 9 15" xfId="23039" xr:uid="{AC6B21CD-ED7B-48E9-8D62-931B568E9A77}"/>
    <cellStyle name="Normal 13 8 5 9 16" xfId="23040" xr:uid="{A2144E51-7CCC-4B1D-895F-D4641409B8C8}"/>
    <cellStyle name="Normal 13 8 5 9 17" xfId="23041" xr:uid="{972A5534-9AC2-4190-B4C9-845781F7BB6E}"/>
    <cellStyle name="Normal 13 8 5 9 18" xfId="23042" xr:uid="{1C72558A-0CA3-4409-B6FC-261678CE2E88}"/>
    <cellStyle name="Normal 13 8 5 9 19" xfId="23043" xr:uid="{2A83B4A2-E962-487B-B61F-06095ABFC923}"/>
    <cellStyle name="Normal 13 8 5 9 2" xfId="23044" xr:uid="{82E7450B-3A39-47D6-8384-94CDF2E9BFE3}"/>
    <cellStyle name="Normal 13 8 5 9 20" xfId="23045" xr:uid="{E4769A0D-6342-426A-8357-55D17464B43D}"/>
    <cellStyle name="Normal 13 8 5 9 21" xfId="23046" xr:uid="{A85D19C7-A4BF-4246-8DB3-727BFDC990C8}"/>
    <cellStyle name="Normal 13 8 5 9 22" xfId="23047" xr:uid="{1B62A50B-87F7-4D8D-A637-0B391871FEFA}"/>
    <cellStyle name="Normal 13 8 5 9 3" xfId="23048" xr:uid="{B5BB2FD8-AEB7-4FAC-BF21-51C8472A0183}"/>
    <cellStyle name="Normal 13 8 5 9 4" xfId="23049" xr:uid="{99337D9A-EB73-44B0-AB8D-068C09359797}"/>
    <cellStyle name="Normal 13 8 5 9 5" xfId="23050" xr:uid="{39893A96-9FDE-43D0-BC30-336094F3AEED}"/>
    <cellStyle name="Normal 13 8 5 9 6" xfId="23051" xr:uid="{2249E760-15B6-438A-9237-4C7BA8790D33}"/>
    <cellStyle name="Normal 13 8 5 9 7" xfId="23052" xr:uid="{E5342025-D75B-453A-9844-A86AA67D7087}"/>
    <cellStyle name="Normal 13 8 5 9 8" xfId="23053" xr:uid="{72867BA4-E1DB-4805-A504-F784FD0F0428}"/>
    <cellStyle name="Normal 13 8 5 9 9" xfId="23054" xr:uid="{4F921522-114B-45B7-9877-6B08B687DED5}"/>
    <cellStyle name="Normal 13 8 6" xfId="23055" xr:uid="{D56D8F55-C1A0-4A00-8AF4-F6D0DD251242}"/>
    <cellStyle name="Normal 13 8 6 10" xfId="23056" xr:uid="{CA46CF41-147A-43F2-BB84-04FF134693F8}"/>
    <cellStyle name="Normal 13 8 6 10 10" xfId="23057" xr:uid="{E4701047-57CE-41E6-AFD4-97B9375EA23B}"/>
    <cellStyle name="Normal 13 8 6 10 11" xfId="23058" xr:uid="{4DB1021B-CAC3-4654-B781-A2675B09BD92}"/>
    <cellStyle name="Normal 13 8 6 10 12" xfId="23059" xr:uid="{DEB396F5-700E-4871-839B-AE726C679A60}"/>
    <cellStyle name="Normal 13 8 6 10 13" xfId="23060" xr:uid="{25F843B1-DF68-4E82-B40E-A211860866FD}"/>
    <cellStyle name="Normal 13 8 6 10 14" xfId="23061" xr:uid="{23BA6E03-210E-4FFE-B4A4-478551328FD2}"/>
    <cellStyle name="Normal 13 8 6 10 15" xfId="23062" xr:uid="{9DED5BAE-DA5F-4A80-B61A-3E6788CF2A25}"/>
    <cellStyle name="Normal 13 8 6 10 16" xfId="23063" xr:uid="{6C570E9B-7A0A-4ECF-B5D4-D44131F712EB}"/>
    <cellStyle name="Normal 13 8 6 10 17" xfId="23064" xr:uid="{581DD96F-544F-47CF-A17F-3DBB8E036A2A}"/>
    <cellStyle name="Normal 13 8 6 10 18" xfId="23065" xr:uid="{D6518778-C761-4297-8354-648B5DC01F2D}"/>
    <cellStyle name="Normal 13 8 6 10 19" xfId="23066" xr:uid="{62625A3B-4EBD-4244-B686-CBD5E6BA7D4E}"/>
    <cellStyle name="Normal 13 8 6 10 2" xfId="23067" xr:uid="{7EAF1A1F-B76C-471A-B1D3-8C1472AEA737}"/>
    <cellStyle name="Normal 13 8 6 10 20" xfId="23068" xr:uid="{AFD1A02B-A60D-4AC4-AE65-574BCF92A994}"/>
    <cellStyle name="Normal 13 8 6 10 21" xfId="23069" xr:uid="{27C15986-77A0-4DBA-9476-A85B8AA94562}"/>
    <cellStyle name="Normal 13 8 6 10 22" xfId="23070" xr:uid="{516213BF-D648-4A8A-998F-14D0A936DE7D}"/>
    <cellStyle name="Normal 13 8 6 10 3" xfId="23071" xr:uid="{614EC64D-7CAC-4D91-A9DC-9509D28B9BA4}"/>
    <cellStyle name="Normal 13 8 6 10 4" xfId="23072" xr:uid="{88899670-5C52-4322-BEDC-962B3404DFD7}"/>
    <cellStyle name="Normal 13 8 6 10 5" xfId="23073" xr:uid="{56701AB4-CB9F-4049-8B13-B4D7A31F9E33}"/>
    <cellStyle name="Normal 13 8 6 10 6" xfId="23074" xr:uid="{62E01B01-33FD-4003-8C78-278D81BC95A3}"/>
    <cellStyle name="Normal 13 8 6 10 7" xfId="23075" xr:uid="{7BCA805A-1B4B-4513-AC10-8502EF88D6C6}"/>
    <cellStyle name="Normal 13 8 6 10 8" xfId="23076" xr:uid="{04452981-ED24-45A8-83AF-F3D590CB42A5}"/>
    <cellStyle name="Normal 13 8 6 10 9" xfId="23077" xr:uid="{06E1DE0F-2586-4389-B285-C2C3517D72AA}"/>
    <cellStyle name="Normal 13 8 6 11" xfId="23078" xr:uid="{4E00071F-44E5-4CC4-8FD7-02C01C5AD03B}"/>
    <cellStyle name="Normal 13 8 6 12" xfId="23079" xr:uid="{3D79A57E-D035-48D8-9DEA-A5D0B7F35484}"/>
    <cellStyle name="Normal 13 8 6 13" xfId="23080" xr:uid="{C8C97126-2E3E-49AF-B4C2-8132929C77C6}"/>
    <cellStyle name="Normal 13 8 6 14" xfId="23081" xr:uid="{58B5D8D0-ADEC-48C3-AAA4-2532DBF5F012}"/>
    <cellStyle name="Normal 13 8 6 15" xfId="23082" xr:uid="{51F7E33F-D877-4665-9A7F-B2065A314158}"/>
    <cellStyle name="Normal 13 8 6 16" xfId="23083" xr:uid="{1504A1EE-D06A-4D27-95DC-2D1B6229F338}"/>
    <cellStyle name="Normal 13 8 6 17" xfId="23084" xr:uid="{8AA6C508-8D85-4079-A3AA-DA8B9AC2D79D}"/>
    <cellStyle name="Normal 13 8 6 18" xfId="23085" xr:uid="{1FC80A6C-59DE-43DF-9ED0-A6EC6228A2E2}"/>
    <cellStyle name="Normal 13 8 6 19" xfId="23086" xr:uid="{7441A1FB-2032-43B3-B9FB-55167EA914F4}"/>
    <cellStyle name="Normal 13 8 6 2" xfId="23087" xr:uid="{4A0FC847-CE62-45FD-B8F7-FA6AD35A06C0}"/>
    <cellStyle name="Normal 13 8 6 2 10" xfId="23088" xr:uid="{3EDB13C8-32C2-4D86-946E-A72BBA7287AF}"/>
    <cellStyle name="Normal 13 8 6 2 11" xfId="23089" xr:uid="{CFF107C5-2CA4-4D25-8EAA-04E07AA53641}"/>
    <cellStyle name="Normal 13 8 6 2 12" xfId="23090" xr:uid="{3979D7F4-65CD-4A21-8EB0-28166BFA7B39}"/>
    <cellStyle name="Normal 13 8 6 2 13" xfId="23091" xr:uid="{F237D53D-BC68-411A-A467-3DF683376E28}"/>
    <cellStyle name="Normal 13 8 6 2 14" xfId="23092" xr:uid="{AB507B96-FEAE-403D-95DD-DFDA5076765A}"/>
    <cellStyle name="Normal 13 8 6 2 15" xfId="23093" xr:uid="{F29E1B70-3F0A-4C42-BAC6-5BB8BAE685BC}"/>
    <cellStyle name="Normal 13 8 6 2 16" xfId="23094" xr:uid="{5EF0B667-7AFA-4BA1-8469-98AE8AEA57BC}"/>
    <cellStyle name="Normal 13 8 6 2 17" xfId="23095" xr:uid="{744DC119-590B-4543-93EE-BA7C9B2C52DF}"/>
    <cellStyle name="Normal 13 8 6 2 18" xfId="23096" xr:uid="{E9E0048F-92C1-47CB-8A7E-F184EF161952}"/>
    <cellStyle name="Normal 13 8 6 2 19" xfId="23097" xr:uid="{D1985E1F-BFCA-4B62-AD28-656D6D5A372D}"/>
    <cellStyle name="Normal 13 8 6 2 2" xfId="23098" xr:uid="{8E7BE538-E2FF-4A0D-847C-63E582B9C259}"/>
    <cellStyle name="Normal 13 8 6 2 20" xfId="23099" xr:uid="{2B05B7D8-F4EF-4711-BF2F-4C069D2FDD90}"/>
    <cellStyle name="Normal 13 8 6 2 21" xfId="23100" xr:uid="{6CCE59F0-3017-41B9-8FCC-40AE5A9B87D1}"/>
    <cellStyle name="Normal 13 8 6 2 22" xfId="23101" xr:uid="{31203FAC-A28B-4078-93D2-0EF66878D55E}"/>
    <cellStyle name="Normal 13 8 6 2 3" xfId="23102" xr:uid="{616DAA6E-27D0-4ED6-B6C8-0F1DE0589F34}"/>
    <cellStyle name="Normal 13 8 6 2 4" xfId="23103" xr:uid="{606B5A78-B564-40C5-B73C-30C0151E13B6}"/>
    <cellStyle name="Normal 13 8 6 2 5" xfId="23104" xr:uid="{06629EFD-9E8A-49F5-BC96-CCBB49727D0D}"/>
    <cellStyle name="Normal 13 8 6 2 6" xfId="23105" xr:uid="{047E40D8-6B1E-4B4A-972C-17B485D17AFD}"/>
    <cellStyle name="Normal 13 8 6 2 7" xfId="23106" xr:uid="{66C71EB8-43E3-467F-B838-FB96FA86E51E}"/>
    <cellStyle name="Normal 13 8 6 2 8" xfId="23107" xr:uid="{48880E72-D706-4D60-A6CD-9C6B64978A0E}"/>
    <cellStyle name="Normal 13 8 6 2 9" xfId="23108" xr:uid="{37BC5A4D-3808-453C-975C-2B97E99E4C13}"/>
    <cellStyle name="Normal 13 8 6 20" xfId="23109" xr:uid="{B7573826-ADE9-4BCE-A189-1CB2A6CDCEF8}"/>
    <cellStyle name="Normal 13 8 6 21" xfId="23110" xr:uid="{90AEE971-2122-47C1-BA4E-4089CCB49CFE}"/>
    <cellStyle name="Normal 13 8 6 22" xfId="23111" xr:uid="{113240E2-4511-4305-8525-87349489B180}"/>
    <cellStyle name="Normal 13 8 6 23" xfId="23112" xr:uid="{97980167-A024-46A8-9322-C15103BBA7A4}"/>
    <cellStyle name="Normal 13 8 6 24" xfId="23113" xr:uid="{322305B6-1055-428D-B0CD-CF74B9BE49F8}"/>
    <cellStyle name="Normal 13 8 6 25" xfId="23114" xr:uid="{BB291118-9B69-4636-A21C-15A7C1D61818}"/>
    <cellStyle name="Normal 13 8 6 26" xfId="23115" xr:uid="{2AF3DBE6-1F28-4B45-8FC5-B50963B5E6DE}"/>
    <cellStyle name="Normal 13 8 6 27" xfId="23116" xr:uid="{4B7F6AF8-4660-49F6-8E3B-EDB61D1D6615}"/>
    <cellStyle name="Normal 13 8 6 28" xfId="23117" xr:uid="{7216E0AA-A61A-4510-AE0B-EC7F4D294DA4}"/>
    <cellStyle name="Normal 13 8 6 29" xfId="23118" xr:uid="{A080876A-6D07-47DA-915C-44BCA9C2FF8F}"/>
    <cellStyle name="Normal 13 8 6 3" xfId="23119" xr:uid="{DFB4217E-7D4E-4641-AB72-4C152019CF46}"/>
    <cellStyle name="Normal 13 8 6 3 10" xfId="23120" xr:uid="{1DE6DB0F-8145-401F-9525-4D9611546295}"/>
    <cellStyle name="Normal 13 8 6 3 11" xfId="23121" xr:uid="{553F71B7-625E-49B6-980D-F9B94E112321}"/>
    <cellStyle name="Normal 13 8 6 3 12" xfId="23122" xr:uid="{AF7CF1FB-83E2-4B5D-8235-E6003D4AF3FD}"/>
    <cellStyle name="Normal 13 8 6 3 13" xfId="23123" xr:uid="{7908ACEC-B121-48A1-80DE-30284B20A0B3}"/>
    <cellStyle name="Normal 13 8 6 3 14" xfId="23124" xr:uid="{7365A96F-02AA-4867-9ADD-BD671DD26593}"/>
    <cellStyle name="Normal 13 8 6 3 15" xfId="23125" xr:uid="{F9761543-8EE0-4B8B-9D5F-4E9B73E800C3}"/>
    <cellStyle name="Normal 13 8 6 3 16" xfId="23126" xr:uid="{0AB7A421-66EF-4EDF-8551-41976D6B08B7}"/>
    <cellStyle name="Normal 13 8 6 3 17" xfId="23127" xr:uid="{6FD1E472-0614-4957-9B65-84BE1CA5065D}"/>
    <cellStyle name="Normal 13 8 6 3 18" xfId="23128" xr:uid="{E814CED4-70A7-4E21-AAF4-0797CBF31017}"/>
    <cellStyle name="Normal 13 8 6 3 19" xfId="23129" xr:uid="{54C210C5-33DA-4275-BDC2-C300F41EA794}"/>
    <cellStyle name="Normal 13 8 6 3 2" xfId="23130" xr:uid="{0F119A07-2664-4D2E-86C3-2E29EB4754F3}"/>
    <cellStyle name="Normal 13 8 6 3 20" xfId="23131" xr:uid="{2AA12ABE-EB75-4172-8B8B-2E36526E1E5E}"/>
    <cellStyle name="Normal 13 8 6 3 21" xfId="23132" xr:uid="{D496D69C-41EC-484A-931C-B2742E627751}"/>
    <cellStyle name="Normal 13 8 6 3 22" xfId="23133" xr:uid="{B7752232-0353-4F76-88AB-B498FC8A48F4}"/>
    <cellStyle name="Normal 13 8 6 3 3" xfId="23134" xr:uid="{1DF6C369-FB72-470F-AF8F-352B860DA59A}"/>
    <cellStyle name="Normal 13 8 6 3 4" xfId="23135" xr:uid="{22E2A5C6-B6E4-4776-A17C-D926896ACF23}"/>
    <cellStyle name="Normal 13 8 6 3 5" xfId="23136" xr:uid="{C34B25C2-79D5-489E-93FF-986BED6AD97D}"/>
    <cellStyle name="Normal 13 8 6 3 6" xfId="23137" xr:uid="{F83757B5-D8D9-4BD6-A40F-516425C2E75F}"/>
    <cellStyle name="Normal 13 8 6 3 7" xfId="23138" xr:uid="{91F6515A-45A5-4597-A9C6-E470F84FA33B}"/>
    <cellStyle name="Normal 13 8 6 3 8" xfId="23139" xr:uid="{F70BAA57-6BC9-4217-A599-D22964A15992}"/>
    <cellStyle name="Normal 13 8 6 3 9" xfId="23140" xr:uid="{EDFAABDD-4F17-4AEA-A48E-C9A2884427F5}"/>
    <cellStyle name="Normal 13 8 6 30" xfId="23141" xr:uid="{306E24AF-B37F-46E9-AF8F-3F5B48242025}"/>
    <cellStyle name="Normal 13 8 6 31" xfId="23142" xr:uid="{230D0B39-6D8A-44CC-92A7-AE919A7D418B}"/>
    <cellStyle name="Normal 13 8 6 4" xfId="23143" xr:uid="{3D5EA805-0207-4B9E-8643-EC401A66B4D8}"/>
    <cellStyle name="Normal 13 8 6 4 10" xfId="23144" xr:uid="{1F50C334-6734-4CC4-9EDC-3E71E6ADB156}"/>
    <cellStyle name="Normal 13 8 6 4 11" xfId="23145" xr:uid="{7BC9F357-7EE6-486B-9124-0C723D13AFF9}"/>
    <cellStyle name="Normal 13 8 6 4 12" xfId="23146" xr:uid="{4C348C8B-AE25-41EE-B946-0E889483E2AE}"/>
    <cellStyle name="Normal 13 8 6 4 13" xfId="23147" xr:uid="{54F2CB53-44B0-4541-9BCE-25255F031396}"/>
    <cellStyle name="Normal 13 8 6 4 14" xfId="23148" xr:uid="{651DC695-2FD8-4382-AC6B-0F4C75084EC5}"/>
    <cellStyle name="Normal 13 8 6 4 15" xfId="23149" xr:uid="{2227FE49-5D2B-49E7-81B4-711A4F2C04B5}"/>
    <cellStyle name="Normal 13 8 6 4 16" xfId="23150" xr:uid="{B8760EFF-3487-4FF7-88E0-73EEEECB6CEB}"/>
    <cellStyle name="Normal 13 8 6 4 17" xfId="23151" xr:uid="{EF7B419D-30C6-460D-881C-1CB0386301CF}"/>
    <cellStyle name="Normal 13 8 6 4 18" xfId="23152" xr:uid="{665A3F07-2562-40B4-95D9-2D34FFCAC447}"/>
    <cellStyle name="Normal 13 8 6 4 19" xfId="23153" xr:uid="{1E0EA95B-F0BD-4856-8EE4-16A91C089450}"/>
    <cellStyle name="Normal 13 8 6 4 2" xfId="23154" xr:uid="{A51DF17F-F2B6-46BD-A04A-DCE4CC5D6450}"/>
    <cellStyle name="Normal 13 8 6 4 20" xfId="23155" xr:uid="{CBEF2B30-D8AB-458A-971F-466AF5F32B88}"/>
    <cellStyle name="Normal 13 8 6 4 21" xfId="23156" xr:uid="{E212BBD3-FDE4-4991-8B83-C861D53BBBB1}"/>
    <cellStyle name="Normal 13 8 6 4 22" xfId="23157" xr:uid="{DE9FC680-96E0-4819-A656-00AE3CDF4AF8}"/>
    <cellStyle name="Normal 13 8 6 4 3" xfId="23158" xr:uid="{7ECABDAB-1B05-4BD9-8253-0C2312DD2FCE}"/>
    <cellStyle name="Normal 13 8 6 4 4" xfId="23159" xr:uid="{D59FBE80-EEAA-476E-8E29-0C93E6566755}"/>
    <cellStyle name="Normal 13 8 6 4 5" xfId="23160" xr:uid="{A355D48A-1076-43D1-84DA-2D9F8DEFE6FD}"/>
    <cellStyle name="Normal 13 8 6 4 6" xfId="23161" xr:uid="{A1ACE9BC-F4F3-480E-B85F-79731C317372}"/>
    <cellStyle name="Normal 13 8 6 4 7" xfId="23162" xr:uid="{76877E3B-5182-4A58-AD71-6F7C924D23AF}"/>
    <cellStyle name="Normal 13 8 6 4 8" xfId="23163" xr:uid="{4FF045EE-85BC-4ABB-8A2E-8CA6B3FEC897}"/>
    <cellStyle name="Normal 13 8 6 4 9" xfId="23164" xr:uid="{0DA89738-37DB-490A-A9AE-A4029737F7FA}"/>
    <cellStyle name="Normal 13 8 6 5" xfId="23165" xr:uid="{4AE19427-C2E8-4B44-BD9C-41796916DD6C}"/>
    <cellStyle name="Normal 13 8 6 5 10" xfId="23166" xr:uid="{4DFDC0C7-BEDB-40FC-87D7-BD694E97F0A3}"/>
    <cellStyle name="Normal 13 8 6 5 11" xfId="23167" xr:uid="{285E6076-0836-4B89-8425-5C33795C25EE}"/>
    <cellStyle name="Normal 13 8 6 5 12" xfId="23168" xr:uid="{4DE7120C-8CCD-40C1-B68A-96E308697448}"/>
    <cellStyle name="Normal 13 8 6 5 13" xfId="23169" xr:uid="{ACFC12E4-B508-4CD1-848F-8B8FCCA6E1CE}"/>
    <cellStyle name="Normal 13 8 6 5 14" xfId="23170" xr:uid="{8A782164-224E-459D-802A-57BF910E9CE5}"/>
    <cellStyle name="Normal 13 8 6 5 15" xfId="23171" xr:uid="{A8C9814D-8124-4AB7-BD02-02C028B0D6BA}"/>
    <cellStyle name="Normal 13 8 6 5 16" xfId="23172" xr:uid="{A9650638-96B1-44A2-A69E-E186DFEF4928}"/>
    <cellStyle name="Normal 13 8 6 5 17" xfId="23173" xr:uid="{BFB4F017-55ED-4FF2-BBE2-672ED94C4551}"/>
    <cellStyle name="Normal 13 8 6 5 18" xfId="23174" xr:uid="{5DE7D769-7208-413F-8B10-859F46373173}"/>
    <cellStyle name="Normal 13 8 6 5 19" xfId="23175" xr:uid="{09518B47-34F0-440E-8864-0B20B9A0D9AB}"/>
    <cellStyle name="Normal 13 8 6 5 2" xfId="23176" xr:uid="{539DDB97-4235-44B5-AD79-D986C3F40AAE}"/>
    <cellStyle name="Normal 13 8 6 5 20" xfId="23177" xr:uid="{8ACD2F2F-0DCA-4DAD-A534-2A26F247E879}"/>
    <cellStyle name="Normal 13 8 6 5 21" xfId="23178" xr:uid="{D25D2D7D-5061-4772-8066-E193D5BD1DB1}"/>
    <cellStyle name="Normal 13 8 6 5 22" xfId="23179" xr:uid="{13C90A1C-1F4A-4FFC-9026-EB1B6DB50169}"/>
    <cellStyle name="Normal 13 8 6 5 3" xfId="23180" xr:uid="{E6975149-B7A4-46F4-B08F-837176105C4E}"/>
    <cellStyle name="Normal 13 8 6 5 4" xfId="23181" xr:uid="{DB63754D-BE21-4378-AF08-77E73E9BCFF2}"/>
    <cellStyle name="Normal 13 8 6 5 5" xfId="23182" xr:uid="{03827867-A3A6-4E77-AD11-8EBEF3CF8AA8}"/>
    <cellStyle name="Normal 13 8 6 5 6" xfId="23183" xr:uid="{411D02D2-CFCF-4AED-B69D-F8C9EE7FE26E}"/>
    <cellStyle name="Normal 13 8 6 5 7" xfId="23184" xr:uid="{7F2E5E07-5F39-46CC-988A-BF943F6458A8}"/>
    <cellStyle name="Normal 13 8 6 5 8" xfId="23185" xr:uid="{BA1419EB-5B39-49CA-86B1-9ADE35264C60}"/>
    <cellStyle name="Normal 13 8 6 5 9" xfId="23186" xr:uid="{80B9D67B-1425-4128-AC84-794ECC29FDB1}"/>
    <cellStyle name="Normal 13 8 6 6" xfId="23187" xr:uid="{C891735E-B860-4E69-99B0-C6E5A35B18C4}"/>
    <cellStyle name="Normal 13 8 6 6 10" xfId="23188" xr:uid="{BBD01824-F955-44FE-81E8-8F0C62D8F17E}"/>
    <cellStyle name="Normal 13 8 6 6 11" xfId="23189" xr:uid="{0BA8ADD5-C854-44B1-AC1B-D72D73DB49FE}"/>
    <cellStyle name="Normal 13 8 6 6 12" xfId="23190" xr:uid="{D8BFDAE9-8377-4146-A729-59657ABB4F37}"/>
    <cellStyle name="Normal 13 8 6 6 13" xfId="23191" xr:uid="{983832CA-4EA0-46BF-8F12-2514116D5613}"/>
    <cellStyle name="Normal 13 8 6 6 14" xfId="23192" xr:uid="{83F47745-3538-460A-81AB-0237134E61A7}"/>
    <cellStyle name="Normal 13 8 6 6 15" xfId="23193" xr:uid="{4024021A-5838-4112-B914-E918A0ACE00E}"/>
    <cellStyle name="Normal 13 8 6 6 16" xfId="23194" xr:uid="{512B174E-8124-427D-B1B8-2AFAAD8DC43A}"/>
    <cellStyle name="Normal 13 8 6 6 17" xfId="23195" xr:uid="{9E2DF4CE-8EE5-46E3-A892-000DCBC6C5CB}"/>
    <cellStyle name="Normal 13 8 6 6 18" xfId="23196" xr:uid="{8BC7670F-36ED-493C-BE66-4C01D4369C96}"/>
    <cellStyle name="Normal 13 8 6 6 19" xfId="23197" xr:uid="{A6315615-50A2-4BDA-8D36-EFF1140ACCF6}"/>
    <cellStyle name="Normal 13 8 6 6 2" xfId="23198" xr:uid="{329D31A4-8853-4684-ADAE-65503EC0A4A5}"/>
    <cellStyle name="Normal 13 8 6 6 20" xfId="23199" xr:uid="{88DDE014-CE0C-4E4C-AF75-05AE2DA11367}"/>
    <cellStyle name="Normal 13 8 6 6 21" xfId="23200" xr:uid="{7AA9D72C-BBEE-4567-A232-CA1EE93EA754}"/>
    <cellStyle name="Normal 13 8 6 6 22" xfId="23201" xr:uid="{E49E1179-0BCB-4519-BD8B-708F7975E2C7}"/>
    <cellStyle name="Normal 13 8 6 6 3" xfId="23202" xr:uid="{E5CCD8DD-839C-4D16-9601-1166F81ABCB1}"/>
    <cellStyle name="Normal 13 8 6 6 4" xfId="23203" xr:uid="{94DBE8DC-C7A8-4DBE-934A-04BD05932090}"/>
    <cellStyle name="Normal 13 8 6 6 5" xfId="23204" xr:uid="{9523316D-7F87-4FB2-8CBD-F854A9C7AE2F}"/>
    <cellStyle name="Normal 13 8 6 6 6" xfId="23205" xr:uid="{38684783-2C78-4CA3-B42C-989B4ED4D6A6}"/>
    <cellStyle name="Normal 13 8 6 6 7" xfId="23206" xr:uid="{BCB397BF-9F20-4708-AA32-3BEB21C11CBE}"/>
    <cellStyle name="Normal 13 8 6 6 8" xfId="23207" xr:uid="{88008459-C534-4203-B8E8-0A2931A3E041}"/>
    <cellStyle name="Normal 13 8 6 6 9" xfId="23208" xr:uid="{CC50C1A0-E8E5-4634-8EDF-1D581FFBED3C}"/>
    <cellStyle name="Normal 13 8 6 7" xfId="23209" xr:uid="{44C1030C-660B-4E57-91D2-7234D51C63DC}"/>
    <cellStyle name="Normal 13 8 6 7 10" xfId="23210" xr:uid="{0F7F8108-94A2-4FA7-8E5B-4EE5460AD63F}"/>
    <cellStyle name="Normal 13 8 6 7 11" xfId="23211" xr:uid="{07BB077A-9328-4FA4-A24E-BAE58C6E21CD}"/>
    <cellStyle name="Normal 13 8 6 7 12" xfId="23212" xr:uid="{A02EC3B7-038A-4D7F-9885-E3D8BB54C1CE}"/>
    <cellStyle name="Normal 13 8 6 7 13" xfId="23213" xr:uid="{6624BD65-8C9F-4210-A194-0C680A89557D}"/>
    <cellStyle name="Normal 13 8 6 7 14" xfId="23214" xr:uid="{1AF38AA3-F217-4227-8E3F-89D0034ADBA9}"/>
    <cellStyle name="Normal 13 8 6 7 15" xfId="23215" xr:uid="{DACB76D9-9CEA-4E0F-A663-F254D5BA9880}"/>
    <cellStyle name="Normal 13 8 6 7 16" xfId="23216" xr:uid="{46B1EB61-D79B-413F-8F4C-9561454DD9E6}"/>
    <cellStyle name="Normal 13 8 6 7 17" xfId="23217" xr:uid="{8C4376A1-769E-489F-A297-471A162E5263}"/>
    <cellStyle name="Normal 13 8 6 7 18" xfId="23218" xr:uid="{AE29E025-7857-446D-B6B2-FF287BE04F08}"/>
    <cellStyle name="Normal 13 8 6 7 19" xfId="23219" xr:uid="{0B5E5163-3932-4966-A6DB-164C02865CA8}"/>
    <cellStyle name="Normal 13 8 6 7 2" xfId="23220" xr:uid="{21818E13-9AF3-48F9-A99E-CF9D3D7214CB}"/>
    <cellStyle name="Normal 13 8 6 7 20" xfId="23221" xr:uid="{63EC5015-9EF5-4D41-9749-2B1DD3F918F8}"/>
    <cellStyle name="Normal 13 8 6 7 21" xfId="23222" xr:uid="{D3385667-8B7E-4511-88B2-0B9187FA5E6F}"/>
    <cellStyle name="Normal 13 8 6 7 22" xfId="23223" xr:uid="{BE15A26F-E955-4B14-8494-FC5A639F26BD}"/>
    <cellStyle name="Normal 13 8 6 7 3" xfId="23224" xr:uid="{9463639A-66AB-41E0-A678-01FFC26D19EA}"/>
    <cellStyle name="Normal 13 8 6 7 4" xfId="23225" xr:uid="{2342A40C-2067-45CF-A711-F4E0835D18D9}"/>
    <cellStyle name="Normal 13 8 6 7 5" xfId="23226" xr:uid="{C2A7E20A-77D6-481B-9DA0-2B43C0BF621C}"/>
    <cellStyle name="Normal 13 8 6 7 6" xfId="23227" xr:uid="{E1F9C58C-B534-4F81-BA3F-CC0FC9D888D3}"/>
    <cellStyle name="Normal 13 8 6 7 7" xfId="23228" xr:uid="{06EEB803-5065-49C5-B12D-50C6447D9806}"/>
    <cellStyle name="Normal 13 8 6 7 8" xfId="23229" xr:uid="{0A38DA3F-389F-490F-B661-90DA4DD522E5}"/>
    <cellStyle name="Normal 13 8 6 7 9" xfId="23230" xr:uid="{8712C168-6CB2-4206-91B1-8B250659B751}"/>
    <cellStyle name="Normal 13 8 6 8" xfId="23231" xr:uid="{A45A6112-1C86-4ED9-BA2A-29AD054B7573}"/>
    <cellStyle name="Normal 13 8 6 8 10" xfId="23232" xr:uid="{A9C8E133-25C5-4B05-938C-82169186E65B}"/>
    <cellStyle name="Normal 13 8 6 8 11" xfId="23233" xr:uid="{815947FF-9BBC-4081-A6BE-576BD9664300}"/>
    <cellStyle name="Normal 13 8 6 8 12" xfId="23234" xr:uid="{3D5E4283-EB3B-4442-B231-AC38A9A4F84A}"/>
    <cellStyle name="Normal 13 8 6 8 13" xfId="23235" xr:uid="{84A946A2-6224-4D3E-9971-548FE1ADC739}"/>
    <cellStyle name="Normal 13 8 6 8 14" xfId="23236" xr:uid="{DBDF33CF-562E-478F-B66E-BAC529421C7A}"/>
    <cellStyle name="Normal 13 8 6 8 15" xfId="23237" xr:uid="{0AE2BD03-79BB-4586-8703-95E34FCBB2ED}"/>
    <cellStyle name="Normal 13 8 6 8 16" xfId="23238" xr:uid="{2901A802-5D82-4959-B199-E5479EC9D11B}"/>
    <cellStyle name="Normal 13 8 6 8 17" xfId="23239" xr:uid="{04AA7E49-D847-417E-A1EB-5BEF8BBC2645}"/>
    <cellStyle name="Normal 13 8 6 8 18" xfId="23240" xr:uid="{B0BDEC6D-46B6-411A-9A7C-A577670989A3}"/>
    <cellStyle name="Normal 13 8 6 8 19" xfId="23241" xr:uid="{417B03B0-EE01-4263-81AA-274FDC497B2F}"/>
    <cellStyle name="Normal 13 8 6 8 2" xfId="23242" xr:uid="{0368F131-B76D-4917-9ABB-9932E886D933}"/>
    <cellStyle name="Normal 13 8 6 8 20" xfId="23243" xr:uid="{01D4C93B-D819-4C28-A55E-A383C4135E81}"/>
    <cellStyle name="Normal 13 8 6 8 21" xfId="23244" xr:uid="{28C426DF-76AD-4679-8EC2-EA011BD743B4}"/>
    <cellStyle name="Normal 13 8 6 8 22" xfId="23245" xr:uid="{ACB2C68A-29DD-4D3E-8A9B-746138D88A94}"/>
    <cellStyle name="Normal 13 8 6 8 3" xfId="23246" xr:uid="{B6AA2FB4-E9B1-4249-849B-6DA438017F51}"/>
    <cellStyle name="Normal 13 8 6 8 4" xfId="23247" xr:uid="{079483B8-8AB9-41AB-AC8A-07FF04ED093C}"/>
    <cellStyle name="Normal 13 8 6 8 5" xfId="23248" xr:uid="{93AFFC7A-1F55-41E9-AEBB-D34C1C9FAD8D}"/>
    <cellStyle name="Normal 13 8 6 8 6" xfId="23249" xr:uid="{B8203B6B-B5A7-4C6A-99E7-5829358EB321}"/>
    <cellStyle name="Normal 13 8 6 8 7" xfId="23250" xr:uid="{FDE0EF83-91E0-4EF4-AE3D-D5C138B67222}"/>
    <cellStyle name="Normal 13 8 6 8 8" xfId="23251" xr:uid="{DFDF8B87-2A1D-43D9-BEA2-718E79F6E9B1}"/>
    <cellStyle name="Normal 13 8 6 8 9" xfId="23252" xr:uid="{2FC4647C-9A7F-4713-8B5C-CCAF31903AC4}"/>
    <cellStyle name="Normal 13 8 6 9" xfId="23253" xr:uid="{03D9BE35-0935-4D56-9D59-74E143A27A59}"/>
    <cellStyle name="Normal 13 8 6 9 10" xfId="23254" xr:uid="{EE5342F6-AB79-4DCC-9DB0-D0913D1055F2}"/>
    <cellStyle name="Normal 13 8 6 9 11" xfId="23255" xr:uid="{94C71582-D9B6-4C0B-B9D9-9422DF72A8D1}"/>
    <cellStyle name="Normal 13 8 6 9 12" xfId="23256" xr:uid="{0CEE450F-235C-48F2-8B07-C9E4637F1A51}"/>
    <cellStyle name="Normal 13 8 6 9 13" xfId="23257" xr:uid="{13689AE8-FB87-4F5B-82A8-808008B97CB7}"/>
    <cellStyle name="Normal 13 8 6 9 14" xfId="23258" xr:uid="{222ED73F-76A5-4D9E-B63E-B666FD677A5A}"/>
    <cellStyle name="Normal 13 8 6 9 15" xfId="23259" xr:uid="{83396773-D33E-4181-A727-10F1192496E9}"/>
    <cellStyle name="Normal 13 8 6 9 16" xfId="23260" xr:uid="{9405A791-C4FA-4C69-8494-91AA219D64EC}"/>
    <cellStyle name="Normal 13 8 6 9 17" xfId="23261" xr:uid="{96955020-E2B9-4268-A12A-C3A9F97FE76D}"/>
    <cellStyle name="Normal 13 8 6 9 18" xfId="23262" xr:uid="{87345AD7-4E9F-4299-BD95-C695286ACE7F}"/>
    <cellStyle name="Normal 13 8 6 9 19" xfId="23263" xr:uid="{21A09021-9984-4403-ACBE-59B44A90C6E3}"/>
    <cellStyle name="Normal 13 8 6 9 2" xfId="23264" xr:uid="{E530776A-F683-44FC-BFDA-144E4982D4A3}"/>
    <cellStyle name="Normal 13 8 6 9 20" xfId="23265" xr:uid="{D5FED916-37B9-4471-A8A2-3909477ABA7E}"/>
    <cellStyle name="Normal 13 8 6 9 21" xfId="23266" xr:uid="{5C67088E-E713-450C-9ED3-7902F9193F82}"/>
    <cellStyle name="Normal 13 8 6 9 22" xfId="23267" xr:uid="{C32F6665-61C3-407D-A86C-39EE8D445FBE}"/>
    <cellStyle name="Normal 13 8 6 9 3" xfId="23268" xr:uid="{57300B09-215B-4E81-8C9C-72A59CE9EE2C}"/>
    <cellStyle name="Normal 13 8 6 9 4" xfId="23269" xr:uid="{CCA466E7-2BF6-45AC-ABF6-2D8D96D357A8}"/>
    <cellStyle name="Normal 13 8 6 9 5" xfId="23270" xr:uid="{957C138D-5749-4CEE-A9A3-CB1670B09CCE}"/>
    <cellStyle name="Normal 13 8 6 9 6" xfId="23271" xr:uid="{94460B7B-C87A-4B96-908C-01D076C96EAC}"/>
    <cellStyle name="Normal 13 8 6 9 7" xfId="23272" xr:uid="{304D7C21-CD6B-4AF0-8584-E8F6C2B3CAD9}"/>
    <cellStyle name="Normal 13 8 6 9 8" xfId="23273" xr:uid="{43582DAB-C670-4B3E-8923-A8BBA91C456C}"/>
    <cellStyle name="Normal 13 8 6 9 9" xfId="23274" xr:uid="{E109CD34-9DF9-49AD-B450-D860079AC60E}"/>
    <cellStyle name="Normal 13 8 7" xfId="23275" xr:uid="{9974DC7F-010C-4E10-BC43-1DD037FC3037}"/>
    <cellStyle name="Normal 13 8 7 10" xfId="23276" xr:uid="{CEF19F5B-EEA1-4E06-B5E9-58C0C1E1BD45}"/>
    <cellStyle name="Normal 13 8 7 11" xfId="23277" xr:uid="{950D06B6-9B35-4C80-AA38-CBDC2D4983D2}"/>
    <cellStyle name="Normal 13 8 7 12" xfId="23278" xr:uid="{31A1E774-F660-4902-A07D-2EC70F371222}"/>
    <cellStyle name="Normal 13 8 7 13" xfId="23279" xr:uid="{8BDD9956-3DC0-42B7-BF5C-354D990AE51A}"/>
    <cellStyle name="Normal 13 8 7 14" xfId="23280" xr:uid="{E4778620-E774-4B06-BD59-4DC7567D96ED}"/>
    <cellStyle name="Normal 13 8 7 15" xfId="23281" xr:uid="{77DD32CF-C0A1-445D-ADF4-4D5AC8C0F207}"/>
    <cellStyle name="Normal 13 8 7 16" xfId="23282" xr:uid="{F3254C04-9193-43D8-813C-2F3B18C2E7D2}"/>
    <cellStyle name="Normal 13 8 7 17" xfId="23283" xr:uid="{E3ADEA0E-269B-4D80-BB2E-3244BB6C9E88}"/>
    <cellStyle name="Normal 13 8 7 18" xfId="23284" xr:uid="{896037A6-7F02-4971-99BF-BB25A59729D1}"/>
    <cellStyle name="Normal 13 8 7 19" xfId="23285" xr:uid="{194510CB-0B83-4544-B1B3-C9A2B0A025A8}"/>
    <cellStyle name="Normal 13 8 7 2" xfId="23286" xr:uid="{4AB99A3B-68F8-4493-A53A-D61CD723BFA5}"/>
    <cellStyle name="Normal 13 8 7 20" xfId="23287" xr:uid="{159F1139-C0A2-4936-B950-80A06AF7844F}"/>
    <cellStyle name="Normal 13 8 7 21" xfId="23288" xr:uid="{C314D019-C920-4B04-A57A-574330401BDD}"/>
    <cellStyle name="Normal 13 8 7 22" xfId="23289" xr:uid="{F1AC8C51-AD12-4F2A-94A7-41B286B86C70}"/>
    <cellStyle name="Normal 13 8 7 3" xfId="23290" xr:uid="{78172C29-3290-4793-AF4A-FE08EE4AC28B}"/>
    <cellStyle name="Normal 13 8 7 4" xfId="23291" xr:uid="{BF773D24-4496-44DA-9668-BF61CE9D92BC}"/>
    <cellStyle name="Normal 13 8 7 5" xfId="23292" xr:uid="{308CC30F-B443-44E5-8090-2843A7EC37E9}"/>
    <cellStyle name="Normal 13 8 7 6" xfId="23293" xr:uid="{501360F0-A246-409E-925F-C8673B3E88D0}"/>
    <cellStyle name="Normal 13 8 7 7" xfId="23294" xr:uid="{F5DEC9FC-E999-40D3-B155-33E831217008}"/>
    <cellStyle name="Normal 13 8 7 8" xfId="23295" xr:uid="{39356F81-63D1-48F1-B768-443DA66CD62A}"/>
    <cellStyle name="Normal 13 8 7 9" xfId="23296" xr:uid="{D548AA4C-38AA-4E23-8C54-BD45973B49A7}"/>
    <cellStyle name="Normal 13 8 8" xfId="23297" xr:uid="{13CE8315-992E-4629-B55D-7CBB9F9D79BA}"/>
    <cellStyle name="Normal 13 8 8 10" xfId="23298" xr:uid="{63CF37E9-6EA9-4D53-8658-2C254AF881A5}"/>
    <cellStyle name="Normal 13 8 8 11" xfId="23299" xr:uid="{EA3012CB-08CF-4DE6-91E8-E1871FEFDD27}"/>
    <cellStyle name="Normal 13 8 8 12" xfId="23300" xr:uid="{D66226C7-695A-4674-AB4D-2ADB9E5DC578}"/>
    <cellStyle name="Normal 13 8 8 13" xfId="23301" xr:uid="{014CDA7B-6B05-4454-A2CE-A98E284F3105}"/>
    <cellStyle name="Normal 13 8 8 14" xfId="23302" xr:uid="{57BBDA12-729A-4B7C-91B2-86D928B814AC}"/>
    <cellStyle name="Normal 13 8 8 15" xfId="23303" xr:uid="{E7D57E7C-A7B0-47A0-A8B1-5DD6F4B47E37}"/>
    <cellStyle name="Normal 13 8 8 16" xfId="23304" xr:uid="{32234A0B-0D69-4609-9D73-C23AFC1E1F76}"/>
    <cellStyle name="Normal 13 8 8 17" xfId="23305" xr:uid="{2817BC20-48EE-4D62-85F2-3533E09B7212}"/>
    <cellStyle name="Normal 13 8 8 18" xfId="23306" xr:uid="{94E102BB-4D8B-4197-801E-AB2A19989E19}"/>
    <cellStyle name="Normal 13 8 8 19" xfId="23307" xr:uid="{271BF428-9720-44C7-872B-A1C48CB39262}"/>
    <cellStyle name="Normal 13 8 8 2" xfId="23308" xr:uid="{4BB1D6FA-621D-46AD-918A-20FF2AFF514B}"/>
    <cellStyle name="Normal 13 8 8 20" xfId="23309" xr:uid="{69C57A58-487F-4F1F-9E51-E5D01C04CD77}"/>
    <cellStyle name="Normal 13 8 8 21" xfId="23310" xr:uid="{C9FDBE0C-2F41-4D3C-AAAA-32F00EFC5C9F}"/>
    <cellStyle name="Normal 13 8 8 22" xfId="23311" xr:uid="{4611A34D-D2E0-417A-AD6A-105E341305F6}"/>
    <cellStyle name="Normal 13 8 8 3" xfId="23312" xr:uid="{5E181E0A-E5AD-49A4-A3D9-8877BD65D417}"/>
    <cellStyle name="Normal 13 8 8 4" xfId="23313" xr:uid="{39EF3573-2881-4422-8803-40416532753D}"/>
    <cellStyle name="Normal 13 8 8 5" xfId="23314" xr:uid="{9AAAC10D-90D0-4EE4-A103-7E3A587A0453}"/>
    <cellStyle name="Normal 13 8 8 6" xfId="23315" xr:uid="{63DEE516-3A4E-4802-B5C6-9CFD77D8E43E}"/>
    <cellStyle name="Normal 13 8 8 7" xfId="23316" xr:uid="{C8A05847-9956-488C-98B0-DA48FB9771D0}"/>
    <cellStyle name="Normal 13 8 8 8" xfId="23317" xr:uid="{9A1C719B-B592-4282-934F-1FF39BEF920F}"/>
    <cellStyle name="Normal 13 8 8 9" xfId="23318" xr:uid="{699944DC-AFFE-417F-B6A0-9F57273B201B}"/>
    <cellStyle name="Normal 13 8 9" xfId="23319" xr:uid="{7D96EA6C-0F6C-409D-8E9E-491931142A55}"/>
    <cellStyle name="Normal 13 8 9 10" xfId="23320" xr:uid="{17E27D53-71D7-4C01-94F9-8732621AD512}"/>
    <cellStyle name="Normal 13 8 9 11" xfId="23321" xr:uid="{C9F13541-2DD0-4F24-A38F-DBAB7A9FE4E7}"/>
    <cellStyle name="Normal 13 8 9 12" xfId="23322" xr:uid="{CABD65D8-09F6-4BDB-9197-7DA559DB73DF}"/>
    <cellStyle name="Normal 13 8 9 13" xfId="23323" xr:uid="{BA4245B6-9DD4-4D8B-ABBB-ED364C22A6F0}"/>
    <cellStyle name="Normal 13 8 9 14" xfId="23324" xr:uid="{5D00A91E-358C-4C83-A791-47EDB0424FEA}"/>
    <cellStyle name="Normal 13 8 9 15" xfId="23325" xr:uid="{8DE74008-2D45-4795-B901-1D1E2B541518}"/>
    <cellStyle name="Normal 13 8 9 16" xfId="23326" xr:uid="{A5DCC899-A01B-4EB8-A87A-12EB538840C9}"/>
    <cellStyle name="Normal 13 8 9 17" xfId="23327" xr:uid="{36F09924-C2DF-4AD5-9F7D-BACFD41EFB8A}"/>
    <cellStyle name="Normal 13 8 9 18" xfId="23328" xr:uid="{D40609FE-BD7F-4D39-A246-D8673507E4D2}"/>
    <cellStyle name="Normal 13 8 9 19" xfId="23329" xr:uid="{9AC1ACBE-C7B6-4111-A56A-902ECB3DD626}"/>
    <cellStyle name="Normal 13 8 9 2" xfId="23330" xr:uid="{420530F6-9F07-4472-AF52-656F6E1A7B27}"/>
    <cellStyle name="Normal 13 8 9 20" xfId="23331" xr:uid="{757CFEFF-0BF6-4A5F-99D9-0BCF82662FD6}"/>
    <cellStyle name="Normal 13 8 9 21" xfId="23332" xr:uid="{601E0700-B812-4C7D-BAB2-1487F2601955}"/>
    <cellStyle name="Normal 13 8 9 22" xfId="23333" xr:uid="{72D70843-B226-4DC1-858A-96ED453AD8A8}"/>
    <cellStyle name="Normal 13 8 9 3" xfId="23334" xr:uid="{8BAAC30C-6747-4B44-AC00-4D0E124C1794}"/>
    <cellStyle name="Normal 13 8 9 4" xfId="23335" xr:uid="{66A8D1A3-4BCA-4DCB-B043-BAD658CA0C74}"/>
    <cellStyle name="Normal 13 8 9 5" xfId="23336" xr:uid="{CD77B167-77CB-4FC2-BE8B-E16AA42D3D65}"/>
    <cellStyle name="Normal 13 8 9 6" xfId="23337" xr:uid="{EEC2DC44-766A-453E-A2EA-FB70C71CDA3E}"/>
    <cellStyle name="Normal 13 8 9 7" xfId="23338" xr:uid="{D009ED69-6801-4727-BF20-0B8D383C3B75}"/>
    <cellStyle name="Normal 13 8 9 8" xfId="23339" xr:uid="{796E7183-6900-4A0E-A7CD-C247986B323C}"/>
    <cellStyle name="Normal 13 8 9 9" xfId="23340" xr:uid="{937201B5-4753-4A9B-A596-70DE4816B6BF}"/>
    <cellStyle name="Normal 13 9" xfId="23341" xr:uid="{C455382E-7CE6-4090-9372-2CE97EBB5641}"/>
    <cellStyle name="Normal 13 9 10" xfId="23342" xr:uid="{6F3AF06E-ECBA-4C68-9235-C6B02299B123}"/>
    <cellStyle name="Normal 13 9 10 10" xfId="23343" xr:uid="{4EE354AF-1B06-4035-A600-B062E1403D26}"/>
    <cellStyle name="Normal 13 9 10 11" xfId="23344" xr:uid="{880A8624-1C9B-41D1-8AD7-245BD0C93777}"/>
    <cellStyle name="Normal 13 9 10 12" xfId="23345" xr:uid="{504CA71F-1A13-45A5-B763-9CF9411AFA37}"/>
    <cellStyle name="Normal 13 9 10 13" xfId="23346" xr:uid="{6FF68566-387A-4720-BDDE-06A727D7D1E3}"/>
    <cellStyle name="Normal 13 9 10 14" xfId="23347" xr:uid="{454CA9CF-5C67-430F-A62B-E06256C2F908}"/>
    <cellStyle name="Normal 13 9 10 15" xfId="23348" xr:uid="{AA781520-67BC-4D35-A1CC-0A3A106ECEA4}"/>
    <cellStyle name="Normal 13 9 10 16" xfId="23349" xr:uid="{EDB939A6-A6DA-466E-A21C-987D716672A3}"/>
    <cellStyle name="Normal 13 9 10 17" xfId="23350" xr:uid="{289967AB-1505-4817-8859-F70F39EC5FC0}"/>
    <cellStyle name="Normal 13 9 10 18" xfId="23351" xr:uid="{78B85F98-8C4E-40B3-97ED-6F9B8C48C8E3}"/>
    <cellStyle name="Normal 13 9 10 19" xfId="23352" xr:uid="{9D567A33-3E86-4B0F-8111-32D8A87BAC2D}"/>
    <cellStyle name="Normal 13 9 10 2" xfId="23353" xr:uid="{F9B2065C-F9B2-4473-AC43-4CC7B3D24E90}"/>
    <cellStyle name="Normal 13 9 10 20" xfId="23354" xr:uid="{DCE1CA2F-3BC2-4E38-8947-0ED565C94361}"/>
    <cellStyle name="Normal 13 9 10 21" xfId="23355" xr:uid="{501D6490-0666-493E-9A8B-6718B93ABEAE}"/>
    <cellStyle name="Normal 13 9 10 22" xfId="23356" xr:uid="{28FE20BF-BB63-4084-843E-9A2466A340C6}"/>
    <cellStyle name="Normal 13 9 10 3" xfId="23357" xr:uid="{8DA6B31F-3580-4F15-8868-242700A3BB88}"/>
    <cellStyle name="Normal 13 9 10 4" xfId="23358" xr:uid="{69DD22AC-6660-4473-B292-25705CE7F82E}"/>
    <cellStyle name="Normal 13 9 10 5" xfId="23359" xr:uid="{7B95F40F-707F-4A83-8E25-E24EAADD5A34}"/>
    <cellStyle name="Normal 13 9 10 6" xfId="23360" xr:uid="{441B1616-9C7C-45FA-9484-BDB464045E45}"/>
    <cellStyle name="Normal 13 9 10 7" xfId="23361" xr:uid="{7C0352FE-0D46-49A8-9BD9-2DEFEB1CD8C0}"/>
    <cellStyle name="Normal 13 9 10 8" xfId="23362" xr:uid="{977B6643-C6FB-43B2-9DE9-D5231075EA8C}"/>
    <cellStyle name="Normal 13 9 10 9" xfId="23363" xr:uid="{1511333D-3673-4930-88CE-A57EACE84BB5}"/>
    <cellStyle name="Normal 13 9 11" xfId="23364" xr:uid="{56799F6B-17D2-45BD-A31F-8E515E86571F}"/>
    <cellStyle name="Normal 13 9 11 10" xfId="23365" xr:uid="{99E589AC-8AE6-4A99-BD65-8C5A531A0E96}"/>
    <cellStyle name="Normal 13 9 11 11" xfId="23366" xr:uid="{71E68EE7-4FFA-4E6F-898D-79E3B9BD12C0}"/>
    <cellStyle name="Normal 13 9 11 12" xfId="23367" xr:uid="{FEB06D46-130A-4754-BDF9-ED92E9AC5DE2}"/>
    <cellStyle name="Normal 13 9 11 13" xfId="23368" xr:uid="{DE202B75-A60C-4DD0-B1E1-1BFE151C74C6}"/>
    <cellStyle name="Normal 13 9 11 14" xfId="23369" xr:uid="{717C0207-D7D0-4B7C-8C7F-62CDB9847D24}"/>
    <cellStyle name="Normal 13 9 11 15" xfId="23370" xr:uid="{0AA817BC-D3CA-472C-84FC-6FD8E77CCCF6}"/>
    <cellStyle name="Normal 13 9 11 16" xfId="23371" xr:uid="{C330E1AC-B0E3-451D-85BC-294ACEE34324}"/>
    <cellStyle name="Normal 13 9 11 17" xfId="23372" xr:uid="{CA075EF4-99F2-4234-B1D9-2D11D6DD7D56}"/>
    <cellStyle name="Normal 13 9 11 18" xfId="23373" xr:uid="{EABE6A01-20FB-4376-A8DA-A259C5168BD4}"/>
    <cellStyle name="Normal 13 9 11 19" xfId="23374" xr:uid="{CAB4EA16-318C-4892-B827-D52D9B262096}"/>
    <cellStyle name="Normal 13 9 11 2" xfId="23375" xr:uid="{0286EC35-8ED8-4D00-93A4-63AB54A93927}"/>
    <cellStyle name="Normal 13 9 11 20" xfId="23376" xr:uid="{5E8B544E-F29F-4007-B97A-31C6E068F1F5}"/>
    <cellStyle name="Normal 13 9 11 21" xfId="23377" xr:uid="{8FABC7AA-9B3B-4735-A982-08A04B96A5B0}"/>
    <cellStyle name="Normal 13 9 11 22" xfId="23378" xr:uid="{8D1C9F36-FDBB-4164-BF2B-2A5C196ACD40}"/>
    <cellStyle name="Normal 13 9 11 3" xfId="23379" xr:uid="{56E46922-2E39-4C8B-B643-7997EA3D6518}"/>
    <cellStyle name="Normal 13 9 11 4" xfId="23380" xr:uid="{891A13A5-AD21-49EB-BDED-264F6EA33928}"/>
    <cellStyle name="Normal 13 9 11 5" xfId="23381" xr:uid="{D8E68CD3-5771-40BD-B3C8-D219C7317448}"/>
    <cellStyle name="Normal 13 9 11 6" xfId="23382" xr:uid="{642B508E-14B9-41E7-BEE6-F4DF1E6C62A9}"/>
    <cellStyle name="Normal 13 9 11 7" xfId="23383" xr:uid="{DFA62F28-57F7-46F0-844F-82431B00671D}"/>
    <cellStyle name="Normal 13 9 11 8" xfId="23384" xr:uid="{85F78C15-199B-4350-B268-749EAED3FFDC}"/>
    <cellStyle name="Normal 13 9 11 9" xfId="23385" xr:uid="{3D0F2E2A-F1DE-4FEE-A59A-4B628BDE268C}"/>
    <cellStyle name="Normal 13 9 12" xfId="23386" xr:uid="{3E7EFD66-477B-4C1F-BEE3-E872B97FFE19}"/>
    <cellStyle name="Normal 13 9 12 10" xfId="23387" xr:uid="{EDE003B1-C85C-4338-AEF3-423A6B35F6C2}"/>
    <cellStyle name="Normal 13 9 12 11" xfId="23388" xr:uid="{E04F6B78-24BB-43DF-9B5D-3098D509039A}"/>
    <cellStyle name="Normal 13 9 12 12" xfId="23389" xr:uid="{F3726FFC-218D-4B82-A0C8-6149592D4EBE}"/>
    <cellStyle name="Normal 13 9 12 13" xfId="23390" xr:uid="{91720169-066E-47E9-A0B2-5199A28B5BB1}"/>
    <cellStyle name="Normal 13 9 12 14" xfId="23391" xr:uid="{BCDDEDD9-89C2-4D7A-9A8E-DC1FE19F2B9F}"/>
    <cellStyle name="Normal 13 9 12 15" xfId="23392" xr:uid="{1E288D8D-C9B6-43CF-9AC7-186C08A15514}"/>
    <cellStyle name="Normal 13 9 12 16" xfId="23393" xr:uid="{2E5468DC-D556-4B26-9874-D4AEB87258F5}"/>
    <cellStyle name="Normal 13 9 12 17" xfId="23394" xr:uid="{1B313893-5A60-4CEF-9C9F-58198CAD1603}"/>
    <cellStyle name="Normal 13 9 12 18" xfId="23395" xr:uid="{36E8CEF1-6FB4-4916-A4E5-26E89A96203E}"/>
    <cellStyle name="Normal 13 9 12 19" xfId="23396" xr:uid="{4E308255-5964-434F-AB89-628292CE16A2}"/>
    <cellStyle name="Normal 13 9 12 2" xfId="23397" xr:uid="{B0B2CD13-9B60-4E49-BB30-4C614ACF1070}"/>
    <cellStyle name="Normal 13 9 12 20" xfId="23398" xr:uid="{6250C209-AED7-4E35-BC0E-16DF703E814A}"/>
    <cellStyle name="Normal 13 9 12 21" xfId="23399" xr:uid="{37F598E0-5D51-44F7-867C-EDDA5D75D46C}"/>
    <cellStyle name="Normal 13 9 12 22" xfId="23400" xr:uid="{78F25B53-FDDA-431C-96A3-39E947D3FC9D}"/>
    <cellStyle name="Normal 13 9 12 3" xfId="23401" xr:uid="{17DE8F83-23C2-420B-924A-85B2534492D7}"/>
    <cellStyle name="Normal 13 9 12 4" xfId="23402" xr:uid="{B447D7DF-B1CF-4400-8AE2-2EDE1950AB33}"/>
    <cellStyle name="Normal 13 9 12 5" xfId="23403" xr:uid="{8C5ADF7C-9F14-4854-BC5F-0C275536C0BF}"/>
    <cellStyle name="Normal 13 9 12 6" xfId="23404" xr:uid="{4EDAC614-D965-4FA6-BB35-A4E5DF1A6D40}"/>
    <cellStyle name="Normal 13 9 12 7" xfId="23405" xr:uid="{E71EE1BB-D057-4D80-8DF7-72B6BDD44A29}"/>
    <cellStyle name="Normal 13 9 12 8" xfId="23406" xr:uid="{DCFE410A-E1BA-4214-B154-9EFDB052314D}"/>
    <cellStyle name="Normal 13 9 12 9" xfId="23407" xr:uid="{50131AFD-7D86-4D4D-8715-4D4F18DA213E}"/>
    <cellStyle name="Normal 13 9 13" xfId="23408" xr:uid="{537DDC63-C412-4215-999E-8E1F1C604C7E}"/>
    <cellStyle name="Normal 13 9 13 10" xfId="23409" xr:uid="{E655830C-8CF9-4121-95E4-9A1DE1926500}"/>
    <cellStyle name="Normal 13 9 13 11" xfId="23410" xr:uid="{B339828C-7AFE-4CDC-B686-C1EED8C817B5}"/>
    <cellStyle name="Normal 13 9 13 12" xfId="23411" xr:uid="{FF293BAF-B7BA-40B2-96A3-CEAF10039133}"/>
    <cellStyle name="Normal 13 9 13 13" xfId="23412" xr:uid="{669BB617-B8EB-41E0-9AA4-AE151AFDA400}"/>
    <cellStyle name="Normal 13 9 13 14" xfId="23413" xr:uid="{64E57DE7-1F32-4B7F-9C95-0F7A6BAF14EE}"/>
    <cellStyle name="Normal 13 9 13 15" xfId="23414" xr:uid="{A40E3576-795A-43AF-9298-41F67BCA6427}"/>
    <cellStyle name="Normal 13 9 13 16" xfId="23415" xr:uid="{30CE3E2A-1B87-44D3-97A9-A731542BB5AF}"/>
    <cellStyle name="Normal 13 9 13 17" xfId="23416" xr:uid="{D951CBD1-9357-4103-AFB3-5CC404530745}"/>
    <cellStyle name="Normal 13 9 13 18" xfId="23417" xr:uid="{FF0439C2-C580-429D-8052-87EFE9CEF182}"/>
    <cellStyle name="Normal 13 9 13 19" xfId="23418" xr:uid="{F3BA5DE8-ACE0-4B2B-AA7C-536CC507118E}"/>
    <cellStyle name="Normal 13 9 13 2" xfId="23419" xr:uid="{4E1BD0AF-4D7E-453E-92C9-A8154F545EEC}"/>
    <cellStyle name="Normal 13 9 13 20" xfId="23420" xr:uid="{718537A0-82A6-4862-8D56-0961C288108A}"/>
    <cellStyle name="Normal 13 9 13 21" xfId="23421" xr:uid="{CE7B0A13-43B7-4920-9E76-7162013FE84D}"/>
    <cellStyle name="Normal 13 9 13 22" xfId="23422" xr:uid="{B78F1C22-319F-4862-8D23-9715EE926D6F}"/>
    <cellStyle name="Normal 13 9 13 3" xfId="23423" xr:uid="{A2BF8F94-A12B-4F66-979F-8D8A07B03C82}"/>
    <cellStyle name="Normal 13 9 13 4" xfId="23424" xr:uid="{0FBD8BA7-522E-42F7-9DE3-7D8D06CA318A}"/>
    <cellStyle name="Normal 13 9 13 5" xfId="23425" xr:uid="{0EDA1C87-9EDE-4BEC-BB77-DCC366A9B434}"/>
    <cellStyle name="Normal 13 9 13 6" xfId="23426" xr:uid="{B44BCDBE-DF8F-4E1C-9D11-5D03BBAE8EF0}"/>
    <cellStyle name="Normal 13 9 13 7" xfId="23427" xr:uid="{6756BCC8-E29A-432A-ACE8-2F2F56DFCBFA}"/>
    <cellStyle name="Normal 13 9 13 8" xfId="23428" xr:uid="{A0C001F3-3701-4079-9C0F-02F464AEF861}"/>
    <cellStyle name="Normal 13 9 13 9" xfId="23429" xr:uid="{1596920A-B35B-40B1-96AF-CB90D91B1991}"/>
    <cellStyle name="Normal 13 9 14" xfId="23430" xr:uid="{5EC1C268-54CD-461D-B8AC-29E33AAF5FD0}"/>
    <cellStyle name="Normal 13 9 14 10" xfId="23431" xr:uid="{6B5E2A71-3D95-4CD6-AF8E-D25B33D7C652}"/>
    <cellStyle name="Normal 13 9 14 11" xfId="23432" xr:uid="{C90F6DA9-B7D2-483C-9F03-09A7387DE790}"/>
    <cellStyle name="Normal 13 9 14 12" xfId="23433" xr:uid="{8E3769B0-0A99-4EC9-96D1-9155D516791B}"/>
    <cellStyle name="Normal 13 9 14 13" xfId="23434" xr:uid="{CB9698CA-346C-4A2C-A0B6-FBA410AE309F}"/>
    <cellStyle name="Normal 13 9 14 14" xfId="23435" xr:uid="{8771F1B7-B055-4386-B59D-8ED74EEA4868}"/>
    <cellStyle name="Normal 13 9 14 15" xfId="23436" xr:uid="{57BC0564-BDC5-44DA-9751-DEB23AE6DAE8}"/>
    <cellStyle name="Normal 13 9 14 16" xfId="23437" xr:uid="{A909706D-BF28-4FA0-A39D-BBE1DFB50A79}"/>
    <cellStyle name="Normal 13 9 14 17" xfId="23438" xr:uid="{D46197AF-6344-4392-952D-5417BFA4CB20}"/>
    <cellStyle name="Normal 13 9 14 18" xfId="23439" xr:uid="{FC7B7F6F-1541-4354-8DA3-EC9D8203769D}"/>
    <cellStyle name="Normal 13 9 14 19" xfId="23440" xr:uid="{3720A75F-F9E7-49F4-8A80-41F2FB1B5417}"/>
    <cellStyle name="Normal 13 9 14 2" xfId="23441" xr:uid="{A727B355-AC1C-431C-A0CE-45F2DB9498B1}"/>
    <cellStyle name="Normal 13 9 14 20" xfId="23442" xr:uid="{BB0461A1-80A3-4A18-81A0-2322BB11018F}"/>
    <cellStyle name="Normal 13 9 14 21" xfId="23443" xr:uid="{A8D91595-CB34-49CB-B680-DAB5535A66FF}"/>
    <cellStyle name="Normal 13 9 14 22" xfId="23444" xr:uid="{049158FB-082E-4CC9-9F19-06BFA52A7B15}"/>
    <cellStyle name="Normal 13 9 14 3" xfId="23445" xr:uid="{AE54C9A9-306C-4E61-884D-6335AF928E74}"/>
    <cellStyle name="Normal 13 9 14 4" xfId="23446" xr:uid="{F5F61934-955E-4B64-A644-013D38CF456C}"/>
    <cellStyle name="Normal 13 9 14 5" xfId="23447" xr:uid="{66EE8353-D81C-48D3-A02E-4FC58A92467F}"/>
    <cellStyle name="Normal 13 9 14 6" xfId="23448" xr:uid="{7ACABE7F-FA87-40D7-8061-63605987208F}"/>
    <cellStyle name="Normal 13 9 14 7" xfId="23449" xr:uid="{57046907-9931-41E8-A2D6-9EE1BE9FEC82}"/>
    <cellStyle name="Normal 13 9 14 8" xfId="23450" xr:uid="{C96A71FD-42D2-4351-B6A9-A94F7288921F}"/>
    <cellStyle name="Normal 13 9 14 9" xfId="23451" xr:uid="{0D5FDDCB-4BD2-4A4D-B42D-824D957939B3}"/>
    <cellStyle name="Normal 13 9 15" xfId="23452" xr:uid="{D95F8745-835B-4F41-95FB-08F55C2533E4}"/>
    <cellStyle name="Normal 13 9 15 10" xfId="23453" xr:uid="{722C8AD8-AA53-4DE8-95CA-85D1061D5F44}"/>
    <cellStyle name="Normal 13 9 15 11" xfId="23454" xr:uid="{7A5A56DD-DC2C-4657-9556-3497F0CAF799}"/>
    <cellStyle name="Normal 13 9 15 12" xfId="23455" xr:uid="{F3F72B4C-EB1D-49BF-BB3F-AA340079FD59}"/>
    <cellStyle name="Normal 13 9 15 13" xfId="23456" xr:uid="{6A1CA520-572E-4507-BC22-EFFE1ACDA6B4}"/>
    <cellStyle name="Normal 13 9 15 14" xfId="23457" xr:uid="{3334ADBF-AF46-4E5C-ACDF-2B1925F4D2AA}"/>
    <cellStyle name="Normal 13 9 15 15" xfId="23458" xr:uid="{A4E18465-67A5-463B-8874-488297088168}"/>
    <cellStyle name="Normal 13 9 15 16" xfId="23459" xr:uid="{5C249BB1-8ED5-4F7C-BFAE-E9A7C8322A5E}"/>
    <cellStyle name="Normal 13 9 15 17" xfId="23460" xr:uid="{024C0747-DF55-4F55-AD1E-5D2EC6182612}"/>
    <cellStyle name="Normal 13 9 15 18" xfId="23461" xr:uid="{D1E28CFE-66DB-4F09-B4C5-ECFD1391ED05}"/>
    <cellStyle name="Normal 13 9 15 19" xfId="23462" xr:uid="{80163034-87F1-49D3-BE27-B169F5972AAD}"/>
    <cellStyle name="Normal 13 9 15 2" xfId="23463" xr:uid="{37C92CD3-A3A1-459F-8F36-0CFA5E8D3A46}"/>
    <cellStyle name="Normal 13 9 15 20" xfId="23464" xr:uid="{9C401A5E-38EB-496F-81A7-4628269619AC}"/>
    <cellStyle name="Normal 13 9 15 21" xfId="23465" xr:uid="{27898B55-26E5-481E-9C5D-5DFA778313D2}"/>
    <cellStyle name="Normal 13 9 15 22" xfId="23466" xr:uid="{0D44BCAD-E180-467D-8354-A9C10E07F05C}"/>
    <cellStyle name="Normal 13 9 15 3" xfId="23467" xr:uid="{0FAF43AD-9C42-4F00-9782-0DD8E2D95477}"/>
    <cellStyle name="Normal 13 9 15 4" xfId="23468" xr:uid="{AFA3A256-FC26-4B12-837A-5599087DFB4C}"/>
    <cellStyle name="Normal 13 9 15 5" xfId="23469" xr:uid="{638C1748-CC53-4E01-9C50-87328FCFB525}"/>
    <cellStyle name="Normal 13 9 15 6" xfId="23470" xr:uid="{0041BC4B-214E-4A98-94BF-36F1E110DB3A}"/>
    <cellStyle name="Normal 13 9 15 7" xfId="23471" xr:uid="{BBFAA4D8-B7E7-49AB-93D9-8F722ECC67EA}"/>
    <cellStyle name="Normal 13 9 15 8" xfId="23472" xr:uid="{0EF236F8-22EE-4C64-A010-C4B9A8008954}"/>
    <cellStyle name="Normal 13 9 15 9" xfId="23473" xr:uid="{01094719-52EE-4F30-B9A6-593D6F4EA089}"/>
    <cellStyle name="Normal 13 9 16" xfId="23474" xr:uid="{B7FDF952-B0F1-424D-A2C7-6340D833D39C}"/>
    <cellStyle name="Normal 13 9 17" xfId="23475" xr:uid="{F7673C4F-BBA0-466E-A548-A63B527A3821}"/>
    <cellStyle name="Normal 13 9 18" xfId="23476" xr:uid="{58B9415D-A6B7-4BB6-8742-15BD923AB08B}"/>
    <cellStyle name="Normal 13 9 19" xfId="23477" xr:uid="{40E4C24E-4E99-4195-93A0-7D6B96C174FF}"/>
    <cellStyle name="Normal 13 9 2" xfId="23478" xr:uid="{028D3849-54DF-4912-8198-B85B5D9FE48C}"/>
    <cellStyle name="Normal 13 9 2 10" xfId="23479" xr:uid="{FEE5DF3C-D83E-475F-A760-66B7016FF557}"/>
    <cellStyle name="Normal 13 9 2 10 10" xfId="23480" xr:uid="{9EA1B238-FB43-4832-8267-42740AF6BBB7}"/>
    <cellStyle name="Normal 13 9 2 10 11" xfId="23481" xr:uid="{EC081791-DBBA-4E28-87E5-F84DC2CDB942}"/>
    <cellStyle name="Normal 13 9 2 10 12" xfId="23482" xr:uid="{80B5DE4C-87C4-4390-8AE0-33C1AF2BF1F9}"/>
    <cellStyle name="Normal 13 9 2 10 13" xfId="23483" xr:uid="{186D80C6-BA27-4008-8B93-4A19173CC842}"/>
    <cellStyle name="Normal 13 9 2 10 14" xfId="23484" xr:uid="{45BBBB1D-04CE-428C-8D71-97CFB9951656}"/>
    <cellStyle name="Normal 13 9 2 10 15" xfId="23485" xr:uid="{CDC977E6-E9D2-4AFF-A8E2-998290EC71E2}"/>
    <cellStyle name="Normal 13 9 2 10 16" xfId="23486" xr:uid="{5A823D64-80F4-436E-9E68-145B05FE3771}"/>
    <cellStyle name="Normal 13 9 2 10 17" xfId="23487" xr:uid="{0D23CB30-CCA0-4D8D-88D5-D0107069F76F}"/>
    <cellStyle name="Normal 13 9 2 10 18" xfId="23488" xr:uid="{C0A7201C-C311-49C0-828C-2E7FAEC15024}"/>
    <cellStyle name="Normal 13 9 2 10 19" xfId="23489" xr:uid="{9AC3ED66-F71F-48C8-8237-6B4306A1CC3D}"/>
    <cellStyle name="Normal 13 9 2 10 2" xfId="23490" xr:uid="{F1169274-D430-4FA5-905F-C5CE735D17F1}"/>
    <cellStyle name="Normal 13 9 2 10 20" xfId="23491" xr:uid="{CCEC7917-4E1E-4E7F-ABDF-D48839B3FB1B}"/>
    <cellStyle name="Normal 13 9 2 10 21" xfId="23492" xr:uid="{99B08F71-D1F3-4ACB-AE16-CC62D88A2E98}"/>
    <cellStyle name="Normal 13 9 2 10 22" xfId="23493" xr:uid="{08091F5D-A327-4650-9F33-FDF781BDE09E}"/>
    <cellStyle name="Normal 13 9 2 10 3" xfId="23494" xr:uid="{528CE553-DACE-4692-A812-6D7E8A6AA47E}"/>
    <cellStyle name="Normal 13 9 2 10 4" xfId="23495" xr:uid="{27E5AE5D-CF27-4816-96F7-306810C56999}"/>
    <cellStyle name="Normal 13 9 2 10 5" xfId="23496" xr:uid="{CAA206D0-CE3E-4F75-BDD0-A6F92CBC7672}"/>
    <cellStyle name="Normal 13 9 2 10 6" xfId="23497" xr:uid="{6D093AD7-FF11-4DA2-915F-715D8F0698B4}"/>
    <cellStyle name="Normal 13 9 2 10 7" xfId="23498" xr:uid="{2953C9BE-3E8C-4C4D-A213-EEE6B860919F}"/>
    <cellStyle name="Normal 13 9 2 10 8" xfId="23499" xr:uid="{E9DF0A2C-95AB-42FA-8141-395165F264BB}"/>
    <cellStyle name="Normal 13 9 2 10 9" xfId="23500" xr:uid="{6C337375-BAC9-460D-B4DD-8FBCF8E4A897}"/>
    <cellStyle name="Normal 13 9 2 11" xfId="23501" xr:uid="{157272AE-38C4-4967-8F68-0D070259D195}"/>
    <cellStyle name="Normal 13 9 2 12" xfId="23502" xr:uid="{1F8EFD06-6FCE-41D8-913D-770CAF1F45C8}"/>
    <cellStyle name="Normal 13 9 2 13" xfId="23503" xr:uid="{AF3FC581-C561-4997-97E9-23C4F00C8914}"/>
    <cellStyle name="Normal 13 9 2 14" xfId="23504" xr:uid="{9C1E8360-5D6F-44EA-8A01-65A4EA3E3E21}"/>
    <cellStyle name="Normal 13 9 2 15" xfId="23505" xr:uid="{D0567290-F1D8-4766-B4F1-776FA7109A3A}"/>
    <cellStyle name="Normal 13 9 2 16" xfId="23506" xr:uid="{A73731E9-D260-48C5-B7BA-F0C7D9EC046E}"/>
    <cellStyle name="Normal 13 9 2 17" xfId="23507" xr:uid="{961DE62F-0D6A-4ADF-9F29-75D7B939E7B3}"/>
    <cellStyle name="Normal 13 9 2 18" xfId="23508" xr:uid="{8E1B23D8-F858-4639-AE60-4CE2F9CE744C}"/>
    <cellStyle name="Normal 13 9 2 19" xfId="23509" xr:uid="{8A78EAFB-02A1-454D-BDB9-B99E5615BEF2}"/>
    <cellStyle name="Normal 13 9 2 2" xfId="23510" xr:uid="{D1DECC1C-D944-4E4D-9A09-919FFDEFE9D6}"/>
    <cellStyle name="Normal 13 9 2 2 10" xfId="23511" xr:uid="{1DB0922D-1E0F-4BBA-A62B-CA8CE0609D55}"/>
    <cellStyle name="Normal 13 9 2 2 11" xfId="23512" xr:uid="{40B053C6-9FE4-4E8E-A038-6454CC41E6C3}"/>
    <cellStyle name="Normal 13 9 2 2 12" xfId="23513" xr:uid="{D53174F3-81FD-4763-B216-03F95FC37D6D}"/>
    <cellStyle name="Normal 13 9 2 2 13" xfId="23514" xr:uid="{B5A18C12-31E7-46D0-8BDD-BAC1483C363C}"/>
    <cellStyle name="Normal 13 9 2 2 14" xfId="23515" xr:uid="{0AD4204F-DCE8-4D54-A48D-11897878802F}"/>
    <cellStyle name="Normal 13 9 2 2 15" xfId="23516" xr:uid="{1872F5DB-3F32-42D7-B8C2-9DD5B64BBE41}"/>
    <cellStyle name="Normal 13 9 2 2 16" xfId="23517" xr:uid="{B98E0BC8-D76C-4555-92A2-78FDE5451C87}"/>
    <cellStyle name="Normal 13 9 2 2 17" xfId="23518" xr:uid="{42FD5430-5302-4FA1-A2CF-88C6CF00433E}"/>
    <cellStyle name="Normal 13 9 2 2 18" xfId="23519" xr:uid="{F132FEFA-BD2F-44ED-A35F-5F39563F46D4}"/>
    <cellStyle name="Normal 13 9 2 2 19" xfId="23520" xr:uid="{166FD44F-4DDE-479E-BECB-E73F63A7076B}"/>
    <cellStyle name="Normal 13 9 2 2 2" xfId="23521" xr:uid="{39CB4910-BD1D-457D-A6FF-BBB407536DED}"/>
    <cellStyle name="Normal 13 9 2 2 20" xfId="23522" xr:uid="{FAD9AFF7-5CD8-45AB-92B9-686FC035BBE7}"/>
    <cellStyle name="Normal 13 9 2 2 21" xfId="23523" xr:uid="{37ADFE50-98A0-4968-A0F9-7FCFB7A2EDFB}"/>
    <cellStyle name="Normal 13 9 2 2 22" xfId="23524" xr:uid="{5498EE8E-7071-4313-BB95-C162D856BCFC}"/>
    <cellStyle name="Normal 13 9 2 2 3" xfId="23525" xr:uid="{B3BCA8EF-01AE-4A68-91D2-22D6B8D9588A}"/>
    <cellStyle name="Normal 13 9 2 2 4" xfId="23526" xr:uid="{AE64B237-F02B-4597-B610-DD8A72F3792C}"/>
    <cellStyle name="Normal 13 9 2 2 5" xfId="23527" xr:uid="{DF318351-E5CE-4FD4-AEA2-55B47F788890}"/>
    <cellStyle name="Normal 13 9 2 2 6" xfId="23528" xr:uid="{F1B334DE-A37C-4320-A84F-89BD44E4FF03}"/>
    <cellStyle name="Normal 13 9 2 2 7" xfId="23529" xr:uid="{661536FE-D06B-4D13-AC49-5A61EEEB8F01}"/>
    <cellStyle name="Normal 13 9 2 2 8" xfId="23530" xr:uid="{504220C7-63B6-4AA0-9841-EC1C17106514}"/>
    <cellStyle name="Normal 13 9 2 2 9" xfId="23531" xr:uid="{3F1C891C-C4CA-4E93-A4FE-122A1DB82CCB}"/>
    <cellStyle name="Normal 13 9 2 20" xfId="23532" xr:uid="{BCFF6685-1D73-42BB-BCED-5584EB3F0E3C}"/>
    <cellStyle name="Normal 13 9 2 21" xfId="23533" xr:uid="{479D9380-9110-4CE7-9786-A75D2E67E847}"/>
    <cellStyle name="Normal 13 9 2 22" xfId="23534" xr:uid="{63429D1F-8B55-40FF-9762-61558345C71A}"/>
    <cellStyle name="Normal 13 9 2 23" xfId="23535" xr:uid="{9878CDBA-B277-497D-9ACE-BEDFF9018772}"/>
    <cellStyle name="Normal 13 9 2 24" xfId="23536" xr:uid="{E1990BD0-076B-4B4C-B598-8DABF1CC30D3}"/>
    <cellStyle name="Normal 13 9 2 25" xfId="23537" xr:uid="{57CF1C02-EF5F-4B21-B22B-87E4B0ECAACA}"/>
    <cellStyle name="Normal 13 9 2 26" xfId="23538" xr:uid="{6D83C54B-FBAD-4AC7-B013-1B4D0F5887C9}"/>
    <cellStyle name="Normal 13 9 2 27" xfId="23539" xr:uid="{871E2B68-C5AD-46B0-B9FC-C7CA9C8B5C0D}"/>
    <cellStyle name="Normal 13 9 2 28" xfId="23540" xr:uid="{A6F708EE-BB00-42D3-88A2-F2EE622C6F29}"/>
    <cellStyle name="Normal 13 9 2 29" xfId="23541" xr:uid="{CC6B303B-F7FC-44C3-B8C7-616CA29A99F9}"/>
    <cellStyle name="Normal 13 9 2 3" xfId="23542" xr:uid="{1C9ED5E5-7AE0-471E-9594-C128FCFC8DF2}"/>
    <cellStyle name="Normal 13 9 2 3 10" xfId="23543" xr:uid="{E109801E-353B-44E9-A045-099D184B0F2E}"/>
    <cellStyle name="Normal 13 9 2 3 11" xfId="23544" xr:uid="{E83D905F-1275-4405-9874-28877FBCA141}"/>
    <cellStyle name="Normal 13 9 2 3 12" xfId="23545" xr:uid="{44BFB2FC-2F80-4A0D-AC8D-33583CD30A25}"/>
    <cellStyle name="Normal 13 9 2 3 13" xfId="23546" xr:uid="{6EF6A6EF-2BF2-4D86-AD57-255873F0274D}"/>
    <cellStyle name="Normal 13 9 2 3 14" xfId="23547" xr:uid="{E44C271C-83AF-40F8-BE97-428E68B82F3F}"/>
    <cellStyle name="Normal 13 9 2 3 15" xfId="23548" xr:uid="{6306A8DE-C809-45C9-BEBD-02A015D09800}"/>
    <cellStyle name="Normal 13 9 2 3 16" xfId="23549" xr:uid="{37B6FC44-AC1F-414A-9B25-0A9FC3204F55}"/>
    <cellStyle name="Normal 13 9 2 3 17" xfId="23550" xr:uid="{E3035407-4740-4EDA-8055-ADDB373F68E6}"/>
    <cellStyle name="Normal 13 9 2 3 18" xfId="23551" xr:uid="{6F900C06-01D0-4A4D-B9F9-EFB7F7BF1A8F}"/>
    <cellStyle name="Normal 13 9 2 3 19" xfId="23552" xr:uid="{61E5851F-6DB9-4D84-850C-7D267D328771}"/>
    <cellStyle name="Normal 13 9 2 3 2" xfId="23553" xr:uid="{114758B4-F3AC-4B88-B7B0-F2645221536A}"/>
    <cellStyle name="Normal 13 9 2 3 20" xfId="23554" xr:uid="{4DCCE140-4967-4959-8287-EC57DC35374D}"/>
    <cellStyle name="Normal 13 9 2 3 21" xfId="23555" xr:uid="{791F6D59-DCBF-4E2C-8EA7-9E23BFC89532}"/>
    <cellStyle name="Normal 13 9 2 3 22" xfId="23556" xr:uid="{82174139-A912-4D65-9BF0-8AF6FFFED400}"/>
    <cellStyle name="Normal 13 9 2 3 3" xfId="23557" xr:uid="{71FB757B-4454-4BA4-A00E-DE4CD774732B}"/>
    <cellStyle name="Normal 13 9 2 3 4" xfId="23558" xr:uid="{08376D96-93FB-4DC1-AC5A-BAA5E7ABC26A}"/>
    <cellStyle name="Normal 13 9 2 3 5" xfId="23559" xr:uid="{A8BB4E07-E4B5-4449-8339-0AB7A7C2CA8D}"/>
    <cellStyle name="Normal 13 9 2 3 6" xfId="23560" xr:uid="{2B9B5080-4CA3-46D3-B52E-FBFC05B66DF2}"/>
    <cellStyle name="Normal 13 9 2 3 7" xfId="23561" xr:uid="{2F7427FC-86A0-479A-9BFA-4CFBB77E6162}"/>
    <cellStyle name="Normal 13 9 2 3 8" xfId="23562" xr:uid="{A350590D-D325-4980-8F9E-BD3C70BE71D0}"/>
    <cellStyle name="Normal 13 9 2 3 9" xfId="23563" xr:uid="{CE24B21E-B17C-407E-B488-5F8D90B214C2}"/>
    <cellStyle name="Normal 13 9 2 30" xfId="23564" xr:uid="{86F8F852-DF8B-4942-95DF-3FC72902E938}"/>
    <cellStyle name="Normal 13 9 2 31" xfId="23565" xr:uid="{B8D521DC-CDE9-4F9E-88B6-2B4686BB595D}"/>
    <cellStyle name="Normal 13 9 2 4" xfId="23566" xr:uid="{01A88A24-1D8C-4548-B66B-64AA909139B2}"/>
    <cellStyle name="Normal 13 9 2 4 10" xfId="23567" xr:uid="{D7154698-674F-4CE0-9465-27CE815E2CC2}"/>
    <cellStyle name="Normal 13 9 2 4 11" xfId="23568" xr:uid="{52D57472-EDA2-49AE-B468-26444301B188}"/>
    <cellStyle name="Normal 13 9 2 4 12" xfId="23569" xr:uid="{2B8978FE-8C7B-44D0-A9BC-08D7118614AA}"/>
    <cellStyle name="Normal 13 9 2 4 13" xfId="23570" xr:uid="{6667D043-2BB8-4CAA-98AD-77D6F39AB6F3}"/>
    <cellStyle name="Normal 13 9 2 4 14" xfId="23571" xr:uid="{2D1C9FAB-78F5-4660-98E1-3CA57FFBE728}"/>
    <cellStyle name="Normal 13 9 2 4 15" xfId="23572" xr:uid="{E59F2665-B153-4DBE-B697-56F6D630C3B8}"/>
    <cellStyle name="Normal 13 9 2 4 16" xfId="23573" xr:uid="{C836AD9B-93DE-4DF7-B20B-DDAB884C7445}"/>
    <cellStyle name="Normal 13 9 2 4 17" xfId="23574" xr:uid="{DA2ED270-90B5-4AE2-92D6-6A8261F553A5}"/>
    <cellStyle name="Normal 13 9 2 4 18" xfId="23575" xr:uid="{E1ED1AA2-3761-43DC-AAD5-409E22BF46D7}"/>
    <cellStyle name="Normal 13 9 2 4 19" xfId="23576" xr:uid="{6A4B3AF5-C416-40F1-A857-17EDDEB5EA27}"/>
    <cellStyle name="Normal 13 9 2 4 2" xfId="23577" xr:uid="{32D44867-DEC1-4ABD-AA09-571EBF8B19C5}"/>
    <cellStyle name="Normal 13 9 2 4 20" xfId="23578" xr:uid="{0B5FFC6E-834F-4A0B-83FE-2897C1E60D2E}"/>
    <cellStyle name="Normal 13 9 2 4 21" xfId="23579" xr:uid="{B6CB5B4D-2677-4FAD-BA2E-3B58819F8735}"/>
    <cellStyle name="Normal 13 9 2 4 22" xfId="23580" xr:uid="{D3377A46-FEDD-4080-87B4-0FA2FF406151}"/>
    <cellStyle name="Normal 13 9 2 4 3" xfId="23581" xr:uid="{3683D217-39D4-491F-BE23-11F14063F9CC}"/>
    <cellStyle name="Normal 13 9 2 4 4" xfId="23582" xr:uid="{34AE8754-B57C-44F5-A67D-FF3C5809294D}"/>
    <cellStyle name="Normal 13 9 2 4 5" xfId="23583" xr:uid="{02B38C55-E876-42B0-8EE8-A8502C7C4A99}"/>
    <cellStyle name="Normal 13 9 2 4 6" xfId="23584" xr:uid="{D2B39401-CEEC-4A24-847F-15908DB0C0AA}"/>
    <cellStyle name="Normal 13 9 2 4 7" xfId="23585" xr:uid="{66D2CE45-EC24-4A57-AA05-DA0D4E9F0996}"/>
    <cellStyle name="Normal 13 9 2 4 8" xfId="23586" xr:uid="{BF6772D9-FAB1-4A68-9CBA-669816A8F6E5}"/>
    <cellStyle name="Normal 13 9 2 4 9" xfId="23587" xr:uid="{3721531F-3C13-4621-A4B3-033C435B9CA8}"/>
    <cellStyle name="Normal 13 9 2 5" xfId="23588" xr:uid="{607E62F5-9EB0-407E-915B-1D9556436881}"/>
    <cellStyle name="Normal 13 9 2 5 10" xfId="23589" xr:uid="{92984084-97F2-4589-B94A-297B21D87757}"/>
    <cellStyle name="Normal 13 9 2 5 11" xfId="23590" xr:uid="{9DF37B01-2F29-48A7-B232-A62128AA7D8C}"/>
    <cellStyle name="Normal 13 9 2 5 12" xfId="23591" xr:uid="{E2CDC6D2-5A2E-44AE-AAA4-25C7F5A5FC3F}"/>
    <cellStyle name="Normal 13 9 2 5 13" xfId="23592" xr:uid="{F2D0686D-C79A-4C08-9E0B-F17D33D9220F}"/>
    <cellStyle name="Normal 13 9 2 5 14" xfId="23593" xr:uid="{1AADA4AD-5831-4CBE-B946-DDE5C3BE6FF6}"/>
    <cellStyle name="Normal 13 9 2 5 15" xfId="23594" xr:uid="{0057F047-6A5B-403C-9EB4-82E93EDFBEC8}"/>
    <cellStyle name="Normal 13 9 2 5 16" xfId="23595" xr:uid="{5B7B153F-10C8-4C1C-B226-20456AD126AD}"/>
    <cellStyle name="Normal 13 9 2 5 17" xfId="23596" xr:uid="{D9745D8B-2005-4E6F-AA33-4E894CD3724A}"/>
    <cellStyle name="Normal 13 9 2 5 18" xfId="23597" xr:uid="{C640E038-9D16-46D9-924D-38731801DA07}"/>
    <cellStyle name="Normal 13 9 2 5 19" xfId="23598" xr:uid="{A3C458F4-E847-42D6-9C03-D23D5129D3EE}"/>
    <cellStyle name="Normal 13 9 2 5 2" xfId="23599" xr:uid="{9208CB8C-87B3-459F-B42B-3C5E93095752}"/>
    <cellStyle name="Normal 13 9 2 5 20" xfId="23600" xr:uid="{FF631B6B-7160-4CC7-8CAF-7F66447833AB}"/>
    <cellStyle name="Normal 13 9 2 5 21" xfId="23601" xr:uid="{B4D75332-BF38-4AA7-AED5-4187B36A4F2D}"/>
    <cellStyle name="Normal 13 9 2 5 22" xfId="23602" xr:uid="{2D211996-0CC4-4CC5-B9E4-3819F5169367}"/>
    <cellStyle name="Normal 13 9 2 5 3" xfId="23603" xr:uid="{5E326120-B6A3-4A24-AEB2-57D0B4FED2A2}"/>
    <cellStyle name="Normal 13 9 2 5 4" xfId="23604" xr:uid="{9EF395F4-67C7-4CF4-BDE5-D6B54C09D236}"/>
    <cellStyle name="Normal 13 9 2 5 5" xfId="23605" xr:uid="{A93E6B3B-7F68-4547-8974-96BE0DC58AC3}"/>
    <cellStyle name="Normal 13 9 2 5 6" xfId="23606" xr:uid="{44CFFCE3-C2E2-4837-BE81-1FED8E8E6619}"/>
    <cellStyle name="Normal 13 9 2 5 7" xfId="23607" xr:uid="{BBC85934-08B2-45EB-9F8B-63AAF9BE608C}"/>
    <cellStyle name="Normal 13 9 2 5 8" xfId="23608" xr:uid="{58A636D8-26BE-4826-A83A-9BEC69956F73}"/>
    <cellStyle name="Normal 13 9 2 5 9" xfId="23609" xr:uid="{A7C4929B-5E3F-4FAE-836D-44B7C701A79F}"/>
    <cellStyle name="Normal 13 9 2 6" xfId="23610" xr:uid="{1E06B570-F52D-4B58-A429-FE6B3DF08C18}"/>
    <cellStyle name="Normal 13 9 2 6 10" xfId="23611" xr:uid="{B583967D-E1E1-4D4F-8351-A11C8B0F55A7}"/>
    <cellStyle name="Normal 13 9 2 6 11" xfId="23612" xr:uid="{9F50148C-F962-40CA-9FC7-8B3E479BFE49}"/>
    <cellStyle name="Normal 13 9 2 6 12" xfId="23613" xr:uid="{2122AD5C-B96D-47AB-9D87-F8A25756C845}"/>
    <cellStyle name="Normal 13 9 2 6 13" xfId="23614" xr:uid="{4B3F95CF-7F1C-45D5-A174-7F7A003B76EB}"/>
    <cellStyle name="Normal 13 9 2 6 14" xfId="23615" xr:uid="{DCDE6227-2A5A-4A81-A2F2-CBF1FBCEBE06}"/>
    <cellStyle name="Normal 13 9 2 6 15" xfId="23616" xr:uid="{96153230-CD52-4092-B7E9-38F810E93F25}"/>
    <cellStyle name="Normal 13 9 2 6 16" xfId="23617" xr:uid="{76A85A6B-1A2B-4108-A896-48F38D517B04}"/>
    <cellStyle name="Normal 13 9 2 6 17" xfId="23618" xr:uid="{0859FF78-E565-4DCC-B0B8-366B978FEC1C}"/>
    <cellStyle name="Normal 13 9 2 6 18" xfId="23619" xr:uid="{D28A01DD-4292-4BA4-8880-33C5E3BE3C40}"/>
    <cellStyle name="Normal 13 9 2 6 19" xfId="23620" xr:uid="{3117C7E9-16A1-4BF7-8511-AE39222B9E53}"/>
    <cellStyle name="Normal 13 9 2 6 2" xfId="23621" xr:uid="{15F68078-BE44-44CD-85A9-76DAAF955BF1}"/>
    <cellStyle name="Normal 13 9 2 6 20" xfId="23622" xr:uid="{118D84EA-4ED7-419A-8D59-C6808DA55618}"/>
    <cellStyle name="Normal 13 9 2 6 21" xfId="23623" xr:uid="{ED86418D-8345-4D23-99A5-430E939B9CDF}"/>
    <cellStyle name="Normal 13 9 2 6 22" xfId="23624" xr:uid="{785ACE71-D9C1-4665-B36D-E1A3A3BD3F18}"/>
    <cellStyle name="Normal 13 9 2 6 3" xfId="23625" xr:uid="{AB936E38-2F18-4823-BBBB-0530CDC2EC66}"/>
    <cellStyle name="Normal 13 9 2 6 4" xfId="23626" xr:uid="{3320E101-E823-4EEC-A89A-478732B70A7D}"/>
    <cellStyle name="Normal 13 9 2 6 5" xfId="23627" xr:uid="{9AA1A864-EB86-4A63-8EB8-DFEC3F00C966}"/>
    <cellStyle name="Normal 13 9 2 6 6" xfId="23628" xr:uid="{0407AFD2-79F5-4C49-8849-BA06C26CFED7}"/>
    <cellStyle name="Normal 13 9 2 6 7" xfId="23629" xr:uid="{B71E9356-7A27-4136-A753-1586163A71DD}"/>
    <cellStyle name="Normal 13 9 2 6 8" xfId="23630" xr:uid="{A16058E2-E8D6-4A06-B417-D314999C3EC9}"/>
    <cellStyle name="Normal 13 9 2 6 9" xfId="23631" xr:uid="{18F4CCDE-C02F-4DA5-A57D-CD5D03CA56BC}"/>
    <cellStyle name="Normal 13 9 2 7" xfId="23632" xr:uid="{0D156220-CA6B-4174-BA9E-F72144A4EFEB}"/>
    <cellStyle name="Normal 13 9 2 7 10" xfId="23633" xr:uid="{137D1A39-1D5B-4513-9D1A-83C6ED2942C6}"/>
    <cellStyle name="Normal 13 9 2 7 11" xfId="23634" xr:uid="{3AF3EBF2-22E7-468C-A21D-119BA450419B}"/>
    <cellStyle name="Normal 13 9 2 7 12" xfId="23635" xr:uid="{7993BB89-12C8-4D07-B978-64FF51D184AE}"/>
    <cellStyle name="Normal 13 9 2 7 13" xfId="23636" xr:uid="{266D0AC0-5B6F-4A50-AD91-E9C9028F973E}"/>
    <cellStyle name="Normal 13 9 2 7 14" xfId="23637" xr:uid="{55F1EC0E-4E4E-44CE-84CA-5B2BD2A38B99}"/>
    <cellStyle name="Normal 13 9 2 7 15" xfId="23638" xr:uid="{DE655B19-4F9A-4D20-8CDB-3EDA10766A5D}"/>
    <cellStyle name="Normal 13 9 2 7 16" xfId="23639" xr:uid="{E216EC72-520C-4FC2-8A73-965FDCA3279F}"/>
    <cellStyle name="Normal 13 9 2 7 17" xfId="23640" xr:uid="{8A728637-0F0C-4A10-9EA0-217EB7311C07}"/>
    <cellStyle name="Normal 13 9 2 7 18" xfId="23641" xr:uid="{CDCDE4AA-6FB4-4ED5-AA73-50600522DE20}"/>
    <cellStyle name="Normal 13 9 2 7 19" xfId="23642" xr:uid="{8C4F8E19-FE0E-4796-AE42-7E100AADCE78}"/>
    <cellStyle name="Normal 13 9 2 7 2" xfId="23643" xr:uid="{698C498C-8C62-4D32-BF87-5552A2998101}"/>
    <cellStyle name="Normal 13 9 2 7 20" xfId="23644" xr:uid="{94188720-4363-4224-9425-215FF8C02A12}"/>
    <cellStyle name="Normal 13 9 2 7 21" xfId="23645" xr:uid="{905BB952-69A2-4679-8233-51ECC50A377E}"/>
    <cellStyle name="Normal 13 9 2 7 22" xfId="23646" xr:uid="{AC5816FB-543D-4E93-BFEF-945FA3398FDA}"/>
    <cellStyle name="Normal 13 9 2 7 3" xfId="23647" xr:uid="{02C55508-C0DA-4E19-AB92-F0302E943B01}"/>
    <cellStyle name="Normal 13 9 2 7 4" xfId="23648" xr:uid="{0F7EDC80-2C71-497B-A285-DF5899D05C5F}"/>
    <cellStyle name="Normal 13 9 2 7 5" xfId="23649" xr:uid="{4B961E94-034F-4535-A5C4-B9670FE9E5B0}"/>
    <cellStyle name="Normal 13 9 2 7 6" xfId="23650" xr:uid="{25B240DD-3EFC-443A-80C8-64AC44318410}"/>
    <cellStyle name="Normal 13 9 2 7 7" xfId="23651" xr:uid="{98E8039C-EB30-41D2-9AB9-90877319BF9B}"/>
    <cellStyle name="Normal 13 9 2 7 8" xfId="23652" xr:uid="{52348207-4C88-4713-844D-BD88AA1972DA}"/>
    <cellStyle name="Normal 13 9 2 7 9" xfId="23653" xr:uid="{CD62EB2C-E1BE-48E0-9BE8-B35628127BDE}"/>
    <cellStyle name="Normal 13 9 2 8" xfId="23654" xr:uid="{522649D8-396D-4219-B445-12FD91C638AD}"/>
    <cellStyle name="Normal 13 9 2 8 10" xfId="23655" xr:uid="{93FB192D-F199-41E2-A184-C34FF17CCE44}"/>
    <cellStyle name="Normal 13 9 2 8 11" xfId="23656" xr:uid="{AFA23F7C-B6CA-419F-B4F1-5890EE76D675}"/>
    <cellStyle name="Normal 13 9 2 8 12" xfId="23657" xr:uid="{0D05E478-BB85-4C59-9216-5B0D5A680954}"/>
    <cellStyle name="Normal 13 9 2 8 13" xfId="23658" xr:uid="{94F2FB2F-D221-479B-8A78-1F78D86205A6}"/>
    <cellStyle name="Normal 13 9 2 8 14" xfId="23659" xr:uid="{2E66D643-3FEB-443A-872A-9A6715992094}"/>
    <cellStyle name="Normal 13 9 2 8 15" xfId="23660" xr:uid="{E0C22D41-00CC-42A0-BFEB-6A25BCDF00FB}"/>
    <cellStyle name="Normal 13 9 2 8 16" xfId="23661" xr:uid="{9DDFA4B5-C505-4B40-8CC7-09764DFD1FCE}"/>
    <cellStyle name="Normal 13 9 2 8 17" xfId="23662" xr:uid="{6E7490FD-5E08-4F55-9EC5-C1138725EBC4}"/>
    <cellStyle name="Normal 13 9 2 8 18" xfId="23663" xr:uid="{591CB45C-F800-4A77-8E5A-97FEF781EA3F}"/>
    <cellStyle name="Normal 13 9 2 8 19" xfId="23664" xr:uid="{8CCBDC48-20E9-4107-B0C3-A0DA5848C293}"/>
    <cellStyle name="Normal 13 9 2 8 2" xfId="23665" xr:uid="{07133D2C-A648-4EEF-88F8-AB98826C0C92}"/>
    <cellStyle name="Normal 13 9 2 8 20" xfId="23666" xr:uid="{FF776F58-08BB-4F63-813A-CF3B2A61FABF}"/>
    <cellStyle name="Normal 13 9 2 8 21" xfId="23667" xr:uid="{E62F3B55-CD32-4F06-B21A-6D93F5B5F4E6}"/>
    <cellStyle name="Normal 13 9 2 8 22" xfId="23668" xr:uid="{F44096F3-D4C7-4AB6-A264-87D38710FAD3}"/>
    <cellStyle name="Normal 13 9 2 8 3" xfId="23669" xr:uid="{C39F6E1E-9AE4-4423-B1C5-CA865C909615}"/>
    <cellStyle name="Normal 13 9 2 8 4" xfId="23670" xr:uid="{5FF38862-4372-485A-9E9D-C27F44869414}"/>
    <cellStyle name="Normal 13 9 2 8 5" xfId="23671" xr:uid="{558D1577-63EA-48F8-97B7-67A4B3A744B1}"/>
    <cellStyle name="Normal 13 9 2 8 6" xfId="23672" xr:uid="{F302BADB-6314-4461-8731-CE9A7AA21C1F}"/>
    <cellStyle name="Normal 13 9 2 8 7" xfId="23673" xr:uid="{63271478-408E-4894-9AF6-1D6CE457AC33}"/>
    <cellStyle name="Normal 13 9 2 8 8" xfId="23674" xr:uid="{08F9DBEB-C07B-4702-B6E1-03574B816E72}"/>
    <cellStyle name="Normal 13 9 2 8 9" xfId="23675" xr:uid="{327771AE-41E1-411E-8A4C-C93617A5A487}"/>
    <cellStyle name="Normal 13 9 2 9" xfId="23676" xr:uid="{C6AD8A55-1E38-468A-844E-6E8B52B52E49}"/>
    <cellStyle name="Normal 13 9 2 9 10" xfId="23677" xr:uid="{72785081-CEF5-48CE-AA84-BF41399156CD}"/>
    <cellStyle name="Normal 13 9 2 9 11" xfId="23678" xr:uid="{7B5EC2DF-7D4A-460D-AE8F-7E8D771A17CC}"/>
    <cellStyle name="Normal 13 9 2 9 12" xfId="23679" xr:uid="{60D4E157-714F-40EA-896E-86AB27AF7F44}"/>
    <cellStyle name="Normal 13 9 2 9 13" xfId="23680" xr:uid="{305789C4-C89C-4BCE-AD04-9F09C4B2D25A}"/>
    <cellStyle name="Normal 13 9 2 9 14" xfId="23681" xr:uid="{75DA33CA-A2BE-457F-8C96-2B1B9A2214A3}"/>
    <cellStyle name="Normal 13 9 2 9 15" xfId="23682" xr:uid="{2EDE5DB2-A7D4-45E9-BBC6-5035C88AA9EA}"/>
    <cellStyle name="Normal 13 9 2 9 16" xfId="23683" xr:uid="{DF36B78B-3B78-4B2F-BCDC-E61350D643D5}"/>
    <cellStyle name="Normal 13 9 2 9 17" xfId="23684" xr:uid="{B08A1B13-CA29-4C97-9800-BB73E8E0C8DE}"/>
    <cellStyle name="Normal 13 9 2 9 18" xfId="23685" xr:uid="{3B2CA1DA-97A6-4E77-A657-572F38AE73D2}"/>
    <cellStyle name="Normal 13 9 2 9 19" xfId="23686" xr:uid="{5CA47AAF-CA87-4EF0-87AB-2427CB22C348}"/>
    <cellStyle name="Normal 13 9 2 9 2" xfId="23687" xr:uid="{C5F95781-5C84-466B-B667-8AB3CA0A1EFF}"/>
    <cellStyle name="Normal 13 9 2 9 20" xfId="23688" xr:uid="{DF0204C1-DEA2-4026-93F9-C02DC449ABF8}"/>
    <cellStyle name="Normal 13 9 2 9 21" xfId="23689" xr:uid="{AAA74374-8BAE-493B-BA0D-B2437B5040E0}"/>
    <cellStyle name="Normal 13 9 2 9 22" xfId="23690" xr:uid="{66D6E53A-2BC7-4D4C-9FDF-F518E4225E4B}"/>
    <cellStyle name="Normal 13 9 2 9 3" xfId="23691" xr:uid="{E0B65E9D-70E3-4A80-A87A-D8C14625E1CD}"/>
    <cellStyle name="Normal 13 9 2 9 4" xfId="23692" xr:uid="{55EF8322-115F-48F7-B835-B5552039D1CA}"/>
    <cellStyle name="Normal 13 9 2 9 5" xfId="23693" xr:uid="{C1847902-10FB-4EA3-9937-7C285DB3E421}"/>
    <cellStyle name="Normal 13 9 2 9 6" xfId="23694" xr:uid="{61753077-53C3-48C6-9D9E-1C86F873A235}"/>
    <cellStyle name="Normal 13 9 2 9 7" xfId="23695" xr:uid="{9B443E25-BE05-4950-A55D-B9F24F45B997}"/>
    <cellStyle name="Normal 13 9 2 9 8" xfId="23696" xr:uid="{C33123FA-6AE1-41B6-B2C5-72F0CD741D65}"/>
    <cellStyle name="Normal 13 9 2 9 9" xfId="23697" xr:uid="{812CB82F-AF70-45DF-999E-E826B8FA395C}"/>
    <cellStyle name="Normal 13 9 20" xfId="23698" xr:uid="{5F85BA6B-6BD1-423D-95C3-8D7A44B45187}"/>
    <cellStyle name="Normal 13 9 21" xfId="23699" xr:uid="{0E9812AD-812C-4CEF-8C52-7703D78F6B41}"/>
    <cellStyle name="Normal 13 9 22" xfId="23700" xr:uid="{CC1E3B82-BF9C-4425-BF67-05D7335C2573}"/>
    <cellStyle name="Normal 13 9 23" xfId="23701" xr:uid="{58DC5893-34C4-4402-9310-FB0DDAEECD04}"/>
    <cellStyle name="Normal 13 9 24" xfId="23702" xr:uid="{66DCE3B4-0E0E-4726-B634-1D427CB1FD2A}"/>
    <cellStyle name="Normal 13 9 25" xfId="23703" xr:uid="{CC904E20-7A23-412C-8BF4-F7106CB089D9}"/>
    <cellStyle name="Normal 13 9 26" xfId="23704" xr:uid="{AFE3B3CB-8C66-411A-97A9-51C9A8065DAA}"/>
    <cellStyle name="Normal 13 9 27" xfId="23705" xr:uid="{7C0C1696-E8A4-4B94-93BD-2CA08DEBFAE6}"/>
    <cellStyle name="Normal 13 9 28" xfId="23706" xr:uid="{136BE49D-DBF9-4032-98A0-98A364BBDFA2}"/>
    <cellStyle name="Normal 13 9 29" xfId="23707" xr:uid="{226FF4F8-E3DC-48A2-8F76-85A253E6FA06}"/>
    <cellStyle name="Normal 13 9 3" xfId="23708" xr:uid="{C42C2A16-E3AA-4087-98C4-112CBA8443D8}"/>
    <cellStyle name="Normal 13 9 3 10" xfId="23709" xr:uid="{5B30BFD8-54FE-4650-83BF-5F69308694C9}"/>
    <cellStyle name="Normal 13 9 3 10 10" xfId="23710" xr:uid="{D898B2D8-D72D-4238-87CC-1BF76533F92B}"/>
    <cellStyle name="Normal 13 9 3 10 11" xfId="23711" xr:uid="{E3567BD6-4C70-4302-9047-1267DE969240}"/>
    <cellStyle name="Normal 13 9 3 10 12" xfId="23712" xr:uid="{78B66382-905A-4C93-982D-CEE6A1F41186}"/>
    <cellStyle name="Normal 13 9 3 10 13" xfId="23713" xr:uid="{2192BD56-509A-455D-8DAB-0849BEBF86A2}"/>
    <cellStyle name="Normal 13 9 3 10 14" xfId="23714" xr:uid="{0EBCFA6A-590E-4518-9529-777AAB954925}"/>
    <cellStyle name="Normal 13 9 3 10 15" xfId="23715" xr:uid="{568D640A-FB8E-4574-AD97-B6CB1908DCF1}"/>
    <cellStyle name="Normal 13 9 3 10 16" xfId="23716" xr:uid="{9911B7D0-023D-4755-B2C6-FED27CC5F094}"/>
    <cellStyle name="Normal 13 9 3 10 17" xfId="23717" xr:uid="{5D4FAAB5-4894-4AE3-AB05-961C0884F016}"/>
    <cellStyle name="Normal 13 9 3 10 18" xfId="23718" xr:uid="{D8DB6239-2241-4B57-AD70-7718B089AADC}"/>
    <cellStyle name="Normal 13 9 3 10 19" xfId="23719" xr:uid="{B488352F-CE17-4C84-A778-67DD2C637E0F}"/>
    <cellStyle name="Normal 13 9 3 10 2" xfId="23720" xr:uid="{AF4E0509-1CEB-4149-A5FC-E96769C86FD1}"/>
    <cellStyle name="Normal 13 9 3 10 20" xfId="23721" xr:uid="{AC94F636-8E72-4C93-B8C1-18D868960FFA}"/>
    <cellStyle name="Normal 13 9 3 10 21" xfId="23722" xr:uid="{E70B4B13-F43D-4353-AA63-9BE216863900}"/>
    <cellStyle name="Normal 13 9 3 10 22" xfId="23723" xr:uid="{BBB47D62-FD5C-4213-94BB-7A53378655E4}"/>
    <cellStyle name="Normal 13 9 3 10 3" xfId="23724" xr:uid="{A42A5F72-CD4A-45D2-9199-FDFBA9677E5D}"/>
    <cellStyle name="Normal 13 9 3 10 4" xfId="23725" xr:uid="{6B9567E7-75CA-443F-8F36-7364D2947791}"/>
    <cellStyle name="Normal 13 9 3 10 5" xfId="23726" xr:uid="{139885D4-C644-4E7F-AE5C-F8F5F7C17872}"/>
    <cellStyle name="Normal 13 9 3 10 6" xfId="23727" xr:uid="{7094A893-5B71-4BB8-9DD6-190082B96840}"/>
    <cellStyle name="Normal 13 9 3 10 7" xfId="23728" xr:uid="{CC3B2E16-75BB-4154-A0B8-8DD49EEAD134}"/>
    <cellStyle name="Normal 13 9 3 10 8" xfId="23729" xr:uid="{96B61F24-96EA-4C98-8BE9-E151B7A604AA}"/>
    <cellStyle name="Normal 13 9 3 10 9" xfId="23730" xr:uid="{B289957B-B23A-466C-938F-835C6CA83F73}"/>
    <cellStyle name="Normal 13 9 3 11" xfId="23731" xr:uid="{F483011C-7DE5-4F68-AD32-16F923AC9AD6}"/>
    <cellStyle name="Normal 13 9 3 12" xfId="23732" xr:uid="{2AE37442-C893-4FD5-89F8-5E74FDECB2D2}"/>
    <cellStyle name="Normal 13 9 3 13" xfId="23733" xr:uid="{6F22AAC8-B643-4A93-B13C-1C1184EC43AA}"/>
    <cellStyle name="Normal 13 9 3 14" xfId="23734" xr:uid="{7D53E4EE-AD2A-4EC2-B1F6-EE0D8A8A2038}"/>
    <cellStyle name="Normal 13 9 3 15" xfId="23735" xr:uid="{1444D2F1-A222-4B6D-A420-D9EBFAE685D0}"/>
    <cellStyle name="Normal 13 9 3 16" xfId="23736" xr:uid="{C7D48401-0DD7-4FAD-A15B-EC701C83C98A}"/>
    <cellStyle name="Normal 13 9 3 17" xfId="23737" xr:uid="{11D58D8E-559E-4E2F-AE18-72291A9B5014}"/>
    <cellStyle name="Normal 13 9 3 18" xfId="23738" xr:uid="{7EF06106-8B95-4626-ADB3-E6577F0D7373}"/>
    <cellStyle name="Normal 13 9 3 19" xfId="23739" xr:uid="{B7E6DED3-D968-4084-B762-B67DDCFF88BD}"/>
    <cellStyle name="Normal 13 9 3 2" xfId="23740" xr:uid="{EEA6D9E7-0E81-49AA-8787-BA1BA35FDD5E}"/>
    <cellStyle name="Normal 13 9 3 2 10" xfId="23741" xr:uid="{3751EAAE-FBBE-42A2-8E1D-AF7A4EBD60F1}"/>
    <cellStyle name="Normal 13 9 3 2 11" xfId="23742" xr:uid="{D9760DC9-4BDB-46EB-81C5-9729749B2E35}"/>
    <cellStyle name="Normal 13 9 3 2 12" xfId="23743" xr:uid="{9A87C094-5E0C-4A95-9957-0895ED419C87}"/>
    <cellStyle name="Normal 13 9 3 2 13" xfId="23744" xr:uid="{EA6ACF6B-1E8B-464D-8B5A-0719E7E1B324}"/>
    <cellStyle name="Normal 13 9 3 2 14" xfId="23745" xr:uid="{C2B8A0C0-15EC-4FD4-BCF9-861F7036DF0E}"/>
    <cellStyle name="Normal 13 9 3 2 15" xfId="23746" xr:uid="{90E3CDA1-1315-42A5-9431-8148DFD83723}"/>
    <cellStyle name="Normal 13 9 3 2 16" xfId="23747" xr:uid="{567ECC34-A9F2-445B-8D3A-795865799586}"/>
    <cellStyle name="Normal 13 9 3 2 17" xfId="23748" xr:uid="{ECF933E6-73D9-4363-8CA8-D5608AF3A056}"/>
    <cellStyle name="Normal 13 9 3 2 18" xfId="23749" xr:uid="{4E816FC4-AD99-46D9-ABAF-DD958F92B72C}"/>
    <cellStyle name="Normal 13 9 3 2 19" xfId="23750" xr:uid="{2F3E42D6-85BB-42C1-93AA-BFE1CDB19EF5}"/>
    <cellStyle name="Normal 13 9 3 2 2" xfId="23751" xr:uid="{A72BA023-43A2-445C-A90A-3CC7F39D2B15}"/>
    <cellStyle name="Normal 13 9 3 2 20" xfId="23752" xr:uid="{5BA3A53E-5113-49D0-8148-F67F3C7EB120}"/>
    <cellStyle name="Normal 13 9 3 2 21" xfId="23753" xr:uid="{CC0D6073-3592-4DB5-AC47-E6DF894AFC4A}"/>
    <cellStyle name="Normal 13 9 3 2 22" xfId="23754" xr:uid="{203CD5FC-8D13-451A-BD4A-B05CC3747499}"/>
    <cellStyle name="Normal 13 9 3 2 3" xfId="23755" xr:uid="{8EB24C34-D815-4C34-9C12-809234C77C9C}"/>
    <cellStyle name="Normal 13 9 3 2 4" xfId="23756" xr:uid="{646BA24F-C823-4611-A8BC-58D2623C4091}"/>
    <cellStyle name="Normal 13 9 3 2 5" xfId="23757" xr:uid="{266D20A5-A00D-42E4-9A2F-C21D7250A6D8}"/>
    <cellStyle name="Normal 13 9 3 2 6" xfId="23758" xr:uid="{1E3E7C2C-A192-4A85-9477-E4AE47872559}"/>
    <cellStyle name="Normal 13 9 3 2 7" xfId="23759" xr:uid="{5D7812E4-61C8-422E-83FB-03702432F432}"/>
    <cellStyle name="Normal 13 9 3 2 8" xfId="23760" xr:uid="{8EC8F079-469B-47C0-B0A6-F10B801F0E65}"/>
    <cellStyle name="Normal 13 9 3 2 9" xfId="23761" xr:uid="{394867C9-D3C3-40F9-ABC4-2F9B56B96E9C}"/>
    <cellStyle name="Normal 13 9 3 20" xfId="23762" xr:uid="{128D2711-C291-4987-8D4F-5F496F78D6B8}"/>
    <cellStyle name="Normal 13 9 3 21" xfId="23763" xr:uid="{3B6088D5-C868-4D73-9468-2C03CD800D35}"/>
    <cellStyle name="Normal 13 9 3 22" xfId="23764" xr:uid="{60974807-6D1E-49BF-8A45-10351809B0F9}"/>
    <cellStyle name="Normal 13 9 3 23" xfId="23765" xr:uid="{986DC654-30F2-4F29-AEA4-0E8D736B461D}"/>
    <cellStyle name="Normal 13 9 3 24" xfId="23766" xr:uid="{4FCD678B-1090-41B0-86EB-E4143BF9BD9A}"/>
    <cellStyle name="Normal 13 9 3 25" xfId="23767" xr:uid="{C6469CB5-9F8E-424B-954D-2953D4C08D75}"/>
    <cellStyle name="Normal 13 9 3 26" xfId="23768" xr:uid="{438DE62C-E7C0-4297-BEFF-C2F87F4E74A6}"/>
    <cellStyle name="Normal 13 9 3 27" xfId="23769" xr:uid="{14925C59-FC79-4811-8A43-2B9D550D4F0D}"/>
    <cellStyle name="Normal 13 9 3 28" xfId="23770" xr:uid="{8C9A4008-1EB3-4B1E-9244-B44EA71D7AE0}"/>
    <cellStyle name="Normal 13 9 3 29" xfId="23771" xr:uid="{07733422-2F9F-418F-8FAC-F4B818F41CB3}"/>
    <cellStyle name="Normal 13 9 3 3" xfId="23772" xr:uid="{DB0B1C8D-5912-4C24-8906-C30BB4CD1E99}"/>
    <cellStyle name="Normal 13 9 3 3 10" xfId="23773" xr:uid="{DEBE82E5-7E10-4A08-B7E8-86C21FC9F93B}"/>
    <cellStyle name="Normal 13 9 3 3 11" xfId="23774" xr:uid="{51C0E1D8-A28A-4B7E-8B34-DC2072C55D82}"/>
    <cellStyle name="Normal 13 9 3 3 12" xfId="23775" xr:uid="{28F051D4-C72B-4A3C-85C9-B289D5081549}"/>
    <cellStyle name="Normal 13 9 3 3 13" xfId="23776" xr:uid="{5576E1D1-72A7-4B6E-9482-C28DAFAA75D9}"/>
    <cellStyle name="Normal 13 9 3 3 14" xfId="23777" xr:uid="{957FFBAC-3732-4692-A68D-1C7773B63478}"/>
    <cellStyle name="Normal 13 9 3 3 15" xfId="23778" xr:uid="{F711C84C-4C01-4DEE-8382-FCD4A4E88D48}"/>
    <cellStyle name="Normal 13 9 3 3 16" xfId="23779" xr:uid="{59A2D255-ED46-48E9-93E5-023271B459AF}"/>
    <cellStyle name="Normal 13 9 3 3 17" xfId="23780" xr:uid="{385F100E-37A8-4AF3-A335-0C29F614172C}"/>
    <cellStyle name="Normal 13 9 3 3 18" xfId="23781" xr:uid="{5EBE3C53-AD37-49FB-976B-A8138BDE3F15}"/>
    <cellStyle name="Normal 13 9 3 3 19" xfId="23782" xr:uid="{6772F84B-81D2-467C-ADE0-4A29BFB01B1B}"/>
    <cellStyle name="Normal 13 9 3 3 2" xfId="23783" xr:uid="{3CCF2485-A373-4DD1-A323-DF989875D470}"/>
    <cellStyle name="Normal 13 9 3 3 20" xfId="23784" xr:uid="{682B7C3D-5718-41E6-B19A-C16332DD7FF7}"/>
    <cellStyle name="Normal 13 9 3 3 21" xfId="23785" xr:uid="{68C6EE45-F301-42F5-90AD-33EF3461A168}"/>
    <cellStyle name="Normal 13 9 3 3 22" xfId="23786" xr:uid="{E6B7639B-4747-4EBE-A33F-164751BEE453}"/>
    <cellStyle name="Normal 13 9 3 3 3" xfId="23787" xr:uid="{103EECCA-0D84-437C-AE3E-74E3E3168A4C}"/>
    <cellStyle name="Normal 13 9 3 3 4" xfId="23788" xr:uid="{0C9EC31E-C6E1-4209-BCAD-3D45282EF33A}"/>
    <cellStyle name="Normal 13 9 3 3 5" xfId="23789" xr:uid="{3B54415E-50CE-476E-87C8-73940B15E10B}"/>
    <cellStyle name="Normal 13 9 3 3 6" xfId="23790" xr:uid="{543AAEE1-EDAF-49B8-B843-F2D7FE8B8176}"/>
    <cellStyle name="Normal 13 9 3 3 7" xfId="23791" xr:uid="{E97836A3-D246-433A-B3AA-D43F7EBF71DD}"/>
    <cellStyle name="Normal 13 9 3 3 8" xfId="23792" xr:uid="{DF23780F-9086-47D4-AE99-1AC2E303D5D7}"/>
    <cellStyle name="Normal 13 9 3 3 9" xfId="23793" xr:uid="{1DA44F2D-03EC-41C8-8DF7-95C13C6CCA56}"/>
    <cellStyle name="Normal 13 9 3 30" xfId="23794" xr:uid="{400C0835-693E-4A63-8F89-344200686D95}"/>
    <cellStyle name="Normal 13 9 3 31" xfId="23795" xr:uid="{A159EF06-1E4D-489D-9928-B4CBF71742AA}"/>
    <cellStyle name="Normal 13 9 3 4" xfId="23796" xr:uid="{D4C4D44C-5F9F-4213-9265-2F3878AA043F}"/>
    <cellStyle name="Normal 13 9 3 4 10" xfId="23797" xr:uid="{CC48281D-87D1-4E42-B88D-08E3AA03DB4F}"/>
    <cellStyle name="Normal 13 9 3 4 11" xfId="23798" xr:uid="{03842B73-C037-43C6-A2DA-D9229D60714A}"/>
    <cellStyle name="Normal 13 9 3 4 12" xfId="23799" xr:uid="{7088340C-CE22-43D7-AA36-640A2C8B23F2}"/>
    <cellStyle name="Normal 13 9 3 4 13" xfId="23800" xr:uid="{D01B67E8-492C-41C0-A56B-44FFB03DFED8}"/>
    <cellStyle name="Normal 13 9 3 4 14" xfId="23801" xr:uid="{38E3A93B-FBB2-4454-89C0-8CB4355EEDA9}"/>
    <cellStyle name="Normal 13 9 3 4 15" xfId="23802" xr:uid="{25022485-E7DC-49E0-97AF-50EF56335D8E}"/>
    <cellStyle name="Normal 13 9 3 4 16" xfId="23803" xr:uid="{C4C9D927-4FE8-41E2-96EB-AA444974C1E9}"/>
    <cellStyle name="Normal 13 9 3 4 17" xfId="23804" xr:uid="{424D0026-23DF-4E75-B8DF-2A191BB699B7}"/>
    <cellStyle name="Normal 13 9 3 4 18" xfId="23805" xr:uid="{9467D864-0412-470C-A07A-B6E23B69AC86}"/>
    <cellStyle name="Normal 13 9 3 4 19" xfId="23806" xr:uid="{BCA8EEBE-3DAA-48D8-8E27-B35779223FFD}"/>
    <cellStyle name="Normal 13 9 3 4 2" xfId="23807" xr:uid="{CAB52CDD-92E5-46F4-8EB5-1FDD5F46CA40}"/>
    <cellStyle name="Normal 13 9 3 4 20" xfId="23808" xr:uid="{0DF7863B-198A-4D17-82EA-AF7626E27AAB}"/>
    <cellStyle name="Normal 13 9 3 4 21" xfId="23809" xr:uid="{F003107C-48FB-4EC7-97AD-788DBC597FFB}"/>
    <cellStyle name="Normal 13 9 3 4 22" xfId="23810" xr:uid="{C607F301-5A59-4D78-8EA8-40F41AAE823E}"/>
    <cellStyle name="Normal 13 9 3 4 3" xfId="23811" xr:uid="{010F685B-2206-4C0A-9B60-4E3C0342ECB0}"/>
    <cellStyle name="Normal 13 9 3 4 4" xfId="23812" xr:uid="{8C79DF6B-241F-4A97-B8B3-A2F451F6D1E6}"/>
    <cellStyle name="Normal 13 9 3 4 5" xfId="23813" xr:uid="{21C0F071-3D7B-45EC-8C15-21915EE6CA01}"/>
    <cellStyle name="Normal 13 9 3 4 6" xfId="23814" xr:uid="{0AB9E6E0-92F0-4F3C-ABFE-8FC8801F6D40}"/>
    <cellStyle name="Normal 13 9 3 4 7" xfId="23815" xr:uid="{4614C524-89EF-45ED-B406-6D4E5DF1E4D1}"/>
    <cellStyle name="Normal 13 9 3 4 8" xfId="23816" xr:uid="{912A9061-10CF-41C3-AC3E-1FB9C184DD71}"/>
    <cellStyle name="Normal 13 9 3 4 9" xfId="23817" xr:uid="{CE36667E-3A80-423B-8960-ED89D2B5CDA2}"/>
    <cellStyle name="Normal 13 9 3 5" xfId="23818" xr:uid="{D34B142C-DBF1-4026-9071-85D42ECB5FB4}"/>
    <cellStyle name="Normal 13 9 3 5 10" xfId="23819" xr:uid="{AAA095B2-28AA-44F9-9DF8-3043A08126C6}"/>
    <cellStyle name="Normal 13 9 3 5 11" xfId="23820" xr:uid="{3915F10E-69CC-4B16-A8C8-6853F83BB50F}"/>
    <cellStyle name="Normal 13 9 3 5 12" xfId="23821" xr:uid="{E003568D-5FC8-4F15-82D6-F86258FE9E6B}"/>
    <cellStyle name="Normal 13 9 3 5 13" xfId="23822" xr:uid="{F29B4898-ABBE-4A2B-B182-757A9E337350}"/>
    <cellStyle name="Normal 13 9 3 5 14" xfId="23823" xr:uid="{945ED891-D48E-4768-9ED3-EBFCBBA41CCC}"/>
    <cellStyle name="Normal 13 9 3 5 15" xfId="23824" xr:uid="{BA97737C-5687-4ED5-9B2E-6CAA0659BA0B}"/>
    <cellStyle name="Normal 13 9 3 5 16" xfId="23825" xr:uid="{9DE89D38-D955-4AFF-BA7A-3F8FB1DF0B7A}"/>
    <cellStyle name="Normal 13 9 3 5 17" xfId="23826" xr:uid="{05FD4236-D42B-443F-88CD-EB689055A67D}"/>
    <cellStyle name="Normal 13 9 3 5 18" xfId="23827" xr:uid="{CD8C07CF-4F58-4D96-89A2-E6ED0C4579F3}"/>
    <cellStyle name="Normal 13 9 3 5 19" xfId="23828" xr:uid="{5C39546F-A070-45F7-95C7-0B62967CB4A2}"/>
    <cellStyle name="Normal 13 9 3 5 2" xfId="23829" xr:uid="{2428F509-4825-467D-A4B7-72802D321776}"/>
    <cellStyle name="Normal 13 9 3 5 20" xfId="23830" xr:uid="{A1B26776-9814-4762-B384-C35FBB451DA9}"/>
    <cellStyle name="Normal 13 9 3 5 21" xfId="23831" xr:uid="{49AD80CF-0F6F-4918-9C82-5B9453C56BEA}"/>
    <cellStyle name="Normal 13 9 3 5 22" xfId="23832" xr:uid="{B1384485-ABEF-46AD-9DC8-35743848E20E}"/>
    <cellStyle name="Normal 13 9 3 5 3" xfId="23833" xr:uid="{F13FFAB1-9FF6-4FE9-BC0B-ECC0E6C40867}"/>
    <cellStyle name="Normal 13 9 3 5 4" xfId="23834" xr:uid="{FFCFC7FB-8124-4C1D-A4A5-4307DBBBD689}"/>
    <cellStyle name="Normal 13 9 3 5 5" xfId="23835" xr:uid="{29A4AF69-1EDE-4BAA-9105-65CEC838DC4B}"/>
    <cellStyle name="Normal 13 9 3 5 6" xfId="23836" xr:uid="{A9FE6DC3-6810-4EC9-8BB2-917E4E50C7E9}"/>
    <cellStyle name="Normal 13 9 3 5 7" xfId="23837" xr:uid="{F68D97BB-E28C-40C7-8ACD-C5D61AE337FE}"/>
    <cellStyle name="Normal 13 9 3 5 8" xfId="23838" xr:uid="{D531CCA4-E958-480E-845A-A9EE5B82C846}"/>
    <cellStyle name="Normal 13 9 3 5 9" xfId="23839" xr:uid="{53CE86B3-F2A4-476A-9E7D-F912D9A1486C}"/>
    <cellStyle name="Normal 13 9 3 6" xfId="23840" xr:uid="{0A068A42-942B-45F4-B3BB-5DBAF70A0275}"/>
    <cellStyle name="Normal 13 9 3 6 10" xfId="23841" xr:uid="{20D804BB-BD77-4C22-A641-C7262124779D}"/>
    <cellStyle name="Normal 13 9 3 6 11" xfId="23842" xr:uid="{7F8CE84F-FCE5-40E3-B93A-3EDFF6DC3F32}"/>
    <cellStyle name="Normal 13 9 3 6 12" xfId="23843" xr:uid="{BEFD787A-F426-4F05-9F1B-C74D1AC6CFC2}"/>
    <cellStyle name="Normal 13 9 3 6 13" xfId="23844" xr:uid="{EB589403-74AC-4143-8B61-9CF99D9F04A8}"/>
    <cellStyle name="Normal 13 9 3 6 14" xfId="23845" xr:uid="{2DFCCC39-F082-41D9-AE26-EFC3D085D14F}"/>
    <cellStyle name="Normal 13 9 3 6 15" xfId="23846" xr:uid="{1B8E11DB-CCD2-42C6-845E-D42AD2AF86CD}"/>
    <cellStyle name="Normal 13 9 3 6 16" xfId="23847" xr:uid="{541012E5-C035-4497-A4A1-8CF23DFAF348}"/>
    <cellStyle name="Normal 13 9 3 6 17" xfId="23848" xr:uid="{866EA13E-94B4-4B0A-9C9C-5F4AAA3AA663}"/>
    <cellStyle name="Normal 13 9 3 6 18" xfId="23849" xr:uid="{E3F71295-59DB-4B94-9425-3CD42A08DAE3}"/>
    <cellStyle name="Normal 13 9 3 6 19" xfId="23850" xr:uid="{1973ABB3-E2B6-4545-8B0F-07150AE05623}"/>
    <cellStyle name="Normal 13 9 3 6 2" xfId="23851" xr:uid="{B0EB0C42-F92B-4A0A-90DB-BD7AB61F4886}"/>
    <cellStyle name="Normal 13 9 3 6 20" xfId="23852" xr:uid="{E703518F-FCBA-4019-8FD6-926D66F99F96}"/>
    <cellStyle name="Normal 13 9 3 6 21" xfId="23853" xr:uid="{291F2953-9D8B-4B4D-93A7-33C9B54D6F8E}"/>
    <cellStyle name="Normal 13 9 3 6 22" xfId="23854" xr:uid="{49461459-7990-4ED9-AF8C-1C47C4D82C5E}"/>
    <cellStyle name="Normal 13 9 3 6 3" xfId="23855" xr:uid="{9ED1E613-E3AB-40C2-8FC3-0644CBE9E51C}"/>
    <cellStyle name="Normal 13 9 3 6 4" xfId="23856" xr:uid="{C52F8933-9E8B-4CF1-863F-9019C271BAB3}"/>
    <cellStyle name="Normal 13 9 3 6 5" xfId="23857" xr:uid="{54C5EF4E-524F-4439-A574-E02AE173DC7D}"/>
    <cellStyle name="Normal 13 9 3 6 6" xfId="23858" xr:uid="{B3B44B6E-3063-423D-A89F-D9042195F141}"/>
    <cellStyle name="Normal 13 9 3 6 7" xfId="23859" xr:uid="{AEA8A28E-7670-42D1-8956-37B3BA8F0770}"/>
    <cellStyle name="Normal 13 9 3 6 8" xfId="23860" xr:uid="{EDE7CA2D-BA3E-404D-8739-2F2D9A7F82EF}"/>
    <cellStyle name="Normal 13 9 3 6 9" xfId="23861" xr:uid="{D47D30C5-51C4-4432-B10B-6E511B9A7652}"/>
    <cellStyle name="Normal 13 9 3 7" xfId="23862" xr:uid="{257E031C-FD71-48BB-A5D3-3F931ED86799}"/>
    <cellStyle name="Normal 13 9 3 7 10" xfId="23863" xr:uid="{A2B959C9-7B2C-4223-8F7F-DC6705D097F6}"/>
    <cellStyle name="Normal 13 9 3 7 11" xfId="23864" xr:uid="{70C260CD-CBFA-4431-A496-895C1CA833E2}"/>
    <cellStyle name="Normal 13 9 3 7 12" xfId="23865" xr:uid="{26EF5559-6682-4E1E-96B8-215220089179}"/>
    <cellStyle name="Normal 13 9 3 7 13" xfId="23866" xr:uid="{313A7F1C-4D96-4B51-94F9-73FAAB689F71}"/>
    <cellStyle name="Normal 13 9 3 7 14" xfId="23867" xr:uid="{BAD8112A-3729-49FE-A080-C54B78BDC53B}"/>
    <cellStyle name="Normal 13 9 3 7 15" xfId="23868" xr:uid="{A54F79D0-B825-4280-BBEA-B5CD43D21A11}"/>
    <cellStyle name="Normal 13 9 3 7 16" xfId="23869" xr:uid="{2F3CDE32-5E64-4383-A110-50E95C013A4E}"/>
    <cellStyle name="Normal 13 9 3 7 17" xfId="23870" xr:uid="{004600EB-2767-49EC-9F33-76304E1E4C8F}"/>
    <cellStyle name="Normal 13 9 3 7 18" xfId="23871" xr:uid="{EDB989A4-9EEF-4B33-8F9C-5A4C717C4741}"/>
    <cellStyle name="Normal 13 9 3 7 19" xfId="23872" xr:uid="{D4B7CC6C-A178-4ADC-9E0A-7FD72EB06147}"/>
    <cellStyle name="Normal 13 9 3 7 2" xfId="23873" xr:uid="{DFFB7D90-51D6-436F-9CC7-29D595F2D34B}"/>
    <cellStyle name="Normal 13 9 3 7 20" xfId="23874" xr:uid="{BD89570B-3723-4CA5-BAEF-5797F0C1847B}"/>
    <cellStyle name="Normal 13 9 3 7 21" xfId="23875" xr:uid="{55F5A496-E9BD-4A06-8381-599D4A5D4FF0}"/>
    <cellStyle name="Normal 13 9 3 7 22" xfId="23876" xr:uid="{07410E52-95D3-40AA-9AFB-359AAE7245CF}"/>
    <cellStyle name="Normal 13 9 3 7 3" xfId="23877" xr:uid="{5EB2A68C-97EC-42EE-8F2D-99FF82450239}"/>
    <cellStyle name="Normal 13 9 3 7 4" xfId="23878" xr:uid="{8A53779B-D01F-44BF-9F54-F34FBE8D79F7}"/>
    <cellStyle name="Normal 13 9 3 7 5" xfId="23879" xr:uid="{32A433CB-B044-4A7B-9171-ECDCFDD082A2}"/>
    <cellStyle name="Normal 13 9 3 7 6" xfId="23880" xr:uid="{E5B66831-74F2-4CCE-8B39-7CCCBDD33250}"/>
    <cellStyle name="Normal 13 9 3 7 7" xfId="23881" xr:uid="{C10275EB-091B-492A-90B3-86F33B075148}"/>
    <cellStyle name="Normal 13 9 3 7 8" xfId="23882" xr:uid="{BC77FA82-6A60-4C29-BA83-BD344AFB2C79}"/>
    <cellStyle name="Normal 13 9 3 7 9" xfId="23883" xr:uid="{584A194A-F0FA-4B03-95FB-AC7CAC19CF16}"/>
    <cellStyle name="Normal 13 9 3 8" xfId="23884" xr:uid="{FFE58DEA-F240-4AD7-8B25-6E41312B8290}"/>
    <cellStyle name="Normal 13 9 3 8 10" xfId="23885" xr:uid="{56162675-F352-4489-8332-61724588462B}"/>
    <cellStyle name="Normal 13 9 3 8 11" xfId="23886" xr:uid="{AD30DA4E-F85A-49AB-B3A4-D40C2487FC6B}"/>
    <cellStyle name="Normal 13 9 3 8 12" xfId="23887" xr:uid="{06455E83-7101-4740-A17C-68AA915E526E}"/>
    <cellStyle name="Normal 13 9 3 8 13" xfId="23888" xr:uid="{5341B1EE-9207-44C2-A87A-F164E9618CD4}"/>
    <cellStyle name="Normal 13 9 3 8 14" xfId="23889" xr:uid="{3C8B1EFA-D7BC-4E7F-8DD3-1834CD17819F}"/>
    <cellStyle name="Normal 13 9 3 8 15" xfId="23890" xr:uid="{A582A779-D54B-42D5-B087-541679417603}"/>
    <cellStyle name="Normal 13 9 3 8 16" xfId="23891" xr:uid="{2C536EE9-2A8E-484D-BF67-B2A853417DCF}"/>
    <cellStyle name="Normal 13 9 3 8 17" xfId="23892" xr:uid="{2ADC2DCC-2EA3-43FC-BF55-F9B5CDFB0942}"/>
    <cellStyle name="Normal 13 9 3 8 18" xfId="23893" xr:uid="{AFB5FC8F-A1CE-4EF5-BD66-E65B0762F55A}"/>
    <cellStyle name="Normal 13 9 3 8 19" xfId="23894" xr:uid="{39E1314C-7777-4BDD-BE08-7DF3C221D4C2}"/>
    <cellStyle name="Normal 13 9 3 8 2" xfId="23895" xr:uid="{A5F59BE3-FE80-4E45-A202-A04558E52BC8}"/>
    <cellStyle name="Normal 13 9 3 8 20" xfId="23896" xr:uid="{5802C03A-E2EA-4C39-8F4E-4EB141F96F7A}"/>
    <cellStyle name="Normal 13 9 3 8 21" xfId="23897" xr:uid="{8630ED8D-C80F-4D04-B174-FADB316E6589}"/>
    <cellStyle name="Normal 13 9 3 8 22" xfId="23898" xr:uid="{EE11ABC2-24F3-4AC9-96EC-111C58EF638F}"/>
    <cellStyle name="Normal 13 9 3 8 3" xfId="23899" xr:uid="{07B9BCD0-C730-40D8-8418-51AD54ABF3E2}"/>
    <cellStyle name="Normal 13 9 3 8 4" xfId="23900" xr:uid="{268C919D-3495-4A3B-8BA5-2296E2C091B1}"/>
    <cellStyle name="Normal 13 9 3 8 5" xfId="23901" xr:uid="{E645FE2A-69DB-44EA-AEC5-7D3D52D1CDB3}"/>
    <cellStyle name="Normal 13 9 3 8 6" xfId="23902" xr:uid="{5B034039-0C37-463A-A255-E39EF42AFC6C}"/>
    <cellStyle name="Normal 13 9 3 8 7" xfId="23903" xr:uid="{8FF65241-7A7B-4238-BBD8-CE4BB495C55B}"/>
    <cellStyle name="Normal 13 9 3 8 8" xfId="23904" xr:uid="{CF38400A-7477-4CD0-A0EF-78BDB8B344B4}"/>
    <cellStyle name="Normal 13 9 3 8 9" xfId="23905" xr:uid="{A357F0C2-53B6-4FAE-B82A-DCDC32CB1D7B}"/>
    <cellStyle name="Normal 13 9 3 9" xfId="23906" xr:uid="{37832690-5334-491F-B9D6-651C2B8F7B19}"/>
    <cellStyle name="Normal 13 9 3 9 10" xfId="23907" xr:uid="{8230E193-6F29-45C3-BB45-B34B586CD1EC}"/>
    <cellStyle name="Normal 13 9 3 9 11" xfId="23908" xr:uid="{53DD5265-9B60-464E-AAD3-57139A53B4DC}"/>
    <cellStyle name="Normal 13 9 3 9 12" xfId="23909" xr:uid="{4B0FFD32-7D84-47A3-B273-714A74DD314D}"/>
    <cellStyle name="Normal 13 9 3 9 13" xfId="23910" xr:uid="{4926EDB6-9810-43E6-B5C6-4F223C2DD639}"/>
    <cellStyle name="Normal 13 9 3 9 14" xfId="23911" xr:uid="{CE033041-6F19-4BB4-AE7E-D884336F6963}"/>
    <cellStyle name="Normal 13 9 3 9 15" xfId="23912" xr:uid="{0F2D386D-0A6E-46B7-AB10-9777C5E0EE8F}"/>
    <cellStyle name="Normal 13 9 3 9 16" xfId="23913" xr:uid="{C4E5B2B3-1442-4176-AF77-6C0BF86EF692}"/>
    <cellStyle name="Normal 13 9 3 9 17" xfId="23914" xr:uid="{B0C9BB64-F1BA-44F9-9C12-9157A78D60FA}"/>
    <cellStyle name="Normal 13 9 3 9 18" xfId="23915" xr:uid="{AB0A4EAF-3FAD-425E-8F82-C069B2DA39F3}"/>
    <cellStyle name="Normal 13 9 3 9 19" xfId="23916" xr:uid="{5DB0DA4D-75E2-426F-90A1-3ADEB0994F5B}"/>
    <cellStyle name="Normal 13 9 3 9 2" xfId="23917" xr:uid="{CC3FA7F6-A548-4145-A07F-703978772240}"/>
    <cellStyle name="Normal 13 9 3 9 20" xfId="23918" xr:uid="{7BCDC4E4-0DA8-4416-8AA1-D5C911A59F96}"/>
    <cellStyle name="Normal 13 9 3 9 21" xfId="23919" xr:uid="{35E2E7E0-0326-425E-B0B1-A1369C82F845}"/>
    <cellStyle name="Normal 13 9 3 9 22" xfId="23920" xr:uid="{5C36D6B9-EA7D-4C3D-8ED5-E679A9523B45}"/>
    <cellStyle name="Normal 13 9 3 9 3" xfId="23921" xr:uid="{060B987F-F4EB-4CD0-99D2-9C14C8895BEB}"/>
    <cellStyle name="Normal 13 9 3 9 4" xfId="23922" xr:uid="{380C15FB-A186-481B-9F0A-2AEC6A3037FE}"/>
    <cellStyle name="Normal 13 9 3 9 5" xfId="23923" xr:uid="{C23B78AA-A7E2-4286-9AA2-563CE7228E53}"/>
    <cellStyle name="Normal 13 9 3 9 6" xfId="23924" xr:uid="{087FEC8D-A69F-4ADA-818C-A55D13715523}"/>
    <cellStyle name="Normal 13 9 3 9 7" xfId="23925" xr:uid="{82E770F7-D937-494B-99B0-4B2D2615CF1D}"/>
    <cellStyle name="Normal 13 9 3 9 8" xfId="23926" xr:uid="{7FD27036-82AF-4E38-9AD0-FCAFC28658E9}"/>
    <cellStyle name="Normal 13 9 3 9 9" xfId="23927" xr:uid="{ED6575F0-104A-41CC-A89A-C51A0E3EE04A}"/>
    <cellStyle name="Normal 13 9 30" xfId="23928" xr:uid="{080BD3A3-F9EE-4459-AC62-34EA0B4CFEE8}"/>
    <cellStyle name="Normal 13 9 31" xfId="23929" xr:uid="{DD3823BD-B9A2-4C79-B3D6-AE9C0042AAEA}"/>
    <cellStyle name="Normal 13 9 32" xfId="23930" xr:uid="{4F296CC0-DA5F-4734-9842-37259388E5AB}"/>
    <cellStyle name="Normal 13 9 33" xfId="23931" xr:uid="{43E8DD15-C68F-4E1C-98B5-CC4A92747E4D}"/>
    <cellStyle name="Normal 13 9 34" xfId="23932" xr:uid="{EF3ABE90-47B1-451A-967C-C16A8CC740A2}"/>
    <cellStyle name="Normal 13 9 35" xfId="23933" xr:uid="{06C3761C-BECA-4709-8B04-AE54800DF94B}"/>
    <cellStyle name="Normal 13 9 36" xfId="23934" xr:uid="{C3A7C2DA-5CA3-4315-8F73-874E5505186B}"/>
    <cellStyle name="Normal 13 9 4" xfId="23935" xr:uid="{1057C04E-FA80-45E5-B8F7-D842F2788BFA}"/>
    <cellStyle name="Normal 13 9 4 10" xfId="23936" xr:uid="{2F60A460-7605-4822-858A-111A3981972A}"/>
    <cellStyle name="Normal 13 9 4 10 10" xfId="23937" xr:uid="{1D9C2ABC-4BFA-4158-85B1-022464C16DBA}"/>
    <cellStyle name="Normal 13 9 4 10 11" xfId="23938" xr:uid="{D21B0FCD-41FE-426E-81E4-E76C9E89B581}"/>
    <cellStyle name="Normal 13 9 4 10 12" xfId="23939" xr:uid="{A8FBBB4B-2A31-483B-9810-5E73BAA42781}"/>
    <cellStyle name="Normal 13 9 4 10 13" xfId="23940" xr:uid="{6ACA24CB-B528-4C60-A56C-C28B270258AC}"/>
    <cellStyle name="Normal 13 9 4 10 14" xfId="23941" xr:uid="{A8D995F3-F944-4832-9D2B-154363EEEF52}"/>
    <cellStyle name="Normal 13 9 4 10 15" xfId="23942" xr:uid="{C6F29570-8ECE-4428-AE45-5961F37B2724}"/>
    <cellStyle name="Normal 13 9 4 10 16" xfId="23943" xr:uid="{2475B692-21D5-48A4-A41D-3CFACA57C158}"/>
    <cellStyle name="Normal 13 9 4 10 17" xfId="23944" xr:uid="{B3AFB9F4-97A7-4A68-B851-B31F84C0D821}"/>
    <cellStyle name="Normal 13 9 4 10 18" xfId="23945" xr:uid="{63ED4FE0-355A-4688-B6F1-2A81E19CD7D0}"/>
    <cellStyle name="Normal 13 9 4 10 19" xfId="23946" xr:uid="{67A8CE54-FA0F-42E8-BAC1-1860AAA0FB88}"/>
    <cellStyle name="Normal 13 9 4 10 2" xfId="23947" xr:uid="{6480BBF2-884C-4CCA-BA66-B51FF7B8C0D0}"/>
    <cellStyle name="Normal 13 9 4 10 20" xfId="23948" xr:uid="{DC3971C0-A197-4F7B-B432-D8C96BD763C4}"/>
    <cellStyle name="Normal 13 9 4 10 21" xfId="23949" xr:uid="{75C7E433-BEAB-4769-A9A7-4C9358ECA2F5}"/>
    <cellStyle name="Normal 13 9 4 10 22" xfId="23950" xr:uid="{72073FCD-04A4-4FBD-8023-A7D381B0EF5D}"/>
    <cellStyle name="Normal 13 9 4 10 3" xfId="23951" xr:uid="{82158488-F634-4312-9315-658C039F92B8}"/>
    <cellStyle name="Normal 13 9 4 10 4" xfId="23952" xr:uid="{4DC7B5BA-8576-4E1B-BB5D-70F91B843A9D}"/>
    <cellStyle name="Normal 13 9 4 10 5" xfId="23953" xr:uid="{A311310E-180D-42F6-8444-D8F32440EA09}"/>
    <cellStyle name="Normal 13 9 4 10 6" xfId="23954" xr:uid="{E8BEB2E6-6799-428D-B980-E042A7A7FBCC}"/>
    <cellStyle name="Normal 13 9 4 10 7" xfId="23955" xr:uid="{21D7FB3E-A7FB-4677-AD3B-9BD45737A926}"/>
    <cellStyle name="Normal 13 9 4 10 8" xfId="23956" xr:uid="{0268C5A6-BA2C-4D95-9782-58ED260C5563}"/>
    <cellStyle name="Normal 13 9 4 10 9" xfId="23957" xr:uid="{D511B13B-BF23-4CE4-AB1C-86B399C2E8D7}"/>
    <cellStyle name="Normal 13 9 4 11" xfId="23958" xr:uid="{0C0971BE-21CC-4F56-9DB4-651F5AA2C13A}"/>
    <cellStyle name="Normal 13 9 4 12" xfId="23959" xr:uid="{DFAA2B54-123A-4150-A3DF-53E334167B69}"/>
    <cellStyle name="Normal 13 9 4 13" xfId="23960" xr:uid="{BE37D833-60BB-42A5-8BA0-A26A9DA84011}"/>
    <cellStyle name="Normal 13 9 4 14" xfId="23961" xr:uid="{2252DBF2-A49E-4395-B844-8DAE7911CA8C}"/>
    <cellStyle name="Normal 13 9 4 15" xfId="23962" xr:uid="{9394399C-10CA-4C09-8A9F-F1810EA7C176}"/>
    <cellStyle name="Normal 13 9 4 16" xfId="23963" xr:uid="{849E850E-D385-4560-957D-6977CCDA2670}"/>
    <cellStyle name="Normal 13 9 4 17" xfId="23964" xr:uid="{9FC63733-53E9-4CEA-9CA6-AB3B62A5BC60}"/>
    <cellStyle name="Normal 13 9 4 18" xfId="23965" xr:uid="{BA98D6DA-755B-415F-ACFE-25F3437CC5C9}"/>
    <cellStyle name="Normal 13 9 4 19" xfId="23966" xr:uid="{549C00C9-F330-49FD-A426-ACF67BBBF0D8}"/>
    <cellStyle name="Normal 13 9 4 2" xfId="23967" xr:uid="{0E112001-D5E8-42FE-BDAB-93AFE75E2F1A}"/>
    <cellStyle name="Normal 13 9 4 2 10" xfId="23968" xr:uid="{FDB12BCA-5151-476A-9C8B-92E628B91FB8}"/>
    <cellStyle name="Normal 13 9 4 2 11" xfId="23969" xr:uid="{654AABB8-C0DA-4E3A-92AB-9CF1BE0CA83D}"/>
    <cellStyle name="Normal 13 9 4 2 12" xfId="23970" xr:uid="{9E8DBD66-8341-4E59-8751-54857CFD4041}"/>
    <cellStyle name="Normal 13 9 4 2 13" xfId="23971" xr:uid="{D82F2211-2E96-4939-892F-7D7DBE74E613}"/>
    <cellStyle name="Normal 13 9 4 2 14" xfId="23972" xr:uid="{A09F4ABE-5ABA-4106-BCAB-21B8779C214A}"/>
    <cellStyle name="Normal 13 9 4 2 15" xfId="23973" xr:uid="{2856D8E8-2256-4081-AAB8-D9876B1B95DA}"/>
    <cellStyle name="Normal 13 9 4 2 16" xfId="23974" xr:uid="{0A9C2AA0-224D-4B09-AC17-7BB5611D88FC}"/>
    <cellStyle name="Normal 13 9 4 2 17" xfId="23975" xr:uid="{F7D80977-62F7-4C2F-811A-5B7A4D0A2DAC}"/>
    <cellStyle name="Normal 13 9 4 2 18" xfId="23976" xr:uid="{4B105021-AB75-4683-833E-9E63B2E5E18E}"/>
    <cellStyle name="Normal 13 9 4 2 19" xfId="23977" xr:uid="{A8A8F6DB-42B8-425B-83E7-89805D8E6784}"/>
    <cellStyle name="Normal 13 9 4 2 2" xfId="23978" xr:uid="{C3385A92-48D2-4545-8B02-C4EE147E317E}"/>
    <cellStyle name="Normal 13 9 4 2 20" xfId="23979" xr:uid="{FA3ADCFB-8CF7-4F39-B66D-290821C71F9D}"/>
    <cellStyle name="Normal 13 9 4 2 21" xfId="23980" xr:uid="{554AEF65-A5ED-419F-BF63-FEB43CFE24BA}"/>
    <cellStyle name="Normal 13 9 4 2 22" xfId="23981" xr:uid="{A9A859B5-7CB2-4D5A-B6E8-546B97D68F4B}"/>
    <cellStyle name="Normal 13 9 4 2 3" xfId="23982" xr:uid="{97271D7A-7129-43A2-9BAA-90A427D10F65}"/>
    <cellStyle name="Normal 13 9 4 2 4" xfId="23983" xr:uid="{C00466C9-FEB2-406E-8193-5EA478AB5E09}"/>
    <cellStyle name="Normal 13 9 4 2 5" xfId="23984" xr:uid="{18EE85C0-4BD1-446D-9432-5D5139E36E44}"/>
    <cellStyle name="Normal 13 9 4 2 6" xfId="23985" xr:uid="{9F4ACACB-642E-4F92-BEC0-05D50795891F}"/>
    <cellStyle name="Normal 13 9 4 2 7" xfId="23986" xr:uid="{7B70220E-A884-4B7C-AFE1-6B7D2631C08F}"/>
    <cellStyle name="Normal 13 9 4 2 8" xfId="23987" xr:uid="{E233531A-AD37-47D3-B2C9-FC69361DF104}"/>
    <cellStyle name="Normal 13 9 4 2 9" xfId="23988" xr:uid="{61ABFF5B-4068-46D7-B5DA-AB65DEC61783}"/>
    <cellStyle name="Normal 13 9 4 20" xfId="23989" xr:uid="{F9473AAB-2B37-4C8E-B083-C72E0A109332}"/>
    <cellStyle name="Normal 13 9 4 21" xfId="23990" xr:uid="{8AD997E7-87C6-4385-BE6A-811B1540B0CD}"/>
    <cellStyle name="Normal 13 9 4 22" xfId="23991" xr:uid="{891748A8-DF17-4CD1-8CE4-FE197FDA81A0}"/>
    <cellStyle name="Normal 13 9 4 23" xfId="23992" xr:uid="{6E72AAA1-803B-409E-9836-5335EE744457}"/>
    <cellStyle name="Normal 13 9 4 24" xfId="23993" xr:uid="{3B78D4A4-0A50-4E3F-9BCB-604EA4CB405E}"/>
    <cellStyle name="Normal 13 9 4 25" xfId="23994" xr:uid="{7BEDDA33-0B99-472C-B790-568D98883CB0}"/>
    <cellStyle name="Normal 13 9 4 26" xfId="23995" xr:uid="{374A16A0-ED0E-490B-BF63-30FA7A7D3ACB}"/>
    <cellStyle name="Normal 13 9 4 27" xfId="23996" xr:uid="{AE469FF3-B116-4DFA-BEFB-9B10D2205DFD}"/>
    <cellStyle name="Normal 13 9 4 28" xfId="23997" xr:uid="{8DAF35E7-7123-459B-81FF-57EB7874A03D}"/>
    <cellStyle name="Normal 13 9 4 29" xfId="23998" xr:uid="{89AEBB7E-555C-4F4E-A7D9-56AFF054E31C}"/>
    <cellStyle name="Normal 13 9 4 3" xfId="23999" xr:uid="{18FD2A8D-9200-4AF9-9DE0-494D14BF5F5C}"/>
    <cellStyle name="Normal 13 9 4 3 10" xfId="24000" xr:uid="{DEDB4A25-A4D4-4B34-82CA-26C906FD2AF5}"/>
    <cellStyle name="Normal 13 9 4 3 11" xfId="24001" xr:uid="{3C072A6E-9C7E-4A6E-A378-D266132CA17C}"/>
    <cellStyle name="Normal 13 9 4 3 12" xfId="24002" xr:uid="{670AD75F-5035-44AE-B9FA-2E829857AFA4}"/>
    <cellStyle name="Normal 13 9 4 3 13" xfId="24003" xr:uid="{2CD59DEE-C5D6-4046-82A8-4E894BC7BD90}"/>
    <cellStyle name="Normal 13 9 4 3 14" xfId="24004" xr:uid="{DDEA53B1-B15F-4752-BF9D-E0C9A1B1428B}"/>
    <cellStyle name="Normal 13 9 4 3 15" xfId="24005" xr:uid="{B4950CF6-1FB9-4F99-9288-6B8E36032EC7}"/>
    <cellStyle name="Normal 13 9 4 3 16" xfId="24006" xr:uid="{6E30120B-A8C6-4905-8DED-0BCDE52D27F6}"/>
    <cellStyle name="Normal 13 9 4 3 17" xfId="24007" xr:uid="{364E4EEC-13EA-4886-976C-F81AE18E31AC}"/>
    <cellStyle name="Normal 13 9 4 3 18" xfId="24008" xr:uid="{15B41EDA-8EB7-48C7-B8DA-68E3AF2CFB9F}"/>
    <cellStyle name="Normal 13 9 4 3 19" xfId="24009" xr:uid="{C7FB5B44-519C-4DAA-A405-7EF62D7C39DA}"/>
    <cellStyle name="Normal 13 9 4 3 2" xfId="24010" xr:uid="{DE3558CC-42C5-4EA8-950E-C03AE224169D}"/>
    <cellStyle name="Normal 13 9 4 3 20" xfId="24011" xr:uid="{2EB252B0-1CE2-4827-ABC9-1DE4F266E29D}"/>
    <cellStyle name="Normal 13 9 4 3 21" xfId="24012" xr:uid="{437A2BCB-8299-4EA4-AEF0-09FCE9534DB5}"/>
    <cellStyle name="Normal 13 9 4 3 22" xfId="24013" xr:uid="{8C4DCADC-7DEF-4075-B688-340BAF6E1378}"/>
    <cellStyle name="Normal 13 9 4 3 3" xfId="24014" xr:uid="{FC847754-89EC-48E1-B9D7-6CCE36DA5A99}"/>
    <cellStyle name="Normal 13 9 4 3 4" xfId="24015" xr:uid="{E857DC18-22B2-478E-AC6E-678EFA26BE67}"/>
    <cellStyle name="Normal 13 9 4 3 5" xfId="24016" xr:uid="{061A7BC5-0A41-40B6-9451-68D2BA1EE7FF}"/>
    <cellStyle name="Normal 13 9 4 3 6" xfId="24017" xr:uid="{7F99BD87-1C33-41BE-8058-2D89249BC181}"/>
    <cellStyle name="Normal 13 9 4 3 7" xfId="24018" xr:uid="{ACF923E2-2E2E-434C-A9FC-7FE7712D2BFD}"/>
    <cellStyle name="Normal 13 9 4 3 8" xfId="24019" xr:uid="{EEDDC03B-FCE3-471D-ACC7-92FF936A8EF1}"/>
    <cellStyle name="Normal 13 9 4 3 9" xfId="24020" xr:uid="{707DD7C7-78A5-4D16-ABFA-CE478813EC91}"/>
    <cellStyle name="Normal 13 9 4 30" xfId="24021" xr:uid="{5590DEE0-7A5D-4345-BA85-172CB3D2045B}"/>
    <cellStyle name="Normal 13 9 4 31" xfId="24022" xr:uid="{077F5D5B-EBF0-4EC6-9EFB-1F9E042FD5CF}"/>
    <cellStyle name="Normal 13 9 4 4" xfId="24023" xr:uid="{B63EA17D-1B57-4849-BBC5-39E08FF4AF6C}"/>
    <cellStyle name="Normal 13 9 4 4 10" xfId="24024" xr:uid="{EA18AE8B-288A-4B9E-834E-1E05E5BA7D8F}"/>
    <cellStyle name="Normal 13 9 4 4 11" xfId="24025" xr:uid="{6ADAF076-8612-4C53-AD42-ED02C2C3E5BB}"/>
    <cellStyle name="Normal 13 9 4 4 12" xfId="24026" xr:uid="{6E8873DF-A54B-4241-A806-B1D83E5280DF}"/>
    <cellStyle name="Normal 13 9 4 4 13" xfId="24027" xr:uid="{B2440EB0-B75E-4E49-8452-B0EA934423A8}"/>
    <cellStyle name="Normal 13 9 4 4 14" xfId="24028" xr:uid="{720F9B8B-8404-4017-99BF-A1A5D21A7F46}"/>
    <cellStyle name="Normal 13 9 4 4 15" xfId="24029" xr:uid="{053CB4FB-BAC6-41DE-BE02-377567913B5D}"/>
    <cellStyle name="Normal 13 9 4 4 16" xfId="24030" xr:uid="{D5875340-F2BA-4BE3-A7D2-A406025A7CB9}"/>
    <cellStyle name="Normal 13 9 4 4 17" xfId="24031" xr:uid="{EFFC6CAC-29E1-450F-9586-F25B4D6C93CD}"/>
    <cellStyle name="Normal 13 9 4 4 18" xfId="24032" xr:uid="{3D4121DC-37F4-4BC8-9043-3CC8D3FA4FB7}"/>
    <cellStyle name="Normal 13 9 4 4 19" xfId="24033" xr:uid="{15E47252-D09A-4F4D-AB63-182D7ED33042}"/>
    <cellStyle name="Normal 13 9 4 4 2" xfId="24034" xr:uid="{269E0F75-8FE7-4070-82FB-4944CDE22857}"/>
    <cellStyle name="Normal 13 9 4 4 20" xfId="24035" xr:uid="{2935F818-50A8-4C93-AD10-A443D66889C4}"/>
    <cellStyle name="Normal 13 9 4 4 21" xfId="24036" xr:uid="{B3A95E8C-E1AD-4461-A98B-F28A5544F2F4}"/>
    <cellStyle name="Normal 13 9 4 4 22" xfId="24037" xr:uid="{7BF8CA45-22F9-40F3-963E-EF88AF0E7AD9}"/>
    <cellStyle name="Normal 13 9 4 4 3" xfId="24038" xr:uid="{FA1D0DA2-668A-4B7F-9821-DD53DAA585D9}"/>
    <cellStyle name="Normal 13 9 4 4 4" xfId="24039" xr:uid="{8913463A-66A6-41DA-97D8-A501A5581E13}"/>
    <cellStyle name="Normal 13 9 4 4 5" xfId="24040" xr:uid="{9275B6BE-87E6-4FA9-B628-BA01161A4510}"/>
    <cellStyle name="Normal 13 9 4 4 6" xfId="24041" xr:uid="{66E17AD4-BAFA-49D6-94A4-892AA3E2F0CC}"/>
    <cellStyle name="Normal 13 9 4 4 7" xfId="24042" xr:uid="{4A02E123-C538-4B0A-93F6-C940E84EF71E}"/>
    <cellStyle name="Normal 13 9 4 4 8" xfId="24043" xr:uid="{92450728-7D04-454C-AB4C-9EB21B101940}"/>
    <cellStyle name="Normal 13 9 4 4 9" xfId="24044" xr:uid="{4A8AD32E-3FB2-4E70-B6ED-06D13FA5F41E}"/>
    <cellStyle name="Normal 13 9 4 5" xfId="24045" xr:uid="{4E943ACE-2E73-4D54-8A21-E094AABFA5A0}"/>
    <cellStyle name="Normal 13 9 4 5 10" xfId="24046" xr:uid="{D469ED11-7A47-44C9-A5EF-B26021164764}"/>
    <cellStyle name="Normal 13 9 4 5 11" xfId="24047" xr:uid="{C8605070-E903-44BF-96DA-A9E91A46CB78}"/>
    <cellStyle name="Normal 13 9 4 5 12" xfId="24048" xr:uid="{0EE05F29-5947-449F-A7DE-92826EB76F23}"/>
    <cellStyle name="Normal 13 9 4 5 13" xfId="24049" xr:uid="{55DC2F50-8B29-4BDE-8CD6-A20D1CBFE6EB}"/>
    <cellStyle name="Normal 13 9 4 5 14" xfId="24050" xr:uid="{2029A4CB-B6F1-449A-A398-82ED1F1B27B6}"/>
    <cellStyle name="Normal 13 9 4 5 15" xfId="24051" xr:uid="{EB6BFE3D-F5EC-490B-8BBF-401D8957876A}"/>
    <cellStyle name="Normal 13 9 4 5 16" xfId="24052" xr:uid="{3EDC3C4D-EF2C-4DCF-9858-ED0522B80324}"/>
    <cellStyle name="Normal 13 9 4 5 17" xfId="24053" xr:uid="{767BFD6B-2C76-4392-B3BC-B8B8610243C2}"/>
    <cellStyle name="Normal 13 9 4 5 18" xfId="24054" xr:uid="{B3162268-1963-4167-A2D9-C376092ABA69}"/>
    <cellStyle name="Normal 13 9 4 5 19" xfId="24055" xr:uid="{C28055F1-963C-4F8E-9666-BC1323E957D8}"/>
    <cellStyle name="Normal 13 9 4 5 2" xfId="24056" xr:uid="{CC959EFF-F874-4D2E-97D0-C83D2CAE3822}"/>
    <cellStyle name="Normal 13 9 4 5 20" xfId="24057" xr:uid="{8C0A8899-7104-41BB-9048-3EE8398F0356}"/>
    <cellStyle name="Normal 13 9 4 5 21" xfId="24058" xr:uid="{97794835-0829-44DC-B714-158F1E562A91}"/>
    <cellStyle name="Normal 13 9 4 5 22" xfId="24059" xr:uid="{F1226B42-09F9-441E-BC67-78CE362103D3}"/>
    <cellStyle name="Normal 13 9 4 5 3" xfId="24060" xr:uid="{95348623-01C8-44C0-925C-8AFFC0E31835}"/>
    <cellStyle name="Normal 13 9 4 5 4" xfId="24061" xr:uid="{16D8096D-5A0C-4528-91ED-A79189E8C9FD}"/>
    <cellStyle name="Normal 13 9 4 5 5" xfId="24062" xr:uid="{8CFBD056-1DCB-41A7-B906-44A6B6580BDE}"/>
    <cellStyle name="Normal 13 9 4 5 6" xfId="24063" xr:uid="{CD4D4879-8AC9-48E2-8570-4397ED627710}"/>
    <cellStyle name="Normal 13 9 4 5 7" xfId="24064" xr:uid="{B7681606-9AE9-42E6-AE16-1F7072688ABD}"/>
    <cellStyle name="Normal 13 9 4 5 8" xfId="24065" xr:uid="{EBBE3DCB-CFB0-4C3B-9CDE-A8DAC34BAFB6}"/>
    <cellStyle name="Normal 13 9 4 5 9" xfId="24066" xr:uid="{697F353D-DA5B-4C8C-80A0-0DE35A633415}"/>
    <cellStyle name="Normal 13 9 4 6" xfId="24067" xr:uid="{00D4F99D-7080-45D6-975E-F91277E90F87}"/>
    <cellStyle name="Normal 13 9 4 6 10" xfId="24068" xr:uid="{F330514B-832A-438E-B697-867FA86DD5BA}"/>
    <cellStyle name="Normal 13 9 4 6 11" xfId="24069" xr:uid="{E59A6420-E72D-4FC6-8812-E5A7CAEE05AB}"/>
    <cellStyle name="Normal 13 9 4 6 12" xfId="24070" xr:uid="{FC062654-6C78-4694-99A3-82926610D2D8}"/>
    <cellStyle name="Normal 13 9 4 6 13" xfId="24071" xr:uid="{8B0D5566-A2F0-4B47-A4A4-3DF61C969275}"/>
    <cellStyle name="Normal 13 9 4 6 14" xfId="24072" xr:uid="{DBE55273-AC59-4F35-BE8E-F96C3C85B714}"/>
    <cellStyle name="Normal 13 9 4 6 15" xfId="24073" xr:uid="{52A163B7-0905-4EFB-B4F5-411459C1DBDB}"/>
    <cellStyle name="Normal 13 9 4 6 16" xfId="24074" xr:uid="{7D918C6E-8582-4EB2-8EB9-A03C68CA5CEF}"/>
    <cellStyle name="Normal 13 9 4 6 17" xfId="24075" xr:uid="{9962C526-0ABB-406E-8938-8BC25BCCC71F}"/>
    <cellStyle name="Normal 13 9 4 6 18" xfId="24076" xr:uid="{5CC0875A-BFBC-4204-B3F9-33EE35AAFDBB}"/>
    <cellStyle name="Normal 13 9 4 6 19" xfId="24077" xr:uid="{8C02EACE-D659-4C59-B49E-AFEE9C183047}"/>
    <cellStyle name="Normal 13 9 4 6 2" xfId="24078" xr:uid="{D5DEDE8A-2AAC-4547-9EEE-754045CF7559}"/>
    <cellStyle name="Normal 13 9 4 6 20" xfId="24079" xr:uid="{07DA13A1-8741-4E2E-B189-63B534398915}"/>
    <cellStyle name="Normal 13 9 4 6 21" xfId="24080" xr:uid="{A89B4E9D-7463-4FF8-9A3B-9126F39DF73A}"/>
    <cellStyle name="Normal 13 9 4 6 22" xfId="24081" xr:uid="{BA7029F4-51D7-403C-BD4A-BB0635BF64A6}"/>
    <cellStyle name="Normal 13 9 4 6 3" xfId="24082" xr:uid="{6BDD8171-0709-4527-B709-6DDD8C3A15D6}"/>
    <cellStyle name="Normal 13 9 4 6 4" xfId="24083" xr:uid="{F26BA0B0-7C7F-429A-A0EA-422375CBA8E8}"/>
    <cellStyle name="Normal 13 9 4 6 5" xfId="24084" xr:uid="{AE7CE886-861D-40FC-8D73-AB6844AD7DE4}"/>
    <cellStyle name="Normal 13 9 4 6 6" xfId="24085" xr:uid="{DC73C360-02FB-4102-A735-05E916AF7095}"/>
    <cellStyle name="Normal 13 9 4 6 7" xfId="24086" xr:uid="{5AC4D1CB-9D69-4FCD-A53F-BA547B1E53B8}"/>
    <cellStyle name="Normal 13 9 4 6 8" xfId="24087" xr:uid="{F6FDC074-986C-42AF-9EE9-3F288089ACF1}"/>
    <cellStyle name="Normal 13 9 4 6 9" xfId="24088" xr:uid="{BA967C93-6CFF-4087-93B9-574A3EBC3B78}"/>
    <cellStyle name="Normal 13 9 4 7" xfId="24089" xr:uid="{B6DEC773-0D69-4033-AFA0-8EF1FAAD6220}"/>
    <cellStyle name="Normal 13 9 4 7 10" xfId="24090" xr:uid="{A6695AF5-D844-49DD-9967-4FEBC36E18F8}"/>
    <cellStyle name="Normal 13 9 4 7 11" xfId="24091" xr:uid="{5D3E5B7D-8494-40D0-A614-BF5C7E3DCEC7}"/>
    <cellStyle name="Normal 13 9 4 7 12" xfId="24092" xr:uid="{B510E26F-619C-4136-AFBE-05FB7F5C46FE}"/>
    <cellStyle name="Normal 13 9 4 7 13" xfId="24093" xr:uid="{FF69DBB5-3219-4B9E-A471-B2DFFC014594}"/>
    <cellStyle name="Normal 13 9 4 7 14" xfId="24094" xr:uid="{952CC176-1249-47E9-B800-B69F6C244A3E}"/>
    <cellStyle name="Normal 13 9 4 7 15" xfId="24095" xr:uid="{CC52705C-313D-4A5C-9E17-68D283234941}"/>
    <cellStyle name="Normal 13 9 4 7 16" xfId="24096" xr:uid="{28603879-7012-48A5-8420-B16E4FACD5BA}"/>
    <cellStyle name="Normal 13 9 4 7 17" xfId="24097" xr:uid="{C129C1E5-2A47-4D2C-AD9F-84DD52B7C1FE}"/>
    <cellStyle name="Normal 13 9 4 7 18" xfId="24098" xr:uid="{F36CF185-E974-4870-A878-33C5CDF0FE28}"/>
    <cellStyle name="Normal 13 9 4 7 19" xfId="24099" xr:uid="{45ED3EBA-333A-4866-B0D4-764301B7750B}"/>
    <cellStyle name="Normal 13 9 4 7 2" xfId="24100" xr:uid="{E861D5A8-7E33-4361-890D-A267CE5D1455}"/>
    <cellStyle name="Normal 13 9 4 7 20" xfId="24101" xr:uid="{B4D99414-2DFF-4D06-8C96-12C2E0EF2B9F}"/>
    <cellStyle name="Normal 13 9 4 7 21" xfId="24102" xr:uid="{95301D49-506D-416B-A65B-4D27955FA08B}"/>
    <cellStyle name="Normal 13 9 4 7 22" xfId="24103" xr:uid="{5C90F296-C8C5-475D-A06E-060FE41CD6C9}"/>
    <cellStyle name="Normal 13 9 4 7 3" xfId="24104" xr:uid="{DE712D94-8BF2-4B59-BDE5-71F21B661DF4}"/>
    <cellStyle name="Normal 13 9 4 7 4" xfId="24105" xr:uid="{9E1313FB-136F-4E79-A787-56393DB3CE62}"/>
    <cellStyle name="Normal 13 9 4 7 5" xfId="24106" xr:uid="{6BB3FC49-EAC9-41FE-9C0F-F25AAE773BAD}"/>
    <cellStyle name="Normal 13 9 4 7 6" xfId="24107" xr:uid="{21E07AA4-77C4-4680-99E2-7B126C5000E3}"/>
    <cellStyle name="Normal 13 9 4 7 7" xfId="24108" xr:uid="{34890081-6B65-480F-B2A0-4242F83A72E6}"/>
    <cellStyle name="Normal 13 9 4 7 8" xfId="24109" xr:uid="{3EA52557-606F-4795-9E3E-E7A3128C25C2}"/>
    <cellStyle name="Normal 13 9 4 7 9" xfId="24110" xr:uid="{A9F95A5E-CC51-4E2C-A6BC-5D61D87D6232}"/>
    <cellStyle name="Normal 13 9 4 8" xfId="24111" xr:uid="{C9482AB6-E955-4C48-952D-02AD4ABCD999}"/>
    <cellStyle name="Normal 13 9 4 8 10" xfId="24112" xr:uid="{B5FE183C-3533-4648-8739-0D1B75B51006}"/>
    <cellStyle name="Normal 13 9 4 8 11" xfId="24113" xr:uid="{0FA4C615-E188-42A9-86C0-08D145B99C14}"/>
    <cellStyle name="Normal 13 9 4 8 12" xfId="24114" xr:uid="{DA941429-8464-4A05-B91B-39C9C5D47FC5}"/>
    <cellStyle name="Normal 13 9 4 8 13" xfId="24115" xr:uid="{DE3D6C05-CB3E-4FD5-BE87-5E3DCF6E5312}"/>
    <cellStyle name="Normal 13 9 4 8 14" xfId="24116" xr:uid="{7FFCB687-3ECF-4FEB-AB50-E91D744A90C4}"/>
    <cellStyle name="Normal 13 9 4 8 15" xfId="24117" xr:uid="{4A31801D-C19D-4F45-B261-9771E21DE8F5}"/>
    <cellStyle name="Normal 13 9 4 8 16" xfId="24118" xr:uid="{DB5B7CC1-B95F-4151-B7D2-C26A0AD602DF}"/>
    <cellStyle name="Normal 13 9 4 8 17" xfId="24119" xr:uid="{AF651504-02A9-4DEF-A01A-B134903CF609}"/>
    <cellStyle name="Normal 13 9 4 8 18" xfId="24120" xr:uid="{DF6951DC-DF50-4CCE-818B-86E3A6A6B70E}"/>
    <cellStyle name="Normal 13 9 4 8 19" xfId="24121" xr:uid="{71F8A586-D1FF-46E4-93C7-E43483F8671C}"/>
    <cellStyle name="Normal 13 9 4 8 2" xfId="24122" xr:uid="{7AE6745B-B268-4CDB-9F96-808A0E7D53A2}"/>
    <cellStyle name="Normal 13 9 4 8 20" xfId="24123" xr:uid="{AAC76BE1-B4D4-4E34-BFFA-FF340C4CFA45}"/>
    <cellStyle name="Normal 13 9 4 8 21" xfId="24124" xr:uid="{75C8C236-00D7-40DA-9E7D-56263493B291}"/>
    <cellStyle name="Normal 13 9 4 8 22" xfId="24125" xr:uid="{F7003845-9F03-4087-9F79-3FC57D4AE436}"/>
    <cellStyle name="Normal 13 9 4 8 3" xfId="24126" xr:uid="{8E270E31-4272-43A9-91EF-E95E76FB3026}"/>
    <cellStyle name="Normal 13 9 4 8 4" xfId="24127" xr:uid="{E460AD72-23E6-43EF-A04B-9090A0DEA30A}"/>
    <cellStyle name="Normal 13 9 4 8 5" xfId="24128" xr:uid="{97E2E5D3-990D-448B-8D85-0637A08E65BF}"/>
    <cellStyle name="Normal 13 9 4 8 6" xfId="24129" xr:uid="{66364093-2EA7-4268-9889-2FB4E723EB2C}"/>
    <cellStyle name="Normal 13 9 4 8 7" xfId="24130" xr:uid="{28214B89-C03F-46DA-BE01-3220E9A1221B}"/>
    <cellStyle name="Normal 13 9 4 8 8" xfId="24131" xr:uid="{AC9082CC-A2A9-40B4-BD87-62DE8FFDFF22}"/>
    <cellStyle name="Normal 13 9 4 8 9" xfId="24132" xr:uid="{D7E174AD-5894-47F9-B1A0-CE1765ED0A13}"/>
    <cellStyle name="Normal 13 9 4 9" xfId="24133" xr:uid="{65DA8138-ED2F-4E09-9D14-F6F7BCC160E4}"/>
    <cellStyle name="Normal 13 9 4 9 10" xfId="24134" xr:uid="{A82DFBB3-F90A-4C98-9B20-BA2AED68ECEA}"/>
    <cellStyle name="Normal 13 9 4 9 11" xfId="24135" xr:uid="{EB3E591E-B31E-40EE-B137-1EC1D1B864F5}"/>
    <cellStyle name="Normal 13 9 4 9 12" xfId="24136" xr:uid="{7DB8A160-9957-4D33-84A0-D7B43C43F1C3}"/>
    <cellStyle name="Normal 13 9 4 9 13" xfId="24137" xr:uid="{4BFFB777-01F8-41BC-A219-AF0BFD69D9EA}"/>
    <cellStyle name="Normal 13 9 4 9 14" xfId="24138" xr:uid="{2568601B-665C-4A11-9CE5-9D5C9E999DA0}"/>
    <cellStyle name="Normal 13 9 4 9 15" xfId="24139" xr:uid="{9580C36D-8E11-4480-B7F4-0A54A455F6DE}"/>
    <cellStyle name="Normal 13 9 4 9 16" xfId="24140" xr:uid="{41141D49-E064-4B1C-8F0D-30872B077963}"/>
    <cellStyle name="Normal 13 9 4 9 17" xfId="24141" xr:uid="{DC074662-9B61-427D-901A-DAB57BEED48B}"/>
    <cellStyle name="Normal 13 9 4 9 18" xfId="24142" xr:uid="{A4B98B39-8D5C-4B88-88A5-06C309BF02C5}"/>
    <cellStyle name="Normal 13 9 4 9 19" xfId="24143" xr:uid="{D45CF34C-225A-4D44-82BA-0AEEA0054A87}"/>
    <cellStyle name="Normal 13 9 4 9 2" xfId="24144" xr:uid="{B8D9F905-870E-49A0-88F6-EDB17443D9F9}"/>
    <cellStyle name="Normal 13 9 4 9 20" xfId="24145" xr:uid="{FF6A9B84-459C-4061-9F5D-4B6E19216515}"/>
    <cellStyle name="Normal 13 9 4 9 21" xfId="24146" xr:uid="{A6D1B66D-8076-4A2F-AD3A-38FB6F190B10}"/>
    <cellStyle name="Normal 13 9 4 9 22" xfId="24147" xr:uid="{ABFF44FC-A32F-4B7C-B9DD-11E6C814C2CE}"/>
    <cellStyle name="Normal 13 9 4 9 3" xfId="24148" xr:uid="{57AB26B1-5C4A-4492-8585-EFAE72345929}"/>
    <cellStyle name="Normal 13 9 4 9 4" xfId="24149" xr:uid="{809FD185-5E32-43D3-B65B-5FA234F70CEC}"/>
    <cellStyle name="Normal 13 9 4 9 5" xfId="24150" xr:uid="{DB2AF3C7-B3C5-4653-82DE-1D04B7E596D8}"/>
    <cellStyle name="Normal 13 9 4 9 6" xfId="24151" xr:uid="{2DBF5CC8-28B6-4A14-B159-BA0BA9C6EABE}"/>
    <cellStyle name="Normal 13 9 4 9 7" xfId="24152" xr:uid="{B947838D-232B-4E16-B247-08D587A525CF}"/>
    <cellStyle name="Normal 13 9 4 9 8" xfId="24153" xr:uid="{C8BF6C11-BB67-4999-8477-6492AAAB3DF5}"/>
    <cellStyle name="Normal 13 9 4 9 9" xfId="24154" xr:uid="{A6B9DAF6-1EE1-40C0-B8B6-722418D8A659}"/>
    <cellStyle name="Normal 13 9 5" xfId="24155" xr:uid="{DDA564D0-53B5-4C93-83BF-205FA0CD85C2}"/>
    <cellStyle name="Normal 13 9 5 10" xfId="24156" xr:uid="{F108DEF4-D34F-4787-AB2B-072DCDCA0F83}"/>
    <cellStyle name="Normal 13 9 5 10 10" xfId="24157" xr:uid="{97820531-849C-4CC2-B6CE-DEEB0ACF85EE}"/>
    <cellStyle name="Normal 13 9 5 10 11" xfId="24158" xr:uid="{08E316BC-6D28-41EB-A2EC-D4B09B572062}"/>
    <cellStyle name="Normal 13 9 5 10 12" xfId="24159" xr:uid="{09B1A96A-4136-4D12-B4F7-65D523B558C1}"/>
    <cellStyle name="Normal 13 9 5 10 13" xfId="24160" xr:uid="{6423B73F-BCBA-45C1-A39B-AB79C129DCCD}"/>
    <cellStyle name="Normal 13 9 5 10 14" xfId="24161" xr:uid="{6344B413-4601-46D0-9C2B-EECA6D70532D}"/>
    <cellStyle name="Normal 13 9 5 10 15" xfId="24162" xr:uid="{BC3ACD0A-5BAD-4126-A670-AA93A0B7A7A2}"/>
    <cellStyle name="Normal 13 9 5 10 16" xfId="24163" xr:uid="{916491B9-66D8-4041-9028-BC0CE6BC8685}"/>
    <cellStyle name="Normal 13 9 5 10 17" xfId="24164" xr:uid="{23D6D520-E074-4574-BE9F-BA31D897E87F}"/>
    <cellStyle name="Normal 13 9 5 10 18" xfId="24165" xr:uid="{4CF8DFA9-776F-4871-98B6-4635FAD4527E}"/>
    <cellStyle name="Normal 13 9 5 10 19" xfId="24166" xr:uid="{986088A3-F38E-46F2-8792-2A98EA7A1412}"/>
    <cellStyle name="Normal 13 9 5 10 2" xfId="24167" xr:uid="{D3981CEF-7899-4A4D-8404-4E5FD8668F55}"/>
    <cellStyle name="Normal 13 9 5 10 20" xfId="24168" xr:uid="{3B019B66-B7D7-4F2E-BBC7-E90A848AF44C}"/>
    <cellStyle name="Normal 13 9 5 10 21" xfId="24169" xr:uid="{167C69AF-FBBE-48FA-8B0E-B6E93B657A8A}"/>
    <cellStyle name="Normal 13 9 5 10 22" xfId="24170" xr:uid="{B3538138-83E5-48F2-9270-4F9D53B1DE37}"/>
    <cellStyle name="Normal 13 9 5 10 3" xfId="24171" xr:uid="{CDB4E5C3-8072-4843-9E44-A0CD06C29647}"/>
    <cellStyle name="Normal 13 9 5 10 4" xfId="24172" xr:uid="{F30A011F-E284-400A-8A2F-8C89F9FAD2C3}"/>
    <cellStyle name="Normal 13 9 5 10 5" xfId="24173" xr:uid="{B0485C2B-D4F8-4AEC-A7EA-7F13FE6CEED8}"/>
    <cellStyle name="Normal 13 9 5 10 6" xfId="24174" xr:uid="{58E94C53-59D8-4AE8-939C-245EB701C540}"/>
    <cellStyle name="Normal 13 9 5 10 7" xfId="24175" xr:uid="{AFF50DAB-D1A6-444E-A8D1-9755861750E2}"/>
    <cellStyle name="Normal 13 9 5 10 8" xfId="24176" xr:uid="{5A4A811A-CCB0-4D6A-8134-25D1B76E47F6}"/>
    <cellStyle name="Normal 13 9 5 10 9" xfId="24177" xr:uid="{6ED58E64-0158-47F5-8AFE-02D4A9079EF3}"/>
    <cellStyle name="Normal 13 9 5 11" xfId="24178" xr:uid="{0C7F4CF1-FB8C-4C6E-938F-DCC32AE06C2A}"/>
    <cellStyle name="Normal 13 9 5 12" xfId="24179" xr:uid="{9A9529B2-D03C-4BC6-8112-0621BE862DDE}"/>
    <cellStyle name="Normal 13 9 5 13" xfId="24180" xr:uid="{56AB99F2-0BC6-4CC6-AD76-1C68FF6D45F5}"/>
    <cellStyle name="Normal 13 9 5 14" xfId="24181" xr:uid="{2C5A9427-B027-4163-8C44-EF4DB0411329}"/>
    <cellStyle name="Normal 13 9 5 15" xfId="24182" xr:uid="{29B8B974-EE1C-4B36-9800-888885E34598}"/>
    <cellStyle name="Normal 13 9 5 16" xfId="24183" xr:uid="{EE612EA3-8E3D-4494-AB2D-E95F7E4A10D9}"/>
    <cellStyle name="Normal 13 9 5 17" xfId="24184" xr:uid="{65D90D33-337D-4F3A-BF1C-2022402629FF}"/>
    <cellStyle name="Normal 13 9 5 18" xfId="24185" xr:uid="{AFC2B6B2-4418-464A-B64D-541FCCD22092}"/>
    <cellStyle name="Normal 13 9 5 19" xfId="24186" xr:uid="{CF93159D-FA59-4F8C-878A-C061C20F5F3C}"/>
    <cellStyle name="Normal 13 9 5 2" xfId="24187" xr:uid="{ECF3715B-7E40-4C09-8F22-72B5F35D0BF5}"/>
    <cellStyle name="Normal 13 9 5 2 10" xfId="24188" xr:uid="{20A2D153-1FA7-4F1C-992C-89ACDDD06087}"/>
    <cellStyle name="Normal 13 9 5 2 11" xfId="24189" xr:uid="{20A6F843-9AEA-48C6-87A7-21029001BA82}"/>
    <cellStyle name="Normal 13 9 5 2 12" xfId="24190" xr:uid="{0D03B137-F8F5-46EF-B340-E161BBDA9D53}"/>
    <cellStyle name="Normal 13 9 5 2 13" xfId="24191" xr:uid="{FA3BB41F-F17D-4F6C-9276-B107338F5306}"/>
    <cellStyle name="Normal 13 9 5 2 14" xfId="24192" xr:uid="{995FE30B-114C-4966-B22C-2E9C85E373FF}"/>
    <cellStyle name="Normal 13 9 5 2 15" xfId="24193" xr:uid="{86B7158E-71A1-4857-BE91-0CB33A83CC06}"/>
    <cellStyle name="Normal 13 9 5 2 16" xfId="24194" xr:uid="{36385582-A824-4F09-BAE9-C82AF9CF091C}"/>
    <cellStyle name="Normal 13 9 5 2 17" xfId="24195" xr:uid="{B8A7C698-0599-40A8-8F46-D89E5E9F2405}"/>
    <cellStyle name="Normal 13 9 5 2 18" xfId="24196" xr:uid="{ACA3C45E-9A3B-4102-87C7-4B95189EBCEA}"/>
    <cellStyle name="Normal 13 9 5 2 19" xfId="24197" xr:uid="{B80C9124-C9C1-4DFF-AEBF-B676180B33D3}"/>
    <cellStyle name="Normal 13 9 5 2 2" xfId="24198" xr:uid="{3EC78503-1A4A-4A52-8133-190DB0D4B032}"/>
    <cellStyle name="Normal 13 9 5 2 20" xfId="24199" xr:uid="{60F30176-6B66-45A6-893B-E9DB27DD3819}"/>
    <cellStyle name="Normal 13 9 5 2 21" xfId="24200" xr:uid="{B880D22C-E2F1-44CA-8F5B-5B71BAC39261}"/>
    <cellStyle name="Normal 13 9 5 2 22" xfId="24201" xr:uid="{7EEFE30D-35B7-46F3-81D6-6BB4EC86E1E3}"/>
    <cellStyle name="Normal 13 9 5 2 3" xfId="24202" xr:uid="{C578272C-3AE3-4E7E-8F1F-378D63833265}"/>
    <cellStyle name="Normal 13 9 5 2 4" xfId="24203" xr:uid="{2B963896-7D1C-42F4-93FB-CC077853F873}"/>
    <cellStyle name="Normal 13 9 5 2 5" xfId="24204" xr:uid="{5AF36815-A190-4AA0-B841-1780647ED496}"/>
    <cellStyle name="Normal 13 9 5 2 6" xfId="24205" xr:uid="{7AD37237-FFBE-446E-A170-03F36BCF3A0E}"/>
    <cellStyle name="Normal 13 9 5 2 7" xfId="24206" xr:uid="{09B82A21-29CD-47B1-BBD0-AB9897AF6F05}"/>
    <cellStyle name="Normal 13 9 5 2 8" xfId="24207" xr:uid="{35F04B41-1FB0-402E-AE3F-FD35F868139C}"/>
    <cellStyle name="Normal 13 9 5 2 9" xfId="24208" xr:uid="{CB630C54-43BC-48B6-855A-CE87605E1D46}"/>
    <cellStyle name="Normal 13 9 5 20" xfId="24209" xr:uid="{DCB4F496-459E-41CC-A96A-BD61C7A819B3}"/>
    <cellStyle name="Normal 13 9 5 21" xfId="24210" xr:uid="{65C7A0B9-490B-4853-8678-93717C92EB5D}"/>
    <cellStyle name="Normal 13 9 5 22" xfId="24211" xr:uid="{C50E7110-0DE4-4AC7-B223-DD123469C708}"/>
    <cellStyle name="Normal 13 9 5 23" xfId="24212" xr:uid="{8A58795B-7139-4B9C-86DB-AD3E8ED7C8F4}"/>
    <cellStyle name="Normal 13 9 5 24" xfId="24213" xr:uid="{67FC521F-A590-43DD-99E3-E9F9F353E2B0}"/>
    <cellStyle name="Normal 13 9 5 25" xfId="24214" xr:uid="{1731A4F9-D48D-47BD-B1FD-C7187C962D83}"/>
    <cellStyle name="Normal 13 9 5 26" xfId="24215" xr:uid="{00C3C299-A98C-49B4-BDA2-6E075100CCCA}"/>
    <cellStyle name="Normal 13 9 5 27" xfId="24216" xr:uid="{C6B31397-4C10-4644-AA45-86DD2826C8C4}"/>
    <cellStyle name="Normal 13 9 5 28" xfId="24217" xr:uid="{BC4AB6B2-C234-4A5E-BCDD-6FBDB15E0F62}"/>
    <cellStyle name="Normal 13 9 5 29" xfId="24218" xr:uid="{A5099A60-CD2E-4413-92DA-2C93C7E9F33A}"/>
    <cellStyle name="Normal 13 9 5 3" xfId="24219" xr:uid="{3DB1BE4D-AFF7-4BBA-A8CF-175EA2B7B11C}"/>
    <cellStyle name="Normal 13 9 5 3 10" xfId="24220" xr:uid="{3A5DE4B2-8997-4564-B2AF-17542BD46B95}"/>
    <cellStyle name="Normal 13 9 5 3 11" xfId="24221" xr:uid="{DCEED8AE-183C-4809-A35D-95929DDAE0EB}"/>
    <cellStyle name="Normal 13 9 5 3 12" xfId="24222" xr:uid="{BEAAAB77-5D0E-4ED0-A127-6FD6866465A6}"/>
    <cellStyle name="Normal 13 9 5 3 13" xfId="24223" xr:uid="{50746E7D-B251-4C38-8C04-602DA8D76396}"/>
    <cellStyle name="Normal 13 9 5 3 14" xfId="24224" xr:uid="{80B0D86B-C01C-465D-954C-8A05AEDB0005}"/>
    <cellStyle name="Normal 13 9 5 3 15" xfId="24225" xr:uid="{6AFA8320-B6BB-4019-80EA-B8B41A04950C}"/>
    <cellStyle name="Normal 13 9 5 3 16" xfId="24226" xr:uid="{8670FB0D-8E0E-4D5D-8D2E-47CD176FBC56}"/>
    <cellStyle name="Normal 13 9 5 3 17" xfId="24227" xr:uid="{7C129ECC-E064-4493-9E58-95D8CB5F5FEE}"/>
    <cellStyle name="Normal 13 9 5 3 18" xfId="24228" xr:uid="{774F5A0F-1CDB-45E4-A314-63106EBEA8D8}"/>
    <cellStyle name="Normal 13 9 5 3 19" xfId="24229" xr:uid="{F4C12F7F-57EC-4436-B187-2AA3389F7247}"/>
    <cellStyle name="Normal 13 9 5 3 2" xfId="24230" xr:uid="{9D3EBF64-0A2D-40FB-A016-626262C3128E}"/>
    <cellStyle name="Normal 13 9 5 3 20" xfId="24231" xr:uid="{03A1F038-A828-4380-9753-352A69FFF2B5}"/>
    <cellStyle name="Normal 13 9 5 3 21" xfId="24232" xr:uid="{22D6398A-C1DA-42C7-B9BD-6A1A522ADE63}"/>
    <cellStyle name="Normal 13 9 5 3 22" xfId="24233" xr:uid="{188F77D1-9329-4CAF-8252-F654E15B0766}"/>
    <cellStyle name="Normal 13 9 5 3 3" xfId="24234" xr:uid="{B9971B70-8AEE-427B-BF3C-65862705F33D}"/>
    <cellStyle name="Normal 13 9 5 3 4" xfId="24235" xr:uid="{946CE94B-4872-4E4D-A3FC-0F26D351894F}"/>
    <cellStyle name="Normal 13 9 5 3 5" xfId="24236" xr:uid="{E025C319-0E91-4D43-BDA9-19D3EF4EF67F}"/>
    <cellStyle name="Normal 13 9 5 3 6" xfId="24237" xr:uid="{7481F6DB-CA11-4D8F-BA1F-882046C13DBB}"/>
    <cellStyle name="Normal 13 9 5 3 7" xfId="24238" xr:uid="{DCC3BBD4-3232-4BCF-BF9E-C9D5AD2F0B0F}"/>
    <cellStyle name="Normal 13 9 5 3 8" xfId="24239" xr:uid="{EF3AE035-4344-48D2-BF94-41F1EDB23CFF}"/>
    <cellStyle name="Normal 13 9 5 3 9" xfId="24240" xr:uid="{C6496A44-53FF-4031-A3B6-AE816929B743}"/>
    <cellStyle name="Normal 13 9 5 30" xfId="24241" xr:uid="{7DFAD20A-9E8F-4333-B75D-AD07853781A0}"/>
    <cellStyle name="Normal 13 9 5 31" xfId="24242" xr:uid="{29203902-AF70-4382-B263-D60F91BDD168}"/>
    <cellStyle name="Normal 13 9 5 4" xfId="24243" xr:uid="{B98332C0-6F18-4327-95AD-1BA9E821C86D}"/>
    <cellStyle name="Normal 13 9 5 4 10" xfId="24244" xr:uid="{930FCC3B-334D-4AA4-9F99-21F3E4668DA5}"/>
    <cellStyle name="Normal 13 9 5 4 11" xfId="24245" xr:uid="{6CF294E3-5C4B-47F4-B499-B0EDFE6342A7}"/>
    <cellStyle name="Normal 13 9 5 4 12" xfId="24246" xr:uid="{0D977FB0-B8B8-4059-ADF1-EFFBB3136A4F}"/>
    <cellStyle name="Normal 13 9 5 4 13" xfId="24247" xr:uid="{3CC039C6-A622-4854-94EB-86E28034C8F1}"/>
    <cellStyle name="Normal 13 9 5 4 14" xfId="24248" xr:uid="{28178136-D1B7-4494-BFB1-7D05C7C4FC57}"/>
    <cellStyle name="Normal 13 9 5 4 15" xfId="24249" xr:uid="{D70295B0-347C-4DBB-A105-099238EC837A}"/>
    <cellStyle name="Normal 13 9 5 4 16" xfId="24250" xr:uid="{B155F480-AC55-498B-8123-C16002CF7674}"/>
    <cellStyle name="Normal 13 9 5 4 17" xfId="24251" xr:uid="{5E74B7A8-44AE-48AA-B617-DE9846137306}"/>
    <cellStyle name="Normal 13 9 5 4 18" xfId="24252" xr:uid="{10CFA2EE-D78F-46B2-BC61-FF50BAE9DA4E}"/>
    <cellStyle name="Normal 13 9 5 4 19" xfId="24253" xr:uid="{EF9F11A2-58E2-4EC4-AA68-D0060324381E}"/>
    <cellStyle name="Normal 13 9 5 4 2" xfId="24254" xr:uid="{444865A1-192F-45F0-BE6E-2D6921434F18}"/>
    <cellStyle name="Normal 13 9 5 4 20" xfId="24255" xr:uid="{0845994B-C8B7-4B8A-8CB1-3C34A492AA6E}"/>
    <cellStyle name="Normal 13 9 5 4 21" xfId="24256" xr:uid="{101B652A-316A-4250-8CC3-4BCD5E3A6DD6}"/>
    <cellStyle name="Normal 13 9 5 4 22" xfId="24257" xr:uid="{CAE87595-1BFE-4A26-98B7-6862530279DB}"/>
    <cellStyle name="Normal 13 9 5 4 3" xfId="24258" xr:uid="{137FCA53-936F-483B-8E26-7C7DBE6F4002}"/>
    <cellStyle name="Normal 13 9 5 4 4" xfId="24259" xr:uid="{2EB5FA53-24B8-41D3-9ED8-F30EAB433282}"/>
    <cellStyle name="Normal 13 9 5 4 5" xfId="24260" xr:uid="{9452AE24-0556-4CBB-BA21-C4D3270D3FD8}"/>
    <cellStyle name="Normal 13 9 5 4 6" xfId="24261" xr:uid="{DD439EE0-F294-4129-98FB-50FE5003A684}"/>
    <cellStyle name="Normal 13 9 5 4 7" xfId="24262" xr:uid="{5D74D379-F6E2-4459-AD4B-CEC58566281C}"/>
    <cellStyle name="Normal 13 9 5 4 8" xfId="24263" xr:uid="{3BB2CB72-556F-4A7E-976A-BB0488F39EF6}"/>
    <cellStyle name="Normal 13 9 5 4 9" xfId="24264" xr:uid="{0817C729-7F41-442E-9063-356B743DDE55}"/>
    <cellStyle name="Normal 13 9 5 5" xfId="24265" xr:uid="{2C21C5A1-36DC-4E37-94B2-A2DC727C3F31}"/>
    <cellStyle name="Normal 13 9 5 5 10" xfId="24266" xr:uid="{18D81D99-5E16-4ACA-9E33-CB8C50DE39D8}"/>
    <cellStyle name="Normal 13 9 5 5 11" xfId="24267" xr:uid="{B61E6D33-51F0-4538-8E37-ED55527B89AE}"/>
    <cellStyle name="Normal 13 9 5 5 12" xfId="24268" xr:uid="{D54FA341-4759-4744-872C-893CF5EC32F7}"/>
    <cellStyle name="Normal 13 9 5 5 13" xfId="24269" xr:uid="{C98B2076-55F0-4AF7-94A0-3EBD4CEE5F99}"/>
    <cellStyle name="Normal 13 9 5 5 14" xfId="24270" xr:uid="{7FF09674-C1DD-4C34-B439-5FF76E54A591}"/>
    <cellStyle name="Normal 13 9 5 5 15" xfId="24271" xr:uid="{8E8EE1E7-D20A-4041-A052-FAA85384A067}"/>
    <cellStyle name="Normal 13 9 5 5 16" xfId="24272" xr:uid="{0DBC20D7-DC48-45B6-B7E8-804BFC5AB444}"/>
    <cellStyle name="Normal 13 9 5 5 17" xfId="24273" xr:uid="{88C2A76D-6889-4729-8AF8-D4FEA619FF63}"/>
    <cellStyle name="Normal 13 9 5 5 18" xfId="24274" xr:uid="{1DA0DF04-D826-4DCF-92C3-92D56AF10BF8}"/>
    <cellStyle name="Normal 13 9 5 5 19" xfId="24275" xr:uid="{D36D6826-3EA3-4E4F-BB90-42DEB48BF82D}"/>
    <cellStyle name="Normal 13 9 5 5 2" xfId="24276" xr:uid="{02A7E1BC-24EC-48DB-A304-CE7FAC1472DB}"/>
    <cellStyle name="Normal 13 9 5 5 20" xfId="24277" xr:uid="{C4CADEBC-C1C0-4970-8B2A-999C1C0D074F}"/>
    <cellStyle name="Normal 13 9 5 5 21" xfId="24278" xr:uid="{06C4BE8D-15EC-4A0A-8668-8608D67ABDF1}"/>
    <cellStyle name="Normal 13 9 5 5 22" xfId="24279" xr:uid="{F9CCEEEE-5042-40A0-BCB2-BC0B01A17E62}"/>
    <cellStyle name="Normal 13 9 5 5 3" xfId="24280" xr:uid="{FFFB3531-0A7C-4174-A74E-FB0FFA3950D5}"/>
    <cellStyle name="Normal 13 9 5 5 4" xfId="24281" xr:uid="{0A534A4A-D2CF-4D12-9F35-A912CE35B38B}"/>
    <cellStyle name="Normal 13 9 5 5 5" xfId="24282" xr:uid="{EE60B146-2F9E-40BE-BEF4-65F4E43B3CE4}"/>
    <cellStyle name="Normal 13 9 5 5 6" xfId="24283" xr:uid="{F42C82B7-4CE8-48FA-A4B8-4D0DB8C3DF90}"/>
    <cellStyle name="Normal 13 9 5 5 7" xfId="24284" xr:uid="{69FEE8CE-CC86-4FC4-8F1D-D60BF552F8B6}"/>
    <cellStyle name="Normal 13 9 5 5 8" xfId="24285" xr:uid="{8DB7C569-DBDC-4B86-B751-E2C78FB1DFA0}"/>
    <cellStyle name="Normal 13 9 5 5 9" xfId="24286" xr:uid="{06067BBF-D4CF-49F3-A204-CABF82E3CD0F}"/>
    <cellStyle name="Normal 13 9 5 6" xfId="24287" xr:uid="{68B70501-0B39-4ABF-8715-760731619CFB}"/>
    <cellStyle name="Normal 13 9 5 6 10" xfId="24288" xr:uid="{0B32B84F-B700-4286-A1B0-AC4B5958D359}"/>
    <cellStyle name="Normal 13 9 5 6 11" xfId="24289" xr:uid="{754F9530-CF35-4C04-80ED-611CF210D79D}"/>
    <cellStyle name="Normal 13 9 5 6 12" xfId="24290" xr:uid="{3CD20BB7-F1AF-4CAC-B3FD-8E417A7196FC}"/>
    <cellStyle name="Normal 13 9 5 6 13" xfId="24291" xr:uid="{B91F421B-1DC0-469F-B3B0-6163913BE048}"/>
    <cellStyle name="Normal 13 9 5 6 14" xfId="24292" xr:uid="{2F8626E6-CFE8-487C-B28A-F5070C1D8E51}"/>
    <cellStyle name="Normal 13 9 5 6 15" xfId="24293" xr:uid="{B3020CF4-819F-4E7E-85A8-5768694A94F9}"/>
    <cellStyle name="Normal 13 9 5 6 16" xfId="24294" xr:uid="{DEF1B216-EAF7-419F-A61C-C2900B901CCB}"/>
    <cellStyle name="Normal 13 9 5 6 17" xfId="24295" xr:uid="{93AD46BF-475D-4395-98DA-44D1C8F30ACD}"/>
    <cellStyle name="Normal 13 9 5 6 18" xfId="24296" xr:uid="{14538B28-DF13-4C2E-87DC-1B1B665C9A69}"/>
    <cellStyle name="Normal 13 9 5 6 19" xfId="24297" xr:uid="{EAFBFF7F-2554-4521-AC01-621E9F7A779D}"/>
    <cellStyle name="Normal 13 9 5 6 2" xfId="24298" xr:uid="{870218B9-24CF-4610-8644-B2B96D4C47BD}"/>
    <cellStyle name="Normal 13 9 5 6 20" xfId="24299" xr:uid="{D6C4DF30-8E91-49F7-B1E8-DD2F56AD332C}"/>
    <cellStyle name="Normal 13 9 5 6 21" xfId="24300" xr:uid="{2A1B1383-7517-4392-857D-41B4A34E793D}"/>
    <cellStyle name="Normal 13 9 5 6 22" xfId="24301" xr:uid="{BCCEE12A-CE9A-44AC-9CF7-9E217A9C49D3}"/>
    <cellStyle name="Normal 13 9 5 6 3" xfId="24302" xr:uid="{A6D15907-D28D-4D37-BC0C-9C0079589A95}"/>
    <cellStyle name="Normal 13 9 5 6 4" xfId="24303" xr:uid="{FA754EEF-3BD5-4288-BE35-29AD9D82FD7F}"/>
    <cellStyle name="Normal 13 9 5 6 5" xfId="24304" xr:uid="{B5C89729-8A62-4412-B63F-AD313D9C3CCC}"/>
    <cellStyle name="Normal 13 9 5 6 6" xfId="24305" xr:uid="{F4233A63-2F31-4BF3-BAB4-15EE2582D6DE}"/>
    <cellStyle name="Normal 13 9 5 6 7" xfId="24306" xr:uid="{D87C5535-CE37-48F7-BC49-9EF06DD2E83C}"/>
    <cellStyle name="Normal 13 9 5 6 8" xfId="24307" xr:uid="{6C6A4067-0505-464C-AD62-85C44B899376}"/>
    <cellStyle name="Normal 13 9 5 6 9" xfId="24308" xr:uid="{FC5702F3-6F32-43DD-9DE1-C0B8435ACAF1}"/>
    <cellStyle name="Normal 13 9 5 7" xfId="24309" xr:uid="{1CF020BE-AF9F-4D98-AA49-A7404BBF954D}"/>
    <cellStyle name="Normal 13 9 5 7 10" xfId="24310" xr:uid="{86FDB54C-0C40-4BEE-BD56-88E08F01CA0C}"/>
    <cellStyle name="Normal 13 9 5 7 11" xfId="24311" xr:uid="{3374A547-2B8E-4716-8E49-D1A2696D9E36}"/>
    <cellStyle name="Normal 13 9 5 7 12" xfId="24312" xr:uid="{ACB3D61D-4CDF-4D94-80F2-155ACDC206F7}"/>
    <cellStyle name="Normal 13 9 5 7 13" xfId="24313" xr:uid="{C521B351-C879-4334-9EC6-90AF8FD44A6D}"/>
    <cellStyle name="Normal 13 9 5 7 14" xfId="24314" xr:uid="{0FAF1863-C82B-4536-A97D-A4233DF4E6EB}"/>
    <cellStyle name="Normal 13 9 5 7 15" xfId="24315" xr:uid="{4BC8F4D4-BB3B-47F5-9654-9FBB8E65D81B}"/>
    <cellStyle name="Normal 13 9 5 7 16" xfId="24316" xr:uid="{47B40CAF-0882-453A-BD89-BAC0D9BADB52}"/>
    <cellStyle name="Normal 13 9 5 7 17" xfId="24317" xr:uid="{0B711FF4-04CD-4298-8DF8-AA0EDB4DC449}"/>
    <cellStyle name="Normal 13 9 5 7 18" xfId="24318" xr:uid="{F5B0C278-DD26-4C7D-9164-50AF6668734B}"/>
    <cellStyle name="Normal 13 9 5 7 19" xfId="24319" xr:uid="{E20D5F0F-95B3-402E-ADB2-C979155EEA74}"/>
    <cellStyle name="Normal 13 9 5 7 2" xfId="24320" xr:uid="{A97DA689-0BDA-454F-9EC0-4473FE232C86}"/>
    <cellStyle name="Normal 13 9 5 7 20" xfId="24321" xr:uid="{E034F9CD-F051-413D-8C14-6522288C60A6}"/>
    <cellStyle name="Normal 13 9 5 7 21" xfId="24322" xr:uid="{3511880E-46AB-4863-86F8-4895AE4E4EED}"/>
    <cellStyle name="Normal 13 9 5 7 22" xfId="24323" xr:uid="{AFA5F2CD-13CA-4F4E-ABDB-1355D6458889}"/>
    <cellStyle name="Normal 13 9 5 7 3" xfId="24324" xr:uid="{5F04EFE5-55F5-486F-A91A-FED86805A356}"/>
    <cellStyle name="Normal 13 9 5 7 4" xfId="24325" xr:uid="{C752759D-C34A-48A4-8934-1B2974C20246}"/>
    <cellStyle name="Normal 13 9 5 7 5" xfId="24326" xr:uid="{CBCD4D00-7482-469A-92AA-7953AB3E1510}"/>
    <cellStyle name="Normal 13 9 5 7 6" xfId="24327" xr:uid="{4A85842F-3736-4D44-9EE8-0C37956B23C6}"/>
    <cellStyle name="Normal 13 9 5 7 7" xfId="24328" xr:uid="{430E6826-C440-4C46-A762-C65E94F3CED3}"/>
    <cellStyle name="Normal 13 9 5 7 8" xfId="24329" xr:uid="{AD3107C4-2A52-4BD7-B8F9-EA41ADF1E4C8}"/>
    <cellStyle name="Normal 13 9 5 7 9" xfId="24330" xr:uid="{16C30C0E-425D-4F1B-8A0F-A24C1A739B3F}"/>
    <cellStyle name="Normal 13 9 5 8" xfId="24331" xr:uid="{D85F4F12-2390-4DA4-A2AD-3D02C841CF3D}"/>
    <cellStyle name="Normal 13 9 5 8 10" xfId="24332" xr:uid="{370A1B0E-A0C0-4436-9072-1216DD42F9F3}"/>
    <cellStyle name="Normal 13 9 5 8 11" xfId="24333" xr:uid="{390C5887-A967-48A1-B112-F61DDE8E064A}"/>
    <cellStyle name="Normal 13 9 5 8 12" xfId="24334" xr:uid="{E6288F1F-E6BD-4DE9-AA52-279E59623A48}"/>
    <cellStyle name="Normal 13 9 5 8 13" xfId="24335" xr:uid="{73E69745-3B87-4FC4-8E5E-0AC9E7BF63EE}"/>
    <cellStyle name="Normal 13 9 5 8 14" xfId="24336" xr:uid="{49D0329C-8BF5-4C5B-A65F-FFE64828EC93}"/>
    <cellStyle name="Normal 13 9 5 8 15" xfId="24337" xr:uid="{982053E2-090E-4800-97A3-903E30DFF73E}"/>
    <cellStyle name="Normal 13 9 5 8 16" xfId="24338" xr:uid="{27DB4E84-E8B3-406D-BB6E-03C92923B1E6}"/>
    <cellStyle name="Normal 13 9 5 8 17" xfId="24339" xr:uid="{DE250AE8-C67F-4127-B80C-209508F87B0B}"/>
    <cellStyle name="Normal 13 9 5 8 18" xfId="24340" xr:uid="{14CDD0A0-5F24-4C0E-932A-EA3E4039B222}"/>
    <cellStyle name="Normal 13 9 5 8 19" xfId="24341" xr:uid="{DFDC11B5-B399-4C7F-BAA1-2FEE19D924C0}"/>
    <cellStyle name="Normal 13 9 5 8 2" xfId="24342" xr:uid="{E88DAD22-C924-405B-98BD-89FB3EE11D11}"/>
    <cellStyle name="Normal 13 9 5 8 20" xfId="24343" xr:uid="{AC05A40C-6FA9-4FF5-8092-7FDD27D41AA7}"/>
    <cellStyle name="Normal 13 9 5 8 21" xfId="24344" xr:uid="{675C0859-6679-4395-986D-A75CC42B96CE}"/>
    <cellStyle name="Normal 13 9 5 8 22" xfId="24345" xr:uid="{7F9D7FE2-03F3-4D1D-B115-D1CDF28A5FBB}"/>
    <cellStyle name="Normal 13 9 5 8 3" xfId="24346" xr:uid="{3980D8F0-84FF-4D5B-91F4-9C1D0383D97F}"/>
    <cellStyle name="Normal 13 9 5 8 4" xfId="24347" xr:uid="{E5E88434-005F-436F-A9EE-6529A9A45E5E}"/>
    <cellStyle name="Normal 13 9 5 8 5" xfId="24348" xr:uid="{ABEA7F35-A150-4519-8F0A-E91BAF0D487F}"/>
    <cellStyle name="Normal 13 9 5 8 6" xfId="24349" xr:uid="{478F2648-47EC-4B9A-92A7-AE4E49CDB475}"/>
    <cellStyle name="Normal 13 9 5 8 7" xfId="24350" xr:uid="{316056E3-7815-4DDF-A1AE-4687C64B88A6}"/>
    <cellStyle name="Normal 13 9 5 8 8" xfId="24351" xr:uid="{F0DAFE51-8592-4C89-9E11-BC9EAD267964}"/>
    <cellStyle name="Normal 13 9 5 8 9" xfId="24352" xr:uid="{8130D806-C63E-40FE-BB79-FAD72874610C}"/>
    <cellStyle name="Normal 13 9 5 9" xfId="24353" xr:uid="{5C5E8DC7-B3AE-4020-BBF3-4773DD22BE43}"/>
    <cellStyle name="Normal 13 9 5 9 10" xfId="24354" xr:uid="{B0A9C5AE-8D1F-4B9F-8E93-52F178A0240E}"/>
    <cellStyle name="Normal 13 9 5 9 11" xfId="24355" xr:uid="{E19A1957-DCFA-424C-88B4-85012A23F4AA}"/>
    <cellStyle name="Normal 13 9 5 9 12" xfId="24356" xr:uid="{235964DD-6A79-489C-98F9-AED349843ADC}"/>
    <cellStyle name="Normal 13 9 5 9 13" xfId="24357" xr:uid="{F1043DC0-F664-4AE3-836F-49AA1D450FA2}"/>
    <cellStyle name="Normal 13 9 5 9 14" xfId="24358" xr:uid="{1CE38B3D-82E3-4C9B-B37A-511907F2C473}"/>
    <cellStyle name="Normal 13 9 5 9 15" xfId="24359" xr:uid="{AFA1B723-12CA-4D95-A096-6AC28D929FDF}"/>
    <cellStyle name="Normal 13 9 5 9 16" xfId="24360" xr:uid="{20886ED1-5D95-4644-8877-00C2D098F765}"/>
    <cellStyle name="Normal 13 9 5 9 17" xfId="24361" xr:uid="{07494BF2-774D-48EC-AFB7-CBD83964ACC8}"/>
    <cellStyle name="Normal 13 9 5 9 18" xfId="24362" xr:uid="{F992DE8A-15D0-4011-BE98-BB7BDD58B79D}"/>
    <cellStyle name="Normal 13 9 5 9 19" xfId="24363" xr:uid="{217343D7-9A08-4C11-9131-D7944D581773}"/>
    <cellStyle name="Normal 13 9 5 9 2" xfId="24364" xr:uid="{6512C8A7-2DBD-42FA-A5CC-07F2006B2B62}"/>
    <cellStyle name="Normal 13 9 5 9 20" xfId="24365" xr:uid="{347C9FDC-F740-4482-A59E-801FA9C7F6AA}"/>
    <cellStyle name="Normal 13 9 5 9 21" xfId="24366" xr:uid="{9BB8BE93-CB06-4201-A873-68E49787F74B}"/>
    <cellStyle name="Normal 13 9 5 9 22" xfId="24367" xr:uid="{822E7590-FA64-4A52-A2F9-864E3B1C612D}"/>
    <cellStyle name="Normal 13 9 5 9 3" xfId="24368" xr:uid="{D4A5704D-971A-4841-A1F8-90BB1A93C5C5}"/>
    <cellStyle name="Normal 13 9 5 9 4" xfId="24369" xr:uid="{D2454C66-C956-4930-A318-2618DDB0E375}"/>
    <cellStyle name="Normal 13 9 5 9 5" xfId="24370" xr:uid="{77D91EEF-7628-4AFD-827D-622F794D6408}"/>
    <cellStyle name="Normal 13 9 5 9 6" xfId="24371" xr:uid="{F737F7EF-5A5C-4D82-BE3A-190B68EA8386}"/>
    <cellStyle name="Normal 13 9 5 9 7" xfId="24372" xr:uid="{77C21D4C-05BB-4440-9663-B669EA23C0AC}"/>
    <cellStyle name="Normal 13 9 5 9 8" xfId="24373" xr:uid="{58859AAA-F91A-42C9-96FC-636EF0AE3A71}"/>
    <cellStyle name="Normal 13 9 5 9 9" xfId="24374" xr:uid="{F5D11EC5-09AD-46FA-9AB1-EAE981939295}"/>
    <cellStyle name="Normal 13 9 6" xfId="24375" xr:uid="{3838539E-F534-43A5-A6C3-730390918BB8}"/>
    <cellStyle name="Normal 13 9 6 10" xfId="24376" xr:uid="{A8B79990-2F2B-4302-AA51-037049807902}"/>
    <cellStyle name="Normal 13 9 6 10 10" xfId="24377" xr:uid="{9A791CF4-5C30-4260-B6DE-1CF0A388CA1F}"/>
    <cellStyle name="Normal 13 9 6 10 11" xfId="24378" xr:uid="{B7708F5D-1FD8-4212-A762-B94E4EDDE68D}"/>
    <cellStyle name="Normal 13 9 6 10 12" xfId="24379" xr:uid="{3794FEEF-5EDB-4BA0-946D-328F65512EB3}"/>
    <cellStyle name="Normal 13 9 6 10 13" xfId="24380" xr:uid="{0780DB19-E058-45E3-9BD2-7332EAC75BC9}"/>
    <cellStyle name="Normal 13 9 6 10 14" xfId="24381" xr:uid="{A7BE423C-33D6-4D99-B4E0-CDF6053F61BF}"/>
    <cellStyle name="Normal 13 9 6 10 15" xfId="24382" xr:uid="{B2DC94DF-83E7-46DB-ADC6-9A9C4439A252}"/>
    <cellStyle name="Normal 13 9 6 10 16" xfId="24383" xr:uid="{2D53374E-C8A8-4EF6-ACFE-B9AA95E75AE8}"/>
    <cellStyle name="Normal 13 9 6 10 17" xfId="24384" xr:uid="{C881136B-BA47-463B-9C5E-D77DBC889341}"/>
    <cellStyle name="Normal 13 9 6 10 18" xfId="24385" xr:uid="{6DF82C64-6A61-4308-9D10-89E1412C6F2A}"/>
    <cellStyle name="Normal 13 9 6 10 19" xfId="24386" xr:uid="{194FB7CB-0BF1-4E4B-9279-3EBEAA353B72}"/>
    <cellStyle name="Normal 13 9 6 10 2" xfId="24387" xr:uid="{19136F20-2DFF-49E4-B420-1F699295BB37}"/>
    <cellStyle name="Normal 13 9 6 10 20" xfId="24388" xr:uid="{FA5049AF-F89B-4BAC-9C2B-6F40CBB9805E}"/>
    <cellStyle name="Normal 13 9 6 10 21" xfId="24389" xr:uid="{B78AE74C-828E-4876-BC87-920595068078}"/>
    <cellStyle name="Normal 13 9 6 10 22" xfId="24390" xr:uid="{170909FE-AA47-4597-9B75-0DE88A7EB181}"/>
    <cellStyle name="Normal 13 9 6 10 3" xfId="24391" xr:uid="{9489729C-87E8-4950-9418-2EDE49418BBC}"/>
    <cellStyle name="Normal 13 9 6 10 4" xfId="24392" xr:uid="{99FBD6D4-B070-41D5-9237-EB4CFBF51031}"/>
    <cellStyle name="Normal 13 9 6 10 5" xfId="24393" xr:uid="{AE1B9EEB-4A8D-4095-9BC2-54E8D2AC2E66}"/>
    <cellStyle name="Normal 13 9 6 10 6" xfId="24394" xr:uid="{B80C601A-FB77-409D-863D-E0E8952D3342}"/>
    <cellStyle name="Normal 13 9 6 10 7" xfId="24395" xr:uid="{2726DEB1-B82A-41E9-89BA-A3AB6F4F94C5}"/>
    <cellStyle name="Normal 13 9 6 10 8" xfId="24396" xr:uid="{0166589D-93B7-4488-876A-1E6204358102}"/>
    <cellStyle name="Normal 13 9 6 10 9" xfId="24397" xr:uid="{A3EDAF3D-81E4-4654-8976-050BD03801FF}"/>
    <cellStyle name="Normal 13 9 6 11" xfId="24398" xr:uid="{BED96B2C-13DE-45BC-9D49-6B22D3A42CCC}"/>
    <cellStyle name="Normal 13 9 6 12" xfId="24399" xr:uid="{62415418-6985-464C-B4C4-2B4100319CBD}"/>
    <cellStyle name="Normal 13 9 6 13" xfId="24400" xr:uid="{0551C4D6-552A-4D9B-8843-B6E1F946AF12}"/>
    <cellStyle name="Normal 13 9 6 14" xfId="24401" xr:uid="{971889D1-5E92-41D7-8887-5E6151835A6D}"/>
    <cellStyle name="Normal 13 9 6 15" xfId="24402" xr:uid="{762F2708-BE6E-41A6-9AFB-922BB2735F7C}"/>
    <cellStyle name="Normal 13 9 6 16" xfId="24403" xr:uid="{25FA7549-4F86-4CDB-B641-71F77B18D680}"/>
    <cellStyle name="Normal 13 9 6 17" xfId="24404" xr:uid="{45100F7A-005D-45BD-806E-4AD563BCC1EE}"/>
    <cellStyle name="Normal 13 9 6 18" xfId="24405" xr:uid="{6913D288-FD4C-4638-A0DB-9EDFD0F09B67}"/>
    <cellStyle name="Normal 13 9 6 19" xfId="24406" xr:uid="{0158F9E5-349E-4EBC-B3CA-39360D73FFE7}"/>
    <cellStyle name="Normal 13 9 6 2" xfId="24407" xr:uid="{79F71414-3E28-4415-9F4B-84C74A454AE0}"/>
    <cellStyle name="Normal 13 9 6 2 10" xfId="24408" xr:uid="{DB8EF707-47AE-45EE-AF93-49A01A03F33E}"/>
    <cellStyle name="Normal 13 9 6 2 11" xfId="24409" xr:uid="{AC6C1464-7B2C-4405-83A2-A511323E7AF0}"/>
    <cellStyle name="Normal 13 9 6 2 12" xfId="24410" xr:uid="{E2EAB3F3-0498-4DA2-B9F5-E16712181797}"/>
    <cellStyle name="Normal 13 9 6 2 13" xfId="24411" xr:uid="{FEC735E7-14C3-4280-AA9E-5EC8CB7EFC63}"/>
    <cellStyle name="Normal 13 9 6 2 14" xfId="24412" xr:uid="{D0935A01-265B-4CA0-8AEC-D9BDAF0F82FA}"/>
    <cellStyle name="Normal 13 9 6 2 15" xfId="24413" xr:uid="{D6E2F543-4791-42A0-ADE1-144487BEAA51}"/>
    <cellStyle name="Normal 13 9 6 2 16" xfId="24414" xr:uid="{2A3E1610-9624-4557-BF85-FCE074E17F69}"/>
    <cellStyle name="Normal 13 9 6 2 17" xfId="24415" xr:uid="{17C88FD2-F025-4089-9801-5E804363D9F1}"/>
    <cellStyle name="Normal 13 9 6 2 18" xfId="24416" xr:uid="{1E2BA2E3-3610-41DB-9AA8-C47D1815BF99}"/>
    <cellStyle name="Normal 13 9 6 2 19" xfId="24417" xr:uid="{95FB81E5-4EA6-426F-BFD5-3790B6DCFFB1}"/>
    <cellStyle name="Normal 13 9 6 2 2" xfId="24418" xr:uid="{E818E14C-03F4-4D8B-91C4-B8542CF67AC7}"/>
    <cellStyle name="Normal 13 9 6 2 20" xfId="24419" xr:uid="{DAC77CFC-50BB-4368-A207-E7D97945AAF0}"/>
    <cellStyle name="Normal 13 9 6 2 21" xfId="24420" xr:uid="{EBA7085E-2BE2-4AB5-894D-E70B6D9815B8}"/>
    <cellStyle name="Normal 13 9 6 2 22" xfId="24421" xr:uid="{E6A40156-C9D4-42AC-ABD5-82876FB1D1F1}"/>
    <cellStyle name="Normal 13 9 6 2 3" xfId="24422" xr:uid="{AA9C1E6C-676E-47ED-816B-CB26C4499A47}"/>
    <cellStyle name="Normal 13 9 6 2 4" xfId="24423" xr:uid="{AA5BAA9A-3A14-41C9-9523-48A166AE2368}"/>
    <cellStyle name="Normal 13 9 6 2 5" xfId="24424" xr:uid="{47B7539D-266D-44F4-9BCE-DE57462C859F}"/>
    <cellStyle name="Normal 13 9 6 2 6" xfId="24425" xr:uid="{83DD931C-E32A-443D-99EF-4923BF3A62C2}"/>
    <cellStyle name="Normal 13 9 6 2 7" xfId="24426" xr:uid="{E79C4603-EB49-407E-92BF-14185F58C53A}"/>
    <cellStyle name="Normal 13 9 6 2 8" xfId="24427" xr:uid="{542B102F-33E9-4F45-91EF-A260B7304C03}"/>
    <cellStyle name="Normal 13 9 6 2 9" xfId="24428" xr:uid="{79101D1A-7356-47F9-8375-25068439C8D9}"/>
    <cellStyle name="Normal 13 9 6 20" xfId="24429" xr:uid="{9E7326DD-E211-4EE5-AAD0-B4EE661DA630}"/>
    <cellStyle name="Normal 13 9 6 21" xfId="24430" xr:uid="{C2845D54-02AE-4421-9DFC-5718C83DC68B}"/>
    <cellStyle name="Normal 13 9 6 22" xfId="24431" xr:uid="{1BD42CD4-A5DB-488A-8CDF-04EDD94D52EC}"/>
    <cellStyle name="Normal 13 9 6 23" xfId="24432" xr:uid="{D8F8A23B-0BD7-43D7-976F-B05857A8374B}"/>
    <cellStyle name="Normal 13 9 6 24" xfId="24433" xr:uid="{4A41880C-C7F1-45DA-88B1-1DF189C8470C}"/>
    <cellStyle name="Normal 13 9 6 25" xfId="24434" xr:uid="{55002AAA-F47E-4ECD-8759-C4090A7616F5}"/>
    <cellStyle name="Normal 13 9 6 26" xfId="24435" xr:uid="{A2252E7F-2ABC-4A3A-AEDE-59A8AB6C4F51}"/>
    <cellStyle name="Normal 13 9 6 27" xfId="24436" xr:uid="{AC8AB586-19EF-43EE-BFEF-B279F42850F7}"/>
    <cellStyle name="Normal 13 9 6 28" xfId="24437" xr:uid="{BC5D05E4-5DC8-466B-B026-CDD1A4935C6E}"/>
    <cellStyle name="Normal 13 9 6 29" xfId="24438" xr:uid="{BED3BE50-48A8-4DA2-A403-127B819AD3EC}"/>
    <cellStyle name="Normal 13 9 6 3" xfId="24439" xr:uid="{999FC4CE-6CFB-40DB-9A34-A7CBCB87D37B}"/>
    <cellStyle name="Normal 13 9 6 3 10" xfId="24440" xr:uid="{0D58F6C7-570B-4C45-B1F1-28D9FA1A2BAA}"/>
    <cellStyle name="Normal 13 9 6 3 11" xfId="24441" xr:uid="{1824189C-C409-481E-9441-7202A7203F86}"/>
    <cellStyle name="Normal 13 9 6 3 12" xfId="24442" xr:uid="{3AC6CE7F-7900-4D9D-AD8A-34E39C69399D}"/>
    <cellStyle name="Normal 13 9 6 3 13" xfId="24443" xr:uid="{26DDB3D7-AD1A-4207-BE80-8FAD7372EF9C}"/>
    <cellStyle name="Normal 13 9 6 3 14" xfId="24444" xr:uid="{5C5AAEB3-4D63-46C0-B62A-44658818A471}"/>
    <cellStyle name="Normal 13 9 6 3 15" xfId="24445" xr:uid="{6045F6C3-AB5A-4A18-B435-8AF6D41B445F}"/>
    <cellStyle name="Normal 13 9 6 3 16" xfId="24446" xr:uid="{ED96AC8C-F7AB-47D1-9B8F-F88D1D958DB3}"/>
    <cellStyle name="Normal 13 9 6 3 17" xfId="24447" xr:uid="{3F9F6B23-1A3F-49A3-B201-89123B1A3099}"/>
    <cellStyle name="Normal 13 9 6 3 18" xfId="24448" xr:uid="{78D32A83-3A1E-4D77-AAE5-C0BC722FE05A}"/>
    <cellStyle name="Normal 13 9 6 3 19" xfId="24449" xr:uid="{A180E45C-5684-4F76-9410-FAD69BBC13F2}"/>
    <cellStyle name="Normal 13 9 6 3 2" xfId="24450" xr:uid="{34FF384A-A0F7-4710-B4EB-9A18440A8320}"/>
    <cellStyle name="Normal 13 9 6 3 20" xfId="24451" xr:uid="{1256A2C3-F222-4B17-A95B-3885F59B667A}"/>
    <cellStyle name="Normal 13 9 6 3 21" xfId="24452" xr:uid="{7C25CBD6-3EC5-46BA-B3BA-0424DCCD0669}"/>
    <cellStyle name="Normal 13 9 6 3 22" xfId="24453" xr:uid="{D3E3A956-3935-471B-924B-4FB096046577}"/>
    <cellStyle name="Normal 13 9 6 3 3" xfId="24454" xr:uid="{E2A7B540-A03C-4CF5-8F9F-3133FC5F2848}"/>
    <cellStyle name="Normal 13 9 6 3 4" xfId="24455" xr:uid="{585DC45D-2200-4DA4-8D14-573EFFFCCFF5}"/>
    <cellStyle name="Normal 13 9 6 3 5" xfId="24456" xr:uid="{E5556833-8531-4C12-BFEF-3C2F42DE070C}"/>
    <cellStyle name="Normal 13 9 6 3 6" xfId="24457" xr:uid="{82A7B1E4-1E6F-4267-91F2-206C868D9EB1}"/>
    <cellStyle name="Normal 13 9 6 3 7" xfId="24458" xr:uid="{DCC4AA75-798A-42EF-935E-209ABDC89130}"/>
    <cellStyle name="Normal 13 9 6 3 8" xfId="24459" xr:uid="{B666BDDE-0A44-445C-91DA-B0A18A263897}"/>
    <cellStyle name="Normal 13 9 6 3 9" xfId="24460" xr:uid="{269C3968-2394-4D82-8539-51CA49344AC8}"/>
    <cellStyle name="Normal 13 9 6 30" xfId="24461" xr:uid="{1686EE99-3BA2-4751-8555-534324B9165C}"/>
    <cellStyle name="Normal 13 9 6 31" xfId="24462" xr:uid="{6BEC62BA-27EF-41C4-B3F4-8806A1D16300}"/>
    <cellStyle name="Normal 13 9 6 4" xfId="24463" xr:uid="{F9CC4D80-4A71-44EA-AB25-2943771A2730}"/>
    <cellStyle name="Normal 13 9 6 4 10" xfId="24464" xr:uid="{5DA8E555-2871-4D9F-AA4A-D50DAADB3432}"/>
    <cellStyle name="Normal 13 9 6 4 11" xfId="24465" xr:uid="{E65451F1-1D65-4238-A0CE-FB80ADAFB578}"/>
    <cellStyle name="Normal 13 9 6 4 12" xfId="24466" xr:uid="{DA16471D-6379-4A74-9DD1-0A1758641E94}"/>
    <cellStyle name="Normal 13 9 6 4 13" xfId="24467" xr:uid="{82C9A4E9-F3CC-4132-8ED7-ADBDF728936E}"/>
    <cellStyle name="Normal 13 9 6 4 14" xfId="24468" xr:uid="{4EE6F612-C657-4E5F-9305-E8DF53BAA438}"/>
    <cellStyle name="Normal 13 9 6 4 15" xfId="24469" xr:uid="{58DC2A19-07D1-4FFB-8875-E36FADB942C5}"/>
    <cellStyle name="Normal 13 9 6 4 16" xfId="24470" xr:uid="{5687030C-F81B-4DC9-8789-FF3F76ED9E8A}"/>
    <cellStyle name="Normal 13 9 6 4 17" xfId="24471" xr:uid="{3791974A-D7E7-45AD-B702-4A713D627858}"/>
    <cellStyle name="Normal 13 9 6 4 18" xfId="24472" xr:uid="{18FBFD39-2655-4E1A-911D-1DCD2473555D}"/>
    <cellStyle name="Normal 13 9 6 4 19" xfId="24473" xr:uid="{E9339C15-1301-4A87-B3F1-D1F84D57B777}"/>
    <cellStyle name="Normal 13 9 6 4 2" xfId="24474" xr:uid="{C2126D6B-704F-4A27-ABF6-4A7D011C03A0}"/>
    <cellStyle name="Normal 13 9 6 4 20" xfId="24475" xr:uid="{32BE9FBD-22C4-4B84-AEE0-CA361278F5E0}"/>
    <cellStyle name="Normal 13 9 6 4 21" xfId="24476" xr:uid="{43CBEB10-384F-4C0F-9E31-E7562B78F401}"/>
    <cellStyle name="Normal 13 9 6 4 22" xfId="24477" xr:uid="{B68253EB-14FC-4EF2-AAEB-13C885D901CB}"/>
    <cellStyle name="Normal 13 9 6 4 3" xfId="24478" xr:uid="{D6A58BBD-BA35-43EC-AD15-F8C3C8EE9775}"/>
    <cellStyle name="Normal 13 9 6 4 4" xfId="24479" xr:uid="{D9721C64-ED10-4316-85A0-646DC78368B0}"/>
    <cellStyle name="Normal 13 9 6 4 5" xfId="24480" xr:uid="{7BC2F81E-0077-4CED-864B-38C92E94D1C4}"/>
    <cellStyle name="Normal 13 9 6 4 6" xfId="24481" xr:uid="{E27DCEF1-F6D5-487E-8AF0-A62C408604FE}"/>
    <cellStyle name="Normal 13 9 6 4 7" xfId="24482" xr:uid="{77508395-EC8C-4B08-9F2E-87270D8EC165}"/>
    <cellStyle name="Normal 13 9 6 4 8" xfId="24483" xr:uid="{52936D30-78DB-4065-A7DF-0372E63B4C18}"/>
    <cellStyle name="Normal 13 9 6 4 9" xfId="24484" xr:uid="{63BF162F-65EE-42D5-A5E7-B4836C5E3167}"/>
    <cellStyle name="Normal 13 9 6 5" xfId="24485" xr:uid="{C27ACA62-DF07-42A4-A191-4F1508161233}"/>
    <cellStyle name="Normal 13 9 6 5 10" xfId="24486" xr:uid="{82E40D63-2FD1-48F7-AF17-D56D8A97C608}"/>
    <cellStyle name="Normal 13 9 6 5 11" xfId="24487" xr:uid="{B169430A-7B6A-4A62-8668-576EE656DDD9}"/>
    <cellStyle name="Normal 13 9 6 5 12" xfId="24488" xr:uid="{8A36CE89-E838-40F6-9A18-488D3366B99D}"/>
    <cellStyle name="Normal 13 9 6 5 13" xfId="24489" xr:uid="{B714B189-8632-469C-8A3A-EB3E360E1BF5}"/>
    <cellStyle name="Normal 13 9 6 5 14" xfId="24490" xr:uid="{A982F39F-A396-4029-B628-9BCC384A393D}"/>
    <cellStyle name="Normal 13 9 6 5 15" xfId="24491" xr:uid="{9A7082A1-966E-4329-98DE-4EFAEA852F62}"/>
    <cellStyle name="Normal 13 9 6 5 16" xfId="24492" xr:uid="{F9CDECB3-99B6-4854-B413-1E21752BBA25}"/>
    <cellStyle name="Normal 13 9 6 5 17" xfId="24493" xr:uid="{E7D261CA-3DC2-46B6-80A4-80F9E391FCAB}"/>
    <cellStyle name="Normal 13 9 6 5 18" xfId="24494" xr:uid="{0E3E48C1-3B29-402B-BCF3-2C9DC663922D}"/>
    <cellStyle name="Normal 13 9 6 5 19" xfId="24495" xr:uid="{1C49A368-2380-4227-A42B-0F7931D65861}"/>
    <cellStyle name="Normal 13 9 6 5 2" xfId="24496" xr:uid="{7BC8352F-0136-4CC8-B7BF-62C3BDD0ABAF}"/>
    <cellStyle name="Normal 13 9 6 5 20" xfId="24497" xr:uid="{E98F3AEC-A2FA-4463-B931-FCCDC09CF72F}"/>
    <cellStyle name="Normal 13 9 6 5 21" xfId="24498" xr:uid="{1EBB1161-44B0-4891-9B18-3006C2133664}"/>
    <cellStyle name="Normal 13 9 6 5 22" xfId="24499" xr:uid="{8D5669D1-3353-418D-8C21-19BF700B2566}"/>
    <cellStyle name="Normal 13 9 6 5 3" xfId="24500" xr:uid="{F3840A29-A6E0-47A6-8D7B-7DBA955BCA9D}"/>
    <cellStyle name="Normal 13 9 6 5 4" xfId="24501" xr:uid="{C440EF1E-1865-4043-99E6-3BA9F5F27869}"/>
    <cellStyle name="Normal 13 9 6 5 5" xfId="24502" xr:uid="{96E7BD93-EF7E-46F2-B38E-4B4896E26C9B}"/>
    <cellStyle name="Normal 13 9 6 5 6" xfId="24503" xr:uid="{4764E93A-1D69-4366-A4C2-326A21B7F265}"/>
    <cellStyle name="Normal 13 9 6 5 7" xfId="24504" xr:uid="{EF5009A6-CF3D-4119-A25C-B2193833E22B}"/>
    <cellStyle name="Normal 13 9 6 5 8" xfId="24505" xr:uid="{D784468E-CD88-47DE-B4CF-66DBAB54E386}"/>
    <cellStyle name="Normal 13 9 6 5 9" xfId="24506" xr:uid="{6AC1B33F-508B-44A6-BF87-29FC0D2691F0}"/>
    <cellStyle name="Normal 13 9 6 6" xfId="24507" xr:uid="{ED8F2F16-9826-4AAD-A2BB-284238DF2CCB}"/>
    <cellStyle name="Normal 13 9 6 6 10" xfId="24508" xr:uid="{98C0A0FB-4D58-407D-A966-D2A78B8C98C4}"/>
    <cellStyle name="Normal 13 9 6 6 11" xfId="24509" xr:uid="{66738F89-0603-4B83-B27D-58C93A2A35D7}"/>
    <cellStyle name="Normal 13 9 6 6 12" xfId="24510" xr:uid="{CCF9892D-5B21-4450-B7F0-9609DC8216D5}"/>
    <cellStyle name="Normal 13 9 6 6 13" xfId="24511" xr:uid="{68C0D970-8E0B-4966-81EB-EB025CDF0BA6}"/>
    <cellStyle name="Normal 13 9 6 6 14" xfId="24512" xr:uid="{DEEA6472-5FA3-4E0F-BC43-6A7418A61793}"/>
    <cellStyle name="Normal 13 9 6 6 15" xfId="24513" xr:uid="{07C0FE0E-7D1C-49D2-8B16-4EC329EAF4C1}"/>
    <cellStyle name="Normal 13 9 6 6 16" xfId="24514" xr:uid="{BAC6F2B6-9F27-4590-BC36-76A9CD96962C}"/>
    <cellStyle name="Normal 13 9 6 6 17" xfId="24515" xr:uid="{C39C9826-8F55-4794-A994-5F41985AF606}"/>
    <cellStyle name="Normal 13 9 6 6 18" xfId="24516" xr:uid="{B6840D9C-FF98-477F-A7F3-E315B32A29F5}"/>
    <cellStyle name="Normal 13 9 6 6 19" xfId="24517" xr:uid="{1670FF1A-0AA7-466A-A4DC-B4F993D5990B}"/>
    <cellStyle name="Normal 13 9 6 6 2" xfId="24518" xr:uid="{B1AE4FCD-C9DD-46A3-8105-2BB632B04A7C}"/>
    <cellStyle name="Normal 13 9 6 6 20" xfId="24519" xr:uid="{F8FA189D-060D-4155-8FF6-CE0BF82772F9}"/>
    <cellStyle name="Normal 13 9 6 6 21" xfId="24520" xr:uid="{5A4FAC1B-8D01-45A9-9D69-3C7909915723}"/>
    <cellStyle name="Normal 13 9 6 6 22" xfId="24521" xr:uid="{CEA67678-134A-40F0-BCD4-75107DFD79AD}"/>
    <cellStyle name="Normal 13 9 6 6 3" xfId="24522" xr:uid="{F432F792-BB54-4E7E-BC12-AF5047701CD1}"/>
    <cellStyle name="Normal 13 9 6 6 4" xfId="24523" xr:uid="{624C1632-6AEC-4683-8D71-54EBE17A67F0}"/>
    <cellStyle name="Normal 13 9 6 6 5" xfId="24524" xr:uid="{04125164-ACFF-4986-9D82-13813EB9B446}"/>
    <cellStyle name="Normal 13 9 6 6 6" xfId="24525" xr:uid="{A77D7605-94A5-4891-AAED-0D3230887687}"/>
    <cellStyle name="Normal 13 9 6 6 7" xfId="24526" xr:uid="{286FEF37-3EF4-4CD7-90DB-E0FD0C7ECE5D}"/>
    <cellStyle name="Normal 13 9 6 6 8" xfId="24527" xr:uid="{A7E83413-C27A-4E02-9B2B-D17B0EBA3279}"/>
    <cellStyle name="Normal 13 9 6 6 9" xfId="24528" xr:uid="{47E3CEA3-156F-46A7-ABB1-3121CDE38D25}"/>
    <cellStyle name="Normal 13 9 6 7" xfId="24529" xr:uid="{B0BC3307-5E78-4988-97FB-019268F575ED}"/>
    <cellStyle name="Normal 13 9 6 7 10" xfId="24530" xr:uid="{FF1B95F2-2251-40D1-89A2-9A64D6F4C9E8}"/>
    <cellStyle name="Normal 13 9 6 7 11" xfId="24531" xr:uid="{ADD50B2F-4072-4CE2-9766-FC91EA66FC8C}"/>
    <cellStyle name="Normal 13 9 6 7 12" xfId="24532" xr:uid="{5862FD5D-FBEB-4011-9E9B-BCCBF79CDBA6}"/>
    <cellStyle name="Normal 13 9 6 7 13" xfId="24533" xr:uid="{E8B795C3-54CE-40FA-B6A4-C9FE1684F94A}"/>
    <cellStyle name="Normal 13 9 6 7 14" xfId="24534" xr:uid="{31F5705D-2EF9-4C82-8575-6B7505745749}"/>
    <cellStyle name="Normal 13 9 6 7 15" xfId="24535" xr:uid="{EEF4ACFC-752E-4B20-AC20-246C37336A14}"/>
    <cellStyle name="Normal 13 9 6 7 16" xfId="24536" xr:uid="{72D58492-BB10-4414-9BA7-833A8A5C17CF}"/>
    <cellStyle name="Normal 13 9 6 7 17" xfId="24537" xr:uid="{5F57C28E-6512-44EC-9449-67E43038D9B3}"/>
    <cellStyle name="Normal 13 9 6 7 18" xfId="24538" xr:uid="{0C98C222-4683-4A4C-85CD-5EA25CEDD3BE}"/>
    <cellStyle name="Normal 13 9 6 7 19" xfId="24539" xr:uid="{25F80E7F-DF61-45F2-A0CA-02C283410F21}"/>
    <cellStyle name="Normal 13 9 6 7 2" xfId="24540" xr:uid="{8C704AFA-507D-4FC6-897B-1BAAF52FEC62}"/>
    <cellStyle name="Normal 13 9 6 7 20" xfId="24541" xr:uid="{5511CC1B-D35B-4294-875B-78BC5D17416D}"/>
    <cellStyle name="Normal 13 9 6 7 21" xfId="24542" xr:uid="{C6D1B3FE-D507-4181-B495-8AD9EBB89EC0}"/>
    <cellStyle name="Normal 13 9 6 7 22" xfId="24543" xr:uid="{51D2C6EB-FFF9-4C78-BE63-17F01F9E5DB5}"/>
    <cellStyle name="Normal 13 9 6 7 3" xfId="24544" xr:uid="{2CD15C3B-6F7E-4FC6-B034-C3F7305A5F38}"/>
    <cellStyle name="Normal 13 9 6 7 4" xfId="24545" xr:uid="{77E1257F-2912-496B-A5A4-CB686B04B4EA}"/>
    <cellStyle name="Normal 13 9 6 7 5" xfId="24546" xr:uid="{613FC17B-A2C9-4E1A-908F-54C19F9B0D01}"/>
    <cellStyle name="Normal 13 9 6 7 6" xfId="24547" xr:uid="{99FC7876-E120-44F7-BFCE-26E88F3E2CF0}"/>
    <cellStyle name="Normal 13 9 6 7 7" xfId="24548" xr:uid="{69415221-029A-4D03-823B-38DD8F03B482}"/>
    <cellStyle name="Normal 13 9 6 7 8" xfId="24549" xr:uid="{06D5CAB9-F1B3-4DBC-8D15-C364A69F3DEF}"/>
    <cellStyle name="Normal 13 9 6 7 9" xfId="24550" xr:uid="{BFA1D801-8E80-4E89-A081-B1468B893C9B}"/>
    <cellStyle name="Normal 13 9 6 8" xfId="24551" xr:uid="{124A5C63-B28B-411C-BAD5-1FD4B60F2C52}"/>
    <cellStyle name="Normal 13 9 6 8 10" xfId="24552" xr:uid="{0833ABA4-BFA8-47F9-851B-9A8FD76747AD}"/>
    <cellStyle name="Normal 13 9 6 8 11" xfId="24553" xr:uid="{F50CB0BD-2A40-497A-BF8D-34A3D7A95AE5}"/>
    <cellStyle name="Normal 13 9 6 8 12" xfId="24554" xr:uid="{988359B1-1FDF-4E8B-BFD8-2D6BC3DE6C9F}"/>
    <cellStyle name="Normal 13 9 6 8 13" xfId="24555" xr:uid="{ACD78BCC-642B-4123-BAF7-1FBB1E6E1348}"/>
    <cellStyle name="Normal 13 9 6 8 14" xfId="24556" xr:uid="{75A9EAEF-3135-4D86-90B9-BDFD27E7452E}"/>
    <cellStyle name="Normal 13 9 6 8 15" xfId="24557" xr:uid="{ABFDA464-688A-4B0D-81BB-7E84E0E15AC2}"/>
    <cellStyle name="Normal 13 9 6 8 16" xfId="24558" xr:uid="{C4264ED8-00CE-4572-AFF3-6BA14ED24FEF}"/>
    <cellStyle name="Normal 13 9 6 8 17" xfId="24559" xr:uid="{1EDE639D-4A82-48DB-9920-F91DBD839844}"/>
    <cellStyle name="Normal 13 9 6 8 18" xfId="24560" xr:uid="{D7077934-DB6F-4747-B599-03FCF211B142}"/>
    <cellStyle name="Normal 13 9 6 8 19" xfId="24561" xr:uid="{42AB3A50-801D-49FE-BB01-CD925972CC9F}"/>
    <cellStyle name="Normal 13 9 6 8 2" xfId="24562" xr:uid="{D2560C9B-8641-4EF7-9F87-F2FE19D3620E}"/>
    <cellStyle name="Normal 13 9 6 8 20" xfId="24563" xr:uid="{2E8BE470-5139-4480-9554-0BC1C400D08F}"/>
    <cellStyle name="Normal 13 9 6 8 21" xfId="24564" xr:uid="{83C29D18-0D0F-48A7-938C-0725662DD822}"/>
    <cellStyle name="Normal 13 9 6 8 22" xfId="24565" xr:uid="{9CE65E69-C083-468C-8EFC-3E507D912FED}"/>
    <cellStyle name="Normal 13 9 6 8 3" xfId="24566" xr:uid="{EFC2AE94-9B43-4C7D-9628-17A25BB1759D}"/>
    <cellStyle name="Normal 13 9 6 8 4" xfId="24567" xr:uid="{78972C73-FB35-4DE1-832C-618C5A8DF183}"/>
    <cellStyle name="Normal 13 9 6 8 5" xfId="24568" xr:uid="{DC84C887-704F-4DAC-976A-6506BB6085BD}"/>
    <cellStyle name="Normal 13 9 6 8 6" xfId="24569" xr:uid="{8A0A9178-52C1-4338-A092-E6E6F94332C2}"/>
    <cellStyle name="Normal 13 9 6 8 7" xfId="24570" xr:uid="{92D3CE8F-A4CF-4B02-A4CD-05BA16B88EC5}"/>
    <cellStyle name="Normal 13 9 6 8 8" xfId="24571" xr:uid="{D331DD79-C666-44E9-930C-9734BF1FB69C}"/>
    <cellStyle name="Normal 13 9 6 8 9" xfId="24572" xr:uid="{3519E411-DFA2-4B34-8CDC-CEDDD1794C17}"/>
    <cellStyle name="Normal 13 9 6 9" xfId="24573" xr:uid="{65F15FA9-260A-43C9-9C5D-73B8C9088E19}"/>
    <cellStyle name="Normal 13 9 6 9 10" xfId="24574" xr:uid="{80B19456-2905-4B4E-BBA7-BAB389F0FD07}"/>
    <cellStyle name="Normal 13 9 6 9 11" xfId="24575" xr:uid="{5CD7BBFB-00DC-49A4-B5DA-EB007E7F088D}"/>
    <cellStyle name="Normal 13 9 6 9 12" xfId="24576" xr:uid="{51FBF414-C1BC-4B7B-94C9-BF389D6C9BEE}"/>
    <cellStyle name="Normal 13 9 6 9 13" xfId="24577" xr:uid="{1BA77232-4B2C-4648-ABF2-5354FE700E3D}"/>
    <cellStyle name="Normal 13 9 6 9 14" xfId="24578" xr:uid="{06ADF9B6-EA86-409F-964F-38C9D4D68141}"/>
    <cellStyle name="Normal 13 9 6 9 15" xfId="24579" xr:uid="{8B97DA75-CA46-49EB-ABA7-FAD6FEBA808F}"/>
    <cellStyle name="Normal 13 9 6 9 16" xfId="24580" xr:uid="{175CE34A-C7BA-4D20-AC21-0E967E273B03}"/>
    <cellStyle name="Normal 13 9 6 9 17" xfId="24581" xr:uid="{F6E3BB85-708E-4701-98D5-131A231FB049}"/>
    <cellStyle name="Normal 13 9 6 9 18" xfId="24582" xr:uid="{AF7C66E4-0F3D-4EDD-86C4-0E48010B9B84}"/>
    <cellStyle name="Normal 13 9 6 9 19" xfId="24583" xr:uid="{D8FF1649-C0D7-4F90-A524-E3D9BF72816A}"/>
    <cellStyle name="Normal 13 9 6 9 2" xfId="24584" xr:uid="{4D77DA4A-9A8A-4487-8975-9C0D07E6C0C4}"/>
    <cellStyle name="Normal 13 9 6 9 20" xfId="24585" xr:uid="{6D7A75BA-CF3E-4ECD-860C-08A2DEE0298E}"/>
    <cellStyle name="Normal 13 9 6 9 21" xfId="24586" xr:uid="{87B430F0-94EE-49E9-9FFF-CD306CB29D47}"/>
    <cellStyle name="Normal 13 9 6 9 22" xfId="24587" xr:uid="{3ED9D758-68FB-4014-9734-FAE675D6C11F}"/>
    <cellStyle name="Normal 13 9 6 9 3" xfId="24588" xr:uid="{2F22792F-9075-4BE8-8FE9-CB836F74145F}"/>
    <cellStyle name="Normal 13 9 6 9 4" xfId="24589" xr:uid="{1852F103-EC10-4782-97AD-A6FFBC7248A5}"/>
    <cellStyle name="Normal 13 9 6 9 5" xfId="24590" xr:uid="{6A872616-C364-4429-9550-15CCDF85E0A1}"/>
    <cellStyle name="Normal 13 9 6 9 6" xfId="24591" xr:uid="{ABFAF242-1AA1-4489-9D8C-96CD37B9AD49}"/>
    <cellStyle name="Normal 13 9 6 9 7" xfId="24592" xr:uid="{7992F0F0-B0E5-43A3-ADF9-B946EA0C0004}"/>
    <cellStyle name="Normal 13 9 6 9 8" xfId="24593" xr:uid="{D526E353-E4D3-4E65-910E-23C901356B68}"/>
    <cellStyle name="Normal 13 9 6 9 9" xfId="24594" xr:uid="{C65610A2-9C22-4412-8E51-7D573C2757B2}"/>
    <cellStyle name="Normal 13 9 7" xfId="24595" xr:uid="{F1535B06-92CC-404D-9AFD-1DA0CCD2DC69}"/>
    <cellStyle name="Normal 13 9 7 10" xfId="24596" xr:uid="{1CC8D26D-40C8-4ABF-A3F4-1766F68A6F02}"/>
    <cellStyle name="Normal 13 9 7 11" xfId="24597" xr:uid="{05B52FDC-44CB-4B08-A51E-B8D10B64F2D4}"/>
    <cellStyle name="Normal 13 9 7 12" xfId="24598" xr:uid="{CFACF359-0DDD-4C46-8467-E0D18BDF3781}"/>
    <cellStyle name="Normal 13 9 7 13" xfId="24599" xr:uid="{BF719770-6A95-4F49-B150-AF09DB29D6E2}"/>
    <cellStyle name="Normal 13 9 7 14" xfId="24600" xr:uid="{19013F1E-72AC-4063-AAC8-37D02147FE3B}"/>
    <cellStyle name="Normal 13 9 7 15" xfId="24601" xr:uid="{AEFFAD0B-02D7-42BD-A6D5-946BA7568AED}"/>
    <cellStyle name="Normal 13 9 7 16" xfId="24602" xr:uid="{930A2F11-C2F1-4343-9404-40ADB4479DCD}"/>
    <cellStyle name="Normal 13 9 7 17" xfId="24603" xr:uid="{212C7A24-B960-494F-8AC3-FB3AFB8B80CD}"/>
    <cellStyle name="Normal 13 9 7 18" xfId="24604" xr:uid="{F47F2BAF-497E-4F8E-AE05-7DED274DD8B2}"/>
    <cellStyle name="Normal 13 9 7 19" xfId="24605" xr:uid="{98A1FA18-F8C7-4C5D-B4D4-4B3B41FD714B}"/>
    <cellStyle name="Normal 13 9 7 2" xfId="24606" xr:uid="{45892049-5DC6-4247-882D-CC1BF579FF43}"/>
    <cellStyle name="Normal 13 9 7 20" xfId="24607" xr:uid="{06527876-F801-4EAD-980A-DDB0D4F4EF70}"/>
    <cellStyle name="Normal 13 9 7 21" xfId="24608" xr:uid="{949FAD56-B7BB-4CEB-BA97-9FC1850F3189}"/>
    <cellStyle name="Normal 13 9 7 22" xfId="24609" xr:uid="{20BC9E6D-752B-4F82-B56C-3C00083466A4}"/>
    <cellStyle name="Normal 13 9 7 3" xfId="24610" xr:uid="{F9F73161-1851-48B0-B443-B530F381B4F6}"/>
    <cellStyle name="Normal 13 9 7 4" xfId="24611" xr:uid="{E52C095D-68EE-44B3-A206-9BB74FD1AF5A}"/>
    <cellStyle name="Normal 13 9 7 5" xfId="24612" xr:uid="{4A4977F2-2B1C-4609-A25A-505758A6B2E1}"/>
    <cellStyle name="Normal 13 9 7 6" xfId="24613" xr:uid="{9CFA258C-C9FA-423C-8BD5-C70BC0DBB583}"/>
    <cellStyle name="Normal 13 9 7 7" xfId="24614" xr:uid="{F658FD91-8EA1-4C19-8F77-D7C83A99CC17}"/>
    <cellStyle name="Normal 13 9 7 8" xfId="24615" xr:uid="{8C3955D7-A6B8-4F00-86B6-2B0847BFF81D}"/>
    <cellStyle name="Normal 13 9 7 9" xfId="24616" xr:uid="{891AC330-906A-4342-8D12-D9429B99A40A}"/>
    <cellStyle name="Normal 13 9 8" xfId="24617" xr:uid="{10045276-7F40-43E8-8891-49CADBF5B030}"/>
    <cellStyle name="Normal 13 9 8 10" xfId="24618" xr:uid="{23663945-B1DD-440B-A1B8-A6CC38FEDAC5}"/>
    <cellStyle name="Normal 13 9 8 11" xfId="24619" xr:uid="{B9EE6582-05B1-4418-AF2C-07A5281C6F50}"/>
    <cellStyle name="Normal 13 9 8 12" xfId="24620" xr:uid="{5C84F512-2CFF-4D4E-9AAD-D6238713D87F}"/>
    <cellStyle name="Normal 13 9 8 13" xfId="24621" xr:uid="{518985C9-556B-43BB-AA8A-35CD74D22E38}"/>
    <cellStyle name="Normal 13 9 8 14" xfId="24622" xr:uid="{2530F31E-2B6F-4E3A-BEF5-1A61D06C5C9F}"/>
    <cellStyle name="Normal 13 9 8 15" xfId="24623" xr:uid="{658CEC9E-DE9D-4CC4-8437-251CB383793C}"/>
    <cellStyle name="Normal 13 9 8 16" xfId="24624" xr:uid="{2FC882F5-2AD9-4C36-87F2-AF14AAFEC2F4}"/>
    <cellStyle name="Normal 13 9 8 17" xfId="24625" xr:uid="{7C687842-1DE6-4A52-8C45-2938DC67D542}"/>
    <cellStyle name="Normal 13 9 8 18" xfId="24626" xr:uid="{3484771F-5376-471D-ABCB-FBF0105C4FAA}"/>
    <cellStyle name="Normal 13 9 8 19" xfId="24627" xr:uid="{78B0EF58-815C-4285-BFE9-CE634AFB626D}"/>
    <cellStyle name="Normal 13 9 8 2" xfId="24628" xr:uid="{8E2BFF49-AA16-4D80-A083-2B783D066301}"/>
    <cellStyle name="Normal 13 9 8 20" xfId="24629" xr:uid="{C17B6568-6DE4-40FF-ACAE-828A7F902E5E}"/>
    <cellStyle name="Normal 13 9 8 21" xfId="24630" xr:uid="{488B19CE-75CD-49FD-96B3-DB320CB8C22B}"/>
    <cellStyle name="Normal 13 9 8 22" xfId="24631" xr:uid="{9B8F540B-D5D6-4417-A8C1-C91AEA20EC02}"/>
    <cellStyle name="Normal 13 9 8 3" xfId="24632" xr:uid="{CC674853-E82A-4C71-870B-9CFADC40970C}"/>
    <cellStyle name="Normal 13 9 8 4" xfId="24633" xr:uid="{F4AF8DBA-F2A4-4819-A824-BDB10EE80871}"/>
    <cellStyle name="Normal 13 9 8 5" xfId="24634" xr:uid="{7EE884B2-D357-40A4-84EC-0470439D8778}"/>
    <cellStyle name="Normal 13 9 8 6" xfId="24635" xr:uid="{86505DAA-6FBB-4ACB-8A9C-17BC9A769C7E}"/>
    <cellStyle name="Normal 13 9 8 7" xfId="24636" xr:uid="{4DF582B9-019F-4E75-9BAF-70E3236EA875}"/>
    <cellStyle name="Normal 13 9 8 8" xfId="24637" xr:uid="{3B2340EA-0560-4089-B08F-11CD23E7E1BE}"/>
    <cellStyle name="Normal 13 9 8 9" xfId="24638" xr:uid="{C03263E8-1047-4FBA-9A80-CD0A5E0E8FCE}"/>
    <cellStyle name="Normal 13 9 9" xfId="24639" xr:uid="{E94DA22E-FD9B-4680-AA38-CB77149F40DB}"/>
    <cellStyle name="Normal 13 9 9 10" xfId="24640" xr:uid="{5C23D334-D4F7-4B2A-AAF2-BE2ECE677E58}"/>
    <cellStyle name="Normal 13 9 9 11" xfId="24641" xr:uid="{82436A60-ED13-45E1-A7D0-78C8F69C7F15}"/>
    <cellStyle name="Normal 13 9 9 12" xfId="24642" xr:uid="{914BD618-FC55-4443-AF09-40B90F26E5AA}"/>
    <cellStyle name="Normal 13 9 9 13" xfId="24643" xr:uid="{0FF40492-776E-49C2-8B13-A24CC4BF1AD0}"/>
    <cellStyle name="Normal 13 9 9 14" xfId="24644" xr:uid="{91A59086-A820-4B46-BDB9-F28B8D54CB04}"/>
    <cellStyle name="Normal 13 9 9 15" xfId="24645" xr:uid="{38A9108B-36AD-438F-B039-AF75CEFFCC40}"/>
    <cellStyle name="Normal 13 9 9 16" xfId="24646" xr:uid="{712868F7-B79A-4992-942A-35C3E7746D62}"/>
    <cellStyle name="Normal 13 9 9 17" xfId="24647" xr:uid="{0337F2CB-3CA4-4080-88D1-7E0D1A0FB0B4}"/>
    <cellStyle name="Normal 13 9 9 18" xfId="24648" xr:uid="{A4C6DB8A-3CC1-46BA-9869-06565CAA05B0}"/>
    <cellStyle name="Normal 13 9 9 19" xfId="24649" xr:uid="{B13E80F3-A7C9-4B20-9AB1-F092071391D0}"/>
    <cellStyle name="Normal 13 9 9 2" xfId="24650" xr:uid="{8EBAE9F8-B055-45CE-AD59-4AF8FB40C64B}"/>
    <cellStyle name="Normal 13 9 9 20" xfId="24651" xr:uid="{41C86A79-0E87-444A-9FF1-56DC4619527F}"/>
    <cellStyle name="Normal 13 9 9 21" xfId="24652" xr:uid="{E9D21B4A-515E-46A4-B97B-2FEC6EAAA85C}"/>
    <cellStyle name="Normal 13 9 9 22" xfId="24653" xr:uid="{6A2455B5-5948-4A76-8F2F-304D991E0AE7}"/>
    <cellStyle name="Normal 13 9 9 3" xfId="24654" xr:uid="{06A64986-2721-49D9-929E-60C77EEACBB3}"/>
    <cellStyle name="Normal 13 9 9 4" xfId="24655" xr:uid="{ECA0BB7C-DEA1-416A-A36D-8F365A516294}"/>
    <cellStyle name="Normal 13 9 9 5" xfId="24656" xr:uid="{D04DF390-047D-4A2E-90E7-DF98514456A4}"/>
    <cellStyle name="Normal 13 9 9 6" xfId="24657" xr:uid="{6CCE8FEB-7C3C-47EA-A0E9-079862C76356}"/>
    <cellStyle name="Normal 13 9 9 7" xfId="24658" xr:uid="{1F41868F-820C-4F42-B483-F47BFF21E169}"/>
    <cellStyle name="Normal 13 9 9 8" xfId="24659" xr:uid="{50B953CE-46F7-49B2-9734-76B2FB4BE07B}"/>
    <cellStyle name="Normal 13 9 9 9" xfId="24660" xr:uid="{9A0E6F64-F3D0-4B68-8460-21FEAA0BBD68}"/>
    <cellStyle name="Normal 130" xfId="265" xr:uid="{2A7D36D9-36CC-431C-9359-9872F5F1E5BB}"/>
    <cellStyle name="Normal 131" xfId="266" xr:uid="{FD787326-6D8A-4752-963B-8C723D8F7B71}"/>
    <cellStyle name="Normal 132" xfId="267" xr:uid="{C298BB15-6AC6-4603-9DEA-AA7F715BB353}"/>
    <cellStyle name="Normal 133" xfId="268" xr:uid="{465FD778-7F40-4DAB-AAE9-9EB55D7A5F97}"/>
    <cellStyle name="Normal 134" xfId="269" xr:uid="{0F15777E-35A3-45B2-9DB4-78089C6AEE35}"/>
    <cellStyle name="Normal 134 2" xfId="270" xr:uid="{477CA049-3BD1-4772-B90C-C5316B4D6CE6}"/>
    <cellStyle name="Normal 134 3" xfId="271" xr:uid="{C364147A-95DB-4BBD-9661-A0A248D7C317}"/>
    <cellStyle name="Normal 134 4" xfId="272" xr:uid="{35701176-DE50-4B5C-B10B-3B4C429AF6A4}"/>
    <cellStyle name="Normal 134 5" xfId="273" xr:uid="{4DDD304A-4EF0-4DE1-8E83-5BC23C6CA179}"/>
    <cellStyle name="Normal 134 6" xfId="274" xr:uid="{4D5A900A-19AE-4FB8-9403-65061A630C61}"/>
    <cellStyle name="Normal 134 7" xfId="275" xr:uid="{3B6EADB6-DC37-44B3-9C19-668A3DC23EE4}"/>
    <cellStyle name="Normal 134 8" xfId="276" xr:uid="{3FFBAA0A-ECF9-4E5C-8552-361A3F5D2742}"/>
    <cellStyle name="Normal 135" xfId="277" xr:uid="{3A9CA64C-7372-44F0-A303-6884CA2F0644}"/>
    <cellStyle name="Normal 135 2" xfId="278" xr:uid="{EA207AE7-0DD8-45D8-9C1A-A6A048F80514}"/>
    <cellStyle name="Normal 136" xfId="279" xr:uid="{CFA23958-C430-437A-B243-66825580B043}"/>
    <cellStyle name="Normal 136 2" xfId="280" xr:uid="{D5ACAD82-4E88-452E-97BA-F22F5EC1F20C}"/>
    <cellStyle name="Normal 137" xfId="281" xr:uid="{FE6B15FE-69E5-4E3A-BBF8-CE2ED802217E}"/>
    <cellStyle name="Normal 137 2" xfId="282" xr:uid="{0CC5A1C4-438F-46A3-9542-D7BB2ABF58FC}"/>
    <cellStyle name="Normal 137 3" xfId="283" xr:uid="{7E9072E9-1F32-4E72-80B0-04E74894E3C1}"/>
    <cellStyle name="Normal 137 4" xfId="284" xr:uid="{BC47E5CF-078D-4CE1-BFB2-88430A29F0A0}"/>
    <cellStyle name="Normal 137 5" xfId="285" xr:uid="{33C8D96D-CEDD-4358-8058-8FC0C9148A43}"/>
    <cellStyle name="Normal 137 6" xfId="286" xr:uid="{6292D8DA-C45C-49D9-A1BA-FECCD1CD8D31}"/>
    <cellStyle name="Normal 137 7" xfId="287" xr:uid="{5A80AA91-BB78-4D73-9E44-49E0675779E1}"/>
    <cellStyle name="Normal 137 8" xfId="288" xr:uid="{C0134145-179A-443D-A55F-B4F1BEC73FDF}"/>
    <cellStyle name="Normal 138" xfId="289" xr:uid="{F1ED7067-9EC1-454A-BE6A-C03B95B34E3C}"/>
    <cellStyle name="Normal 138 2" xfId="290" xr:uid="{B4B0B614-4891-4D90-AE9E-5151537B2309}"/>
    <cellStyle name="Normal 139" xfId="291" xr:uid="{88864109-8879-4AE4-94E7-21B13F2AAC06}"/>
    <cellStyle name="Normal 14" xfId="50" xr:uid="{CF7F1672-BF73-4CC6-953B-9E7894B52186}"/>
    <cellStyle name="Normal 14 10" xfId="24661" xr:uid="{A9BF663D-0698-4A10-A5E6-E25ABEFEDAB2}"/>
    <cellStyle name="Normal 14 11" xfId="24662" xr:uid="{1C03C7BC-D983-4830-AD13-FCC4E8B9ECE0}"/>
    <cellStyle name="Normal 14 12" xfId="24663" xr:uid="{6DE04E9D-0401-4190-AFDB-D2129AD3A163}"/>
    <cellStyle name="Normal 14 13" xfId="24664" xr:uid="{C3AA4C9B-7CC7-43DF-BFAF-71CA2B78AE64}"/>
    <cellStyle name="Normal 14 14" xfId="24665" xr:uid="{121DB8E0-F144-4FF9-BBC8-407B4F6A161C}"/>
    <cellStyle name="Normal 14 15" xfId="24666" xr:uid="{2A496952-AD7D-46DD-ACC7-FA126A43133E}"/>
    <cellStyle name="Normal 14 16" xfId="24667" xr:uid="{F2CD7D4A-6AE7-4008-BC7F-29CD545D9086}"/>
    <cellStyle name="Normal 14 17" xfId="24668" xr:uid="{2B0315A8-DACD-45D0-ABFE-33A071063EDE}"/>
    <cellStyle name="Normal 14 18" xfId="24669" xr:uid="{279FBC5C-438C-457A-8C99-C5157084928D}"/>
    <cellStyle name="Normal 14 19" xfId="24670" xr:uid="{4E320C1C-686E-4C16-8DBA-D2B75E0755EC}"/>
    <cellStyle name="Normal 14 2" xfId="292" xr:uid="{4F182F40-D6B7-46DA-A9C0-B043F57E6714}"/>
    <cellStyle name="Normal 14 2 10" xfId="24671" xr:uid="{B418EE5F-7FEF-4993-9D47-E5D228EB2B72}"/>
    <cellStyle name="Normal 14 2 11" xfId="24672" xr:uid="{0D3D334F-FB55-428F-B133-087C82D6B9A3}"/>
    <cellStyle name="Normal 14 2 12" xfId="24673" xr:uid="{4C331659-A314-47B3-9B95-089D3D47E759}"/>
    <cellStyle name="Normal 14 2 13" xfId="24674" xr:uid="{15190044-F3B8-4391-87A0-9943B64815C2}"/>
    <cellStyle name="Normal 14 2 14" xfId="24675" xr:uid="{DE2EF0C7-75F5-465C-AFC0-0E91630513CD}"/>
    <cellStyle name="Normal 14 2 15" xfId="24676" xr:uid="{4E270BFE-CA09-459A-A130-4B5CD10D5591}"/>
    <cellStyle name="Normal 14 2 16" xfId="24677" xr:uid="{ACBDDD02-0CAF-4C2A-A3D6-01F06748F801}"/>
    <cellStyle name="Normal 14 2 17" xfId="24678" xr:uid="{E5D4CBD7-EF80-4AD3-B3DB-2E530EDEB8C2}"/>
    <cellStyle name="Normal 14 2 18" xfId="24679" xr:uid="{B7EACEE6-5A9B-4806-9D92-78D3B20A0F4A}"/>
    <cellStyle name="Normal 14 2 19" xfId="24680" xr:uid="{B74CCB82-7EA1-40A8-9551-472EFE238CE5}"/>
    <cellStyle name="Normal 14 2 2" xfId="24681" xr:uid="{94C12D03-F89D-4EDD-879A-23925B8E9BB1}"/>
    <cellStyle name="Normal 14 2 20" xfId="24682" xr:uid="{C9122B78-BB3E-4217-8525-E8C10C3E44F7}"/>
    <cellStyle name="Normal 14 2 21" xfId="24683" xr:uid="{80CF151C-E263-48AB-BBD5-4D4551BFAF76}"/>
    <cellStyle name="Normal 14 2 22" xfId="24684" xr:uid="{531CEC3C-78DA-4155-8928-6ED47A1F5DB4}"/>
    <cellStyle name="Normal 14 2 23" xfId="24685" xr:uid="{A153433E-E886-444C-A056-4331EF700B34}"/>
    <cellStyle name="Normal 14 2 24" xfId="24686" xr:uid="{7BD1E9FD-87EA-4535-A65E-2C44B6662EB2}"/>
    <cellStyle name="Normal 14 2 25" xfId="24687" xr:uid="{8D54F3E2-CCA4-46D6-92A1-0A02CEBDF3DF}"/>
    <cellStyle name="Normal 14 2 26" xfId="24688" xr:uid="{84B8C951-37B5-420A-BD3F-3BD03EE27C81}"/>
    <cellStyle name="Normal 14 2 27" xfId="24689" xr:uid="{1B1C5ADF-4C7A-4966-9653-DA023846D62C}"/>
    <cellStyle name="Normal 14 2 28" xfId="24690" xr:uid="{20B3E7E1-7EAC-47BC-95D4-95F18E34BB0B}"/>
    <cellStyle name="Normal 14 2 29" xfId="24691" xr:uid="{6F34937A-9BC8-4772-860E-56BCC006C093}"/>
    <cellStyle name="Normal 14 2 3" xfId="24692" xr:uid="{E16E68E2-1A07-45FB-92FB-04E4D50C4A18}"/>
    <cellStyle name="Normal 14 2 30" xfId="24693" xr:uid="{8B8764BF-B893-4731-9557-3ED6B74A7E7E}"/>
    <cellStyle name="Normal 14 2 31" xfId="24694" xr:uid="{F6B06197-A956-445C-956A-2818779C1A7C}"/>
    <cellStyle name="Normal 14 2 32" xfId="24695" xr:uid="{B1AE21DA-2162-4FE2-809E-D584492DADC0}"/>
    <cellStyle name="Normal 14 2 33" xfId="24696" xr:uid="{284B42F9-9BAF-43E6-BDEC-9EC3C3324E95}"/>
    <cellStyle name="Normal 14 2 4" xfId="24697" xr:uid="{60A5D87F-1A40-45FB-A542-99E91F254F0D}"/>
    <cellStyle name="Normal 14 2 5" xfId="24698" xr:uid="{6C8DF4D0-8A1E-43F8-B55B-17E7FB624E38}"/>
    <cellStyle name="Normal 14 2 6" xfId="24699" xr:uid="{CB2F751B-1D90-4D83-8A59-D5F78751A169}"/>
    <cellStyle name="Normal 14 2 7" xfId="24700" xr:uid="{758F14DD-4730-414C-A7C5-B8DBEEFB01D2}"/>
    <cellStyle name="Normal 14 2 8" xfId="24701" xr:uid="{7265541D-2342-4336-9819-D59365E78606}"/>
    <cellStyle name="Normal 14 2 9" xfId="24702" xr:uid="{F252179B-3F92-421F-945A-71FBFC7844DD}"/>
    <cellStyle name="Normal 14 20" xfId="24703" xr:uid="{9D2158C9-1B94-42D9-BB77-7B808703EECA}"/>
    <cellStyle name="Normal 14 21" xfId="24704" xr:uid="{02461E4A-A54E-483A-A1A7-A868F37AFCC3}"/>
    <cellStyle name="Normal 14 22" xfId="24705" xr:uid="{2304EC56-4350-4A57-84A9-6AA37CDA9646}"/>
    <cellStyle name="Normal 14 23" xfId="24706" xr:uid="{05AEEF27-9F8E-46C5-93C1-900E8B5E6464}"/>
    <cellStyle name="Normal 14 24" xfId="24707" xr:uid="{D1925BA0-D487-4765-8243-C0A2E8ACA9E3}"/>
    <cellStyle name="Normal 14 25" xfId="24708" xr:uid="{044521D5-5ED4-45C1-B80F-2BAA2DABD33E}"/>
    <cellStyle name="Normal 14 26" xfId="24709" xr:uid="{0D72793E-1D24-4FD9-A533-1020D148416A}"/>
    <cellStyle name="Normal 14 27" xfId="24710" xr:uid="{3E26E0E2-1979-412B-9ED2-F205730E8BFF}"/>
    <cellStyle name="Normal 14 28" xfId="24711" xr:uid="{88319623-D7F4-4847-99BF-AFF7156BD8D6}"/>
    <cellStyle name="Normal 14 29" xfId="24712" xr:uid="{617CC6C4-55FE-49BC-82A3-FF4B4729D4E8}"/>
    <cellStyle name="Normal 14 3" xfId="293" xr:uid="{B37F5509-C1CE-443C-9AD1-218D0C5B26FC}"/>
    <cellStyle name="Normal 14 3 10" xfId="24713" xr:uid="{A70BD13F-2641-4724-852B-C0364F6478C5}"/>
    <cellStyle name="Normal 14 3 11" xfId="24714" xr:uid="{A411FDBB-C873-4FA5-BF45-D09DDE0D22E9}"/>
    <cellStyle name="Normal 14 3 12" xfId="24715" xr:uid="{9C6FC11B-600A-4038-B924-A3CBEC64EBD5}"/>
    <cellStyle name="Normal 14 3 13" xfId="24716" xr:uid="{84DA29D9-6C09-499D-9D16-BB9AFABC277C}"/>
    <cellStyle name="Normal 14 3 14" xfId="24717" xr:uid="{B820D66B-F4F7-4A24-8CE4-A57086CCDFC6}"/>
    <cellStyle name="Normal 14 3 15" xfId="24718" xr:uid="{CECD2940-3D92-4BBC-9341-9ADC4BFE5A03}"/>
    <cellStyle name="Normal 14 3 16" xfId="24719" xr:uid="{AE5D4ECD-A8C1-4828-A420-2AB7355A89D2}"/>
    <cellStyle name="Normal 14 3 17" xfId="24720" xr:uid="{E1D26337-043B-4277-A652-EB51F77669AF}"/>
    <cellStyle name="Normal 14 3 18" xfId="24721" xr:uid="{D54C1FDA-3331-4682-A61D-54168AE96AB4}"/>
    <cellStyle name="Normal 14 3 19" xfId="24722" xr:uid="{E266EFF4-DDF8-4ECD-BEA1-EB5BDEFA6B97}"/>
    <cellStyle name="Normal 14 3 2" xfId="24723" xr:uid="{D076606E-4ABC-4203-96B5-0ED191189F26}"/>
    <cellStyle name="Normal 14 3 20" xfId="24724" xr:uid="{8D7C608A-951D-4737-9F54-82378D957CA6}"/>
    <cellStyle name="Normal 14 3 21" xfId="24725" xr:uid="{997E133D-2CE7-432B-996C-858432A901A0}"/>
    <cellStyle name="Normal 14 3 22" xfId="24726" xr:uid="{561646F5-7AAD-4C9D-B962-4E7CDE73B631}"/>
    <cellStyle name="Normal 14 3 23" xfId="24727" xr:uid="{B622EF36-C5F4-4596-B26C-A66BC53864A5}"/>
    <cellStyle name="Normal 14 3 24" xfId="24728" xr:uid="{9AD7AEDC-CBFD-4BB9-A01E-49624C64AFAD}"/>
    <cellStyle name="Normal 14 3 25" xfId="24729" xr:uid="{1F828560-1AB8-4232-B3D1-612E910A14F2}"/>
    <cellStyle name="Normal 14 3 26" xfId="24730" xr:uid="{FA2EDC75-6FFF-498B-AFB6-41F376580499}"/>
    <cellStyle name="Normal 14 3 27" xfId="24731" xr:uid="{F6165154-7A96-4E0B-8328-073804DEBEF3}"/>
    <cellStyle name="Normal 14 3 28" xfId="24732" xr:uid="{784D9287-9DB6-4BE5-ACDD-673B26AB13D5}"/>
    <cellStyle name="Normal 14 3 29" xfId="24733" xr:uid="{D9B50971-1DFE-4A2B-9ACC-F924B6695C6B}"/>
    <cellStyle name="Normal 14 3 3" xfId="24734" xr:uid="{A513E882-C471-4F1F-A3BF-E911E9F7F055}"/>
    <cellStyle name="Normal 14 3 30" xfId="24735" xr:uid="{02B5E7DF-62E4-4CEB-AD82-9C88AAF83E2B}"/>
    <cellStyle name="Normal 14 3 31" xfId="24736" xr:uid="{6A232EF7-AE8F-43CA-8C72-B0C1B224503F}"/>
    <cellStyle name="Normal 14 3 32" xfId="24737" xr:uid="{AB7A849A-1FDE-4FD8-A062-A9198A8100B7}"/>
    <cellStyle name="Normal 14 3 33" xfId="24738" xr:uid="{05EA9BBB-EDAB-4381-A444-F395A1A3FEA6}"/>
    <cellStyle name="Normal 14 3 4" xfId="24739" xr:uid="{E8A49759-327D-4C9C-9CA4-DBB8F82E8F6F}"/>
    <cellStyle name="Normal 14 3 5" xfId="24740" xr:uid="{A326753A-E3F1-4840-9777-F563AC8C0751}"/>
    <cellStyle name="Normal 14 3 6" xfId="24741" xr:uid="{5F612528-F8B8-44C0-A397-03D9CF349DC9}"/>
    <cellStyle name="Normal 14 3 7" xfId="24742" xr:uid="{2E0F853E-458F-4AC5-8DF3-A21B8391CCD0}"/>
    <cellStyle name="Normal 14 3 8" xfId="24743" xr:uid="{0EF09C6E-F763-439A-9984-3191D8CB5F0F}"/>
    <cellStyle name="Normal 14 3 9" xfId="24744" xr:uid="{8FC3F681-2F17-4128-8C1F-4C7C3C02E795}"/>
    <cellStyle name="Normal 14 30" xfId="24745" xr:uid="{68223BB4-D3A2-490B-8E2F-F07B1A90B7EA}"/>
    <cellStyle name="Normal 14 31" xfId="24746" xr:uid="{EAF96ECD-A889-42E5-96B5-F84E9047870F}"/>
    <cellStyle name="Normal 14 32" xfId="24747" xr:uid="{2C04D897-C23C-42DD-8236-D7D2F84989C6}"/>
    <cellStyle name="Normal 14 33" xfId="24748" xr:uid="{2F4B42F4-46A5-4243-9A4F-2E4ABE725832}"/>
    <cellStyle name="Normal 14 34" xfId="24749" xr:uid="{D71A6B67-53C0-4A92-9C98-9B68E5A29DC6}"/>
    <cellStyle name="Normal 14 35" xfId="24750" xr:uid="{7AA5E963-72B7-43C8-B7B1-897A8AD3F24C}"/>
    <cellStyle name="Normal 14 4" xfId="294" xr:uid="{70F7D1DA-550F-40CD-AE2C-9420347FAEDC}"/>
    <cellStyle name="Normal 14 5" xfId="295" xr:uid="{9FDCBB69-30BF-459A-9D53-EA5BCBC14E29}"/>
    <cellStyle name="Normal 14 6" xfId="296" xr:uid="{017D3CC4-2EEC-4820-9847-87252062437B}"/>
    <cellStyle name="Normal 14 7" xfId="297" xr:uid="{644C04C0-7E04-4AB9-B35D-28059C2D585D}"/>
    <cellStyle name="Normal 14 8" xfId="298" xr:uid="{69213AA4-0213-4DD8-B0FE-53E6F20600D4}"/>
    <cellStyle name="Normal 14 9" xfId="24751" xr:uid="{32A4BA98-FCD4-4145-812A-6CEAECDF6379}"/>
    <cellStyle name="Normal 140" xfId="299" xr:uid="{A86EF6BC-7C38-45F5-8A03-5E3CB864661E}"/>
    <cellStyle name="Normal 141" xfId="300" xr:uid="{8F0B2816-763E-4FF6-94FD-BFA366F608C0}"/>
    <cellStyle name="Normal 142" xfId="301" xr:uid="{9833A0CD-855F-4BFC-808A-E40E3EDF1B60}"/>
    <cellStyle name="Normal 143" xfId="302" xr:uid="{9CCBFD8E-F24F-4007-BC7E-D8584C73423C}"/>
    <cellStyle name="Normal 144" xfId="303" xr:uid="{4C6D3A24-1E66-47E9-9636-5E57A8B7A501}"/>
    <cellStyle name="Normal 144 2" xfId="304" xr:uid="{AF376C23-4BF9-40F4-9410-45811493A911}"/>
    <cellStyle name="Normal 144 2 2" xfId="305" xr:uid="{02B4B3A2-57EA-4C1F-88A6-CEF21B0806AF}"/>
    <cellStyle name="Normal 144 2 3" xfId="306" xr:uid="{72FCA6ED-7DFA-46FD-8C9C-80410215F0BB}"/>
    <cellStyle name="Normal 144 3" xfId="307" xr:uid="{8566200C-ABBA-4D2D-911A-DCA32BF9BB95}"/>
    <cellStyle name="Normal 144 3 2" xfId="308" xr:uid="{03749DBA-C6FE-4271-A50D-8542D34E7D03}"/>
    <cellStyle name="Normal 144 3 3" xfId="309" xr:uid="{EF964AAE-9886-4C1E-A4AD-938AAD37FB0C}"/>
    <cellStyle name="Normal 144 4" xfId="310" xr:uid="{07853460-AF98-4205-AE36-D9ECB98EF2B9}"/>
    <cellStyle name="Normal 144 4 2" xfId="311" xr:uid="{E65655BB-4DD9-400A-B6ED-7F1B5DDF9E3B}"/>
    <cellStyle name="Normal 144 4 3" xfId="312" xr:uid="{E179470D-2E3A-432B-95A7-B3F24970EB8B}"/>
    <cellStyle name="Normal 144 5" xfId="313" xr:uid="{3C513C50-F508-46B1-BCF1-4AA1BBB2D851}"/>
    <cellStyle name="Normal 144 5 2" xfId="314" xr:uid="{B994D680-5D90-4293-9CB5-1439C9DA9FEB}"/>
    <cellStyle name="Normal 144 5 3" xfId="315" xr:uid="{0B781A48-E4F0-4B76-BA5A-D572A221EC76}"/>
    <cellStyle name="Normal 144 6" xfId="316" xr:uid="{FABA11C6-55AF-47CE-ABC6-1094044C1AFA}"/>
    <cellStyle name="Normal 144 7" xfId="317" xr:uid="{04C406F1-62BB-462C-8BDE-01590CBB97DD}"/>
    <cellStyle name="Normal 145" xfId="318" xr:uid="{4EEB69BE-8053-4C1E-8568-25DF04609ED1}"/>
    <cellStyle name="Normal 146" xfId="319" xr:uid="{38C5CBF9-06A8-4575-AE2A-64AEBF95E386}"/>
    <cellStyle name="Normal 146 2" xfId="320" xr:uid="{EF1F8A71-5098-441D-B0BA-2F3D6451524E}"/>
    <cellStyle name="Normal 146 2 2" xfId="321" xr:uid="{83D1BD82-48EC-40C5-A873-0E21DC9CE417}"/>
    <cellStyle name="Normal 146 2 3" xfId="322" xr:uid="{89B91DBF-CB72-4A3F-8EF9-A49C5DEE0883}"/>
    <cellStyle name="Normal 146 3" xfId="323" xr:uid="{B4C3588A-F4F7-4F91-9D39-11ACA3DE6A8C}"/>
    <cellStyle name="Normal 146 3 2" xfId="324" xr:uid="{6EAA7F51-CF7A-4BEF-B044-7B5AEDD8230D}"/>
    <cellStyle name="Normal 146 3 3" xfId="325" xr:uid="{7CEA89DB-488B-494C-8D4A-15DE114A4E14}"/>
    <cellStyle name="Normal 146 4" xfId="326" xr:uid="{F7EFAE0B-1C6B-4758-A8CA-06DB2CB5F0B5}"/>
    <cellStyle name="Normal 146 4 2" xfId="327" xr:uid="{5EE78B05-8E34-4AFF-8D43-3694579642DC}"/>
    <cellStyle name="Normal 146 4 3" xfId="328" xr:uid="{0F712713-7612-4237-BFF2-8CCBDDB2D368}"/>
    <cellStyle name="Normal 146 5" xfId="329" xr:uid="{AD24FA16-6B18-406A-9BC1-C6B1462D0A27}"/>
    <cellStyle name="Normal 146 5 2" xfId="330" xr:uid="{9524BC60-AB9A-4ED6-A521-3D14EB4F59D0}"/>
    <cellStyle name="Normal 146 5 3" xfId="331" xr:uid="{BCBFB5DF-F450-4180-B7F8-367C196D341D}"/>
    <cellStyle name="Normal 146 6" xfId="332" xr:uid="{6465375B-E1FE-404A-92DA-EF62CADD0FE5}"/>
    <cellStyle name="Normal 146 7" xfId="333" xr:uid="{D2E8A12B-7858-43D1-A1F4-E3E08DCC3FB7}"/>
    <cellStyle name="Normal 147" xfId="334" xr:uid="{7A4FDB99-CEA1-48AA-8D52-E3CE275080E6}"/>
    <cellStyle name="Normal 147 2" xfId="335" xr:uid="{C7C41FB9-D85A-4642-9A1B-8F5D6C13C884}"/>
    <cellStyle name="Normal 147 3" xfId="336" xr:uid="{37D06469-E823-42E4-8183-B1997FB7E0BC}"/>
    <cellStyle name="Normal 148" xfId="337" xr:uid="{37393F9C-C94E-4546-960D-86FB6E862C99}"/>
    <cellStyle name="Normal 148 2" xfId="338" xr:uid="{9FDF7C5E-A7A3-4647-B9D4-34F327C8A506}"/>
    <cellStyle name="Normal 148 3" xfId="339" xr:uid="{FBD61E67-7511-40CD-82D6-7DA5012786B2}"/>
    <cellStyle name="Normal 149" xfId="340" xr:uid="{7AC810FC-F7CB-4198-97E4-6BC18663CF54}"/>
    <cellStyle name="Normal 149 2" xfId="341" xr:uid="{4D49221B-05F3-403C-952F-5F35B07EADE3}"/>
    <cellStyle name="Normal 149 3" xfId="342" xr:uid="{DA4CFC25-4ADD-4DCB-8BD0-F8001EA747B9}"/>
    <cellStyle name="Normal 15" xfId="7" xr:uid="{00000000-0005-0000-0000-000004000000}"/>
    <cellStyle name="Normal 15 10" xfId="24752" xr:uid="{4A4D208A-7E6D-41EA-AC58-E5B31866297B}"/>
    <cellStyle name="Normal 15 11" xfId="24753" xr:uid="{5D608964-594C-4998-A599-EC53B28712F4}"/>
    <cellStyle name="Normal 15 11 10" xfId="24754" xr:uid="{3836612A-2DCE-48BB-B622-C45BEDEB8382}"/>
    <cellStyle name="Normal 15 11 11" xfId="24755" xr:uid="{9AB41E3E-75A3-4EDC-864D-2925B426BE27}"/>
    <cellStyle name="Normal 15 11 12" xfId="24756" xr:uid="{14F87FFB-AA5D-4CD3-B309-8C5102597994}"/>
    <cellStyle name="Normal 15 11 13" xfId="24757" xr:uid="{CABAFE2C-1DEA-45D1-A64F-B89C3B500EBC}"/>
    <cellStyle name="Normal 15 11 14" xfId="24758" xr:uid="{93414027-2F42-4B27-AFD8-09FE3B576408}"/>
    <cellStyle name="Normal 15 11 15" xfId="24759" xr:uid="{5C64D116-55BD-46A9-930D-7708ADAD43B8}"/>
    <cellStyle name="Normal 15 11 16" xfId="24760" xr:uid="{E43DD1DF-96AD-4A20-A417-485F5E9A69B1}"/>
    <cellStyle name="Normal 15 11 17" xfId="24761" xr:uid="{48862EAD-753A-4C5B-A6E5-D71558D24DD2}"/>
    <cellStyle name="Normal 15 11 18" xfId="24762" xr:uid="{167C73A7-3E26-4C3C-87C8-79D9D43D531F}"/>
    <cellStyle name="Normal 15 11 19" xfId="24763" xr:uid="{E2EF66C6-9756-4B49-A678-692736EBF418}"/>
    <cellStyle name="Normal 15 11 2" xfId="24764" xr:uid="{41694C56-2143-42C2-A692-91B546314065}"/>
    <cellStyle name="Normal 15 11 20" xfId="24765" xr:uid="{B14003B5-71D1-4DF4-8A22-1F3ECAF686F7}"/>
    <cellStyle name="Normal 15 11 21" xfId="24766" xr:uid="{E4E2F37C-EB4B-4E3B-AFBF-4323744A40D2}"/>
    <cellStyle name="Normal 15 11 22" xfId="24767" xr:uid="{BCA12ABA-6A0F-49D3-8598-5DC8D883501B}"/>
    <cellStyle name="Normal 15 11 23" xfId="24768" xr:uid="{9B1D008D-6BC9-4DCF-958A-6AB76460DC64}"/>
    <cellStyle name="Normal 15 11 24" xfId="24769" xr:uid="{BE9EA3B9-8140-45B8-8DB2-CD46425356A7}"/>
    <cellStyle name="Normal 15 11 25" xfId="24770" xr:uid="{9C2DF756-79F3-44B1-B764-BE6983C42AD6}"/>
    <cellStyle name="Normal 15 11 26" xfId="24771" xr:uid="{80840F64-6DFD-4A51-8AB3-8E73BA8B6C8C}"/>
    <cellStyle name="Normal 15 11 27" xfId="24772" xr:uid="{CDBF3110-7994-4ADE-AD44-094F6D22B148}"/>
    <cellStyle name="Normal 15 11 28" xfId="24773" xr:uid="{DF9D7D38-637D-4453-9714-A87AD07FC34A}"/>
    <cellStyle name="Normal 15 11 29" xfId="24774" xr:uid="{92F0E221-D867-48FC-A4C1-7753B219EB7A}"/>
    <cellStyle name="Normal 15 11 3" xfId="24775" xr:uid="{59231E25-AB29-4EF7-845A-886E5B38C530}"/>
    <cellStyle name="Normal 15 11 30" xfId="24776" xr:uid="{B7088E2B-31CF-44E9-82D9-6BDD8EF8FBA3}"/>
    <cellStyle name="Normal 15 11 31" xfId="24777" xr:uid="{35454F9A-770F-4FDA-A7A8-E324CF799BC1}"/>
    <cellStyle name="Normal 15 11 32" xfId="24778" xr:uid="{A0AB9501-F6A1-47BD-B397-5A5A87E21FB2}"/>
    <cellStyle name="Normal 15 11 33" xfId="24779" xr:uid="{1563E7A4-58D0-4FB5-AD10-990634587F23}"/>
    <cellStyle name="Normal 15 11 4" xfId="24780" xr:uid="{D5CB32C4-C52D-48B9-83EE-1DFF2229FA4F}"/>
    <cellStyle name="Normal 15 11 5" xfId="24781" xr:uid="{87895A74-DB2E-4EA6-A020-F1BB3F3E54D6}"/>
    <cellStyle name="Normal 15 11 6" xfId="24782" xr:uid="{F90C50E8-66D9-430E-BCF8-50DE894B0B5D}"/>
    <cellStyle name="Normal 15 11 7" xfId="24783" xr:uid="{8B40F949-6F4C-4ADE-869D-5135A0301016}"/>
    <cellStyle name="Normal 15 11 8" xfId="24784" xr:uid="{A5633C70-C8D7-4EAD-8612-6D147EB1DB4C}"/>
    <cellStyle name="Normal 15 11 9" xfId="24785" xr:uid="{B546FBA0-F35D-4FAB-B438-BBDD6E0D320E}"/>
    <cellStyle name="Normal 15 12" xfId="24786" xr:uid="{CA6C18E6-D059-4DD3-8A3E-D203B4394BAD}"/>
    <cellStyle name="Normal 15 12 10" xfId="24787" xr:uid="{666A83B1-F3DE-4476-838A-666669F8D1A0}"/>
    <cellStyle name="Normal 15 12 11" xfId="24788" xr:uid="{FD00E7B0-C659-4A10-A1CB-FFDE736682D8}"/>
    <cellStyle name="Normal 15 12 12" xfId="24789" xr:uid="{A3EBBFF5-801E-467B-A2F0-FE1FDD2A4BB0}"/>
    <cellStyle name="Normal 15 12 13" xfId="24790" xr:uid="{01B89889-079D-4BF5-89BE-B477D1EBDA49}"/>
    <cellStyle name="Normal 15 12 14" xfId="24791" xr:uid="{30E0F325-6338-4132-B3FE-9690FE1F6071}"/>
    <cellStyle name="Normal 15 12 15" xfId="24792" xr:uid="{D9236907-2FD0-427F-B445-B2CB54DE71A1}"/>
    <cellStyle name="Normal 15 12 16" xfId="24793" xr:uid="{A3BA5775-033F-4179-A865-48E1E3FA0DEE}"/>
    <cellStyle name="Normal 15 12 17" xfId="24794" xr:uid="{B5610A43-5D0C-4CB2-969E-E1ADD649A12B}"/>
    <cellStyle name="Normal 15 12 18" xfId="24795" xr:uid="{973CF30E-377F-45C9-BF31-0072014B5BC7}"/>
    <cellStyle name="Normal 15 12 19" xfId="24796" xr:uid="{55D516C2-247E-41C6-9B16-74CBF435B96A}"/>
    <cellStyle name="Normal 15 12 2" xfId="24797" xr:uid="{991F4088-4453-4A0B-B372-8C73D6E7ABD2}"/>
    <cellStyle name="Normal 15 12 20" xfId="24798" xr:uid="{77550951-F003-45AE-8873-8A01A78C23E2}"/>
    <cellStyle name="Normal 15 12 21" xfId="24799" xr:uid="{77968DFD-0CBE-4CDD-8DD7-F2E900C0E2A4}"/>
    <cellStyle name="Normal 15 12 22" xfId="24800" xr:uid="{5DC16C38-A4FA-4C07-A26F-262BC26274AD}"/>
    <cellStyle name="Normal 15 12 23" xfId="24801" xr:uid="{FEBD1192-5EB8-4628-9CF4-192D2DBC5868}"/>
    <cellStyle name="Normal 15 12 24" xfId="24802" xr:uid="{762E9757-D9C4-4F63-88F6-F50AC2AB5BCE}"/>
    <cellStyle name="Normal 15 12 25" xfId="24803" xr:uid="{6EEC4F74-5935-483E-92A9-101FC2685CA4}"/>
    <cellStyle name="Normal 15 12 26" xfId="24804" xr:uid="{1796A47A-2C1D-47F8-8A3D-A94987AF6F04}"/>
    <cellStyle name="Normal 15 12 27" xfId="24805" xr:uid="{78284D7B-D866-472B-9201-4E49C05386BC}"/>
    <cellStyle name="Normal 15 12 28" xfId="24806" xr:uid="{0E387913-EC44-4736-BEAB-78C4C695707A}"/>
    <cellStyle name="Normal 15 12 29" xfId="24807" xr:uid="{5D70C37E-ADB0-4BD2-829A-293FB82DE40E}"/>
    <cellStyle name="Normal 15 12 3" xfId="24808" xr:uid="{CD5BA2F5-DF6B-4838-881E-E0A8DF812FB1}"/>
    <cellStyle name="Normal 15 12 30" xfId="24809" xr:uid="{8B4FD59A-E2A2-47C4-8F63-50C7DFCE96B9}"/>
    <cellStyle name="Normal 15 12 31" xfId="24810" xr:uid="{1DA0F5B6-500A-42C5-A34F-A99263D7E05D}"/>
    <cellStyle name="Normal 15 12 32" xfId="24811" xr:uid="{C506BDD4-FEA3-4FD3-A572-2EAAB980AE5F}"/>
    <cellStyle name="Normal 15 12 33" xfId="24812" xr:uid="{D2F0118A-BF97-4F83-A945-1850C21BAF56}"/>
    <cellStyle name="Normal 15 12 4" xfId="24813" xr:uid="{B3B461AC-9176-47AC-BC09-5D2C6D5E8FE2}"/>
    <cellStyle name="Normal 15 12 5" xfId="24814" xr:uid="{1F18F856-FEDF-4867-8ED5-997529AC1B1D}"/>
    <cellStyle name="Normal 15 12 6" xfId="24815" xr:uid="{CA6EACBA-E7EC-495F-8E83-F2BEA69ED7C3}"/>
    <cellStyle name="Normal 15 12 7" xfId="24816" xr:uid="{90DBBF36-5BFD-46E0-9471-69182EF0B9E6}"/>
    <cellStyle name="Normal 15 12 8" xfId="24817" xr:uid="{753CC5C8-91D3-4AAC-B9C6-5E6140B7F50C}"/>
    <cellStyle name="Normal 15 12 9" xfId="24818" xr:uid="{D60DB172-4EE2-438E-81EC-0D80404D66BE}"/>
    <cellStyle name="Normal 15 13" xfId="24819" xr:uid="{AFA83E04-7CB1-4610-9261-70A1EF11492C}"/>
    <cellStyle name="Normal 15 14" xfId="24820" xr:uid="{88196D00-8F86-4B61-9CF6-74A7361CAECE}"/>
    <cellStyle name="Normal 15 15" xfId="24821" xr:uid="{E1600FD6-9188-4E2A-ABF1-E25D3C6EFD5B}"/>
    <cellStyle name="Normal 15 16" xfId="24822" xr:uid="{FFC6BAA6-0AE0-4E22-B8C1-9D21E1F6259E}"/>
    <cellStyle name="Normal 15 17" xfId="24823" xr:uid="{A8DA1CB0-F289-4CF7-99B3-17ABF5018012}"/>
    <cellStyle name="Normal 15 18" xfId="24824" xr:uid="{295107AE-3827-4871-8DFF-B317633AABDE}"/>
    <cellStyle name="Normal 15 19" xfId="24825" xr:uid="{15502004-6B46-4B25-BF52-07FB0BFA16D6}"/>
    <cellStyle name="Normal 15 2" xfId="343" xr:uid="{FAAC54C4-A58B-44A0-91CD-82CD474E6829}"/>
    <cellStyle name="Normal 15 20" xfId="24826" xr:uid="{D3AC1C30-4390-4682-A2BA-34D20EB739B4}"/>
    <cellStyle name="Normal 15 21" xfId="24827" xr:uid="{FA258F18-4F4E-49E6-B622-F79F709B6188}"/>
    <cellStyle name="Normal 15 22" xfId="24828" xr:uid="{D5326FBC-9B60-473C-A2E8-E7F317C03323}"/>
    <cellStyle name="Normal 15 23" xfId="24829" xr:uid="{2624628D-0132-4E6E-87D7-68FD9E77E1AC}"/>
    <cellStyle name="Normal 15 24" xfId="24830" xr:uid="{CF54ED08-DA8B-4C11-8BB1-09D68FC59A63}"/>
    <cellStyle name="Normal 15 25" xfId="24831" xr:uid="{14F86EC7-ED2B-414D-80FA-5CDB5B7BD2B6}"/>
    <cellStyle name="Normal 15 26" xfId="24832" xr:uid="{25343D32-5F59-4E45-B36A-B113CC40EAB9}"/>
    <cellStyle name="Normal 15 27" xfId="24833" xr:uid="{498F8382-AA87-49B6-B501-D2C67C97008C}"/>
    <cellStyle name="Normal 15 28" xfId="24834" xr:uid="{CACF738D-A55D-4338-83F8-1221651FE52B}"/>
    <cellStyle name="Normal 15 29" xfId="24835" xr:uid="{32851D0F-D6B0-48B1-8C83-FF1750B94D13}"/>
    <cellStyle name="Normal 15 3" xfId="344" xr:uid="{0925FF70-67D6-4C0A-8C84-96584668B164}"/>
    <cellStyle name="Normal 15 30" xfId="24836" xr:uid="{69F6D3A7-5426-4157-83AC-DFE29F9277D0}"/>
    <cellStyle name="Normal 15 31" xfId="24837" xr:uid="{47E2E934-29EE-4605-AD0D-012ADA7DCE88}"/>
    <cellStyle name="Normal 15 32" xfId="24838" xr:uid="{5B8D4E1E-01C1-47D5-9A6D-1CC8ED01EAA2}"/>
    <cellStyle name="Normal 15 33" xfId="24839" xr:uid="{6AFDF502-BEFD-43B8-AC00-75308EE2598A}"/>
    <cellStyle name="Normal 15 34" xfId="24840" xr:uid="{7F06540F-DF00-4EA9-820A-20F073D86BC3}"/>
    <cellStyle name="Normal 15 35" xfId="24841" xr:uid="{12AE5B3A-B48E-454A-A02F-080EF0820971}"/>
    <cellStyle name="Normal 15 36" xfId="24842" xr:uid="{BC36A9B0-BB61-4161-BAE5-E1890036AF89}"/>
    <cellStyle name="Normal 15 37" xfId="24843" xr:uid="{C1E8FA14-1C5D-428E-824B-ED68A0DBB687}"/>
    <cellStyle name="Normal 15 38" xfId="24844" xr:uid="{8BF014D1-1F48-4C15-9D51-FFE20082420F}"/>
    <cellStyle name="Normal 15 39" xfId="24845" xr:uid="{C1C851C1-1EC0-4D04-8569-40A3BD9744CA}"/>
    <cellStyle name="Normal 15 4" xfId="345" xr:uid="{61B1B7E8-9116-4FB5-AE97-1031C785FBCE}"/>
    <cellStyle name="Normal 15 40" xfId="24846" xr:uid="{76AFE079-D6DF-408D-ACA4-AE492EEF4480}"/>
    <cellStyle name="Normal 15 41" xfId="24847" xr:uid="{14A1CABC-C8D7-4605-B679-264735284855}"/>
    <cellStyle name="Normal 15 42" xfId="24848" xr:uid="{844AE04A-31DE-4C2A-ABDA-61119C998D12}"/>
    <cellStyle name="Normal 15 43" xfId="24849" xr:uid="{92F4DA27-1E5D-45BD-9468-6460026632B8}"/>
    <cellStyle name="Normal 15 44" xfId="24850" xr:uid="{07D373D0-8E7D-4966-AC3A-B228E4A065F9}"/>
    <cellStyle name="Normal 15 45" xfId="24851" xr:uid="{6615A45C-9BAC-4D0E-9FC1-9C79BF272F25}"/>
    <cellStyle name="Normal 15 5" xfId="346" xr:uid="{F0995081-6029-4321-9F99-CCAB5A6CD384}"/>
    <cellStyle name="Normal 15 6" xfId="347" xr:uid="{9DECE79E-2C5D-4AF4-8A2E-C560AF3EC0AC}"/>
    <cellStyle name="Normal 15 7" xfId="348" xr:uid="{2D993662-B8FB-4D29-9213-89BA7CC2D6C2}"/>
    <cellStyle name="Normal 15 8" xfId="349" xr:uid="{99AE269E-1032-4948-A63E-286E8B998EE4}"/>
    <cellStyle name="Normal 15 9" xfId="24852" xr:uid="{48FD1835-645B-47D3-9C2C-34E002A7F181}"/>
    <cellStyle name="Normal 150" xfId="350" xr:uid="{7CFDF1D4-A3F2-4D4A-BD8C-0540D61D2F06}"/>
    <cellStyle name="Normal 150 2" xfId="351" xr:uid="{B246AD78-DBBA-439E-B494-1F3310EEA205}"/>
    <cellStyle name="Normal 150 3" xfId="352" xr:uid="{67F1275D-6590-434F-B647-8EBD23AEF0A0}"/>
    <cellStyle name="Normal 151" xfId="353" xr:uid="{379C9F62-45FE-4925-BEDA-AC57A00A2C3A}"/>
    <cellStyle name="Normal 151 2" xfId="354" xr:uid="{2B9C3375-0C7A-4DED-9ABC-5BFC833C9680}"/>
    <cellStyle name="Normal 151 3" xfId="355" xr:uid="{7C49063A-FE20-4C42-8B74-75D9A8459390}"/>
    <cellStyle name="Normal 152" xfId="356" xr:uid="{16226408-4E62-40E9-B12D-CD564227C22B}"/>
    <cellStyle name="Normal 153" xfId="357" xr:uid="{D02A3C56-E917-46CC-A1AC-5D638D29EE3E}"/>
    <cellStyle name="Normal 154" xfId="358" xr:uid="{717965A2-2EB0-4CBE-ABCF-94E7E7AF9CC9}"/>
    <cellStyle name="Normal 155" xfId="359" xr:uid="{763DF04B-14B5-4829-A46D-97A97EA501A6}"/>
    <cellStyle name="Normal 156" xfId="360" xr:uid="{B863E723-FAF7-4737-B815-CF4FCB881927}"/>
    <cellStyle name="Normal 157" xfId="361" xr:uid="{DB884717-1980-4A84-A5FC-D8CB2762F795}"/>
    <cellStyle name="Normal 158" xfId="362" xr:uid="{9E56D16B-5040-4EC4-B65D-4E79240BE41F}"/>
    <cellStyle name="Normal 159" xfId="363" xr:uid="{68CF6177-63C1-4E6B-9E14-17DF72F3997E}"/>
    <cellStyle name="Normal 16" xfId="16" xr:uid="{97DA815A-D647-4685-8A14-FB62D58D24C0}"/>
    <cellStyle name="Normal 16 10" xfId="24853" xr:uid="{DDAA9997-67AD-4B81-9ABC-CA58C2CCBACA}"/>
    <cellStyle name="Normal 16 11" xfId="24854" xr:uid="{A09E2080-805F-48B4-88B9-E27AB1A1D553}"/>
    <cellStyle name="Normal 16 11 10" xfId="24855" xr:uid="{62A7B337-7680-4F66-861A-EEC91B6FC897}"/>
    <cellStyle name="Normal 16 11 11" xfId="24856" xr:uid="{CB2F9EE1-93B5-45C3-B1A4-CFA343BBAEB3}"/>
    <cellStyle name="Normal 16 11 12" xfId="24857" xr:uid="{67333768-C233-4E0D-88C2-961A9ACFDCA3}"/>
    <cellStyle name="Normal 16 11 13" xfId="24858" xr:uid="{32A8FB42-3BEB-4E54-8400-950F1E4C92EA}"/>
    <cellStyle name="Normal 16 11 14" xfId="24859" xr:uid="{DA01F01E-1B16-407B-9A64-968570D084E3}"/>
    <cellStyle name="Normal 16 11 15" xfId="24860" xr:uid="{62EF2237-1E6C-4BA4-89F2-E73FF48B9EBB}"/>
    <cellStyle name="Normal 16 11 16" xfId="24861" xr:uid="{A69C1EAC-4C47-41D8-9AB3-87474A6575EE}"/>
    <cellStyle name="Normal 16 11 17" xfId="24862" xr:uid="{68379296-4306-41CF-A566-EA7E08BC3AE7}"/>
    <cellStyle name="Normal 16 11 18" xfId="24863" xr:uid="{C9E41B0E-26F7-4841-9284-275C5B6B60E3}"/>
    <cellStyle name="Normal 16 11 19" xfId="24864" xr:uid="{CC2B08FC-AB5F-4753-BACE-856BD57F139C}"/>
    <cellStyle name="Normal 16 11 2" xfId="24865" xr:uid="{3E211A40-2951-435C-9B2D-7743463D165E}"/>
    <cellStyle name="Normal 16 11 20" xfId="24866" xr:uid="{51BB8DAA-02E6-40FA-8664-2E739FE6AD24}"/>
    <cellStyle name="Normal 16 11 21" xfId="24867" xr:uid="{B793C0E8-0A49-4EF3-B296-21EA555B6330}"/>
    <cellStyle name="Normal 16 11 22" xfId="24868" xr:uid="{64494CB5-E580-4897-B840-7F3A76279C31}"/>
    <cellStyle name="Normal 16 11 23" xfId="24869" xr:uid="{664A9113-6ECD-4650-B0AF-C29D2919B511}"/>
    <cellStyle name="Normal 16 11 24" xfId="24870" xr:uid="{633AED7E-7B31-44A2-A2B4-4F3254F722AA}"/>
    <cellStyle name="Normal 16 11 25" xfId="24871" xr:uid="{9BBFDB04-B8F2-4D21-9D1D-FD074528B7F3}"/>
    <cellStyle name="Normal 16 11 26" xfId="24872" xr:uid="{4E29DED2-5676-462D-8FFA-E4D140EE276F}"/>
    <cellStyle name="Normal 16 11 27" xfId="24873" xr:uid="{E14DE2B4-40C3-470B-88EE-DD1283D27EA3}"/>
    <cellStyle name="Normal 16 11 28" xfId="24874" xr:uid="{E6BE0BDC-4340-4661-A398-203557197D9C}"/>
    <cellStyle name="Normal 16 11 29" xfId="24875" xr:uid="{0B3074CD-275B-4A43-B0AB-3026BA2E253D}"/>
    <cellStyle name="Normal 16 11 3" xfId="24876" xr:uid="{7D4951C6-D2A6-43A0-99ED-B93F0FCD956F}"/>
    <cellStyle name="Normal 16 11 30" xfId="24877" xr:uid="{F915012E-AE6F-4631-8328-F0D97028729D}"/>
    <cellStyle name="Normal 16 11 31" xfId="24878" xr:uid="{D1D1AB30-2526-42DB-8EA2-06265A7B38F6}"/>
    <cellStyle name="Normal 16 11 32" xfId="24879" xr:uid="{331EAB52-296A-4DA8-9140-E87049B51D7B}"/>
    <cellStyle name="Normal 16 11 33" xfId="24880" xr:uid="{E3D63EFB-78FA-4902-9579-77F6B4C1D505}"/>
    <cellStyle name="Normal 16 11 4" xfId="24881" xr:uid="{48DF0489-C059-4AD0-A017-1869D6C4055E}"/>
    <cellStyle name="Normal 16 11 5" xfId="24882" xr:uid="{1E552CFA-E65F-4386-A116-CBC59011D99B}"/>
    <cellStyle name="Normal 16 11 6" xfId="24883" xr:uid="{951767E5-3B72-41F4-A8F6-4739256D7D27}"/>
    <cellStyle name="Normal 16 11 7" xfId="24884" xr:uid="{D3DAB4E9-AEC6-4803-98BF-38B7C4D20008}"/>
    <cellStyle name="Normal 16 11 8" xfId="24885" xr:uid="{E4518E77-F09E-4A00-A75F-34C9B1B9B631}"/>
    <cellStyle name="Normal 16 11 9" xfId="24886" xr:uid="{73FF0575-3D2A-4CB8-A2D6-CAE0BFE8EE98}"/>
    <cellStyle name="Normal 16 12" xfId="24887" xr:uid="{DDCA19B6-9837-4083-9E65-6955B4C7FEAC}"/>
    <cellStyle name="Normal 16 13" xfId="24888" xr:uid="{3CC26D59-73BE-4FBF-9EB7-5A48B1880179}"/>
    <cellStyle name="Normal 16 14" xfId="24889" xr:uid="{002C49B2-7172-463D-8F21-FC979DD1D03F}"/>
    <cellStyle name="Normal 16 15" xfId="24890" xr:uid="{D7A01DA4-8C46-45A6-AC10-88B48AC68CE5}"/>
    <cellStyle name="Normal 16 16" xfId="24891" xr:uid="{5A6A429E-3B1F-48B7-B95E-4D2345EFD695}"/>
    <cellStyle name="Normal 16 17" xfId="24892" xr:uid="{FC22E3E1-FC2C-4C3D-8004-3ACC48F6581C}"/>
    <cellStyle name="Normal 16 18" xfId="24893" xr:uid="{D6B3F580-5459-445F-9096-0FDEE9480845}"/>
    <cellStyle name="Normal 16 19" xfId="24894" xr:uid="{9E23CE71-3552-40CB-9D9E-0D97DC694B1A}"/>
    <cellStyle name="Normal 16 2" xfId="364" xr:uid="{D98F4B73-DAA9-4ECD-B16D-92509EF2B676}"/>
    <cellStyle name="Normal 16 20" xfId="24895" xr:uid="{628B2788-A3C1-4DC4-A698-77A035CCA75A}"/>
    <cellStyle name="Normal 16 21" xfId="24896" xr:uid="{649FC281-C262-4F21-B5AB-F63CA14F99B5}"/>
    <cellStyle name="Normal 16 22" xfId="24897" xr:uid="{DDB581C1-E023-4B5D-94D6-2B9ABAC7B200}"/>
    <cellStyle name="Normal 16 23" xfId="24898" xr:uid="{CF931C18-86E2-4262-9E0A-0DDB93DB8B1C}"/>
    <cellStyle name="Normal 16 24" xfId="24899" xr:uid="{6EC0267B-E166-4956-814A-AE24A4E5C39C}"/>
    <cellStyle name="Normal 16 25" xfId="24900" xr:uid="{868612A7-256A-48B4-9EBB-6D0B4CC9014D}"/>
    <cellStyle name="Normal 16 26" xfId="24901" xr:uid="{5866E855-5CF5-4B70-B4E8-807FD4A66102}"/>
    <cellStyle name="Normal 16 27" xfId="24902" xr:uid="{DE9A648B-903B-424E-9919-8AE21DFB31E4}"/>
    <cellStyle name="Normal 16 28" xfId="24903" xr:uid="{CF3471A3-1A85-493E-BA36-B82AF434EB20}"/>
    <cellStyle name="Normal 16 29" xfId="24904" xr:uid="{CD281687-E828-4943-9628-9F939FA32838}"/>
    <cellStyle name="Normal 16 3" xfId="365" xr:uid="{2FA7A716-06CE-4342-BB57-A9F33C46989B}"/>
    <cellStyle name="Normal 16 30" xfId="24905" xr:uid="{ACD033FA-FBAB-4145-87CE-57D6FB7B8C22}"/>
    <cellStyle name="Normal 16 31" xfId="24906" xr:uid="{9DB03E20-05C9-4DC6-B1FA-A4E596F72637}"/>
    <cellStyle name="Normal 16 32" xfId="24907" xr:uid="{24EB2F9D-4187-41E2-AFD7-077CBED82E23}"/>
    <cellStyle name="Normal 16 33" xfId="24908" xr:uid="{4591154E-6A71-46D0-8FF1-E25D6421CBA0}"/>
    <cellStyle name="Normal 16 34" xfId="24909" xr:uid="{511EC250-00FF-4E67-8A42-629753FBE311}"/>
    <cellStyle name="Normal 16 35" xfId="24910" xr:uid="{A937EEC2-FD84-4E46-9912-F6CE8479E6C1}"/>
    <cellStyle name="Normal 16 36" xfId="24911" xr:uid="{93671B89-50B3-495C-B2EA-49FCC8232F31}"/>
    <cellStyle name="Normal 16 37" xfId="24912" xr:uid="{5D323A25-7DC4-4752-AE84-7D6825BF0FD2}"/>
    <cellStyle name="Normal 16 38" xfId="24913" xr:uid="{1495A0D5-B97C-481F-B9F0-8A255D4B5E19}"/>
    <cellStyle name="Normal 16 39" xfId="24914" xr:uid="{D659AB17-6996-4F36-B512-40E3BAA606B5}"/>
    <cellStyle name="Normal 16 4" xfId="366" xr:uid="{19327865-72E5-4BCE-8ED9-819AFF716BB0}"/>
    <cellStyle name="Normal 16 40" xfId="24915" xr:uid="{D9EAFF6F-AC7C-471F-A7CE-1D5EA1028589}"/>
    <cellStyle name="Normal 16 41" xfId="24916" xr:uid="{D5C32B72-105D-4E21-AC86-D85436A88B9F}"/>
    <cellStyle name="Normal 16 5" xfId="367" xr:uid="{362A1B48-4D1F-48E7-BC7C-8B47BF262D6C}"/>
    <cellStyle name="Normal 16 6" xfId="368" xr:uid="{C4885E5F-7A60-4620-BB50-CD1CFF41D53E}"/>
    <cellStyle name="Normal 16 7" xfId="369" xr:uid="{B0361583-90C8-4422-AA42-724E29BC95F1}"/>
    <cellStyle name="Normal 16 8" xfId="370" xr:uid="{4F7FF2A3-0D11-4FD2-B2A3-ADFCA223B816}"/>
    <cellStyle name="Normal 16 9" xfId="24917" xr:uid="{D507812E-31F5-4113-9E00-25AD2F488549}"/>
    <cellStyle name="Normal 160" xfId="24918" xr:uid="{006E68DF-58AE-40A7-AFF6-352005D42ABC}"/>
    <cellStyle name="Normal 161" xfId="24919" xr:uid="{645A04E4-5A9A-4E05-9124-ECBE7F1D1AB4}"/>
    <cellStyle name="Normal 162" xfId="24920" xr:uid="{5871ACFB-6566-4F91-87FC-1FE8D7EA8076}"/>
    <cellStyle name="Normal 163" xfId="371" xr:uid="{09608852-E0B6-4542-A051-A5E21911F776}"/>
    <cellStyle name="Normal 164" xfId="24921" xr:uid="{0AEAC021-097A-477F-B3D2-964428DD4D93}"/>
    <cellStyle name="Normal 165" xfId="24922" xr:uid="{25CD6491-1F81-4767-8E88-F59455D6742B}"/>
    <cellStyle name="Normal 166" xfId="24923" xr:uid="{660F06B1-1DFB-43BD-A671-D26C5745D897}"/>
    <cellStyle name="Normal 167" xfId="24924" xr:uid="{DD6AB064-D6DF-4BD2-8D7D-D1FA094659D1}"/>
    <cellStyle name="Normal 168" xfId="24925" xr:uid="{9E4474C8-86EC-40DD-B038-9EA419149299}"/>
    <cellStyle name="Normal 169" xfId="43329" xr:uid="{B58A688A-D32C-4569-9646-3DD802EA7289}"/>
    <cellStyle name="Normal 17" xfId="51" xr:uid="{05F7355D-1F9E-4478-9BE5-8F0593FCCD94}"/>
    <cellStyle name="Normal 17 10" xfId="24926" xr:uid="{46FF9A5C-57A2-4864-ADCD-94CB6AF0F128}"/>
    <cellStyle name="Normal 17 11" xfId="24927" xr:uid="{2D659D6C-D0ED-49F3-9BCC-10D3CF2A0A95}"/>
    <cellStyle name="Normal 17 12" xfId="24928" xr:uid="{AC6774D2-3A9E-4E6D-B0CF-EEEC94B55759}"/>
    <cellStyle name="Normal 17 13" xfId="24929" xr:uid="{3831689F-6627-4478-81BF-A81497DCB623}"/>
    <cellStyle name="Normal 17 14" xfId="24930" xr:uid="{6C9B7A09-A97F-4EC6-810D-428BC8FDFCC0}"/>
    <cellStyle name="Normal 17 15" xfId="24931" xr:uid="{42AE0BFE-604D-468E-8BC0-C594C5CFB81E}"/>
    <cellStyle name="Normal 17 16" xfId="24932" xr:uid="{E2E3CC13-A89B-4068-B940-8FE9981005F7}"/>
    <cellStyle name="Normal 17 17" xfId="24933" xr:uid="{37C17EFD-C487-47C8-9521-F89BDFF5E145}"/>
    <cellStyle name="Normal 17 18" xfId="24934" xr:uid="{653E02B8-9EDF-4940-A5AF-98AF28626AF8}"/>
    <cellStyle name="Normal 17 19" xfId="24935" xr:uid="{20140256-20AB-4466-8143-5C5F5D21A4EE}"/>
    <cellStyle name="Normal 17 2" xfId="372" xr:uid="{C0F37A22-0E2E-4E24-9C7E-AB25E0C911F3}"/>
    <cellStyle name="Normal 17 20" xfId="24936" xr:uid="{9DED5DEA-728C-44A6-A68B-87A7644269CF}"/>
    <cellStyle name="Normal 17 21" xfId="24937" xr:uid="{BCED6DAA-DB1D-4C58-9FEA-DA79EB5ADBA1}"/>
    <cellStyle name="Normal 17 22" xfId="24938" xr:uid="{59D802BD-5E56-439A-AA58-D397E7BCE4B6}"/>
    <cellStyle name="Normal 17 23" xfId="24939" xr:uid="{11939368-1EED-4B36-B0C0-99894AD6B556}"/>
    <cellStyle name="Normal 17 24" xfId="24940" xr:uid="{82C9E293-2BE1-4ED9-9FE9-12C7D3746C46}"/>
    <cellStyle name="Normal 17 25" xfId="24941" xr:uid="{9767F37E-77B7-4D89-8F1C-F600D28A4F00}"/>
    <cellStyle name="Normal 17 26" xfId="24942" xr:uid="{BC9F89CC-BE55-428B-B177-4182248F6CC8}"/>
    <cellStyle name="Normal 17 27" xfId="24943" xr:uid="{3AA8D6D9-669D-42E5-9394-1DBE2600C8E3}"/>
    <cellStyle name="Normal 17 28" xfId="24944" xr:uid="{2A0C33D3-EA8C-4813-9189-18FEF2C8A491}"/>
    <cellStyle name="Normal 17 29" xfId="24945" xr:uid="{3C09895B-72B1-4171-B363-0209DFDA9988}"/>
    <cellStyle name="Normal 17 3" xfId="373" xr:uid="{65DA6DDB-EAC3-47E1-B12C-9DF058D1D473}"/>
    <cellStyle name="Normal 17 30" xfId="24946" xr:uid="{F8DA735A-1969-42F5-87A5-67A19695B96A}"/>
    <cellStyle name="Normal 17 31" xfId="24947" xr:uid="{48ED7E4A-1EDF-4C73-8700-4074A2FA49EA}"/>
    <cellStyle name="Normal 17 32" xfId="24948" xr:uid="{298636E3-1922-4059-AEE4-749CBFB36A4F}"/>
    <cellStyle name="Normal 17 33" xfId="24949" xr:uid="{D828080E-0708-4A9D-A98E-3CEE3C3DA7D9}"/>
    <cellStyle name="Normal 17 34" xfId="24950" xr:uid="{BFD5A2C5-B0C4-4F42-89AD-E7F0D984DB51}"/>
    <cellStyle name="Normal 17 35" xfId="24951" xr:uid="{7771CEA2-67F2-42DA-A7AE-9952F2D470C9}"/>
    <cellStyle name="Normal 17 36" xfId="24952" xr:uid="{38BF24C6-A323-4E64-AFE7-604C3C645F8F}"/>
    <cellStyle name="Normal 17 37" xfId="24953" xr:uid="{3837341E-A97C-4D4E-9D40-36F43198F738}"/>
    <cellStyle name="Normal 17 38" xfId="24954" xr:uid="{A4FDACE6-E07D-425A-B84E-2D0EDF1A491F}"/>
    <cellStyle name="Normal 17 39" xfId="24955" xr:uid="{B6D54193-D44F-4915-9CE2-74E701BC6A13}"/>
    <cellStyle name="Normal 17 4" xfId="374" xr:uid="{4EAB09C1-0FFF-4FB3-824D-495BA2A0B30D}"/>
    <cellStyle name="Normal 17 40" xfId="24956" xr:uid="{21218A18-2F12-4FCD-BC53-71649EBEA3E2}"/>
    <cellStyle name="Normal 17 41" xfId="24957" xr:uid="{1CAB54B0-B2F3-4B09-A2D7-3F0BC476D44A}"/>
    <cellStyle name="Normal 17 42" xfId="24958" xr:uid="{DD049D0D-1E40-4050-B731-EFF6FE954FD0}"/>
    <cellStyle name="Normal 17 43" xfId="24959" xr:uid="{F7DA74AC-C073-417C-862B-F766C20B320B}"/>
    <cellStyle name="Normal 17 44" xfId="24960" xr:uid="{3D7C3CB4-1E97-4813-95B7-4A55ECF9A5CB}"/>
    <cellStyle name="Normal 17 45" xfId="24961" xr:uid="{C8A900EE-7394-4DFC-8BA8-D2FCB7BE5410}"/>
    <cellStyle name="Normal 17 5" xfId="375" xr:uid="{037A25E0-D961-4286-B391-79C84C8B9D26}"/>
    <cellStyle name="Normal 17 6" xfId="376" xr:uid="{BE3E3B39-553D-49D6-AD04-BAF2741DA5DC}"/>
    <cellStyle name="Normal 17 7" xfId="377" xr:uid="{3F494307-4212-40DB-B87C-EEF620C0ACE9}"/>
    <cellStyle name="Normal 17 8" xfId="378" xr:uid="{90D78390-5F56-44EC-91DB-FCE3D8793209}"/>
    <cellStyle name="Normal 17 9" xfId="24962" xr:uid="{52361D50-7B80-4203-A551-6B9285A44A2E}"/>
    <cellStyle name="Normal 170" xfId="43338" xr:uid="{E7EE2331-0FFE-4753-B06F-025B36FD8877}"/>
    <cellStyle name="Normal 170 2" xfId="15" xr:uid="{278FBFDF-8410-4DD0-A84D-984EAB4DF357}"/>
    <cellStyle name="Normal 171" xfId="14" xr:uid="{060948E9-97DC-4D92-A23A-138B510E06E9}"/>
    <cellStyle name="Normal 172" xfId="43340" xr:uid="{06EE231D-DC1B-439F-A1BC-413B1D96BE31}"/>
    <cellStyle name="Normal 173" xfId="27" xr:uid="{692E8862-B506-44B7-906E-EBF495092F32}"/>
    <cellStyle name="Normal 174" xfId="43343" xr:uid="{30660F80-AAF3-4186-9E39-01D33DEAB49E}"/>
    <cellStyle name="Normal 18" xfId="76" xr:uid="{D6ED7D48-4AF6-4A67-A2C8-B41B6487107C}"/>
    <cellStyle name="Normal 18 10" xfId="24963" xr:uid="{600D551D-8B44-496D-8A34-873EF0947A3C}"/>
    <cellStyle name="Normal 18 11" xfId="24964" xr:uid="{5C93AFD2-2F99-42DF-9262-CDF256946F64}"/>
    <cellStyle name="Normal 18 11 10" xfId="24965" xr:uid="{15D6D384-54E0-480F-A34D-828E41AFFF09}"/>
    <cellStyle name="Normal 18 11 11" xfId="24966" xr:uid="{7F7E4213-A973-44C2-ABB7-A17377A792BA}"/>
    <cellStyle name="Normal 18 11 12" xfId="24967" xr:uid="{360CA018-D3D2-4393-BD1D-14FF0DC7B9AA}"/>
    <cellStyle name="Normal 18 11 13" xfId="24968" xr:uid="{1A0D11AA-2FAD-4FE6-9440-FDEF9A8B3D4B}"/>
    <cellStyle name="Normal 18 11 14" xfId="24969" xr:uid="{544B82B5-73CF-4B62-9C98-78C447106BEC}"/>
    <cellStyle name="Normal 18 11 15" xfId="24970" xr:uid="{FCB69BCB-2F4B-4C00-AAE8-396B1BCAE794}"/>
    <cellStyle name="Normal 18 11 16" xfId="24971" xr:uid="{634FBBC3-8DD6-40FD-B647-3A1FCD59170A}"/>
    <cellStyle name="Normal 18 11 17" xfId="24972" xr:uid="{ED2B0C37-9960-4B85-93FD-6649E2BCB77C}"/>
    <cellStyle name="Normal 18 11 18" xfId="24973" xr:uid="{72EE337A-CD9D-44A8-9889-0EAD91C3FAC8}"/>
    <cellStyle name="Normal 18 11 19" xfId="24974" xr:uid="{AFEB7EC0-92DD-4785-A6D5-3194460167EC}"/>
    <cellStyle name="Normal 18 11 2" xfId="24975" xr:uid="{65CCE585-5DE8-4235-B830-C39747EE757B}"/>
    <cellStyle name="Normal 18 11 20" xfId="24976" xr:uid="{E39FB18D-4A6F-4569-ACF8-249E94C8EA1A}"/>
    <cellStyle name="Normal 18 11 21" xfId="24977" xr:uid="{7C668454-7ACC-43EE-A12A-4B3C57990758}"/>
    <cellStyle name="Normal 18 11 22" xfId="24978" xr:uid="{B8BFF12E-C8A2-4371-9AA4-C7214F25091F}"/>
    <cellStyle name="Normal 18 11 23" xfId="24979" xr:uid="{4FDC6625-86D7-4992-AF49-0C310DDF96B8}"/>
    <cellStyle name="Normal 18 11 24" xfId="24980" xr:uid="{93BFFDA9-4DBE-4628-8581-C8580A048A91}"/>
    <cellStyle name="Normal 18 11 25" xfId="24981" xr:uid="{893D3DCD-FE17-4395-9913-AB959A1D94D7}"/>
    <cellStyle name="Normal 18 11 26" xfId="24982" xr:uid="{234CDAD4-0035-4FD3-A2D9-82A8616C58E3}"/>
    <cellStyle name="Normal 18 11 27" xfId="24983" xr:uid="{9B39E37D-F273-466B-8DDA-CAD6C8A9A620}"/>
    <cellStyle name="Normal 18 11 28" xfId="24984" xr:uid="{26CF81F8-D4BC-44B7-A993-00CB081C252D}"/>
    <cellStyle name="Normal 18 11 29" xfId="24985" xr:uid="{F3CC95F0-62A9-462E-B2C3-176746BC6CC7}"/>
    <cellStyle name="Normal 18 11 3" xfId="24986" xr:uid="{2991B22C-FA00-4318-B958-A251330A64F1}"/>
    <cellStyle name="Normal 18 11 30" xfId="24987" xr:uid="{7F4AB8E3-0AAC-47AE-B86B-88E59AEC66A4}"/>
    <cellStyle name="Normal 18 11 31" xfId="24988" xr:uid="{05BA82EB-5A8D-4FC4-A91C-60DE73BAA6A0}"/>
    <cellStyle name="Normal 18 11 32" xfId="24989" xr:uid="{60B74C52-44B9-4489-8E0C-A5DA2C8540F4}"/>
    <cellStyle name="Normal 18 11 33" xfId="24990" xr:uid="{51D82B93-073D-49EC-B88B-0677BE16D59D}"/>
    <cellStyle name="Normal 18 11 4" xfId="24991" xr:uid="{F2EEA38A-F78B-4CFF-A161-E6057F35026D}"/>
    <cellStyle name="Normal 18 11 5" xfId="24992" xr:uid="{EF4F87DE-67C3-4BCA-B59C-DA206C7EE9DC}"/>
    <cellStyle name="Normal 18 11 6" xfId="24993" xr:uid="{E34362B3-E413-4DCC-9892-B3A5F6CD83E8}"/>
    <cellStyle name="Normal 18 11 7" xfId="24994" xr:uid="{E2333267-8513-478E-B2B1-58FD0B6FEED4}"/>
    <cellStyle name="Normal 18 11 8" xfId="24995" xr:uid="{6D69C86F-5147-4EF5-B99B-4AD2A982729C}"/>
    <cellStyle name="Normal 18 11 9" xfId="24996" xr:uid="{CEE86A73-44DC-4200-9305-7B41E86CC909}"/>
    <cellStyle name="Normal 18 12" xfId="24997" xr:uid="{694F9F22-C232-4100-9E00-C2E5C14E50A5}"/>
    <cellStyle name="Normal 18 13" xfId="24998" xr:uid="{30BFED08-E2F0-47D2-940B-7F17802988F2}"/>
    <cellStyle name="Normal 18 14" xfId="24999" xr:uid="{3473EC87-4D52-4224-A3AA-722A1FF63084}"/>
    <cellStyle name="Normal 18 15" xfId="25000" xr:uid="{52032B59-D332-48DA-96DA-55686FE67EF2}"/>
    <cellStyle name="Normal 18 16" xfId="25001" xr:uid="{3C703FA7-5783-4CC2-BA46-4EE41086785B}"/>
    <cellStyle name="Normal 18 17" xfId="25002" xr:uid="{AC9746E3-2E4F-4956-9B93-BEBED75517D9}"/>
    <cellStyle name="Normal 18 18" xfId="25003" xr:uid="{23F1CD35-4E8F-4884-BD30-007908FD20C7}"/>
    <cellStyle name="Normal 18 19" xfId="25004" xr:uid="{E758AFE6-D572-4EDE-AAFC-A7CD5CF64B46}"/>
    <cellStyle name="Normal 18 2" xfId="379" xr:uid="{E0BB6F3A-ED95-4F49-953A-A13CF55B13B1}"/>
    <cellStyle name="Normal 18 20" xfId="25005" xr:uid="{7B4F87DB-CC70-45C0-B96F-328C19B3784C}"/>
    <cellStyle name="Normal 18 21" xfId="25006" xr:uid="{A9BD91DA-5785-448C-9A4E-95E64230E5C7}"/>
    <cellStyle name="Normal 18 22" xfId="25007" xr:uid="{E3F6603F-AC3F-405B-B9BA-405A6EF75F8F}"/>
    <cellStyle name="Normal 18 23" xfId="25008" xr:uid="{23E75CDB-9A7E-47CA-82C9-41606FB58002}"/>
    <cellStyle name="Normal 18 24" xfId="25009" xr:uid="{9B642E4A-1BA9-46A5-9729-8BE2AE1570D8}"/>
    <cellStyle name="Normal 18 25" xfId="25010" xr:uid="{207E90E6-EBE3-489A-B565-B32A7A91F568}"/>
    <cellStyle name="Normal 18 26" xfId="25011" xr:uid="{0D72C67A-B586-4E37-A7F9-A4C0AD0EC036}"/>
    <cellStyle name="Normal 18 27" xfId="25012" xr:uid="{0F277D36-7891-4F83-AFAA-6E3D6040A50F}"/>
    <cellStyle name="Normal 18 28" xfId="25013" xr:uid="{271C07E3-35E5-4FF9-A3F3-E7BC74CD4120}"/>
    <cellStyle name="Normal 18 29" xfId="25014" xr:uid="{996D5381-D058-420A-8708-08C706E0C3AF}"/>
    <cellStyle name="Normal 18 3" xfId="380" xr:uid="{BD7C54DC-4EEE-4131-A315-5A8502415B59}"/>
    <cellStyle name="Normal 18 30" xfId="25015" xr:uid="{C9A55858-9119-4DB4-BF37-888C1A7874DD}"/>
    <cellStyle name="Normal 18 31" xfId="25016" xr:uid="{C2597527-63F4-4A5C-8C2F-798FC3F50677}"/>
    <cellStyle name="Normal 18 32" xfId="25017" xr:uid="{E26CEFAA-2B82-41B4-89B8-BBF5D9BAEFA3}"/>
    <cellStyle name="Normal 18 33" xfId="25018" xr:uid="{3A37BD8A-B0F5-4FCD-B3F0-4B7EC5B586F1}"/>
    <cellStyle name="Normal 18 34" xfId="25019" xr:uid="{45EB3783-FB86-411B-88F2-BD7B6D20DF4B}"/>
    <cellStyle name="Normal 18 35" xfId="25020" xr:uid="{FC97342A-AE30-4232-AAF6-7E1DC35CB352}"/>
    <cellStyle name="Normal 18 36" xfId="25021" xr:uid="{5D74020E-BA0E-4306-B0BE-FBDB15113AF3}"/>
    <cellStyle name="Normal 18 37" xfId="25022" xr:uid="{2C0C68E4-C43D-4C97-8873-1BB8DBFADBAC}"/>
    <cellStyle name="Normal 18 38" xfId="25023" xr:uid="{AF6D0AF7-D240-41E8-8F55-35A020C5D01C}"/>
    <cellStyle name="Normal 18 39" xfId="25024" xr:uid="{3522FB68-6435-4DC6-8634-22B93739856D}"/>
    <cellStyle name="Normal 18 4" xfId="381" xr:uid="{B5F26085-53D8-4EC9-B53D-6E65B019B91A}"/>
    <cellStyle name="Normal 18 40" xfId="25025" xr:uid="{9D585123-C135-4B7D-98E2-3985A48F4696}"/>
    <cellStyle name="Normal 18 41" xfId="25026" xr:uid="{0EFDE56C-F20B-4D2C-A059-E777B79DD002}"/>
    <cellStyle name="Normal 18 42" xfId="25027" xr:uid="{48952AFF-6DAA-490E-A075-D0BD5D70EBBB}"/>
    <cellStyle name="Normal 18 43" xfId="25028" xr:uid="{B5939877-EC79-4B63-A23A-1A7D22973723}"/>
    <cellStyle name="Normal 18 5" xfId="382" xr:uid="{1ED439F8-B173-4566-BEEE-D7791AB82496}"/>
    <cellStyle name="Normal 18 6" xfId="383" xr:uid="{EAB7B672-6829-4265-852A-3FB3D8283868}"/>
    <cellStyle name="Normal 18 7" xfId="384" xr:uid="{09CC88AD-6DCA-4F4B-9D44-1FF6803160A6}"/>
    <cellStyle name="Normal 18 8" xfId="385" xr:uid="{900E18C1-8320-44C4-A459-5C9BAEBDF666}"/>
    <cellStyle name="Normal 18 9" xfId="25029" xr:uid="{4FB910F9-C1F6-4215-A8BB-0242A0175ACE}"/>
    <cellStyle name="Normal 19" xfId="88" xr:uid="{93DDBB38-8DB9-4A4A-B5D2-D8F7A7F787B3}"/>
    <cellStyle name="Normal 19 10" xfId="25030" xr:uid="{460D46C3-D1B2-4D8A-8F88-8F772E93E091}"/>
    <cellStyle name="Normal 19 11" xfId="25031" xr:uid="{05AA130A-D301-48CC-A406-D3DDE10C66B5}"/>
    <cellStyle name="Normal 19 12" xfId="25032" xr:uid="{1F119212-0B14-4427-9992-86041C1E0ACC}"/>
    <cellStyle name="Normal 19 13" xfId="25033" xr:uid="{1BCAB143-9E90-4582-9D51-305625066390}"/>
    <cellStyle name="Normal 19 14" xfId="25034" xr:uid="{DFC1780B-467D-4A49-B97C-B2338E6AF854}"/>
    <cellStyle name="Normal 19 15" xfId="25035" xr:uid="{DB6C8B95-8836-4AE2-B5C4-A6D7402F6DE7}"/>
    <cellStyle name="Normal 19 16" xfId="25036" xr:uid="{A65651C7-39BF-418C-806B-4C0F00E132A5}"/>
    <cellStyle name="Normal 19 17" xfId="25037" xr:uid="{33CBE92A-FF06-4A4D-9BDF-7346613CA7C0}"/>
    <cellStyle name="Normal 19 18" xfId="25038" xr:uid="{B12F7720-DFB4-496A-8C4C-445F8C6F9F8B}"/>
    <cellStyle name="Normal 19 19" xfId="25039" xr:uid="{32EC2BD3-8154-413F-BD33-4237E34F687C}"/>
    <cellStyle name="Normal 19 2" xfId="386" xr:uid="{0336BE16-A3D7-4F5A-A047-F108CB1E4FCB}"/>
    <cellStyle name="Normal 19 2 2" xfId="43327" xr:uid="{36DADD6E-AA64-4279-ACFA-9E4025ECB5FB}"/>
    <cellStyle name="Normal 19 20" xfId="25040" xr:uid="{62FE36F0-C507-4831-93ED-131A03E5F243}"/>
    <cellStyle name="Normal 19 21" xfId="25041" xr:uid="{24357CC4-ECBD-42B3-8852-6E813A8139DB}"/>
    <cellStyle name="Normal 19 22" xfId="25042" xr:uid="{52948451-5C11-4666-A7A6-DD68482A2EC3}"/>
    <cellStyle name="Normal 19 23" xfId="25043" xr:uid="{AD7B54A3-E08C-4C09-B680-02E5C1329929}"/>
    <cellStyle name="Normal 19 24" xfId="25044" xr:uid="{0F4FE1DD-C483-40FB-B297-4BB7646CA1FB}"/>
    <cellStyle name="Normal 19 25" xfId="25045" xr:uid="{6C3D51E3-41D9-493E-854D-0B8631DCC89D}"/>
    <cellStyle name="Normal 19 26" xfId="25046" xr:uid="{187346FC-48E8-463B-896B-51EDCC4B0BB3}"/>
    <cellStyle name="Normal 19 27" xfId="25047" xr:uid="{27071D74-DF07-4930-8497-52B688A58299}"/>
    <cellStyle name="Normal 19 28" xfId="25048" xr:uid="{06037A8F-0D41-41EF-BF90-BB5C755BD48F}"/>
    <cellStyle name="Normal 19 29" xfId="25049" xr:uid="{0AAB33AE-AE84-4F54-8120-604D6548472B}"/>
    <cellStyle name="Normal 19 3" xfId="387" xr:uid="{BFAD57C7-1228-45FA-AD13-42FF9877EE52}"/>
    <cellStyle name="Normal 19 30" xfId="25050" xr:uid="{CC93A20C-414C-41AB-98E1-18AD7046DBF0}"/>
    <cellStyle name="Normal 19 31" xfId="25051" xr:uid="{583DB051-93A6-435A-B624-401ED563DE56}"/>
    <cellStyle name="Normal 19 32" xfId="25052" xr:uid="{527D18FF-772F-4BF4-8F01-E96FF6E31045}"/>
    <cellStyle name="Normal 19 33" xfId="25053" xr:uid="{0F89DD28-8760-4068-9E9A-E963F0449231}"/>
    <cellStyle name="Normal 19 34" xfId="25054" xr:uid="{9AAF7709-A4B0-4B0C-8F32-7AD310410EAB}"/>
    <cellStyle name="Normal 19 35" xfId="25055" xr:uid="{DF89CA40-D794-42C1-8EFE-A7FB884D1B57}"/>
    <cellStyle name="Normal 19 36" xfId="25056" xr:uid="{09DEE2CD-25B0-44C4-BA7E-6BFBB4FF18A2}"/>
    <cellStyle name="Normal 19 37" xfId="25057" xr:uid="{CC396660-325F-4351-9562-DCAD80E84DB5}"/>
    <cellStyle name="Normal 19 38" xfId="25058" xr:uid="{F5076BB9-2B91-4B35-BF6F-7A820A7D849B}"/>
    <cellStyle name="Normal 19 39" xfId="25059" xr:uid="{726C9707-7330-4E83-B897-6C2332746DFA}"/>
    <cellStyle name="Normal 19 4" xfId="388" xr:uid="{DB52D5E0-B4E1-4C66-BC46-A2FEF521070E}"/>
    <cellStyle name="Normal 19 40" xfId="25060" xr:uid="{E165D863-E856-43CE-97ED-7E14C4BE6205}"/>
    <cellStyle name="Normal 19 41" xfId="25061" xr:uid="{C56B9FD2-BB45-436D-8E21-31647D4EFE5C}"/>
    <cellStyle name="Normal 19 42" xfId="25062" xr:uid="{5AEB15CE-94D9-4BFE-80F3-906E76DEB2E6}"/>
    <cellStyle name="Normal 19 5" xfId="389" xr:uid="{A5E71F94-57FE-4817-BDFE-7C7BA6B2E38C}"/>
    <cellStyle name="Normal 19 6" xfId="390" xr:uid="{800C94FF-0675-4B1C-A23E-CE93D953063C}"/>
    <cellStyle name="Normal 19 7" xfId="391" xr:uid="{55A5273B-F245-45A6-9643-02991EDC66B0}"/>
    <cellStyle name="Normal 19 8" xfId="392" xr:uid="{184BB6F4-188E-4633-9619-E8B24E2AC697}"/>
    <cellStyle name="Normal 19 9" xfId="25063" xr:uid="{5507644B-CDAC-400A-AEBE-C21D333DCD68}"/>
    <cellStyle name="Normal 2" xfId="6" xr:uid="{00000000-0005-0000-0000-000005000000}"/>
    <cellStyle name="Normal 2 10" xfId="393" xr:uid="{4804E1AA-14FE-407C-8F2A-D8078E30AA93}"/>
    <cellStyle name="Normal 2 10 2" xfId="394" xr:uid="{2458D416-47D0-49F2-9264-BBA7A5AF61DE}"/>
    <cellStyle name="Normal 2 10 3" xfId="395" xr:uid="{7E8347BB-6BE8-481C-8F66-3FA764450267}"/>
    <cellStyle name="Normal 2 11" xfId="25064" xr:uid="{9D641207-B672-4F38-869B-A3E46E223A6B}"/>
    <cellStyle name="Normal 2 12" xfId="25065" xr:uid="{D1F2B939-0AFA-418B-BCFF-BEF43E93A0F0}"/>
    <cellStyle name="Normal 2 13" xfId="25066" xr:uid="{9A19D09D-80BB-46FA-B0D7-C25E04FF24B8}"/>
    <cellStyle name="Normal 2 14" xfId="25067" xr:uid="{A569FE88-FDF0-4F6F-8C22-3C9AA69FE6CF}"/>
    <cellStyle name="Normal 2 15" xfId="25068" xr:uid="{B7F2B26B-99D7-41C5-BEBC-769B79EEF8DB}"/>
    <cellStyle name="Normal 2 16" xfId="25069" xr:uid="{7118A31E-41E0-4A35-8BEC-95106FD16D20}"/>
    <cellStyle name="Normal 2 17" xfId="25070" xr:uid="{295528AC-0783-428B-912C-95E438E2ED24}"/>
    <cellStyle name="Normal 2 18" xfId="25071" xr:uid="{38E9B521-C15C-4675-ABB0-C2CFCB165C9E}"/>
    <cellStyle name="Normal 2 19" xfId="25072" xr:uid="{191D937D-F256-4C3C-814F-1314A17807FA}"/>
    <cellStyle name="Normal 2 2" xfId="13" xr:uid="{8FC4760A-5E20-47DF-8C79-BA515D2AFB09}"/>
    <cellStyle name="Normal 2 2 10" xfId="25073" xr:uid="{F6FB8B0E-9041-4C16-A9B1-99DB4C96C38D}"/>
    <cellStyle name="Normal 2 2 11" xfId="25074" xr:uid="{1D7A96B4-0A3E-4879-981E-3BE531B57CBB}"/>
    <cellStyle name="Normal 2 2 12" xfId="25075" xr:uid="{C320D485-01A0-473D-B0A6-E764BE6D725E}"/>
    <cellStyle name="Normal 2 2 13" xfId="25076" xr:uid="{BD76C821-2D04-46FD-97A4-79E2E159B003}"/>
    <cellStyle name="Normal 2 2 14" xfId="25077" xr:uid="{8E569FA8-AE4E-470F-BACE-BA886B541B5E}"/>
    <cellStyle name="Normal 2 2 15" xfId="25078" xr:uid="{08840BF4-F028-4DC4-A342-DF97AED80370}"/>
    <cellStyle name="Normal 2 2 16" xfId="25079" xr:uid="{BD5387E7-4FDA-4744-8DED-2D7D1C8C5DDA}"/>
    <cellStyle name="Normal 2 2 17" xfId="25080" xr:uid="{357FC9AB-6104-4980-8200-B6E6AA126BA0}"/>
    <cellStyle name="Normal 2 2 18" xfId="25081" xr:uid="{0AE03724-BF55-4F72-A783-F52144E0315F}"/>
    <cellStyle name="Normal 2 2 19" xfId="25082" xr:uid="{5619A56D-3ED2-4B66-9896-2E4FBC7AB4EE}"/>
    <cellStyle name="Normal 2 2 2" xfId="125" xr:uid="{1EAAFA13-AD0C-4E85-A802-00AD28AE7830}"/>
    <cellStyle name="Normal 2 2 2 2" xfId="25083" xr:uid="{99B75DD7-3544-49E3-ACDA-2214F8A736B8}"/>
    <cellStyle name="Normal 2 2 2 3" xfId="25084" xr:uid="{AE376771-4608-4F3E-AAE9-1C7BCA568165}"/>
    <cellStyle name="Normal 2 2 20" xfId="25085" xr:uid="{34A607DA-3595-4553-9D87-E5A9CBAB68E2}"/>
    <cellStyle name="Normal 2 2 21" xfId="25086" xr:uid="{1179B452-C23C-4FF3-B703-5B7DF485209E}"/>
    <cellStyle name="Normal 2 2 22" xfId="25087" xr:uid="{6B0702E6-7ED1-4070-83FB-970BB380BCD1}"/>
    <cellStyle name="Normal 2 2 23" xfId="25088" xr:uid="{5581D45D-E03C-48C2-B69F-BCD016C131A8}"/>
    <cellStyle name="Normal 2 2 24" xfId="25089" xr:uid="{DE5B169C-416F-4393-A66B-C3764A3F24CA}"/>
    <cellStyle name="Normal 2 2 25" xfId="25090" xr:uid="{D440F6D9-3724-4869-B568-091C02B4303B}"/>
    <cellStyle name="Normal 2 2 26" xfId="25091" xr:uid="{3369D372-F606-4C62-88E2-5BCA4060E538}"/>
    <cellStyle name="Normal 2 2 27" xfId="25092" xr:uid="{B8276FBA-4C28-4356-B320-E0E50739E6EB}"/>
    <cellStyle name="Normal 2 2 28" xfId="25093" xr:uid="{A1D73A60-A152-42FD-A28A-7980ACC68248}"/>
    <cellStyle name="Normal 2 2 29" xfId="25094" xr:uid="{3275AEFD-7DA2-4F35-9D4A-E0154A420EA4}"/>
    <cellStyle name="Normal 2 2 3" xfId="396" xr:uid="{0F1C7321-1561-4852-9BE8-18C5501B435B}"/>
    <cellStyle name="Normal 2 2 30" xfId="25095" xr:uid="{29DB5BA4-3AC8-4CEA-BBF4-5482F451E0E9}"/>
    <cellStyle name="Normal 2 2 31" xfId="25096" xr:uid="{73EBC91B-4B1C-420A-8269-93DD2BA69E7B}"/>
    <cellStyle name="Normal 2 2 32" xfId="25097" xr:uid="{539A6F3F-D445-4965-AF38-048B16F94D8D}"/>
    <cellStyle name="Normal 2 2 33" xfId="25098" xr:uid="{7BA82BBA-F044-49B2-845F-09C2E2B2CEDE}"/>
    <cellStyle name="Normal 2 2 34" xfId="25099" xr:uid="{948F61F5-0234-458B-89F7-EFC8DDD30D87}"/>
    <cellStyle name="Normal 2 2 35" xfId="25100" xr:uid="{9BB4604F-F715-4A8A-ADA6-C87EC4779A14}"/>
    <cellStyle name="Normal 2 2 36" xfId="25101" xr:uid="{C44040FC-CB50-451E-A6B5-7B7B97616E59}"/>
    <cellStyle name="Normal 2 2 37" xfId="25102" xr:uid="{5593A59D-098B-4808-9D04-DC11B23A4B47}"/>
    <cellStyle name="Normal 2 2 38" xfId="25103" xr:uid="{E46D2BAD-8317-491C-BC0E-53A7416EDB3C}"/>
    <cellStyle name="Normal 2 2 39" xfId="25104" xr:uid="{E65FAEE0-4614-48E4-BBE1-1FDC08E8648B}"/>
    <cellStyle name="Normal 2 2 4" xfId="397" xr:uid="{7D47BAF6-699D-4AB1-849D-750208BC4368}"/>
    <cellStyle name="Normal 2 2 40" xfId="25105" xr:uid="{7149D397-F6F6-4E74-9D34-FEB255795D5E}"/>
    <cellStyle name="Normal 2 2 41" xfId="25106" xr:uid="{32027936-62FF-4C2C-A02E-A4C45035EF03}"/>
    <cellStyle name="Normal 2 2 42" xfId="25107" xr:uid="{9119CEDA-23F1-4D52-B825-0F6162717885}"/>
    <cellStyle name="Normal 2 2 43" xfId="25108" xr:uid="{7C31C357-B55C-4B88-8623-1E1A7FC358CF}"/>
    <cellStyle name="Normal 2 2 44" xfId="25109" xr:uid="{7DA19DC9-DA34-414D-97CA-8DB11DF880F2}"/>
    <cellStyle name="Normal 2 2 45" xfId="25110" xr:uid="{BA697065-CAFD-43B5-AA98-F681E459083C}"/>
    <cellStyle name="Normal 2 2 46" xfId="25111" xr:uid="{09E152F9-9291-43F9-9D78-59663A2D5928}"/>
    <cellStyle name="Normal 2 2 47" xfId="53" xr:uid="{FAFACEFC-00A8-4D65-8D9A-DC91CA142CC8}"/>
    <cellStyle name="Normal 2 2 5" xfId="398" xr:uid="{922BD04E-1AFB-4259-8E17-09096E53A9FF}"/>
    <cellStyle name="Normal 2 2 6" xfId="399" xr:uid="{5C1237FD-E2D5-4712-A4C3-B6D5AC5138D3}"/>
    <cellStyle name="Normal 2 2 7" xfId="400" xr:uid="{E384D41B-31EA-4BAD-98C2-48B966904D61}"/>
    <cellStyle name="Normal 2 2 8" xfId="401" xr:uid="{BC35D963-DFDE-47EE-B87C-880C39C2BEF2}"/>
    <cellStyle name="Normal 2 2 9" xfId="25112" xr:uid="{1EBC29D3-6B89-4A19-B9BD-C90FE6695B2C}"/>
    <cellStyle name="Normal 2 20" xfId="25113" xr:uid="{7DFC00DC-A005-424C-BE7F-113D1C669048}"/>
    <cellStyle name="Normal 2 21" xfId="25114" xr:uid="{ACA37CA4-CA7E-4707-9E03-832A1AD2AA9C}"/>
    <cellStyle name="Normal 2 22" xfId="25115" xr:uid="{B44805E2-D96E-4EA9-9FE3-EEEF71C7295C}"/>
    <cellStyle name="Normal 2 23" xfId="25116" xr:uid="{D26CBA50-C933-41B9-851C-D10EB4D38F16}"/>
    <cellStyle name="Normal 2 24" xfId="25117" xr:uid="{DB1D2DCF-C48F-4D13-9474-A844D7FA861C}"/>
    <cellStyle name="Normal 2 25" xfId="25118" xr:uid="{01C8AF89-817F-4187-9DA1-2A6B94293D48}"/>
    <cellStyle name="Normal 2 26" xfId="25119" xr:uid="{F70B7244-7835-4690-951C-32F90F901E85}"/>
    <cellStyle name="Normal 2 27" xfId="25120" xr:uid="{95217680-7CF6-4800-AEA8-C8A8F0E75205}"/>
    <cellStyle name="Normal 2 28" xfId="25121" xr:uid="{BEDD6919-C454-43F5-8606-541B3CCCBF49}"/>
    <cellStyle name="Normal 2 29" xfId="25122" xr:uid="{431E2658-752C-4A27-BE5E-4411CCBB91BC}"/>
    <cellStyle name="Normal 2 3" xfId="10" xr:uid="{CF097981-93B7-4C46-B0BB-80A68DA9D83C}"/>
    <cellStyle name="Normal 2 3 10" xfId="25123" xr:uid="{82F4B0AF-B196-495D-997F-9259CD3E96FF}"/>
    <cellStyle name="Normal 2 3 10 10" xfId="25124" xr:uid="{9B524BC2-B10B-41BD-84E0-E4C566ADF7CE}"/>
    <cellStyle name="Normal 2 3 10 11" xfId="25125" xr:uid="{6D888C7D-B3C5-4B4C-B5B5-073966EC11FF}"/>
    <cellStyle name="Normal 2 3 10 12" xfId="25126" xr:uid="{4F676CAE-C4E5-4646-BC53-E7B7F9D119CA}"/>
    <cellStyle name="Normal 2 3 10 13" xfId="25127" xr:uid="{E09C2305-AD97-4AC5-AE2A-F2E0875906E8}"/>
    <cellStyle name="Normal 2 3 10 14" xfId="25128" xr:uid="{AB58BD3B-6C81-4235-BB49-7027B78ABAB0}"/>
    <cellStyle name="Normal 2 3 10 15" xfId="25129" xr:uid="{3ED27426-9173-4AA9-ADB1-CEB23209A046}"/>
    <cellStyle name="Normal 2 3 10 16" xfId="25130" xr:uid="{AD2070D9-870C-49FE-8D15-C2966A011F76}"/>
    <cellStyle name="Normal 2 3 10 17" xfId="25131" xr:uid="{AD578B3C-C155-4417-8774-507A3D29330A}"/>
    <cellStyle name="Normal 2 3 10 18" xfId="25132" xr:uid="{3EAF639A-6A69-4647-89AF-CDED17A455DA}"/>
    <cellStyle name="Normal 2 3 10 19" xfId="25133" xr:uid="{87A02049-8C42-4035-87DD-A0607D119FB4}"/>
    <cellStyle name="Normal 2 3 10 2" xfId="25134" xr:uid="{196083F9-A44B-4679-B32D-759CC1C68803}"/>
    <cellStyle name="Normal 2 3 10 20" xfId="25135" xr:uid="{66A38BFB-2192-4489-AC6F-8035C4D19BC9}"/>
    <cellStyle name="Normal 2 3 10 21" xfId="25136" xr:uid="{30681C47-EC98-4323-AF11-733A2D5FF1C2}"/>
    <cellStyle name="Normal 2 3 10 22" xfId="25137" xr:uid="{C2401414-3B46-43EA-ABD8-1AB8FED46E3B}"/>
    <cellStyle name="Normal 2 3 10 3" xfId="25138" xr:uid="{61185B94-9719-42A1-8F43-FDD1FB527666}"/>
    <cellStyle name="Normal 2 3 10 4" xfId="25139" xr:uid="{DC4A22BD-AA32-4F26-A021-774408BEFCA9}"/>
    <cellStyle name="Normal 2 3 10 5" xfId="25140" xr:uid="{F1EFF269-8368-4AB0-BE60-505F127DAB15}"/>
    <cellStyle name="Normal 2 3 10 6" xfId="25141" xr:uid="{6A01113E-89FD-4510-9FA1-D62B1DF606D5}"/>
    <cellStyle name="Normal 2 3 10 7" xfId="25142" xr:uid="{457F9762-AF9C-46C7-B1C8-B79CEB1DB840}"/>
    <cellStyle name="Normal 2 3 10 8" xfId="25143" xr:uid="{D8BA6C76-01DD-44BE-A7F4-C004DF906A0B}"/>
    <cellStyle name="Normal 2 3 10 9" xfId="25144" xr:uid="{2590040D-BFCE-4B0D-BFF3-BA1B6F799111}"/>
    <cellStyle name="Normal 2 3 11" xfId="25145" xr:uid="{8878AF05-67F8-4028-8575-3F16CBF97686}"/>
    <cellStyle name="Normal 2 3 11 10" xfId="25146" xr:uid="{082F1C49-D383-44E9-9618-040A4EAA38FB}"/>
    <cellStyle name="Normal 2 3 11 11" xfId="25147" xr:uid="{CC0A6984-9664-495D-BA31-856714B301FC}"/>
    <cellStyle name="Normal 2 3 11 12" xfId="25148" xr:uid="{783863DF-9191-4D0D-AF81-79E4F285B39A}"/>
    <cellStyle name="Normal 2 3 11 13" xfId="25149" xr:uid="{9F84420D-3A10-42F6-92D1-69DE40B37A0E}"/>
    <cellStyle name="Normal 2 3 11 14" xfId="25150" xr:uid="{1EB4F1B6-4A42-409E-A4EB-6D19507DA874}"/>
    <cellStyle name="Normal 2 3 11 15" xfId="25151" xr:uid="{D387E8A6-A5CD-415F-95E5-1D7A4638420E}"/>
    <cellStyle name="Normal 2 3 11 16" xfId="25152" xr:uid="{EF09A31B-9959-44F9-9EE7-38C024859DB6}"/>
    <cellStyle name="Normal 2 3 11 17" xfId="25153" xr:uid="{B6147FA8-A84F-40D7-835D-EDC05BACA40E}"/>
    <cellStyle name="Normal 2 3 11 18" xfId="25154" xr:uid="{55C57D59-73DC-4868-A983-5723DD25A295}"/>
    <cellStyle name="Normal 2 3 11 19" xfId="25155" xr:uid="{B1B0F5C0-040A-4622-8A4D-6D1E499DEEF2}"/>
    <cellStyle name="Normal 2 3 11 2" xfId="25156" xr:uid="{762EA691-32DB-415B-824F-C451CC99DD95}"/>
    <cellStyle name="Normal 2 3 11 20" xfId="25157" xr:uid="{27C8519E-4871-4D6F-A19E-1EEA41508933}"/>
    <cellStyle name="Normal 2 3 11 21" xfId="25158" xr:uid="{A2003EAC-03C3-489C-B78A-85812B222429}"/>
    <cellStyle name="Normal 2 3 11 22" xfId="25159" xr:uid="{08DEAD7F-BE46-4669-A688-64D6A29E9F32}"/>
    <cellStyle name="Normal 2 3 11 3" xfId="25160" xr:uid="{B95E6322-75F4-4680-963B-950AF83F68F6}"/>
    <cellStyle name="Normal 2 3 11 4" xfId="25161" xr:uid="{8BC60E77-183A-4204-913A-E5DB8F4AE02B}"/>
    <cellStyle name="Normal 2 3 11 5" xfId="25162" xr:uid="{DA3DE275-785C-404D-8521-8F94F69637DE}"/>
    <cellStyle name="Normal 2 3 11 6" xfId="25163" xr:uid="{E065A107-2230-4018-9E9F-644E353F90A8}"/>
    <cellStyle name="Normal 2 3 11 7" xfId="25164" xr:uid="{53FF7B03-8176-4078-81A9-37A5F2671864}"/>
    <cellStyle name="Normal 2 3 11 8" xfId="25165" xr:uid="{1A377289-6FF1-4A48-9307-31EA057E8159}"/>
    <cellStyle name="Normal 2 3 11 9" xfId="25166" xr:uid="{65DB2331-082B-4E5A-BD39-B6AD927C10E1}"/>
    <cellStyle name="Normal 2 3 12" xfId="25167" xr:uid="{2684F7F5-3819-47E6-B3F5-2FE64F228091}"/>
    <cellStyle name="Normal 2 3 12 10" xfId="25168" xr:uid="{056B8A84-4C51-4D59-A164-508657CDE8EE}"/>
    <cellStyle name="Normal 2 3 12 11" xfId="25169" xr:uid="{68CE77F6-1BFB-4A43-BC32-AEA790952C40}"/>
    <cellStyle name="Normal 2 3 12 12" xfId="25170" xr:uid="{685C4160-573E-466F-A585-C15CB89EAE09}"/>
    <cellStyle name="Normal 2 3 12 13" xfId="25171" xr:uid="{9D08C155-208E-4B2A-A95E-5437C69F5A8A}"/>
    <cellStyle name="Normal 2 3 12 14" xfId="25172" xr:uid="{7E417235-EAEB-4052-8A1A-7339AD2CB230}"/>
    <cellStyle name="Normal 2 3 12 15" xfId="25173" xr:uid="{9557E83C-A0A9-4228-8AF1-B9E5FD8978C3}"/>
    <cellStyle name="Normal 2 3 12 16" xfId="25174" xr:uid="{C887D195-8E07-44C6-93C5-36F8C8D2B122}"/>
    <cellStyle name="Normal 2 3 12 17" xfId="25175" xr:uid="{69BDF223-AE61-47B6-BAB4-02997C695289}"/>
    <cellStyle name="Normal 2 3 12 18" xfId="25176" xr:uid="{7297F112-F128-425A-A575-315A330F3292}"/>
    <cellStyle name="Normal 2 3 12 19" xfId="25177" xr:uid="{2B6B2617-0CC0-47EA-8CCA-93ACFE22D2A8}"/>
    <cellStyle name="Normal 2 3 12 2" xfId="25178" xr:uid="{1C986021-3673-4842-AB28-56359CA023DE}"/>
    <cellStyle name="Normal 2 3 12 20" xfId="25179" xr:uid="{8DABC4AB-4A5C-4368-824F-40FE931B62D0}"/>
    <cellStyle name="Normal 2 3 12 21" xfId="25180" xr:uid="{8DA5E44C-CE22-44FB-A4A5-F47F08698291}"/>
    <cellStyle name="Normal 2 3 12 22" xfId="25181" xr:uid="{F8EFFF19-F5B4-482E-8634-978BB9BC7ED4}"/>
    <cellStyle name="Normal 2 3 12 3" xfId="25182" xr:uid="{9CE10E58-4C0B-439A-B088-8CB57F60412D}"/>
    <cellStyle name="Normal 2 3 12 4" xfId="25183" xr:uid="{49D75A28-32F0-4324-804F-9A62E24984C2}"/>
    <cellStyle name="Normal 2 3 12 5" xfId="25184" xr:uid="{F2D2D77B-2B03-4F9D-A82D-AA0A2F5BD510}"/>
    <cellStyle name="Normal 2 3 12 6" xfId="25185" xr:uid="{512FD795-FDD9-4D56-A52B-7592954229A7}"/>
    <cellStyle name="Normal 2 3 12 7" xfId="25186" xr:uid="{82C82645-8114-475A-8EE0-D6A84589D86D}"/>
    <cellStyle name="Normal 2 3 12 8" xfId="25187" xr:uid="{F4143DF1-97DB-48A0-8E91-BCB92C8DCFE5}"/>
    <cellStyle name="Normal 2 3 12 9" xfId="25188" xr:uid="{472DAB06-E400-4BB3-A55F-AC4C9AE50733}"/>
    <cellStyle name="Normal 2 3 13" xfId="25189" xr:uid="{84757462-3D2B-464C-8B0C-980BD0A0012C}"/>
    <cellStyle name="Normal 2 3 13 10" xfId="25190" xr:uid="{7A89DB30-3646-48A8-BFD1-B0531C0A5C7D}"/>
    <cellStyle name="Normal 2 3 13 11" xfId="25191" xr:uid="{D141A936-8F3B-4C90-B6FD-680C886B24DA}"/>
    <cellStyle name="Normal 2 3 13 12" xfId="25192" xr:uid="{2645BB39-D93B-4EA7-8CA6-D61330B4C240}"/>
    <cellStyle name="Normal 2 3 13 13" xfId="25193" xr:uid="{C8E96585-84F0-4C92-8FF1-260234449F1F}"/>
    <cellStyle name="Normal 2 3 13 14" xfId="25194" xr:uid="{99D0052A-3332-4743-B82C-EFCC707B1BCE}"/>
    <cellStyle name="Normal 2 3 13 15" xfId="25195" xr:uid="{5BCF6B8E-1D3E-4204-BDD8-08FAA68304E3}"/>
    <cellStyle name="Normal 2 3 13 16" xfId="25196" xr:uid="{6D533F25-B397-495A-AA48-69221C2CA565}"/>
    <cellStyle name="Normal 2 3 13 17" xfId="25197" xr:uid="{A7F586FB-EB57-4A28-933C-661050DA1375}"/>
    <cellStyle name="Normal 2 3 13 18" xfId="25198" xr:uid="{11E7D0C5-3342-4655-9F20-A527F7C8022D}"/>
    <cellStyle name="Normal 2 3 13 19" xfId="25199" xr:uid="{1A0C794F-F6A4-463D-A0AB-E3FD6DF6EE0F}"/>
    <cellStyle name="Normal 2 3 13 2" xfId="25200" xr:uid="{31943210-0F32-43D9-AEA8-9185C6268D72}"/>
    <cellStyle name="Normal 2 3 13 20" xfId="25201" xr:uid="{C6E3D458-187C-4665-8E16-B5EFE1F878AC}"/>
    <cellStyle name="Normal 2 3 13 21" xfId="25202" xr:uid="{A650FDA5-EA90-4A5F-991B-8DA3365EA831}"/>
    <cellStyle name="Normal 2 3 13 22" xfId="25203" xr:uid="{3D16AEF1-1EB8-45FC-A412-A564E169DBD7}"/>
    <cellStyle name="Normal 2 3 13 3" xfId="25204" xr:uid="{1415C911-8F94-4614-BAB0-FEC3E8634246}"/>
    <cellStyle name="Normal 2 3 13 4" xfId="25205" xr:uid="{E7E0EA2B-885E-44C0-A6D6-4FC99A3BD6CF}"/>
    <cellStyle name="Normal 2 3 13 5" xfId="25206" xr:uid="{F080D3EA-6B87-4E74-820A-D0D88D9AA8B2}"/>
    <cellStyle name="Normal 2 3 13 6" xfId="25207" xr:uid="{C89CB24E-A214-47B7-A9C8-70032A287E8F}"/>
    <cellStyle name="Normal 2 3 13 7" xfId="25208" xr:uid="{1DA0324B-34C8-449F-B740-5066B85B218D}"/>
    <cellStyle name="Normal 2 3 13 8" xfId="25209" xr:uid="{4C3BD312-2B09-4850-9BBD-066C9CF2CA55}"/>
    <cellStyle name="Normal 2 3 13 9" xfId="25210" xr:uid="{4D193D41-6956-476D-A2B7-5487ED05233F}"/>
    <cellStyle name="Normal 2 3 14" xfId="25211" xr:uid="{BE022ACE-0A1B-443E-B00E-7A495203273C}"/>
    <cellStyle name="Normal 2 3 14 10" xfId="25212" xr:uid="{DA629A19-DA06-4991-917B-C6E5737C82D3}"/>
    <cellStyle name="Normal 2 3 14 11" xfId="25213" xr:uid="{797E659E-90C9-40A8-89D7-2039B4B7569B}"/>
    <cellStyle name="Normal 2 3 14 12" xfId="25214" xr:uid="{A85B2844-6206-41A1-9592-8D3E915F5C0A}"/>
    <cellStyle name="Normal 2 3 14 13" xfId="25215" xr:uid="{E282273B-66D3-4E26-BBAE-85B6970ECB9D}"/>
    <cellStyle name="Normal 2 3 14 14" xfId="25216" xr:uid="{4E8248D9-777B-401A-BD21-0C2DA01EF4B4}"/>
    <cellStyle name="Normal 2 3 14 15" xfId="25217" xr:uid="{B6ABB2D7-AFF6-44D9-9D73-79A437358FA6}"/>
    <cellStyle name="Normal 2 3 14 16" xfId="25218" xr:uid="{8A264C70-911D-443A-879D-EB416449EB1D}"/>
    <cellStyle name="Normal 2 3 14 17" xfId="25219" xr:uid="{6F053266-6F77-4B15-8F44-BFB13D707E09}"/>
    <cellStyle name="Normal 2 3 14 18" xfId="25220" xr:uid="{A4A3022E-8776-4887-96FD-DC4F8A265E13}"/>
    <cellStyle name="Normal 2 3 14 19" xfId="25221" xr:uid="{50E4DD30-1283-4EED-BCA9-61E24DCAC0B2}"/>
    <cellStyle name="Normal 2 3 14 2" xfId="25222" xr:uid="{F9991FB8-611B-4A8F-BCC5-AFE046783AE9}"/>
    <cellStyle name="Normal 2 3 14 20" xfId="25223" xr:uid="{09F9E06A-B99C-40E6-BA9F-EF9C629DEE15}"/>
    <cellStyle name="Normal 2 3 14 21" xfId="25224" xr:uid="{C51C766B-7C17-4DAB-A043-FD371AECB723}"/>
    <cellStyle name="Normal 2 3 14 22" xfId="25225" xr:uid="{8805F762-6E26-4ECA-BD0E-BDFACBAAD085}"/>
    <cellStyle name="Normal 2 3 14 3" xfId="25226" xr:uid="{E66038BA-24BA-470C-AEA7-ABCCBC53F86C}"/>
    <cellStyle name="Normal 2 3 14 4" xfId="25227" xr:uid="{F755B185-295E-4657-97D6-AA230EB85D3A}"/>
    <cellStyle name="Normal 2 3 14 5" xfId="25228" xr:uid="{E567BD26-44EE-40E7-8543-1491BCB0931A}"/>
    <cellStyle name="Normal 2 3 14 6" xfId="25229" xr:uid="{14F23F0D-07B0-4EC9-86D6-6C44E92F4CFC}"/>
    <cellStyle name="Normal 2 3 14 7" xfId="25230" xr:uid="{623FA4EB-8FC8-479C-8DD6-49342821013E}"/>
    <cellStyle name="Normal 2 3 14 8" xfId="25231" xr:uid="{1C6B2AC4-9BE1-4559-8C9B-CC6E114CC69A}"/>
    <cellStyle name="Normal 2 3 14 9" xfId="25232" xr:uid="{76694D7E-0D39-45D2-85EE-4F029D563D0C}"/>
    <cellStyle name="Normal 2 3 15" xfId="25233" xr:uid="{9279D072-9395-4D43-9D0E-2436FC7926CD}"/>
    <cellStyle name="Normal 2 3 15 10" xfId="25234" xr:uid="{5EE54A1A-4D64-40EF-A116-D47CC627C255}"/>
    <cellStyle name="Normal 2 3 15 11" xfId="25235" xr:uid="{A62281D4-2B1C-4F8A-8064-BCCFA8E1D9B8}"/>
    <cellStyle name="Normal 2 3 15 12" xfId="25236" xr:uid="{AC4D9349-BA57-474B-ADF6-63B526A43D78}"/>
    <cellStyle name="Normal 2 3 15 13" xfId="25237" xr:uid="{57BFB75B-265C-4846-A35E-75CFE3C28D92}"/>
    <cellStyle name="Normal 2 3 15 14" xfId="25238" xr:uid="{EA8702C0-55C2-4D0D-A6A1-A5AFF5ED9E0F}"/>
    <cellStyle name="Normal 2 3 15 15" xfId="25239" xr:uid="{805EFDDD-3C1F-49EA-903D-CEAA7883A5F2}"/>
    <cellStyle name="Normal 2 3 15 16" xfId="25240" xr:uid="{601FBC9E-E9FA-4846-B246-EFC2F40AFFE5}"/>
    <cellStyle name="Normal 2 3 15 17" xfId="25241" xr:uid="{64E026E0-AED4-4761-B5C4-541FCECEA126}"/>
    <cellStyle name="Normal 2 3 15 18" xfId="25242" xr:uid="{4F9F3408-FC84-49FE-9058-E59C3E3B0D09}"/>
    <cellStyle name="Normal 2 3 15 19" xfId="25243" xr:uid="{6998CC24-3E0B-49C7-9FD3-8BB831645CA6}"/>
    <cellStyle name="Normal 2 3 15 2" xfId="25244" xr:uid="{B076F92F-A8D4-4767-8E3C-07F889224DB4}"/>
    <cellStyle name="Normal 2 3 15 20" xfId="25245" xr:uid="{A018ABF5-8C04-44C0-8931-FA7E95CA9401}"/>
    <cellStyle name="Normal 2 3 15 21" xfId="25246" xr:uid="{8E1F54F5-E99B-4C30-9E98-3E6F5ABBA20C}"/>
    <cellStyle name="Normal 2 3 15 22" xfId="25247" xr:uid="{C9CAD93A-D27D-44C7-947C-2461986C3807}"/>
    <cellStyle name="Normal 2 3 15 3" xfId="25248" xr:uid="{F6CED9B3-D669-4F44-9B63-885E500CF312}"/>
    <cellStyle name="Normal 2 3 15 4" xfId="25249" xr:uid="{F67644A6-1523-47C1-8E0E-ED70F04EB7AE}"/>
    <cellStyle name="Normal 2 3 15 5" xfId="25250" xr:uid="{1B750E64-008B-453B-978E-C80987AE5E79}"/>
    <cellStyle name="Normal 2 3 15 6" xfId="25251" xr:uid="{5E93E3AD-3B78-46D1-843F-015D406FA9B6}"/>
    <cellStyle name="Normal 2 3 15 7" xfId="25252" xr:uid="{CD981F4A-9CB6-491A-9023-6ABB23D66970}"/>
    <cellStyle name="Normal 2 3 15 8" xfId="25253" xr:uid="{FF78A743-725A-4A72-8DE6-C562071BA128}"/>
    <cellStyle name="Normal 2 3 15 9" xfId="25254" xr:uid="{B38CEAD1-0AFC-4CD1-A845-9D7E6DA09878}"/>
    <cellStyle name="Normal 2 3 16" xfId="25255" xr:uid="{7EE8D656-1D60-4268-BEB9-7F7CADAA6FD4}"/>
    <cellStyle name="Normal 2 3 17" xfId="25256" xr:uid="{1FA908A1-E148-4C00-9D93-8A078889A412}"/>
    <cellStyle name="Normal 2 3 18" xfId="25257" xr:uid="{BA3CF326-EE23-422D-93F3-0BC69D8F5A68}"/>
    <cellStyle name="Normal 2 3 19" xfId="25258" xr:uid="{CB58FC41-1BD0-404D-96AB-38234CE8D4D3}"/>
    <cellStyle name="Normal 2 3 2" xfId="402" xr:uid="{171C9B2A-0E2E-4E7E-A29D-52C01863FA5B}"/>
    <cellStyle name="Normal 2 3 2 10" xfId="25259" xr:uid="{CA91B4CF-4D31-43E9-80A6-7529830F0BB9}"/>
    <cellStyle name="Normal 2 3 2 10 10" xfId="25260" xr:uid="{14D0DF37-977A-4416-9009-D0BE4B6E465A}"/>
    <cellStyle name="Normal 2 3 2 10 11" xfId="25261" xr:uid="{0E74D533-09E7-48D1-8462-326D8E4BC04F}"/>
    <cellStyle name="Normal 2 3 2 10 12" xfId="25262" xr:uid="{C4A6621D-47E1-4D22-B50C-74A582696585}"/>
    <cellStyle name="Normal 2 3 2 10 13" xfId="25263" xr:uid="{52EA1BA9-4EA2-4A02-B4CC-E56651DFABD6}"/>
    <cellStyle name="Normal 2 3 2 10 14" xfId="25264" xr:uid="{2356DC44-0A05-400B-B142-00099029B912}"/>
    <cellStyle name="Normal 2 3 2 10 15" xfId="25265" xr:uid="{502D7310-E934-4F5A-A3FB-319EC0824BB8}"/>
    <cellStyle name="Normal 2 3 2 10 16" xfId="25266" xr:uid="{DE585D0F-EEA7-49E3-93CF-CA687E0B7AD4}"/>
    <cellStyle name="Normal 2 3 2 10 17" xfId="25267" xr:uid="{D73BB36E-AF4C-4438-B029-953F4A160B95}"/>
    <cellStyle name="Normal 2 3 2 10 18" xfId="25268" xr:uid="{92A946A4-D3A9-4FB5-8FA9-1F39A55A2DAA}"/>
    <cellStyle name="Normal 2 3 2 10 19" xfId="25269" xr:uid="{5B268AEB-7883-4469-A9A8-203AB84230D6}"/>
    <cellStyle name="Normal 2 3 2 10 2" xfId="25270" xr:uid="{75BD1142-BC51-41F9-906B-276CF9B0657C}"/>
    <cellStyle name="Normal 2 3 2 10 20" xfId="25271" xr:uid="{8232F80B-70B1-43AE-8981-E5E42FD113A7}"/>
    <cellStyle name="Normal 2 3 2 10 21" xfId="25272" xr:uid="{78B1324F-3102-44CF-AD81-164BEEB8322E}"/>
    <cellStyle name="Normal 2 3 2 10 22" xfId="25273" xr:uid="{3CE10278-14F7-4340-A66C-E9B59415C570}"/>
    <cellStyle name="Normal 2 3 2 10 3" xfId="25274" xr:uid="{0E06F80E-6DFA-4817-BE75-3C93600536CD}"/>
    <cellStyle name="Normal 2 3 2 10 4" xfId="25275" xr:uid="{D3733D93-F8E9-425F-8341-707B4F1F7BF1}"/>
    <cellStyle name="Normal 2 3 2 10 5" xfId="25276" xr:uid="{C32FC159-41BC-4F1B-AFB5-69EC60DC5BC4}"/>
    <cellStyle name="Normal 2 3 2 10 6" xfId="25277" xr:uid="{8E4503A4-8479-4127-AD0A-2D048F2D81B2}"/>
    <cellStyle name="Normal 2 3 2 10 7" xfId="25278" xr:uid="{15FDE3EE-B05A-4E9F-AABC-D4321DB3BAC8}"/>
    <cellStyle name="Normal 2 3 2 10 8" xfId="25279" xr:uid="{07F21D68-93F0-4B5E-BB4E-58B6D9204AF4}"/>
    <cellStyle name="Normal 2 3 2 10 9" xfId="25280" xr:uid="{5E906865-30B1-4EF3-B45D-C3C0A5DD2A08}"/>
    <cellStyle name="Normal 2 3 2 11" xfId="25281" xr:uid="{80E49265-4E7F-4237-BA93-DF4B85A9A680}"/>
    <cellStyle name="Normal 2 3 2 12" xfId="25282" xr:uid="{8BB1439C-1511-4076-99FF-585444CD3DC5}"/>
    <cellStyle name="Normal 2 3 2 13" xfId="25283" xr:uid="{204DBAF3-08A6-434C-B73B-F737015159B5}"/>
    <cellStyle name="Normal 2 3 2 14" xfId="25284" xr:uid="{164A8610-2D25-4059-B895-38D3752CE185}"/>
    <cellStyle name="Normal 2 3 2 15" xfId="25285" xr:uid="{B8A2A597-9FDA-48AC-92C5-B03591AEDFC5}"/>
    <cellStyle name="Normal 2 3 2 16" xfId="25286" xr:uid="{6FE884EC-EA98-4E47-92FB-95A9E1F0A746}"/>
    <cellStyle name="Normal 2 3 2 17" xfId="25287" xr:uid="{E255C402-6E55-4193-8887-D2C3F561266B}"/>
    <cellStyle name="Normal 2 3 2 18" xfId="25288" xr:uid="{3778FCFC-01EC-4A32-86D2-7632C6AB9458}"/>
    <cellStyle name="Normal 2 3 2 19" xfId="25289" xr:uid="{180AAFA7-0D8C-4B2F-8970-DD76AAC38372}"/>
    <cellStyle name="Normal 2 3 2 2" xfId="25290" xr:uid="{FEB79E6C-6CCF-45E8-B67A-69DA42342C62}"/>
    <cellStyle name="Normal 2 3 2 2 10" xfId="25291" xr:uid="{DCE5FA64-D7E4-4852-9D60-F1C0DBD1B42F}"/>
    <cellStyle name="Normal 2 3 2 2 11" xfId="25292" xr:uid="{8037F4DF-E28D-4B58-814E-4F30B4684DDD}"/>
    <cellStyle name="Normal 2 3 2 2 12" xfId="25293" xr:uid="{D613C8E1-EA8E-4257-B153-B26312D0ACC4}"/>
    <cellStyle name="Normal 2 3 2 2 13" xfId="25294" xr:uid="{421CB8A6-49A5-47B3-8B02-601EE1AC9EF0}"/>
    <cellStyle name="Normal 2 3 2 2 14" xfId="25295" xr:uid="{49EA328A-6470-44F9-8B75-E01BA5EED9E4}"/>
    <cellStyle name="Normal 2 3 2 2 15" xfId="25296" xr:uid="{A08EB5CC-B5C5-4FF1-8EE3-CA687038A89B}"/>
    <cellStyle name="Normal 2 3 2 2 16" xfId="25297" xr:uid="{74D12972-E983-40DF-96D5-2D6CA815EB7D}"/>
    <cellStyle name="Normal 2 3 2 2 17" xfId="25298" xr:uid="{41881C0F-C947-4766-917C-22088F9E0CBF}"/>
    <cellStyle name="Normal 2 3 2 2 18" xfId="25299" xr:uid="{94D388C9-3B0F-4ABB-A361-94F6919A1D8A}"/>
    <cellStyle name="Normal 2 3 2 2 19" xfId="25300" xr:uid="{CF7F9967-6430-469D-BE03-C2D1D9EBC170}"/>
    <cellStyle name="Normal 2 3 2 2 2" xfId="25301" xr:uid="{90F06F1D-5786-4F6C-B47C-7409795BC31E}"/>
    <cellStyle name="Normal 2 3 2 2 20" xfId="25302" xr:uid="{E773D436-BD6A-4C04-A716-0151A2987605}"/>
    <cellStyle name="Normal 2 3 2 2 21" xfId="25303" xr:uid="{5D68BA1C-F460-4769-818A-3E3D3223288D}"/>
    <cellStyle name="Normal 2 3 2 2 22" xfId="25304" xr:uid="{461DB019-7734-4CF9-8E26-8184F2117D77}"/>
    <cellStyle name="Normal 2 3 2 2 3" xfId="25305" xr:uid="{53969172-D37C-43AE-AE84-923FFAF7B164}"/>
    <cellStyle name="Normal 2 3 2 2 4" xfId="25306" xr:uid="{496BBD57-7076-4FAF-A2D6-DFBBA1570F73}"/>
    <cellStyle name="Normal 2 3 2 2 5" xfId="25307" xr:uid="{3EB909A2-FB89-4B95-8E6A-4D4F22BF8C84}"/>
    <cellStyle name="Normal 2 3 2 2 6" xfId="25308" xr:uid="{4CA79AC4-5816-4D25-9A71-2F269963992A}"/>
    <cellStyle name="Normal 2 3 2 2 7" xfId="25309" xr:uid="{927F3AFF-005B-4FE9-B202-869CF504AA79}"/>
    <cellStyle name="Normal 2 3 2 2 8" xfId="25310" xr:uid="{7B8E6385-7B8D-4F30-B1BC-5441C6FFF033}"/>
    <cellStyle name="Normal 2 3 2 2 9" xfId="25311" xr:uid="{C0B5237A-6163-4009-AB2D-FAB7988314FF}"/>
    <cellStyle name="Normal 2 3 2 20" xfId="25312" xr:uid="{8C5FC53B-A917-4F17-99E1-87FAF23786B0}"/>
    <cellStyle name="Normal 2 3 2 21" xfId="25313" xr:uid="{5C437279-F276-469F-9047-4A8FE8453E83}"/>
    <cellStyle name="Normal 2 3 2 22" xfId="25314" xr:uid="{3AE9E8A1-E7F3-4EEA-9288-81B6B91FF907}"/>
    <cellStyle name="Normal 2 3 2 23" xfId="25315" xr:uid="{AADFC566-E2AA-43D4-A859-41BCBB19454D}"/>
    <cellStyle name="Normal 2 3 2 24" xfId="25316" xr:uid="{C487A14C-E153-4429-967C-E5D7AB250383}"/>
    <cellStyle name="Normal 2 3 2 25" xfId="25317" xr:uid="{8CB311BC-E2DE-447E-A5C4-C8BD36AC8A21}"/>
    <cellStyle name="Normal 2 3 2 26" xfId="25318" xr:uid="{3A43E01D-3ADE-4421-A741-766974D15604}"/>
    <cellStyle name="Normal 2 3 2 27" xfId="25319" xr:uid="{38F9C8E5-0FD0-4F4F-8830-C029856D1280}"/>
    <cellStyle name="Normal 2 3 2 28" xfId="25320" xr:uid="{182CFD10-D710-46CE-B0BB-7BAB25CC7C87}"/>
    <cellStyle name="Normal 2 3 2 29" xfId="25321" xr:uid="{A4F32240-030F-49EE-903A-75FDD34040F5}"/>
    <cellStyle name="Normal 2 3 2 3" xfId="25322" xr:uid="{F4C7699F-DD69-4E15-89F2-4E28B43AD423}"/>
    <cellStyle name="Normal 2 3 2 3 10" xfId="25323" xr:uid="{160F6A32-8FB2-4037-8C0A-367526BD44AC}"/>
    <cellStyle name="Normal 2 3 2 3 11" xfId="25324" xr:uid="{EF7E1D81-C260-40A0-AC9A-D1CF4881FA54}"/>
    <cellStyle name="Normal 2 3 2 3 12" xfId="25325" xr:uid="{F4E7265F-E53F-4AB4-836B-F7E9FEBF557E}"/>
    <cellStyle name="Normal 2 3 2 3 13" xfId="25326" xr:uid="{CB307998-B048-46ED-8DA5-CCC1710257CB}"/>
    <cellStyle name="Normal 2 3 2 3 14" xfId="25327" xr:uid="{BF57ED60-F91D-4473-ABC9-4CA8DA76338B}"/>
    <cellStyle name="Normal 2 3 2 3 15" xfId="25328" xr:uid="{AF3A1DAF-844A-4D15-A60A-8E21EE4D2965}"/>
    <cellStyle name="Normal 2 3 2 3 16" xfId="25329" xr:uid="{F0F7723E-7A09-41FD-8B96-07AF6F61F3C2}"/>
    <cellStyle name="Normal 2 3 2 3 17" xfId="25330" xr:uid="{085343C0-6653-4587-804F-C6BD5829F2B4}"/>
    <cellStyle name="Normal 2 3 2 3 18" xfId="25331" xr:uid="{21B6CE4F-2E4F-41E0-8CDD-F98D8F2329B4}"/>
    <cellStyle name="Normal 2 3 2 3 19" xfId="25332" xr:uid="{E46A86EC-218A-4704-B9C9-6FE253DB036D}"/>
    <cellStyle name="Normal 2 3 2 3 2" xfId="25333" xr:uid="{39915BE5-A4C2-48AE-A1F2-D29AA9F7DD07}"/>
    <cellStyle name="Normal 2 3 2 3 20" xfId="25334" xr:uid="{E2FB9667-DCBC-4990-AD7C-7D02C15D1E91}"/>
    <cellStyle name="Normal 2 3 2 3 21" xfId="25335" xr:uid="{E550B487-33E2-4555-818B-79DADA098B97}"/>
    <cellStyle name="Normal 2 3 2 3 22" xfId="25336" xr:uid="{68C2D79B-19C6-4C26-BA72-D068E73F8AE7}"/>
    <cellStyle name="Normal 2 3 2 3 3" xfId="25337" xr:uid="{053768E5-FFC0-44C6-B8C0-F1270390CC57}"/>
    <cellStyle name="Normal 2 3 2 3 4" xfId="25338" xr:uid="{A11B0BB1-9278-4F5F-ABE7-9E9C21740B73}"/>
    <cellStyle name="Normal 2 3 2 3 5" xfId="25339" xr:uid="{C028016F-F9EC-4B38-9A7A-B774794B676B}"/>
    <cellStyle name="Normal 2 3 2 3 6" xfId="25340" xr:uid="{FAF44048-AAD7-42F9-9B1F-B739DFF231AD}"/>
    <cellStyle name="Normal 2 3 2 3 7" xfId="25341" xr:uid="{07F84E14-2BCD-423F-A281-1EB6CFB646DF}"/>
    <cellStyle name="Normal 2 3 2 3 8" xfId="25342" xr:uid="{768260D7-AC5F-4A88-89C0-D65560AA9B81}"/>
    <cellStyle name="Normal 2 3 2 3 9" xfId="25343" xr:uid="{B6EBB2B9-3779-4121-B529-A8E2EA7C1376}"/>
    <cellStyle name="Normal 2 3 2 30" xfId="25344" xr:uid="{33CD9A36-8369-4C85-AF0C-FDAD7FC31924}"/>
    <cellStyle name="Normal 2 3 2 31" xfId="25345" xr:uid="{EC45D269-3995-4BCD-8ACE-17DB94756DE6}"/>
    <cellStyle name="Normal 2 3 2 32" xfId="25346" xr:uid="{645E90D3-B165-438C-8F51-C6D70FE56C74}"/>
    <cellStyle name="Normal 2 3 2 4" xfId="25347" xr:uid="{EE679C1C-5323-4E7B-B2BD-0A69D92C0F9C}"/>
    <cellStyle name="Normal 2 3 2 4 10" xfId="25348" xr:uid="{B83C6B7B-111A-4E98-AC3D-0B69B5B15F74}"/>
    <cellStyle name="Normal 2 3 2 4 11" xfId="25349" xr:uid="{0A07539B-3A6B-4BC3-A16D-D38E20072947}"/>
    <cellStyle name="Normal 2 3 2 4 12" xfId="25350" xr:uid="{159273C5-9AEC-41AF-90E1-F35DE590050F}"/>
    <cellStyle name="Normal 2 3 2 4 13" xfId="25351" xr:uid="{DE0BE276-5B00-4587-9E8B-E1F34215FD81}"/>
    <cellStyle name="Normal 2 3 2 4 14" xfId="25352" xr:uid="{92577CE2-0887-42C4-B343-9293BDCDF8E1}"/>
    <cellStyle name="Normal 2 3 2 4 15" xfId="25353" xr:uid="{5BFB0633-3B14-452A-BA22-35DC6D8CECD0}"/>
    <cellStyle name="Normal 2 3 2 4 16" xfId="25354" xr:uid="{C7F3BBFB-4393-4879-BA05-A514B68BAFC0}"/>
    <cellStyle name="Normal 2 3 2 4 17" xfId="25355" xr:uid="{8235E1B0-69F3-42E4-9A97-07B164FC1420}"/>
    <cellStyle name="Normal 2 3 2 4 18" xfId="25356" xr:uid="{0138E521-B2EE-4D4A-A7B7-22758F1CBCE4}"/>
    <cellStyle name="Normal 2 3 2 4 19" xfId="25357" xr:uid="{74F9AF88-22EE-445D-9096-1F582A61CB88}"/>
    <cellStyle name="Normal 2 3 2 4 2" xfId="25358" xr:uid="{D020A164-9AA7-4D7A-AAA0-2CB895723B59}"/>
    <cellStyle name="Normal 2 3 2 4 20" xfId="25359" xr:uid="{BAA0521D-EE2F-4A75-BC28-7403698DFF0F}"/>
    <cellStyle name="Normal 2 3 2 4 21" xfId="25360" xr:uid="{44BCD4BF-BF5B-4399-96E7-48638D07E5D8}"/>
    <cellStyle name="Normal 2 3 2 4 22" xfId="25361" xr:uid="{02525F0B-533B-40A8-95ED-74A31947B721}"/>
    <cellStyle name="Normal 2 3 2 4 3" xfId="25362" xr:uid="{EE99EBEF-A7CA-485C-A79F-0A0307609817}"/>
    <cellStyle name="Normal 2 3 2 4 4" xfId="25363" xr:uid="{3D3104B5-8063-40A2-9D5C-19628D919FE2}"/>
    <cellStyle name="Normal 2 3 2 4 5" xfId="25364" xr:uid="{5E4FDC9C-F5B3-4508-B78F-BC0C1C410768}"/>
    <cellStyle name="Normal 2 3 2 4 6" xfId="25365" xr:uid="{E151D8C8-347E-457A-8928-212E5BD174E3}"/>
    <cellStyle name="Normal 2 3 2 4 7" xfId="25366" xr:uid="{B9E419C7-019F-44FE-B0C0-7F72C782B49C}"/>
    <cellStyle name="Normal 2 3 2 4 8" xfId="25367" xr:uid="{6D5EABFF-3A0F-4C77-A110-374D15469215}"/>
    <cellStyle name="Normal 2 3 2 4 9" xfId="25368" xr:uid="{F51CA587-ADB1-4F10-8117-ACA3D6E3461A}"/>
    <cellStyle name="Normal 2 3 2 5" xfId="25369" xr:uid="{42A786EC-9449-40A5-B924-36798BE43244}"/>
    <cellStyle name="Normal 2 3 2 5 10" xfId="25370" xr:uid="{1A446D89-AA29-40CB-A413-CFB81281614D}"/>
    <cellStyle name="Normal 2 3 2 5 11" xfId="25371" xr:uid="{E77720A2-3A09-44CD-ADB3-D2D44CDA258F}"/>
    <cellStyle name="Normal 2 3 2 5 12" xfId="25372" xr:uid="{83DC6F95-39B2-4162-968E-E7491E141C61}"/>
    <cellStyle name="Normal 2 3 2 5 13" xfId="25373" xr:uid="{906C9B80-65AA-4192-A4DE-15EB088F5560}"/>
    <cellStyle name="Normal 2 3 2 5 14" xfId="25374" xr:uid="{49F4669A-5F22-4045-A96D-CB667D7E9EF5}"/>
    <cellStyle name="Normal 2 3 2 5 15" xfId="25375" xr:uid="{5DE38B2C-A1B0-4A46-B319-8DB2EF39AEAF}"/>
    <cellStyle name="Normal 2 3 2 5 16" xfId="25376" xr:uid="{92E498C0-44A1-4E24-A396-3FD3DFF5BF21}"/>
    <cellStyle name="Normal 2 3 2 5 17" xfId="25377" xr:uid="{D5D6CB51-EEF6-4734-8B40-1E617C68D5F0}"/>
    <cellStyle name="Normal 2 3 2 5 18" xfId="25378" xr:uid="{305BD3FB-31CF-4993-A549-317AE5E40F83}"/>
    <cellStyle name="Normal 2 3 2 5 19" xfId="25379" xr:uid="{770F9299-8F97-438B-B288-7C368A0B3758}"/>
    <cellStyle name="Normal 2 3 2 5 2" xfId="25380" xr:uid="{19BAC2FC-ADA0-49A7-877B-95DD710F7801}"/>
    <cellStyle name="Normal 2 3 2 5 20" xfId="25381" xr:uid="{1AF21B5E-241A-4E2E-B166-ECCAC10511E9}"/>
    <cellStyle name="Normal 2 3 2 5 21" xfId="25382" xr:uid="{BA36810B-79AA-48A3-8818-AD2C601CA4E8}"/>
    <cellStyle name="Normal 2 3 2 5 22" xfId="25383" xr:uid="{2C32601C-505F-44D5-AE43-76C1A60FFCC2}"/>
    <cellStyle name="Normal 2 3 2 5 3" xfId="25384" xr:uid="{006F7D2B-2B98-4C52-9A81-F8C3025A66C0}"/>
    <cellStyle name="Normal 2 3 2 5 4" xfId="25385" xr:uid="{13C99263-E1B1-430A-A411-4C109153CB36}"/>
    <cellStyle name="Normal 2 3 2 5 5" xfId="25386" xr:uid="{79A460DF-641A-4DB9-B475-0F96EEA89C36}"/>
    <cellStyle name="Normal 2 3 2 5 6" xfId="25387" xr:uid="{D893AD40-2B22-4685-BB78-AB29DBB05530}"/>
    <cellStyle name="Normal 2 3 2 5 7" xfId="25388" xr:uid="{93658B9E-3E81-491D-B7E5-9F6D137B9DD9}"/>
    <cellStyle name="Normal 2 3 2 5 8" xfId="25389" xr:uid="{E4CE276B-AF71-4FB1-8795-6D295448ADB9}"/>
    <cellStyle name="Normal 2 3 2 5 9" xfId="25390" xr:uid="{B6546642-C708-43EE-B4CD-BBC930D02587}"/>
    <cellStyle name="Normal 2 3 2 6" xfId="25391" xr:uid="{6C9D854A-8B25-479E-9437-A10762000040}"/>
    <cellStyle name="Normal 2 3 2 6 10" xfId="25392" xr:uid="{983858A8-A371-4477-862C-601D6D9A0C3E}"/>
    <cellStyle name="Normal 2 3 2 6 11" xfId="25393" xr:uid="{AA313324-8651-4DF2-8160-08B927D906BA}"/>
    <cellStyle name="Normal 2 3 2 6 12" xfId="25394" xr:uid="{D35E5C6D-8F57-48E4-A244-25CFB13330EF}"/>
    <cellStyle name="Normal 2 3 2 6 13" xfId="25395" xr:uid="{62207C51-6DA2-4756-89D8-8F21062C2D86}"/>
    <cellStyle name="Normal 2 3 2 6 14" xfId="25396" xr:uid="{2BDBDA37-1C3F-47C4-AC04-2741A7A9E39E}"/>
    <cellStyle name="Normal 2 3 2 6 15" xfId="25397" xr:uid="{1F235741-4319-46C5-915C-732D6555841F}"/>
    <cellStyle name="Normal 2 3 2 6 16" xfId="25398" xr:uid="{5A5DAA3B-7E94-472A-B2B3-11C7B5587253}"/>
    <cellStyle name="Normal 2 3 2 6 17" xfId="25399" xr:uid="{BD882D35-6782-4BD6-B814-6F032BD5D3CA}"/>
    <cellStyle name="Normal 2 3 2 6 18" xfId="25400" xr:uid="{5CED1620-A892-4C4E-9DF7-BED0136AF71F}"/>
    <cellStyle name="Normal 2 3 2 6 19" xfId="25401" xr:uid="{0CCB9F73-C35A-46C3-B4F1-0C858598F919}"/>
    <cellStyle name="Normal 2 3 2 6 2" xfId="25402" xr:uid="{528B7CFC-0EA6-43A9-8186-F29984F6F747}"/>
    <cellStyle name="Normal 2 3 2 6 20" xfId="25403" xr:uid="{1CA7AA05-C04F-44E6-BB63-FEA362BE70FA}"/>
    <cellStyle name="Normal 2 3 2 6 21" xfId="25404" xr:uid="{5BD029E7-6262-4B68-AF30-8E5B2874F43F}"/>
    <cellStyle name="Normal 2 3 2 6 22" xfId="25405" xr:uid="{10DEA095-C3F4-4ACD-BD30-C416516CDD7B}"/>
    <cellStyle name="Normal 2 3 2 6 3" xfId="25406" xr:uid="{CE554A57-2776-4157-8740-C19C0C440120}"/>
    <cellStyle name="Normal 2 3 2 6 4" xfId="25407" xr:uid="{8CFC0C89-824A-427E-82DB-3686498F8082}"/>
    <cellStyle name="Normal 2 3 2 6 5" xfId="25408" xr:uid="{8A74D1A9-D78E-4BDC-8977-64049DF59FC3}"/>
    <cellStyle name="Normal 2 3 2 6 6" xfId="25409" xr:uid="{1E83F22D-F252-4178-8192-49FEA486BCA0}"/>
    <cellStyle name="Normal 2 3 2 6 7" xfId="25410" xr:uid="{2D620404-744A-4952-AE15-FF42185C268B}"/>
    <cellStyle name="Normal 2 3 2 6 8" xfId="25411" xr:uid="{F2D24EDE-C2AB-4921-9143-2FCD9D35F473}"/>
    <cellStyle name="Normal 2 3 2 6 9" xfId="25412" xr:uid="{5C30D815-9F7D-4AEB-9140-C357BC03ECFB}"/>
    <cellStyle name="Normal 2 3 2 7" xfId="25413" xr:uid="{DB0A4C89-A505-4A53-BE62-880A6E99B37E}"/>
    <cellStyle name="Normal 2 3 2 7 10" xfId="25414" xr:uid="{1DC364D2-A571-4E36-892C-89013BF0F2E8}"/>
    <cellStyle name="Normal 2 3 2 7 11" xfId="25415" xr:uid="{699E127D-931D-49FB-8C02-B6D2D2AC06C1}"/>
    <cellStyle name="Normal 2 3 2 7 12" xfId="25416" xr:uid="{BD3DB88E-DFB3-4B78-AA3D-D021666F2CEA}"/>
    <cellStyle name="Normal 2 3 2 7 13" xfId="25417" xr:uid="{31920F12-A823-49A5-A796-91159ED9C033}"/>
    <cellStyle name="Normal 2 3 2 7 14" xfId="25418" xr:uid="{FB5D8881-33FB-4423-861A-E9D03AC1365C}"/>
    <cellStyle name="Normal 2 3 2 7 15" xfId="25419" xr:uid="{5D31FCB7-DC21-47EA-9BE2-CE560E46B3E0}"/>
    <cellStyle name="Normal 2 3 2 7 16" xfId="25420" xr:uid="{9A7BA47A-3652-4270-8724-C00C941F51D8}"/>
    <cellStyle name="Normal 2 3 2 7 17" xfId="25421" xr:uid="{A35A4EF7-7622-44FD-A9BF-56963DF81410}"/>
    <cellStyle name="Normal 2 3 2 7 18" xfId="25422" xr:uid="{63AF4AAE-E1B9-4341-99BC-803535F2ECE9}"/>
    <cellStyle name="Normal 2 3 2 7 19" xfId="25423" xr:uid="{DF044A45-D846-42D5-9CEF-250DF11DE0D4}"/>
    <cellStyle name="Normal 2 3 2 7 2" xfId="25424" xr:uid="{8203A67B-D0E2-4C5B-86F2-3660D4CDB62D}"/>
    <cellStyle name="Normal 2 3 2 7 20" xfId="25425" xr:uid="{99D5C4B8-2BBE-4E42-BE38-4CD21B092339}"/>
    <cellStyle name="Normal 2 3 2 7 21" xfId="25426" xr:uid="{3C16BCEB-D04C-42A2-9AF2-E6F69F28DE20}"/>
    <cellStyle name="Normal 2 3 2 7 22" xfId="25427" xr:uid="{A08D6A18-333B-4065-83F9-D29FEC642978}"/>
    <cellStyle name="Normal 2 3 2 7 3" xfId="25428" xr:uid="{7902D5D8-F38E-4E6D-A5FF-74E700CCAEAA}"/>
    <cellStyle name="Normal 2 3 2 7 4" xfId="25429" xr:uid="{0FA79260-E394-48ED-97AB-C2A90F6022C8}"/>
    <cellStyle name="Normal 2 3 2 7 5" xfId="25430" xr:uid="{2F348DB4-BF08-44F0-8D8A-05EFF7AA3EE4}"/>
    <cellStyle name="Normal 2 3 2 7 6" xfId="25431" xr:uid="{52542A6A-1F4D-415C-84AB-4BBA4B6726E3}"/>
    <cellStyle name="Normal 2 3 2 7 7" xfId="25432" xr:uid="{080AB3E5-BD35-4A78-B0FB-FC64D00B8405}"/>
    <cellStyle name="Normal 2 3 2 7 8" xfId="25433" xr:uid="{554B10A0-4337-487E-A932-882EBE484B05}"/>
    <cellStyle name="Normal 2 3 2 7 9" xfId="25434" xr:uid="{19C032CE-06EB-4A8E-AAC8-BB88281DFB83}"/>
    <cellStyle name="Normal 2 3 2 8" xfId="25435" xr:uid="{FD971F49-85A8-498B-9D69-3C3414C9749B}"/>
    <cellStyle name="Normal 2 3 2 8 10" xfId="25436" xr:uid="{BC68F073-A340-4E33-A3F9-41AC0D595C79}"/>
    <cellStyle name="Normal 2 3 2 8 11" xfId="25437" xr:uid="{BC743827-DA46-4DD0-8169-1C51578B2043}"/>
    <cellStyle name="Normal 2 3 2 8 12" xfId="25438" xr:uid="{55345D9B-9DE1-4D8C-B8D1-41B932564096}"/>
    <cellStyle name="Normal 2 3 2 8 13" xfId="25439" xr:uid="{62EBD873-9BC1-4954-9856-1EA7095367E9}"/>
    <cellStyle name="Normal 2 3 2 8 14" xfId="25440" xr:uid="{0FD8602E-58BA-45DB-84AE-3C470B06D149}"/>
    <cellStyle name="Normal 2 3 2 8 15" xfId="25441" xr:uid="{DC2A8AF5-B26B-4676-9175-365077911561}"/>
    <cellStyle name="Normal 2 3 2 8 16" xfId="25442" xr:uid="{07C5C9AB-89AC-4796-8F8D-FE497A99061B}"/>
    <cellStyle name="Normal 2 3 2 8 17" xfId="25443" xr:uid="{F8929BF3-9015-430A-95AC-9FD21785EA6E}"/>
    <cellStyle name="Normal 2 3 2 8 18" xfId="25444" xr:uid="{D537BE99-6067-4A23-BD85-8E4A32998D98}"/>
    <cellStyle name="Normal 2 3 2 8 19" xfId="25445" xr:uid="{7737CC0A-B065-4AC2-B3C1-460F67B9509B}"/>
    <cellStyle name="Normal 2 3 2 8 2" xfId="25446" xr:uid="{ED57A6DB-53E5-49D8-A2E4-1E5D36617942}"/>
    <cellStyle name="Normal 2 3 2 8 20" xfId="25447" xr:uid="{CBC7D1BC-85AF-4B15-9B00-A3DDECF696FE}"/>
    <cellStyle name="Normal 2 3 2 8 21" xfId="25448" xr:uid="{A851FCC2-724C-4A4E-9C99-7525172AD711}"/>
    <cellStyle name="Normal 2 3 2 8 22" xfId="25449" xr:uid="{448A4C70-9177-48AF-81B4-C83F9705949D}"/>
    <cellStyle name="Normal 2 3 2 8 3" xfId="25450" xr:uid="{5B9CB168-6005-4A52-9459-F3FCF9068922}"/>
    <cellStyle name="Normal 2 3 2 8 4" xfId="25451" xr:uid="{7649DC2E-46E9-4BBD-AADA-264CEC709D5A}"/>
    <cellStyle name="Normal 2 3 2 8 5" xfId="25452" xr:uid="{B7AD659A-E58B-4EF8-B318-EF378ABCF11B}"/>
    <cellStyle name="Normal 2 3 2 8 6" xfId="25453" xr:uid="{152C9626-F8F0-4AD2-AEB5-E8DDC36B9452}"/>
    <cellStyle name="Normal 2 3 2 8 7" xfId="25454" xr:uid="{3547D2C4-0A23-4C79-B79D-50501BDE4B23}"/>
    <cellStyle name="Normal 2 3 2 8 8" xfId="25455" xr:uid="{EACFEFFC-CB92-4A2E-9164-4BBF4D7E3950}"/>
    <cellStyle name="Normal 2 3 2 8 9" xfId="25456" xr:uid="{7C8C39F1-37C2-4B26-8C42-D25DE036CFEA}"/>
    <cellStyle name="Normal 2 3 2 9" xfId="25457" xr:uid="{D8C16307-78CB-4B7B-8BBC-D351D93F1C44}"/>
    <cellStyle name="Normal 2 3 2 9 10" xfId="25458" xr:uid="{8E640404-4107-4462-B922-6D6E86433E44}"/>
    <cellStyle name="Normal 2 3 2 9 11" xfId="25459" xr:uid="{02217199-E1E1-412D-83C6-AF79CBE5FBC3}"/>
    <cellStyle name="Normal 2 3 2 9 12" xfId="25460" xr:uid="{299B2CAD-2AD9-4B30-B07D-3184E98BAC51}"/>
    <cellStyle name="Normal 2 3 2 9 13" xfId="25461" xr:uid="{632987CD-9FA2-4489-BB23-402D6680A090}"/>
    <cellStyle name="Normal 2 3 2 9 14" xfId="25462" xr:uid="{18E3D94F-CC71-4C00-88B8-F80CF50E1236}"/>
    <cellStyle name="Normal 2 3 2 9 15" xfId="25463" xr:uid="{290A388F-11F5-4F3F-B60E-2D6D999F3CE9}"/>
    <cellStyle name="Normal 2 3 2 9 16" xfId="25464" xr:uid="{A7887101-E8DB-4F15-844F-4882B3D0B9F7}"/>
    <cellStyle name="Normal 2 3 2 9 17" xfId="25465" xr:uid="{109F9B70-41C9-44AE-90B6-A5A55EC39253}"/>
    <cellStyle name="Normal 2 3 2 9 18" xfId="25466" xr:uid="{7180C81A-BC00-4E2C-90A7-323B22FC3A4D}"/>
    <cellStyle name="Normal 2 3 2 9 19" xfId="25467" xr:uid="{D686146F-CA7E-4BBD-B47D-35C0E1CF7422}"/>
    <cellStyle name="Normal 2 3 2 9 2" xfId="25468" xr:uid="{C313FEFA-1BA0-4493-AB50-63A554FA04C1}"/>
    <cellStyle name="Normal 2 3 2 9 20" xfId="25469" xr:uid="{7ABD2CC1-40D8-4537-AB57-C75A7524C35E}"/>
    <cellStyle name="Normal 2 3 2 9 21" xfId="25470" xr:uid="{307475D5-C8C7-4200-8F13-AC145EB6519A}"/>
    <cellStyle name="Normal 2 3 2 9 22" xfId="25471" xr:uid="{C85C3CBB-927B-4520-9022-F3F803D6DFBA}"/>
    <cellStyle name="Normal 2 3 2 9 3" xfId="25472" xr:uid="{E00B348F-E4DC-44DC-9DD3-85F31B58AFAA}"/>
    <cellStyle name="Normal 2 3 2 9 4" xfId="25473" xr:uid="{DE6D9D58-427A-406D-8800-69E197357231}"/>
    <cellStyle name="Normal 2 3 2 9 5" xfId="25474" xr:uid="{B4B83225-D3EA-4807-8758-890C18466559}"/>
    <cellStyle name="Normal 2 3 2 9 6" xfId="25475" xr:uid="{BB63A137-1F7D-4805-BD96-B0EC540B8A45}"/>
    <cellStyle name="Normal 2 3 2 9 7" xfId="25476" xr:uid="{9D06C806-0928-4773-AF6F-3DACF0BCC8F6}"/>
    <cellStyle name="Normal 2 3 2 9 8" xfId="25477" xr:uid="{608923BB-12AB-40E4-B4CF-0A4BDACA9D05}"/>
    <cellStyle name="Normal 2 3 2 9 9" xfId="25478" xr:uid="{5B65EEDE-2A05-4FC0-AB05-28451A44582D}"/>
    <cellStyle name="Normal 2 3 20" xfId="25479" xr:uid="{40396639-B42A-428E-82BA-C1CE1DDCD4F1}"/>
    <cellStyle name="Normal 2 3 21" xfId="25480" xr:uid="{0E576ADD-76A8-4843-A826-016B035E1642}"/>
    <cellStyle name="Normal 2 3 22" xfId="25481" xr:uid="{3427CD55-B87C-4264-ACF6-1F4B836AB8BC}"/>
    <cellStyle name="Normal 2 3 23" xfId="25482" xr:uid="{EFD392EA-C788-499A-A225-4DAF9F45E816}"/>
    <cellStyle name="Normal 2 3 24" xfId="25483" xr:uid="{381E6E0A-645C-4AFD-AADE-AEEAD53F3D17}"/>
    <cellStyle name="Normal 2 3 25" xfId="25484" xr:uid="{1A31B4FF-7266-46F7-A011-93F754CA9F74}"/>
    <cellStyle name="Normal 2 3 26" xfId="25485" xr:uid="{93C391A6-2C90-474C-AF8A-F61FF3F374E0}"/>
    <cellStyle name="Normal 2 3 27" xfId="25486" xr:uid="{FEA6332D-E72E-4DEB-9FA6-FC22A6505F5C}"/>
    <cellStyle name="Normal 2 3 28" xfId="25487" xr:uid="{70DB699F-639B-49AC-92CA-F921BBEA2EDB}"/>
    <cellStyle name="Normal 2 3 29" xfId="25488" xr:uid="{71D8B113-23FE-4F81-B034-E02432AD9535}"/>
    <cellStyle name="Normal 2 3 3" xfId="25489" xr:uid="{EC045858-1481-44E9-B456-D9B525C6686D}"/>
    <cellStyle name="Normal 2 3 3 10" xfId="25490" xr:uid="{1BEDE382-B55E-4229-9FBE-0370590E022F}"/>
    <cellStyle name="Normal 2 3 3 10 10" xfId="25491" xr:uid="{06E868D5-ECF2-41B0-A94E-2AF0B3F93C78}"/>
    <cellStyle name="Normal 2 3 3 10 11" xfId="25492" xr:uid="{2B36F85F-7FD3-4C50-9B0D-51D3E6FF1D2D}"/>
    <cellStyle name="Normal 2 3 3 10 12" xfId="25493" xr:uid="{F40CFA7F-FF49-4DFB-96C2-B2455B12ECFA}"/>
    <cellStyle name="Normal 2 3 3 10 13" xfId="25494" xr:uid="{730D26E3-9137-4312-890B-29758926FE99}"/>
    <cellStyle name="Normal 2 3 3 10 14" xfId="25495" xr:uid="{1324E684-491C-4A2D-A2AC-844BF6A71873}"/>
    <cellStyle name="Normal 2 3 3 10 15" xfId="25496" xr:uid="{501DA87D-E889-44AD-A915-9A0BD8DA5125}"/>
    <cellStyle name="Normal 2 3 3 10 16" xfId="25497" xr:uid="{DD511471-1A19-4580-BD9B-9EA0F6DF8E54}"/>
    <cellStyle name="Normal 2 3 3 10 17" xfId="25498" xr:uid="{57C0B063-8EBC-439C-B66A-F44C00AEA8D4}"/>
    <cellStyle name="Normal 2 3 3 10 18" xfId="25499" xr:uid="{A1B90E48-9BCA-4FD5-B2A8-0A4AAAA545A1}"/>
    <cellStyle name="Normal 2 3 3 10 19" xfId="25500" xr:uid="{FE25CC03-66FF-45A1-B7F0-F1F6ECF9EB18}"/>
    <cellStyle name="Normal 2 3 3 10 2" xfId="25501" xr:uid="{D031FF50-311F-45EC-816A-6FB2182DF84F}"/>
    <cellStyle name="Normal 2 3 3 10 20" xfId="25502" xr:uid="{D0F76F58-0CE1-47CB-BB2B-7E70C4E2C654}"/>
    <cellStyle name="Normal 2 3 3 10 21" xfId="25503" xr:uid="{1E13436D-1070-4C61-A3C3-0F44E9FF2C55}"/>
    <cellStyle name="Normal 2 3 3 10 22" xfId="25504" xr:uid="{524C5B44-71E2-43AD-A384-5E38659609C1}"/>
    <cellStyle name="Normal 2 3 3 10 3" xfId="25505" xr:uid="{B37D50BD-732F-4835-B493-EC8C5764237E}"/>
    <cellStyle name="Normal 2 3 3 10 4" xfId="25506" xr:uid="{6BA3CA39-72A7-44D4-93AB-3651CD614ED7}"/>
    <cellStyle name="Normal 2 3 3 10 5" xfId="25507" xr:uid="{3B2ADCA2-F4B6-4B7D-8A6E-EE4527798911}"/>
    <cellStyle name="Normal 2 3 3 10 6" xfId="25508" xr:uid="{5DF7117C-EDDF-44C9-8804-65BF637D643F}"/>
    <cellStyle name="Normal 2 3 3 10 7" xfId="25509" xr:uid="{8E5B4861-CD6F-4D10-A125-DD4A766D67E5}"/>
    <cellStyle name="Normal 2 3 3 10 8" xfId="25510" xr:uid="{CC6EB39D-E688-4C8A-BB8F-E257C5AB88BA}"/>
    <cellStyle name="Normal 2 3 3 10 9" xfId="25511" xr:uid="{0C98AE25-9BBC-439C-979E-CFE94AF951AE}"/>
    <cellStyle name="Normal 2 3 3 11" xfId="25512" xr:uid="{F63159A2-7ED9-4981-B088-BAB731C4B7E6}"/>
    <cellStyle name="Normal 2 3 3 12" xfId="25513" xr:uid="{5A7DAA2E-1BCE-4DDE-A124-F5D6717FA231}"/>
    <cellStyle name="Normal 2 3 3 13" xfId="25514" xr:uid="{BD8E97E0-E5BA-4AAC-A0A9-2CA20CE3E9B1}"/>
    <cellStyle name="Normal 2 3 3 14" xfId="25515" xr:uid="{8B47418A-BFBC-4045-B787-C8D202D6687F}"/>
    <cellStyle name="Normal 2 3 3 15" xfId="25516" xr:uid="{8EABAE8A-4C48-43DF-86B9-EC18F651DA41}"/>
    <cellStyle name="Normal 2 3 3 16" xfId="25517" xr:uid="{40598DBC-FBF0-4BB7-9FBE-C9C10963BF43}"/>
    <cellStyle name="Normal 2 3 3 17" xfId="25518" xr:uid="{4803DBCC-AF84-484C-BB24-F450CF989867}"/>
    <cellStyle name="Normal 2 3 3 18" xfId="25519" xr:uid="{1DC0C74A-A046-452A-AC4C-12C596085F08}"/>
    <cellStyle name="Normal 2 3 3 19" xfId="25520" xr:uid="{2936E409-DD19-47A6-9EB3-9171715AAB73}"/>
    <cellStyle name="Normal 2 3 3 2" xfId="25521" xr:uid="{61A8C2D6-2CD6-4A7B-95A0-893F7AE73B85}"/>
    <cellStyle name="Normal 2 3 3 2 10" xfId="25522" xr:uid="{CA661355-FCC9-4CB6-B17C-4C2511AA6F42}"/>
    <cellStyle name="Normal 2 3 3 2 11" xfId="25523" xr:uid="{11A72C45-2E94-4181-83BE-C6B5E73943A5}"/>
    <cellStyle name="Normal 2 3 3 2 12" xfId="25524" xr:uid="{7AB187C1-5BD4-409A-A1EF-B9968877559A}"/>
    <cellStyle name="Normal 2 3 3 2 13" xfId="25525" xr:uid="{483C2C23-D92C-48F4-B11F-C0514BD37718}"/>
    <cellStyle name="Normal 2 3 3 2 14" xfId="25526" xr:uid="{8152D301-E82C-479E-9B13-4E523E97A67A}"/>
    <cellStyle name="Normal 2 3 3 2 15" xfId="25527" xr:uid="{7D646265-DBEB-40CA-B01B-13388ED989A7}"/>
    <cellStyle name="Normal 2 3 3 2 16" xfId="25528" xr:uid="{D7C56C0A-E22C-431D-AAB8-308D6E17329F}"/>
    <cellStyle name="Normal 2 3 3 2 17" xfId="25529" xr:uid="{FAADD035-4FA8-4CDE-B8FE-DD0904086371}"/>
    <cellStyle name="Normal 2 3 3 2 18" xfId="25530" xr:uid="{ED6C8E7E-FC62-4B41-8C78-D37F68DE55A3}"/>
    <cellStyle name="Normal 2 3 3 2 19" xfId="25531" xr:uid="{95147CFB-CADC-4B6A-A810-F075E2BD3A68}"/>
    <cellStyle name="Normal 2 3 3 2 2" xfId="25532" xr:uid="{17C9B39F-26DD-41B1-882C-7E33FDEA34C9}"/>
    <cellStyle name="Normal 2 3 3 2 20" xfId="25533" xr:uid="{527FDD60-741F-4D6D-B62C-C4936E7EC770}"/>
    <cellStyle name="Normal 2 3 3 2 21" xfId="25534" xr:uid="{ECB72957-5F34-48E8-997A-EEA521E01B8F}"/>
    <cellStyle name="Normal 2 3 3 2 22" xfId="25535" xr:uid="{D60A4B90-EE7A-4F8D-9EB3-A62297D7C6D2}"/>
    <cellStyle name="Normal 2 3 3 2 3" xfId="25536" xr:uid="{01D589AF-4201-43E4-974C-4D77FFA2141F}"/>
    <cellStyle name="Normal 2 3 3 2 4" xfId="25537" xr:uid="{ACC3831F-28E9-42F3-AD20-EDB9F49777CB}"/>
    <cellStyle name="Normal 2 3 3 2 5" xfId="25538" xr:uid="{974033B0-F70B-4199-A396-27B727B488C2}"/>
    <cellStyle name="Normal 2 3 3 2 6" xfId="25539" xr:uid="{FE0E7030-90EE-416C-890D-430A9E211BE4}"/>
    <cellStyle name="Normal 2 3 3 2 7" xfId="25540" xr:uid="{F1326263-6ACB-4833-92E8-AC079975EB51}"/>
    <cellStyle name="Normal 2 3 3 2 8" xfId="25541" xr:uid="{D356BB3E-E1E7-45CF-9A04-4CD6E59BE076}"/>
    <cellStyle name="Normal 2 3 3 2 9" xfId="25542" xr:uid="{D27E2DE7-0810-4A59-9218-471F81350C13}"/>
    <cellStyle name="Normal 2 3 3 20" xfId="25543" xr:uid="{CB1CDCD9-69EC-4EA5-98B4-F8BFFF49A036}"/>
    <cellStyle name="Normal 2 3 3 21" xfId="25544" xr:uid="{45FA9D7A-6EFB-48D8-86EE-8321120AE730}"/>
    <cellStyle name="Normal 2 3 3 22" xfId="25545" xr:uid="{21494035-A1B6-417D-9FEB-AC6627126CC2}"/>
    <cellStyle name="Normal 2 3 3 23" xfId="25546" xr:uid="{45D9B0A7-AB47-4BC1-B414-40E6BD864835}"/>
    <cellStyle name="Normal 2 3 3 24" xfId="25547" xr:uid="{1670BD3B-EC67-43A2-BD3E-45E7282B662F}"/>
    <cellStyle name="Normal 2 3 3 25" xfId="25548" xr:uid="{C59A1C7E-0787-40AE-ABA1-E0EB216D2741}"/>
    <cellStyle name="Normal 2 3 3 26" xfId="25549" xr:uid="{9A0BEB29-86EB-48B1-B19F-0A920DAF5098}"/>
    <cellStyle name="Normal 2 3 3 27" xfId="25550" xr:uid="{516707A1-A2EC-476E-A15C-02CB91116456}"/>
    <cellStyle name="Normal 2 3 3 28" xfId="25551" xr:uid="{9F9F17A1-45C4-4DC4-860A-CE7A463D765F}"/>
    <cellStyle name="Normal 2 3 3 29" xfId="25552" xr:uid="{32598A5A-8005-452D-BC67-B2F5B6DA6B3E}"/>
    <cellStyle name="Normal 2 3 3 3" xfId="25553" xr:uid="{C078C715-3310-4AB1-8765-0A8EE61193BB}"/>
    <cellStyle name="Normal 2 3 3 3 10" xfId="25554" xr:uid="{6D3A0AC7-6AD2-46C3-89C1-B35EB890B25A}"/>
    <cellStyle name="Normal 2 3 3 3 11" xfId="25555" xr:uid="{C1603427-DF45-4C73-BEC4-CEED7160117C}"/>
    <cellStyle name="Normal 2 3 3 3 12" xfId="25556" xr:uid="{DA5BD108-0B36-4E84-9108-F6B9C7EB98F9}"/>
    <cellStyle name="Normal 2 3 3 3 13" xfId="25557" xr:uid="{EECD9EAF-4654-4D4E-9E31-7769C2D27E02}"/>
    <cellStyle name="Normal 2 3 3 3 14" xfId="25558" xr:uid="{2EF4B0B0-8D3C-4E9A-92DB-DA63819C5AF2}"/>
    <cellStyle name="Normal 2 3 3 3 15" xfId="25559" xr:uid="{E3624821-F469-4C90-A9C8-0024CE8FBE55}"/>
    <cellStyle name="Normal 2 3 3 3 16" xfId="25560" xr:uid="{D4463571-B09A-4CEA-B53D-F72B0BE9F0C9}"/>
    <cellStyle name="Normal 2 3 3 3 17" xfId="25561" xr:uid="{2962A373-88F4-47B2-A845-8049C3D3A565}"/>
    <cellStyle name="Normal 2 3 3 3 18" xfId="25562" xr:uid="{497E84FF-4418-4EA5-BC9E-F5DB973E6E5F}"/>
    <cellStyle name="Normal 2 3 3 3 19" xfId="25563" xr:uid="{97528317-7C52-4FC6-936A-4E73CD4CA48A}"/>
    <cellStyle name="Normal 2 3 3 3 2" xfId="25564" xr:uid="{53B36501-D911-4222-A702-2F12344B1179}"/>
    <cellStyle name="Normal 2 3 3 3 20" xfId="25565" xr:uid="{00F3E907-B85B-44DF-8FEE-03CC0DD532DD}"/>
    <cellStyle name="Normal 2 3 3 3 21" xfId="25566" xr:uid="{03BE143F-A187-4BC7-8ADB-CC76F62147CA}"/>
    <cellStyle name="Normal 2 3 3 3 22" xfId="25567" xr:uid="{BF380AF8-D5B7-48DF-A928-BB085BA68325}"/>
    <cellStyle name="Normal 2 3 3 3 3" xfId="25568" xr:uid="{4A356599-8B3D-4A70-82AC-54D25A9F88B0}"/>
    <cellStyle name="Normal 2 3 3 3 4" xfId="25569" xr:uid="{C8BC70DB-240A-40F2-96F5-1C255000784C}"/>
    <cellStyle name="Normal 2 3 3 3 5" xfId="25570" xr:uid="{D2CCEEA7-B92C-48EC-AD1C-BE4196F19295}"/>
    <cellStyle name="Normal 2 3 3 3 6" xfId="25571" xr:uid="{960F7D26-942A-4B88-9F5D-BB0A3B32492D}"/>
    <cellStyle name="Normal 2 3 3 3 7" xfId="25572" xr:uid="{FD9B980E-EC0F-462A-A25B-D0B65D32CD0E}"/>
    <cellStyle name="Normal 2 3 3 3 8" xfId="25573" xr:uid="{B8254A9D-ED75-4574-8B79-3690AC107D2C}"/>
    <cellStyle name="Normal 2 3 3 3 9" xfId="25574" xr:uid="{620FA0B4-7FFD-4D00-8A27-916AA754E3D5}"/>
    <cellStyle name="Normal 2 3 3 30" xfId="25575" xr:uid="{FF608532-BB70-4594-958C-A180EE735B21}"/>
    <cellStyle name="Normal 2 3 3 31" xfId="25576" xr:uid="{2D9B77EF-9C61-4996-AB75-81006B3B67B8}"/>
    <cellStyle name="Normal 2 3 3 4" xfId="25577" xr:uid="{D5C823FF-A80A-4B68-B887-98A04C7AC79D}"/>
    <cellStyle name="Normal 2 3 3 4 10" xfId="25578" xr:uid="{95F7F0B7-C335-4C5E-B660-9AE174AED7F4}"/>
    <cellStyle name="Normal 2 3 3 4 11" xfId="25579" xr:uid="{40493A4D-DF5C-47C9-ACE2-1995BDFA847E}"/>
    <cellStyle name="Normal 2 3 3 4 12" xfId="25580" xr:uid="{F3ED3BAE-C487-4762-BA17-A8977B319DBD}"/>
    <cellStyle name="Normal 2 3 3 4 13" xfId="25581" xr:uid="{778394C8-3B84-4ABD-9DDD-3EC3C26324AB}"/>
    <cellStyle name="Normal 2 3 3 4 14" xfId="25582" xr:uid="{F9842E32-2C56-4CB0-8331-281B152FD956}"/>
    <cellStyle name="Normal 2 3 3 4 15" xfId="25583" xr:uid="{E1062466-58FE-46B3-B393-E8BE66CED011}"/>
    <cellStyle name="Normal 2 3 3 4 16" xfId="25584" xr:uid="{6B688C3D-64A2-4350-B719-119AE640EB26}"/>
    <cellStyle name="Normal 2 3 3 4 17" xfId="25585" xr:uid="{7A1DE935-6A9C-4B41-AD12-841F13918608}"/>
    <cellStyle name="Normal 2 3 3 4 18" xfId="25586" xr:uid="{61BECA51-4FD4-4DA8-886E-E4FC2D2E4117}"/>
    <cellStyle name="Normal 2 3 3 4 19" xfId="25587" xr:uid="{BE1602FA-271C-479C-9DA6-4580BF51014A}"/>
    <cellStyle name="Normal 2 3 3 4 2" xfId="25588" xr:uid="{7EB69F7F-73CE-4A79-9C8D-1D22160D9CA8}"/>
    <cellStyle name="Normal 2 3 3 4 20" xfId="25589" xr:uid="{9D36AE57-D928-4312-AF66-31BD6C3F9C09}"/>
    <cellStyle name="Normal 2 3 3 4 21" xfId="25590" xr:uid="{617E3332-32D4-420B-9DAB-B789E120E530}"/>
    <cellStyle name="Normal 2 3 3 4 22" xfId="25591" xr:uid="{593CF303-F45D-4682-837A-750555D9A595}"/>
    <cellStyle name="Normal 2 3 3 4 3" xfId="25592" xr:uid="{5F25D8D8-1481-4502-843D-5754D146F2A1}"/>
    <cellStyle name="Normal 2 3 3 4 4" xfId="25593" xr:uid="{C6DD1D11-5886-4FC3-969E-DAC341BF01A8}"/>
    <cellStyle name="Normal 2 3 3 4 5" xfId="25594" xr:uid="{11CF4DED-2771-44E6-9172-3519657C2CAD}"/>
    <cellStyle name="Normal 2 3 3 4 6" xfId="25595" xr:uid="{27623067-19F5-4703-85DA-43496F2427A4}"/>
    <cellStyle name="Normal 2 3 3 4 7" xfId="25596" xr:uid="{192BD02C-3A76-4A48-AB63-2B397D848A5E}"/>
    <cellStyle name="Normal 2 3 3 4 8" xfId="25597" xr:uid="{3634CB86-41B2-425B-AF0F-DEC8656B2FB6}"/>
    <cellStyle name="Normal 2 3 3 4 9" xfId="25598" xr:uid="{3EF333B1-A444-41CE-B4D8-8C57D0E0EAD5}"/>
    <cellStyle name="Normal 2 3 3 5" xfId="25599" xr:uid="{6D1852BE-F026-4C7E-AD93-51BE76C90EA3}"/>
    <cellStyle name="Normal 2 3 3 5 10" xfId="25600" xr:uid="{BD6167B1-B151-4042-A9BC-9941CB8D4610}"/>
    <cellStyle name="Normal 2 3 3 5 11" xfId="25601" xr:uid="{67042724-CC20-4F13-90ED-2C0459DB0C5A}"/>
    <cellStyle name="Normal 2 3 3 5 12" xfId="25602" xr:uid="{627E00AB-507A-41A5-9288-49A61C3755A4}"/>
    <cellStyle name="Normal 2 3 3 5 13" xfId="25603" xr:uid="{74AECAD8-C2D8-4498-9A23-6F5FB53EDF73}"/>
    <cellStyle name="Normal 2 3 3 5 14" xfId="25604" xr:uid="{79745D9C-31A6-4B86-B0DF-4692A616DF4D}"/>
    <cellStyle name="Normal 2 3 3 5 15" xfId="25605" xr:uid="{D9E59136-E9E3-4B48-99D7-B0234B7AFFA9}"/>
    <cellStyle name="Normal 2 3 3 5 16" xfId="25606" xr:uid="{914A1C58-BFB4-429E-983D-B3A42C06FAF3}"/>
    <cellStyle name="Normal 2 3 3 5 17" xfId="25607" xr:uid="{8DFF7A57-5204-4FB3-903D-DE051D77851C}"/>
    <cellStyle name="Normal 2 3 3 5 18" xfId="25608" xr:uid="{9DDF35A9-ABE7-450A-8371-8679162A2B28}"/>
    <cellStyle name="Normal 2 3 3 5 19" xfId="25609" xr:uid="{6ED46C1B-FC2B-46A2-A86F-5901C298CE7E}"/>
    <cellStyle name="Normal 2 3 3 5 2" xfId="25610" xr:uid="{51B51499-7947-4464-A82A-D06192E0497E}"/>
    <cellStyle name="Normal 2 3 3 5 20" xfId="25611" xr:uid="{EFEA5D92-9048-4AE3-BBEF-1148C32F7081}"/>
    <cellStyle name="Normal 2 3 3 5 21" xfId="25612" xr:uid="{F79B97E0-B0E8-429F-BCC2-896608BD340F}"/>
    <cellStyle name="Normal 2 3 3 5 22" xfId="25613" xr:uid="{05229D08-BFB8-40C5-B6DB-C2854FE041C3}"/>
    <cellStyle name="Normal 2 3 3 5 3" xfId="25614" xr:uid="{206DF862-B1DD-44C7-971C-3AC7CC58BF27}"/>
    <cellStyle name="Normal 2 3 3 5 4" xfId="25615" xr:uid="{DC88AD8F-79CC-474E-A885-78A5537BAA4B}"/>
    <cellStyle name="Normal 2 3 3 5 5" xfId="25616" xr:uid="{7FAEB852-71EE-4681-87DC-B00645B26BA4}"/>
    <cellStyle name="Normal 2 3 3 5 6" xfId="25617" xr:uid="{E2776596-C6E9-4D0F-8A33-8BA84FCBE9DC}"/>
    <cellStyle name="Normal 2 3 3 5 7" xfId="25618" xr:uid="{2F96FF33-D8E4-46E6-9A9D-57AB751B80D7}"/>
    <cellStyle name="Normal 2 3 3 5 8" xfId="25619" xr:uid="{45C78A95-691E-4C3F-B6B2-AB4205AD025D}"/>
    <cellStyle name="Normal 2 3 3 5 9" xfId="25620" xr:uid="{FB5728A4-711B-46CF-AD2B-17CF5C4E183A}"/>
    <cellStyle name="Normal 2 3 3 6" xfId="25621" xr:uid="{A977773A-7B19-49CF-8927-9D3F1CBA707B}"/>
    <cellStyle name="Normal 2 3 3 6 10" xfId="25622" xr:uid="{9734B72B-CD51-498F-880B-2F5E15FC349F}"/>
    <cellStyle name="Normal 2 3 3 6 11" xfId="25623" xr:uid="{DDEDFBC6-A3E3-4E33-B045-46CB6FA84132}"/>
    <cellStyle name="Normal 2 3 3 6 12" xfId="25624" xr:uid="{19159340-FE2C-45DC-A8C7-5156D8969009}"/>
    <cellStyle name="Normal 2 3 3 6 13" xfId="25625" xr:uid="{77B4FB73-9799-49EF-98AE-20AA508DC8CF}"/>
    <cellStyle name="Normal 2 3 3 6 14" xfId="25626" xr:uid="{648ADC1E-2591-4C40-9D3E-BE36E11C042A}"/>
    <cellStyle name="Normal 2 3 3 6 15" xfId="25627" xr:uid="{10641092-8720-4DEA-9681-5538683DEEB9}"/>
    <cellStyle name="Normal 2 3 3 6 16" xfId="25628" xr:uid="{DE22C508-B885-46CA-AFEE-5BE462BAF0F6}"/>
    <cellStyle name="Normal 2 3 3 6 17" xfId="25629" xr:uid="{E06DD1C2-631B-4D99-BE2A-D4EA23364D4A}"/>
    <cellStyle name="Normal 2 3 3 6 18" xfId="25630" xr:uid="{A95DAAA0-BA56-4AC3-A5E5-0266E936876E}"/>
    <cellStyle name="Normal 2 3 3 6 19" xfId="25631" xr:uid="{9078E38E-9D01-419D-A66A-5EDF5AF1E9AB}"/>
    <cellStyle name="Normal 2 3 3 6 2" xfId="25632" xr:uid="{0587EDE0-3B24-437E-990F-630F730AEC84}"/>
    <cellStyle name="Normal 2 3 3 6 20" xfId="25633" xr:uid="{CC5782B3-3756-4361-BF80-AC17B51F8FE0}"/>
    <cellStyle name="Normal 2 3 3 6 21" xfId="25634" xr:uid="{91FBC9F2-0F74-4A38-A30D-A0AAC9C78987}"/>
    <cellStyle name="Normal 2 3 3 6 22" xfId="25635" xr:uid="{482C53F8-9839-400C-8121-6CB76B253BA2}"/>
    <cellStyle name="Normal 2 3 3 6 3" xfId="25636" xr:uid="{98243468-634F-4485-A983-95DF74DF2953}"/>
    <cellStyle name="Normal 2 3 3 6 4" xfId="25637" xr:uid="{F78333CE-4D07-4A37-B657-29BEA8CA812E}"/>
    <cellStyle name="Normal 2 3 3 6 5" xfId="25638" xr:uid="{FE542238-837F-46A0-AE83-A794017A88CE}"/>
    <cellStyle name="Normal 2 3 3 6 6" xfId="25639" xr:uid="{E7226191-C236-4851-AD1D-E946194E7E8D}"/>
    <cellStyle name="Normal 2 3 3 6 7" xfId="25640" xr:uid="{C43BD271-AA9A-4912-8C15-0A5639396DBC}"/>
    <cellStyle name="Normal 2 3 3 6 8" xfId="25641" xr:uid="{1F94B29E-28EB-48E0-97F3-70E9EDEFAA9E}"/>
    <cellStyle name="Normal 2 3 3 6 9" xfId="25642" xr:uid="{B64C8B51-8841-469E-A5A1-F071C64BA6F4}"/>
    <cellStyle name="Normal 2 3 3 7" xfId="25643" xr:uid="{D8951B02-56D0-4247-8477-DACDA708940C}"/>
    <cellStyle name="Normal 2 3 3 7 10" xfId="25644" xr:uid="{FAEB7FAA-912D-4479-8FA0-41F9C642514C}"/>
    <cellStyle name="Normal 2 3 3 7 11" xfId="25645" xr:uid="{37EFD4E8-7581-4C16-A383-CC20570666CB}"/>
    <cellStyle name="Normal 2 3 3 7 12" xfId="25646" xr:uid="{F4525516-574C-4A2D-BE1E-76370664AE61}"/>
    <cellStyle name="Normal 2 3 3 7 13" xfId="25647" xr:uid="{0E52CF66-350D-41B3-A023-4ED005652C59}"/>
    <cellStyle name="Normal 2 3 3 7 14" xfId="25648" xr:uid="{27050C59-CA56-4F39-B542-CE424A9A008A}"/>
    <cellStyle name="Normal 2 3 3 7 15" xfId="25649" xr:uid="{4D05924C-BA34-4C2B-85BA-F4800B6BD37E}"/>
    <cellStyle name="Normal 2 3 3 7 16" xfId="25650" xr:uid="{C8DB7867-860F-40F3-92B2-20226CE1357E}"/>
    <cellStyle name="Normal 2 3 3 7 17" xfId="25651" xr:uid="{6044E710-9254-4B33-AD8A-D02E0BC53AE3}"/>
    <cellStyle name="Normal 2 3 3 7 18" xfId="25652" xr:uid="{359DABBF-0EEC-438B-B6DD-450A50854789}"/>
    <cellStyle name="Normal 2 3 3 7 19" xfId="25653" xr:uid="{7E327387-A4A8-44F4-A083-8E47EA8E11DC}"/>
    <cellStyle name="Normal 2 3 3 7 2" xfId="25654" xr:uid="{2BCCC1E6-6DDE-435F-A963-72957CEE5E7B}"/>
    <cellStyle name="Normal 2 3 3 7 20" xfId="25655" xr:uid="{04809E3B-18F6-4745-BA4F-DB7790F1CF51}"/>
    <cellStyle name="Normal 2 3 3 7 21" xfId="25656" xr:uid="{963282F0-9DED-4252-8D88-13429127B4DE}"/>
    <cellStyle name="Normal 2 3 3 7 22" xfId="25657" xr:uid="{0AB6419E-C82F-4A07-8473-D16428C23AC3}"/>
    <cellStyle name="Normal 2 3 3 7 3" xfId="25658" xr:uid="{5DFDC308-5FAD-4BFD-9C1E-1023BF0FD33B}"/>
    <cellStyle name="Normal 2 3 3 7 4" xfId="25659" xr:uid="{4F3050AF-B1AD-4BE1-9FDB-F9965B0AD175}"/>
    <cellStyle name="Normal 2 3 3 7 5" xfId="25660" xr:uid="{23645BC7-8201-46BC-AA44-A3681FBC50E5}"/>
    <cellStyle name="Normal 2 3 3 7 6" xfId="25661" xr:uid="{BCD2C3B9-0509-4E10-89AA-B5948F489B27}"/>
    <cellStyle name="Normal 2 3 3 7 7" xfId="25662" xr:uid="{5D4BFC5B-4DFE-4DCF-8379-0F6D68C59730}"/>
    <cellStyle name="Normal 2 3 3 7 8" xfId="25663" xr:uid="{0968490B-BD4B-47EA-BBD8-8D898E71B98D}"/>
    <cellStyle name="Normal 2 3 3 7 9" xfId="25664" xr:uid="{B8D0EB98-2B05-4DD9-B3D2-9BBC44382572}"/>
    <cellStyle name="Normal 2 3 3 8" xfId="25665" xr:uid="{D7DE62E0-7291-4AA4-B322-CB9882DEC3FE}"/>
    <cellStyle name="Normal 2 3 3 8 10" xfId="25666" xr:uid="{F965455B-0683-4EB5-B425-F3E2E6766BC3}"/>
    <cellStyle name="Normal 2 3 3 8 11" xfId="25667" xr:uid="{2B835A85-1EF5-4D20-8C3C-400148480830}"/>
    <cellStyle name="Normal 2 3 3 8 12" xfId="25668" xr:uid="{367D5743-0F9C-4A5B-954D-991A7851042B}"/>
    <cellStyle name="Normal 2 3 3 8 13" xfId="25669" xr:uid="{DC10508B-66BF-412F-A386-A0CAB98F3B3B}"/>
    <cellStyle name="Normal 2 3 3 8 14" xfId="25670" xr:uid="{0BC40197-78AA-44AE-807F-D09ADAC6C6DD}"/>
    <cellStyle name="Normal 2 3 3 8 15" xfId="25671" xr:uid="{6162FD75-4CA5-4833-BE46-2314861AEDED}"/>
    <cellStyle name="Normal 2 3 3 8 16" xfId="25672" xr:uid="{75833D15-5BB0-4955-BC4F-AFEDDE711ADB}"/>
    <cellStyle name="Normal 2 3 3 8 17" xfId="25673" xr:uid="{A3B47219-7B94-4A80-9D92-18AA51EA9B4E}"/>
    <cellStyle name="Normal 2 3 3 8 18" xfId="25674" xr:uid="{90C88596-18ED-4432-8A0C-098AB5036F46}"/>
    <cellStyle name="Normal 2 3 3 8 19" xfId="25675" xr:uid="{6EC2F9C9-1D26-4D45-96EE-1C9762B9EF99}"/>
    <cellStyle name="Normal 2 3 3 8 2" xfId="25676" xr:uid="{04071CDE-5023-431C-B061-090471CD5FE0}"/>
    <cellStyle name="Normal 2 3 3 8 20" xfId="25677" xr:uid="{FC6B2261-ED7B-4D66-83F1-59D4BEB21A30}"/>
    <cellStyle name="Normal 2 3 3 8 21" xfId="25678" xr:uid="{B6958A62-78A4-45A2-8397-3E6CD5E998F1}"/>
    <cellStyle name="Normal 2 3 3 8 22" xfId="25679" xr:uid="{4110B1CE-9C6A-45BB-AECE-61DBE3281E0F}"/>
    <cellStyle name="Normal 2 3 3 8 3" xfId="25680" xr:uid="{EBA954DC-590A-4543-8993-8A939D07D552}"/>
    <cellStyle name="Normal 2 3 3 8 4" xfId="25681" xr:uid="{71924DAA-0F78-40E5-9705-DA9E3A9C89F0}"/>
    <cellStyle name="Normal 2 3 3 8 5" xfId="25682" xr:uid="{F42A9D44-9E4A-43D8-B8A0-9B7B72A52B61}"/>
    <cellStyle name="Normal 2 3 3 8 6" xfId="25683" xr:uid="{DC0B4AC5-70C7-4D6E-A910-89CE97DFFFD7}"/>
    <cellStyle name="Normal 2 3 3 8 7" xfId="25684" xr:uid="{AC57993A-609B-493C-8630-757BBB2B571D}"/>
    <cellStyle name="Normal 2 3 3 8 8" xfId="25685" xr:uid="{9C8C0156-4DDC-42CE-8F35-300160BC7B9B}"/>
    <cellStyle name="Normal 2 3 3 8 9" xfId="25686" xr:uid="{164B2846-2230-4684-A0D2-33520528EE76}"/>
    <cellStyle name="Normal 2 3 3 9" xfId="25687" xr:uid="{69A02B0E-7BF1-400A-B7B3-D740C869E2C1}"/>
    <cellStyle name="Normal 2 3 3 9 10" xfId="25688" xr:uid="{783CD829-C24E-420F-BA7B-9BF9FD4BFC00}"/>
    <cellStyle name="Normal 2 3 3 9 11" xfId="25689" xr:uid="{AAEEE074-B610-41A8-BBAE-55F99A7101A5}"/>
    <cellStyle name="Normal 2 3 3 9 12" xfId="25690" xr:uid="{AE725F2C-461B-4C79-825B-3A7C1D82A12C}"/>
    <cellStyle name="Normal 2 3 3 9 13" xfId="25691" xr:uid="{31A134DC-1954-463E-9D8C-D139E3E072A5}"/>
    <cellStyle name="Normal 2 3 3 9 14" xfId="25692" xr:uid="{09F7C3BB-9303-4BDB-B1A7-2486C5949AF9}"/>
    <cellStyle name="Normal 2 3 3 9 15" xfId="25693" xr:uid="{B798823A-F716-429C-91C3-45698B48F5A1}"/>
    <cellStyle name="Normal 2 3 3 9 16" xfId="25694" xr:uid="{9A9CD8F6-946B-42C7-94CB-204FF6099253}"/>
    <cellStyle name="Normal 2 3 3 9 17" xfId="25695" xr:uid="{A792ECD9-C6C3-46B2-BB4C-65C97BC6D855}"/>
    <cellStyle name="Normal 2 3 3 9 18" xfId="25696" xr:uid="{73365F00-2C1F-4A5E-8E18-807A7340A740}"/>
    <cellStyle name="Normal 2 3 3 9 19" xfId="25697" xr:uid="{459BF7F6-C3B6-4F25-8F29-547EB790BA93}"/>
    <cellStyle name="Normal 2 3 3 9 2" xfId="25698" xr:uid="{4C9722FD-C6E1-47DD-AE9C-41B246757ACD}"/>
    <cellStyle name="Normal 2 3 3 9 20" xfId="25699" xr:uid="{39107EC7-F96D-414B-A6DB-2EC6687DBD76}"/>
    <cellStyle name="Normal 2 3 3 9 21" xfId="25700" xr:uid="{AF1286E6-1120-4A05-8119-2146CB6E6884}"/>
    <cellStyle name="Normal 2 3 3 9 22" xfId="25701" xr:uid="{43538ACF-999B-4BAE-97CB-5D12F1F0FE1A}"/>
    <cellStyle name="Normal 2 3 3 9 3" xfId="25702" xr:uid="{04A79DCF-752D-4F43-9370-647757234112}"/>
    <cellStyle name="Normal 2 3 3 9 4" xfId="25703" xr:uid="{AD81FF5F-CAF3-4257-A7DA-AD33435493D7}"/>
    <cellStyle name="Normal 2 3 3 9 5" xfId="25704" xr:uid="{E126D9C4-0150-46B9-9D9D-20A8D128E8CD}"/>
    <cellStyle name="Normal 2 3 3 9 6" xfId="25705" xr:uid="{B04D7359-9BD2-4D12-AD8C-7D109B428F8D}"/>
    <cellStyle name="Normal 2 3 3 9 7" xfId="25706" xr:uid="{4174A9F1-C6B4-41B6-BFF8-3424D3B06679}"/>
    <cellStyle name="Normal 2 3 3 9 8" xfId="25707" xr:uid="{53191106-355B-4F5D-8B15-D3FAEEC09147}"/>
    <cellStyle name="Normal 2 3 3 9 9" xfId="25708" xr:uid="{74BA70E2-A467-44A9-B2A8-4A0705CB8A14}"/>
    <cellStyle name="Normal 2 3 30" xfId="25709" xr:uid="{0F8F651D-A68F-4E51-8217-E5E99AEECD44}"/>
    <cellStyle name="Normal 2 3 31" xfId="25710" xr:uid="{821BA988-4384-4B35-8D56-856962FC402F}"/>
    <cellStyle name="Normal 2 3 32" xfId="25711" xr:uid="{9172934F-B6D5-47B9-8B82-572878DE4B38}"/>
    <cellStyle name="Normal 2 3 33" xfId="25712" xr:uid="{08838478-67B4-4B5A-BF6F-6CB9EE7CF69B}"/>
    <cellStyle name="Normal 2 3 34" xfId="25713" xr:uid="{B4C4DAF7-BE71-43DC-92E2-FF2628D00B7C}"/>
    <cellStyle name="Normal 2 3 35" xfId="25714" xr:uid="{555010BE-1CD5-4F16-81FD-45E718C4706A}"/>
    <cellStyle name="Normal 2 3 36" xfId="25715" xr:uid="{AD9AA9FC-8380-4B0E-A977-BF71A4C80361}"/>
    <cellStyle name="Normal 2 3 37" xfId="54" xr:uid="{A1800306-3771-4E23-85A4-E0DCFF434F14}"/>
    <cellStyle name="Normal 2 3 4" xfId="25716" xr:uid="{2BAED193-16A0-4B18-8FD4-9818C6FF51D8}"/>
    <cellStyle name="Normal 2 3 4 10" xfId="25717" xr:uid="{AD1E64F1-3B23-4966-8122-348A3D966087}"/>
    <cellStyle name="Normal 2 3 4 10 10" xfId="25718" xr:uid="{E0477121-15FB-4069-8D15-B34E5F40BED4}"/>
    <cellStyle name="Normal 2 3 4 10 11" xfId="25719" xr:uid="{4DA71099-3B37-4FB9-90EC-008D35571EBE}"/>
    <cellStyle name="Normal 2 3 4 10 12" xfId="25720" xr:uid="{23FFF180-AA61-47AA-8986-52BB21E73CC6}"/>
    <cellStyle name="Normal 2 3 4 10 13" xfId="25721" xr:uid="{20280E4F-1A38-44D7-B122-B8603C99A820}"/>
    <cellStyle name="Normal 2 3 4 10 14" xfId="25722" xr:uid="{1A2E91F4-86F9-432B-9EE2-A69146C000D2}"/>
    <cellStyle name="Normal 2 3 4 10 15" xfId="25723" xr:uid="{ABE1D31A-67BB-48F6-A5E3-00FB09268C19}"/>
    <cellStyle name="Normal 2 3 4 10 16" xfId="25724" xr:uid="{5632D1E6-2A47-4BFE-87A7-50AEB5FD69A4}"/>
    <cellStyle name="Normal 2 3 4 10 17" xfId="25725" xr:uid="{3F36571F-D87B-49B1-B719-A5F755027810}"/>
    <cellStyle name="Normal 2 3 4 10 18" xfId="25726" xr:uid="{E98BD4D8-3445-46C6-BC2B-44D84C8E05D0}"/>
    <cellStyle name="Normal 2 3 4 10 19" xfId="25727" xr:uid="{A5AE9ED7-0BD5-4A02-BF0E-E4C5DCBD110F}"/>
    <cellStyle name="Normal 2 3 4 10 2" xfId="25728" xr:uid="{3EC820A2-2ED2-460A-8E49-BB02EBE0BC20}"/>
    <cellStyle name="Normal 2 3 4 10 20" xfId="25729" xr:uid="{F495F366-3414-4D8F-B9FB-2AE24BB2B7B4}"/>
    <cellStyle name="Normal 2 3 4 10 21" xfId="25730" xr:uid="{61F562BE-558A-46A8-BC91-504C90041E74}"/>
    <cellStyle name="Normal 2 3 4 10 22" xfId="25731" xr:uid="{FBB7A9F8-1C88-433B-AC0D-6EFBBDCF725D}"/>
    <cellStyle name="Normal 2 3 4 10 3" xfId="25732" xr:uid="{86BF1378-ABA6-4182-AE61-0EEF835DFBD6}"/>
    <cellStyle name="Normal 2 3 4 10 4" xfId="25733" xr:uid="{D73C7657-010D-4812-A1F1-3DEB2E6376F3}"/>
    <cellStyle name="Normal 2 3 4 10 5" xfId="25734" xr:uid="{AFF13E84-027E-4366-8605-233177975DBC}"/>
    <cellStyle name="Normal 2 3 4 10 6" xfId="25735" xr:uid="{61FACD14-B11C-4496-8BFD-60F1626D9B70}"/>
    <cellStyle name="Normal 2 3 4 10 7" xfId="25736" xr:uid="{124762BA-E95A-4E8C-997E-090E79B02763}"/>
    <cellStyle name="Normal 2 3 4 10 8" xfId="25737" xr:uid="{96BF1BE6-ACF2-4CB0-9794-B7BE47E4C6DB}"/>
    <cellStyle name="Normal 2 3 4 10 9" xfId="25738" xr:uid="{E0A26B94-6C7F-4BCB-AD09-C57B3D20AFF9}"/>
    <cellStyle name="Normal 2 3 4 11" xfId="25739" xr:uid="{76AB3133-D749-40C9-9638-4D6FA125851D}"/>
    <cellStyle name="Normal 2 3 4 12" xfId="25740" xr:uid="{A0A3511E-C9D4-4571-BDCF-D28405822472}"/>
    <cellStyle name="Normal 2 3 4 13" xfId="25741" xr:uid="{E92DEEB7-F833-4DE0-8928-49D05EB6D5FE}"/>
    <cellStyle name="Normal 2 3 4 14" xfId="25742" xr:uid="{7754E572-482C-4F33-A6B3-66765F72FF32}"/>
    <cellStyle name="Normal 2 3 4 15" xfId="25743" xr:uid="{97029E34-EB34-4E41-B1C2-94D9A71639E6}"/>
    <cellStyle name="Normal 2 3 4 16" xfId="25744" xr:uid="{8FC7E8C8-9B3B-40A7-9ABA-0D6A1688B257}"/>
    <cellStyle name="Normal 2 3 4 17" xfId="25745" xr:uid="{A66E9B41-BF17-4E90-A0EC-B20E6555C9A3}"/>
    <cellStyle name="Normal 2 3 4 18" xfId="25746" xr:uid="{E29C087A-AABD-4840-90E9-B133BFD581A9}"/>
    <cellStyle name="Normal 2 3 4 19" xfId="25747" xr:uid="{ACBEE580-E954-4E5F-9D54-EBBA18DDE3A4}"/>
    <cellStyle name="Normal 2 3 4 2" xfId="25748" xr:uid="{99355B79-6C93-4DE7-BB88-50F4195736CF}"/>
    <cellStyle name="Normal 2 3 4 2 10" xfId="25749" xr:uid="{0529D174-9BEE-4540-ADF3-0F9F8DB145C9}"/>
    <cellStyle name="Normal 2 3 4 2 11" xfId="25750" xr:uid="{61D30579-0CE6-4422-B5EE-0D5C6D9DA8F6}"/>
    <cellStyle name="Normal 2 3 4 2 12" xfId="25751" xr:uid="{C63064A9-E07B-409D-BAD3-0D85DA62B0F9}"/>
    <cellStyle name="Normal 2 3 4 2 13" xfId="25752" xr:uid="{C514F2C5-8942-485F-9C59-698EAF7A31DE}"/>
    <cellStyle name="Normal 2 3 4 2 14" xfId="25753" xr:uid="{AAA24966-3C01-43D8-BEB5-3D89A9E60843}"/>
    <cellStyle name="Normal 2 3 4 2 15" xfId="25754" xr:uid="{165157EE-DC34-49B3-A3A5-F046E1EAAE33}"/>
    <cellStyle name="Normal 2 3 4 2 16" xfId="25755" xr:uid="{EC97F4C6-BE6A-474A-BD7C-AA747E5E8324}"/>
    <cellStyle name="Normal 2 3 4 2 17" xfId="25756" xr:uid="{D687FAE4-6F0A-4783-90D3-E8AD06A3DA65}"/>
    <cellStyle name="Normal 2 3 4 2 18" xfId="25757" xr:uid="{05AE106B-764E-416C-8524-0DC43C6E9208}"/>
    <cellStyle name="Normal 2 3 4 2 19" xfId="25758" xr:uid="{1BEAE2FB-5925-4DBA-AECA-DA82741252A0}"/>
    <cellStyle name="Normal 2 3 4 2 2" xfId="25759" xr:uid="{DECBEA58-1234-4504-A873-DE284344AADC}"/>
    <cellStyle name="Normal 2 3 4 2 20" xfId="25760" xr:uid="{526009EE-A89D-429A-8575-FF0368848DD2}"/>
    <cellStyle name="Normal 2 3 4 2 21" xfId="25761" xr:uid="{08EC211B-4E06-4ECF-9002-95DA53BC82D4}"/>
    <cellStyle name="Normal 2 3 4 2 22" xfId="25762" xr:uid="{E0C027E8-B3C6-4415-B3C4-3D4B2B6E50F4}"/>
    <cellStyle name="Normal 2 3 4 2 3" xfId="25763" xr:uid="{DA45DA0A-659E-4477-B0A9-DA7900422B56}"/>
    <cellStyle name="Normal 2 3 4 2 4" xfId="25764" xr:uid="{98D8CCC8-7A7B-4AA9-9107-9109D319AFC6}"/>
    <cellStyle name="Normal 2 3 4 2 5" xfId="25765" xr:uid="{019E41B9-A115-46B0-86E8-35715872169E}"/>
    <cellStyle name="Normal 2 3 4 2 6" xfId="25766" xr:uid="{9170C00C-0299-4911-8C43-484435E7F233}"/>
    <cellStyle name="Normal 2 3 4 2 7" xfId="25767" xr:uid="{6729C0E9-0E94-4419-830C-3CF313C09229}"/>
    <cellStyle name="Normal 2 3 4 2 8" xfId="25768" xr:uid="{D8ABA6DD-0E35-4467-B650-EAA9736683F7}"/>
    <cellStyle name="Normal 2 3 4 2 9" xfId="25769" xr:uid="{0005BA56-6E1A-4EAF-837A-BCF00E6DAB17}"/>
    <cellStyle name="Normal 2 3 4 20" xfId="25770" xr:uid="{82179E5A-E228-453F-9069-0DFF9F756177}"/>
    <cellStyle name="Normal 2 3 4 21" xfId="25771" xr:uid="{98233CE2-4643-4724-B3B5-FF3E018673F9}"/>
    <cellStyle name="Normal 2 3 4 22" xfId="25772" xr:uid="{75E4881D-D17F-49E6-AB28-C2C91BDA8B69}"/>
    <cellStyle name="Normal 2 3 4 23" xfId="25773" xr:uid="{3A9C05E2-25B8-4BAC-AAA3-F6468FC1D0F0}"/>
    <cellStyle name="Normal 2 3 4 24" xfId="25774" xr:uid="{0BF83FB1-CF08-4BB8-A618-CF194BCF5BFC}"/>
    <cellStyle name="Normal 2 3 4 25" xfId="25775" xr:uid="{9152BAEC-39FF-46CB-9855-1C4BDB5E6846}"/>
    <cellStyle name="Normal 2 3 4 26" xfId="25776" xr:uid="{0B805FE8-149F-410D-85BC-4B3CFD8135FB}"/>
    <cellStyle name="Normal 2 3 4 27" xfId="25777" xr:uid="{FBCD1CC1-4EC7-48C2-A8CD-80312E3E676E}"/>
    <cellStyle name="Normal 2 3 4 28" xfId="25778" xr:uid="{673CC71D-F362-4C7F-B653-84ED5B7AC447}"/>
    <cellStyle name="Normal 2 3 4 29" xfId="25779" xr:uid="{40BCEB37-BD12-42E6-9EB9-4B84D8479DDF}"/>
    <cellStyle name="Normal 2 3 4 3" xfId="25780" xr:uid="{1E4E0803-28D1-4C08-BE92-9967B35D074E}"/>
    <cellStyle name="Normal 2 3 4 3 10" xfId="25781" xr:uid="{AFA01CA8-73AC-42E8-97A9-A38DF45AE5A2}"/>
    <cellStyle name="Normal 2 3 4 3 11" xfId="25782" xr:uid="{81AEC113-71EC-4E11-94FD-276DB8EEA21F}"/>
    <cellStyle name="Normal 2 3 4 3 12" xfId="25783" xr:uid="{2DD1E904-798B-4E76-8739-5D1DE6211B3F}"/>
    <cellStyle name="Normal 2 3 4 3 13" xfId="25784" xr:uid="{7E0D3BF0-F842-4248-9262-988DCBB8A2AC}"/>
    <cellStyle name="Normal 2 3 4 3 14" xfId="25785" xr:uid="{D0356DD1-8829-415B-B9CD-1F533388976D}"/>
    <cellStyle name="Normal 2 3 4 3 15" xfId="25786" xr:uid="{D78FF3F1-CA1D-45D7-93C0-2F2FCC9E7FF8}"/>
    <cellStyle name="Normal 2 3 4 3 16" xfId="25787" xr:uid="{168097E2-9E17-40C7-AB2A-518E915EA8BF}"/>
    <cellStyle name="Normal 2 3 4 3 17" xfId="25788" xr:uid="{A1730BBD-F4EB-4F51-97A6-A0D854578493}"/>
    <cellStyle name="Normal 2 3 4 3 18" xfId="25789" xr:uid="{2EC67CEF-86B4-4B24-AA76-B32FD8F5F0C7}"/>
    <cellStyle name="Normal 2 3 4 3 19" xfId="25790" xr:uid="{D81AA48D-8764-4DCA-A27F-200C71F20425}"/>
    <cellStyle name="Normal 2 3 4 3 2" xfId="25791" xr:uid="{28C09AE0-1628-4002-B682-1DDB3DFA3805}"/>
    <cellStyle name="Normal 2 3 4 3 20" xfId="25792" xr:uid="{AFAD63FB-B0DE-4DE7-A5E6-AD02CEB5A836}"/>
    <cellStyle name="Normal 2 3 4 3 21" xfId="25793" xr:uid="{A56AE509-21AE-4B8F-B6CE-4256DB507E18}"/>
    <cellStyle name="Normal 2 3 4 3 22" xfId="25794" xr:uid="{B4763C87-0B88-42FF-BFDD-2E9D4CBDD319}"/>
    <cellStyle name="Normal 2 3 4 3 3" xfId="25795" xr:uid="{82ADB31A-B9B1-4636-9EA8-B8D2648B06C1}"/>
    <cellStyle name="Normal 2 3 4 3 4" xfId="25796" xr:uid="{B3A744A3-D190-40B7-B999-3A15305DEFD7}"/>
    <cellStyle name="Normal 2 3 4 3 5" xfId="25797" xr:uid="{ECA0066C-A5EA-4FFA-8439-B18F94DE3FD0}"/>
    <cellStyle name="Normal 2 3 4 3 6" xfId="25798" xr:uid="{BBA34BBF-ABC8-463C-88DC-67D82A994A9D}"/>
    <cellStyle name="Normal 2 3 4 3 7" xfId="25799" xr:uid="{C4A3E116-FF24-4F46-AAAA-D0EA8C5B1024}"/>
    <cellStyle name="Normal 2 3 4 3 8" xfId="25800" xr:uid="{02559F0B-E6D8-499E-AEFA-6EA065DAC21F}"/>
    <cellStyle name="Normal 2 3 4 3 9" xfId="25801" xr:uid="{B89EF882-446A-4C7B-9F67-5B889CCAB2CC}"/>
    <cellStyle name="Normal 2 3 4 30" xfId="25802" xr:uid="{3C486F54-93FD-4B78-9E1E-737547E53766}"/>
    <cellStyle name="Normal 2 3 4 31" xfId="25803" xr:uid="{2426FEE6-4B76-484B-A67D-7E5A4FB2BDD9}"/>
    <cellStyle name="Normal 2 3 4 4" xfId="25804" xr:uid="{9409155B-9613-4A67-8B28-E7849FD5E025}"/>
    <cellStyle name="Normal 2 3 4 4 10" xfId="25805" xr:uid="{7661735E-9642-4530-8097-CD89263EA26B}"/>
    <cellStyle name="Normal 2 3 4 4 11" xfId="25806" xr:uid="{60F35EDC-CAAB-4B0D-B7D3-72EA023268CB}"/>
    <cellStyle name="Normal 2 3 4 4 12" xfId="25807" xr:uid="{277AFD6E-3BD7-49C5-A279-9737BC81ECFD}"/>
    <cellStyle name="Normal 2 3 4 4 13" xfId="25808" xr:uid="{07ABAF15-00D4-4170-A762-0ABC21FCE8F9}"/>
    <cellStyle name="Normal 2 3 4 4 14" xfId="25809" xr:uid="{8FF75801-5073-4047-A206-6810A4873EC2}"/>
    <cellStyle name="Normal 2 3 4 4 15" xfId="25810" xr:uid="{E6591182-752C-4AC6-B91F-F6E8FC613241}"/>
    <cellStyle name="Normal 2 3 4 4 16" xfId="25811" xr:uid="{4650B96A-0EBF-41A0-82FE-8217FCD46661}"/>
    <cellStyle name="Normal 2 3 4 4 17" xfId="25812" xr:uid="{22881F75-E29E-40A2-B730-0D8D158B2AFC}"/>
    <cellStyle name="Normal 2 3 4 4 18" xfId="25813" xr:uid="{15711DF2-E90E-450B-94AA-C0508B983ADF}"/>
    <cellStyle name="Normal 2 3 4 4 19" xfId="25814" xr:uid="{8C2A56B3-7158-4B25-8230-DDCEC2E7D261}"/>
    <cellStyle name="Normal 2 3 4 4 2" xfId="25815" xr:uid="{C528BC7B-D178-467C-B4B8-D6CD82692859}"/>
    <cellStyle name="Normal 2 3 4 4 20" xfId="25816" xr:uid="{89845913-6D95-42E4-9E36-D52202EFDA46}"/>
    <cellStyle name="Normal 2 3 4 4 21" xfId="25817" xr:uid="{44CA5CC9-1E99-4ADC-A624-C0222FA5A645}"/>
    <cellStyle name="Normal 2 3 4 4 22" xfId="25818" xr:uid="{D6A1522A-7B77-4523-9202-82A5A9D539A6}"/>
    <cellStyle name="Normal 2 3 4 4 3" xfId="25819" xr:uid="{44CE6B09-D014-41B7-A268-FF676C830BB6}"/>
    <cellStyle name="Normal 2 3 4 4 4" xfId="25820" xr:uid="{1C07D1BF-1599-4621-8740-D7BBFAB640F5}"/>
    <cellStyle name="Normal 2 3 4 4 5" xfId="25821" xr:uid="{522F09D8-D5AA-4DEA-9324-05477FF84B70}"/>
    <cellStyle name="Normal 2 3 4 4 6" xfId="25822" xr:uid="{4DC75B65-438D-4047-AEEF-F6D65CBAD8D3}"/>
    <cellStyle name="Normal 2 3 4 4 7" xfId="25823" xr:uid="{FDA2897E-6DC0-477B-8997-9F8BA9D30DCB}"/>
    <cellStyle name="Normal 2 3 4 4 8" xfId="25824" xr:uid="{832CC11C-874B-4075-B042-2315A5A5110E}"/>
    <cellStyle name="Normal 2 3 4 4 9" xfId="25825" xr:uid="{9C249052-2077-4217-A47F-5ED70153CA35}"/>
    <cellStyle name="Normal 2 3 4 5" xfId="25826" xr:uid="{F91D31FB-E69D-47E1-8DB9-38075433AE3A}"/>
    <cellStyle name="Normal 2 3 4 5 10" xfId="25827" xr:uid="{0479BEEE-44AA-4459-A240-2712BE2CE5AA}"/>
    <cellStyle name="Normal 2 3 4 5 11" xfId="25828" xr:uid="{CCD53C43-1045-4ED1-9B09-336E5C707541}"/>
    <cellStyle name="Normal 2 3 4 5 12" xfId="25829" xr:uid="{0E3EC668-BCB8-4828-84EB-E4BF270F1B6C}"/>
    <cellStyle name="Normal 2 3 4 5 13" xfId="25830" xr:uid="{8EE44183-672D-4055-A662-EB1E41FA02A1}"/>
    <cellStyle name="Normal 2 3 4 5 14" xfId="25831" xr:uid="{ECABB543-5B5B-4D52-95E4-CC0652427FA6}"/>
    <cellStyle name="Normal 2 3 4 5 15" xfId="25832" xr:uid="{92C99B33-EE95-41B8-B460-943C53A6ECB4}"/>
    <cellStyle name="Normal 2 3 4 5 16" xfId="25833" xr:uid="{76DAB42A-B3E7-4D11-8386-2DF9DFA08A00}"/>
    <cellStyle name="Normal 2 3 4 5 17" xfId="25834" xr:uid="{8C5A0DF7-29D7-4F52-866C-9FD5A25E06D7}"/>
    <cellStyle name="Normal 2 3 4 5 18" xfId="25835" xr:uid="{F9C39980-9A76-4206-9901-01AE037F780C}"/>
    <cellStyle name="Normal 2 3 4 5 19" xfId="25836" xr:uid="{147D93AB-9215-4D6E-A3EB-D415C48287DB}"/>
    <cellStyle name="Normal 2 3 4 5 2" xfId="25837" xr:uid="{69C73F63-DC42-4803-BD92-01ED2F4CC626}"/>
    <cellStyle name="Normal 2 3 4 5 20" xfId="25838" xr:uid="{7CC1178F-8220-4802-B074-3AD8F4C20347}"/>
    <cellStyle name="Normal 2 3 4 5 21" xfId="25839" xr:uid="{44258A45-C405-4607-B5A5-D6F03B643B31}"/>
    <cellStyle name="Normal 2 3 4 5 22" xfId="25840" xr:uid="{66380CE9-3B4E-4E22-B34D-3DFE0B37E251}"/>
    <cellStyle name="Normal 2 3 4 5 3" xfId="25841" xr:uid="{3C91DB6E-08A7-4932-8331-B835D84E6241}"/>
    <cellStyle name="Normal 2 3 4 5 4" xfId="25842" xr:uid="{F3CFE7C1-4CE3-4B74-8350-C38D08BB505A}"/>
    <cellStyle name="Normal 2 3 4 5 5" xfId="25843" xr:uid="{8FCA88B4-CAC6-4B0E-86F7-E653897EE565}"/>
    <cellStyle name="Normal 2 3 4 5 6" xfId="25844" xr:uid="{6917A5C1-D07B-49A5-8C89-FCF5094DA917}"/>
    <cellStyle name="Normal 2 3 4 5 7" xfId="25845" xr:uid="{FDF00EC1-A764-4BB8-84FF-2F99367F4040}"/>
    <cellStyle name="Normal 2 3 4 5 8" xfId="25846" xr:uid="{C68AAEFF-D9B7-4CF7-86E9-C397406BDE16}"/>
    <cellStyle name="Normal 2 3 4 5 9" xfId="25847" xr:uid="{7E08D769-CDA1-4759-8477-E50F96134125}"/>
    <cellStyle name="Normal 2 3 4 6" xfId="25848" xr:uid="{87A5BD37-114C-4D22-AC0C-82ADF38521B1}"/>
    <cellStyle name="Normal 2 3 4 6 10" xfId="25849" xr:uid="{1D13024F-410A-4683-9F53-04D9028E6E32}"/>
    <cellStyle name="Normal 2 3 4 6 11" xfId="25850" xr:uid="{8FCA273E-64B3-4426-B266-A26B6638F7FF}"/>
    <cellStyle name="Normal 2 3 4 6 12" xfId="25851" xr:uid="{F1F5F5C2-4FCC-4264-AF27-7F3DB41CF419}"/>
    <cellStyle name="Normal 2 3 4 6 13" xfId="25852" xr:uid="{A3F45207-0E51-4200-BD05-6F96FC3FFF64}"/>
    <cellStyle name="Normal 2 3 4 6 14" xfId="25853" xr:uid="{E0F3F62D-8A0D-482E-927E-337955EA7CBF}"/>
    <cellStyle name="Normal 2 3 4 6 15" xfId="25854" xr:uid="{BF331F88-7FA9-4627-A350-387E169E84DB}"/>
    <cellStyle name="Normal 2 3 4 6 16" xfId="25855" xr:uid="{304B1CED-7FEC-4E7E-9D73-C86B3F6ECC51}"/>
    <cellStyle name="Normal 2 3 4 6 17" xfId="25856" xr:uid="{E3DB3F35-7CB4-4FD5-979D-592F40AD0D5E}"/>
    <cellStyle name="Normal 2 3 4 6 18" xfId="25857" xr:uid="{65D40ABD-CA8A-4287-BFB4-CD57C622CF95}"/>
    <cellStyle name="Normal 2 3 4 6 19" xfId="25858" xr:uid="{8E5DAB12-883B-4501-AFF9-036C742BFC07}"/>
    <cellStyle name="Normal 2 3 4 6 2" xfId="25859" xr:uid="{D46D7855-432A-471A-960B-A07E5C4979E7}"/>
    <cellStyle name="Normal 2 3 4 6 20" xfId="25860" xr:uid="{42F5E2F3-82B3-4863-B710-9E648D61D1E5}"/>
    <cellStyle name="Normal 2 3 4 6 21" xfId="25861" xr:uid="{F4F96420-ACB8-4630-9AE1-40D87C5951CD}"/>
    <cellStyle name="Normal 2 3 4 6 22" xfId="25862" xr:uid="{A5A4060F-8C1A-4F33-9A19-00FAC190E09A}"/>
    <cellStyle name="Normal 2 3 4 6 3" xfId="25863" xr:uid="{44176619-C028-4AFB-9B1B-14F119F6909D}"/>
    <cellStyle name="Normal 2 3 4 6 4" xfId="25864" xr:uid="{776088E2-5DA3-4BAE-ACF9-71AD8A3CF449}"/>
    <cellStyle name="Normal 2 3 4 6 5" xfId="25865" xr:uid="{3F289C14-A29B-4E26-9FA7-26085DAB36DC}"/>
    <cellStyle name="Normal 2 3 4 6 6" xfId="25866" xr:uid="{3C4D6252-00D6-4A66-B152-1E95875E7B5A}"/>
    <cellStyle name="Normal 2 3 4 6 7" xfId="25867" xr:uid="{345DBC72-76F4-4255-8C85-FD7E557ED2D3}"/>
    <cellStyle name="Normal 2 3 4 6 8" xfId="25868" xr:uid="{4A8518F4-39E6-4089-B3AA-55FE656A458C}"/>
    <cellStyle name="Normal 2 3 4 6 9" xfId="25869" xr:uid="{5791BE7F-FD5B-4B05-B78C-C1BFC14AE545}"/>
    <cellStyle name="Normal 2 3 4 7" xfId="25870" xr:uid="{A437D158-FE61-4B6C-9D39-21C9D925FED1}"/>
    <cellStyle name="Normal 2 3 4 7 10" xfId="25871" xr:uid="{CFCDA831-E2AE-4FA6-94EC-9D5CE671983D}"/>
    <cellStyle name="Normal 2 3 4 7 11" xfId="25872" xr:uid="{06783666-D5E1-4525-A4B2-7CDD1A7ACE9D}"/>
    <cellStyle name="Normal 2 3 4 7 12" xfId="25873" xr:uid="{C022E9AD-9656-42A0-8970-DE7EBD6F6D5A}"/>
    <cellStyle name="Normal 2 3 4 7 13" xfId="25874" xr:uid="{503AD020-4AF1-4302-9522-EFD9723E6CD8}"/>
    <cellStyle name="Normal 2 3 4 7 14" xfId="25875" xr:uid="{5CA562F2-8FE4-4994-B2ED-CFCD1116F5A4}"/>
    <cellStyle name="Normal 2 3 4 7 15" xfId="25876" xr:uid="{3B9BF8F0-12AF-41BF-A79B-348A8CBA74C6}"/>
    <cellStyle name="Normal 2 3 4 7 16" xfId="25877" xr:uid="{4347E4BC-6C81-44AC-82B2-03647349D8DC}"/>
    <cellStyle name="Normal 2 3 4 7 17" xfId="25878" xr:uid="{21660B30-6539-4926-9478-64368A7681EF}"/>
    <cellStyle name="Normal 2 3 4 7 18" xfId="25879" xr:uid="{FAB7B1F4-64C9-4A04-BD88-289136D143F4}"/>
    <cellStyle name="Normal 2 3 4 7 19" xfId="25880" xr:uid="{105C3659-B3E5-4A4C-87D6-B2979112CCC4}"/>
    <cellStyle name="Normal 2 3 4 7 2" xfId="25881" xr:uid="{35049A1F-90A5-4754-AB34-9A807B00E723}"/>
    <cellStyle name="Normal 2 3 4 7 20" xfId="25882" xr:uid="{1A658761-2703-44FD-BCCA-97C8F838082D}"/>
    <cellStyle name="Normal 2 3 4 7 21" xfId="25883" xr:uid="{C92154AE-0352-4AEF-A766-BA2AF2AA6154}"/>
    <cellStyle name="Normal 2 3 4 7 22" xfId="25884" xr:uid="{649F6BEC-B8E3-49B0-8989-A05D4CACFDC6}"/>
    <cellStyle name="Normal 2 3 4 7 3" xfId="25885" xr:uid="{48D15364-7F38-445F-B620-E347A7822FB9}"/>
    <cellStyle name="Normal 2 3 4 7 4" xfId="25886" xr:uid="{ACB6AB5E-EED9-43A2-9249-4F24FB2C3194}"/>
    <cellStyle name="Normal 2 3 4 7 5" xfId="25887" xr:uid="{72B93165-5B0A-43F2-8691-BF5A3B4110D5}"/>
    <cellStyle name="Normal 2 3 4 7 6" xfId="25888" xr:uid="{7BEC5983-D973-4126-8635-0FBDC371612C}"/>
    <cellStyle name="Normal 2 3 4 7 7" xfId="25889" xr:uid="{E3940B8D-1FCF-4C3F-8602-A5EE6F6F3253}"/>
    <cellStyle name="Normal 2 3 4 7 8" xfId="25890" xr:uid="{ECAFAB38-FCBB-4E57-976D-1406B4676B0F}"/>
    <cellStyle name="Normal 2 3 4 7 9" xfId="25891" xr:uid="{299863C5-59DE-4BEF-943A-42B203585F92}"/>
    <cellStyle name="Normal 2 3 4 8" xfId="25892" xr:uid="{CA56C8E0-C09F-474D-B204-696095100957}"/>
    <cellStyle name="Normal 2 3 4 8 10" xfId="25893" xr:uid="{93916F86-0154-433B-A521-7F6C4DD28D28}"/>
    <cellStyle name="Normal 2 3 4 8 11" xfId="25894" xr:uid="{29FD5BCB-F94C-42A2-9F80-219C9BE512BD}"/>
    <cellStyle name="Normal 2 3 4 8 12" xfId="25895" xr:uid="{21CB9CBB-2002-4EFF-B4C2-649EAFACB921}"/>
    <cellStyle name="Normal 2 3 4 8 13" xfId="25896" xr:uid="{669C7873-7D2B-4EB3-8A4C-FAC55D47A895}"/>
    <cellStyle name="Normal 2 3 4 8 14" xfId="25897" xr:uid="{CFE25994-6883-475A-B914-1616B62A7433}"/>
    <cellStyle name="Normal 2 3 4 8 15" xfId="25898" xr:uid="{8D6E50D1-99F4-44FB-A938-6E3B55B46912}"/>
    <cellStyle name="Normal 2 3 4 8 16" xfId="25899" xr:uid="{4C331EDC-B93C-4BFB-A065-CECFC07FDF61}"/>
    <cellStyle name="Normal 2 3 4 8 17" xfId="25900" xr:uid="{10E0F397-040A-463B-BFE5-FECA9A2BCCE3}"/>
    <cellStyle name="Normal 2 3 4 8 18" xfId="25901" xr:uid="{AAEA88F7-7E50-4045-82F4-DAFA8955883E}"/>
    <cellStyle name="Normal 2 3 4 8 19" xfId="25902" xr:uid="{55CB782D-A02C-4C28-A173-BFB18F0C5765}"/>
    <cellStyle name="Normal 2 3 4 8 2" xfId="25903" xr:uid="{7F689901-978D-4565-B158-FB9CA7211B03}"/>
    <cellStyle name="Normal 2 3 4 8 20" xfId="25904" xr:uid="{9BA6D309-E5DD-4B73-8A53-2E74E6E0647D}"/>
    <cellStyle name="Normal 2 3 4 8 21" xfId="25905" xr:uid="{0A7AD139-20CE-4011-8A10-8B6469E46E44}"/>
    <cellStyle name="Normal 2 3 4 8 22" xfId="25906" xr:uid="{60C8AD7C-F66A-4727-AC0C-8131F1E93B6F}"/>
    <cellStyle name="Normal 2 3 4 8 3" xfId="25907" xr:uid="{5F0B0723-6900-4FE8-8884-4426171C1EEE}"/>
    <cellStyle name="Normal 2 3 4 8 4" xfId="25908" xr:uid="{602C12B4-C03B-47EB-86FB-2871EB7F4C5E}"/>
    <cellStyle name="Normal 2 3 4 8 5" xfId="25909" xr:uid="{86CB03E3-C9FB-4B2D-802C-02F6FB98F5E2}"/>
    <cellStyle name="Normal 2 3 4 8 6" xfId="25910" xr:uid="{93879CB4-05DE-45F3-85F6-DA37AC098F3C}"/>
    <cellStyle name="Normal 2 3 4 8 7" xfId="25911" xr:uid="{00EDD830-9F0F-4621-A070-DA89273F5E91}"/>
    <cellStyle name="Normal 2 3 4 8 8" xfId="25912" xr:uid="{1ECE8EE7-2FD0-4698-863C-2AD3EE7EC259}"/>
    <cellStyle name="Normal 2 3 4 8 9" xfId="25913" xr:uid="{F2D583C9-478A-4D44-A854-D91FF9A9A966}"/>
    <cellStyle name="Normal 2 3 4 9" xfId="25914" xr:uid="{98125253-5B0D-4FA9-8594-857A355FBB0B}"/>
    <cellStyle name="Normal 2 3 4 9 10" xfId="25915" xr:uid="{B64F36CC-FF36-4A45-B54C-5D602F884DD2}"/>
    <cellStyle name="Normal 2 3 4 9 11" xfId="25916" xr:uid="{8B7762B0-F27D-4C20-94E7-FF6950716730}"/>
    <cellStyle name="Normal 2 3 4 9 12" xfId="25917" xr:uid="{9491407F-945D-46CD-A74E-43773F4A04AB}"/>
    <cellStyle name="Normal 2 3 4 9 13" xfId="25918" xr:uid="{B630AACD-09F7-4F5F-9816-2DCD6ABB3D24}"/>
    <cellStyle name="Normal 2 3 4 9 14" xfId="25919" xr:uid="{ED890A19-4BEC-4CF5-A548-BB808E9D84AD}"/>
    <cellStyle name="Normal 2 3 4 9 15" xfId="25920" xr:uid="{4B9FED4C-3256-474E-8A7E-F185FC3EFD9A}"/>
    <cellStyle name="Normal 2 3 4 9 16" xfId="25921" xr:uid="{66CD35E7-4B71-4B8B-A2C1-0D49451850B6}"/>
    <cellStyle name="Normal 2 3 4 9 17" xfId="25922" xr:uid="{2CB215D6-9077-458D-B025-39774CBE5FC1}"/>
    <cellStyle name="Normal 2 3 4 9 18" xfId="25923" xr:uid="{A0C479C5-406D-4DC7-99AD-854A2CBF9BF7}"/>
    <cellStyle name="Normal 2 3 4 9 19" xfId="25924" xr:uid="{4BE5B469-49C7-494F-997D-913C4C1E7AF8}"/>
    <cellStyle name="Normal 2 3 4 9 2" xfId="25925" xr:uid="{9D6025A0-8E4E-4E05-864A-46A2E168CBF1}"/>
    <cellStyle name="Normal 2 3 4 9 20" xfId="25926" xr:uid="{96DD1F2D-87E0-4563-9ACE-907452D3C75B}"/>
    <cellStyle name="Normal 2 3 4 9 21" xfId="25927" xr:uid="{061823A3-B156-400B-AD07-35FEB20D26F7}"/>
    <cellStyle name="Normal 2 3 4 9 22" xfId="25928" xr:uid="{FD018085-2210-4DA9-BDC5-C40656B707EF}"/>
    <cellStyle name="Normal 2 3 4 9 3" xfId="25929" xr:uid="{71EAFA90-7520-4B3F-BC27-F7971D2581A2}"/>
    <cellStyle name="Normal 2 3 4 9 4" xfId="25930" xr:uid="{508993DE-4F1C-4B9B-93F5-C51BD2856558}"/>
    <cellStyle name="Normal 2 3 4 9 5" xfId="25931" xr:uid="{7CE1A61D-005C-43BA-A60F-32B162C688B0}"/>
    <cellStyle name="Normal 2 3 4 9 6" xfId="25932" xr:uid="{41BA39F4-DE98-4C29-BF30-18CE3A3D2AB0}"/>
    <cellStyle name="Normal 2 3 4 9 7" xfId="25933" xr:uid="{9ED1D421-1C33-4439-93F5-9A5B7583A4CC}"/>
    <cellStyle name="Normal 2 3 4 9 8" xfId="25934" xr:uid="{79B76D4E-350B-4F72-A2F7-810812E3FE6E}"/>
    <cellStyle name="Normal 2 3 4 9 9" xfId="25935" xr:uid="{10365BBC-4640-4603-A9CC-84F5D2EEEDB4}"/>
    <cellStyle name="Normal 2 3 5" xfId="25936" xr:uid="{321AF55E-9A78-4669-A2A4-83B9BFC814DC}"/>
    <cellStyle name="Normal 2 3 5 10" xfId="25937" xr:uid="{1C21BB61-F743-4F94-828C-CF631730F865}"/>
    <cellStyle name="Normal 2 3 5 10 10" xfId="25938" xr:uid="{3E9351AC-16D4-4974-B27E-2DB90EAC03BD}"/>
    <cellStyle name="Normal 2 3 5 10 11" xfId="25939" xr:uid="{B3236243-B118-47FB-84F9-CB2FCA745B68}"/>
    <cellStyle name="Normal 2 3 5 10 12" xfId="25940" xr:uid="{13E48106-6AB2-4729-848C-853CA02FF1E2}"/>
    <cellStyle name="Normal 2 3 5 10 13" xfId="25941" xr:uid="{6920123A-78C8-4A43-8C71-241C38EA9907}"/>
    <cellStyle name="Normal 2 3 5 10 14" xfId="25942" xr:uid="{1A957E80-076B-4538-82F5-2078A83A85DA}"/>
    <cellStyle name="Normal 2 3 5 10 15" xfId="25943" xr:uid="{7AB64E22-C589-4B7E-B980-7B8FF4A4592D}"/>
    <cellStyle name="Normal 2 3 5 10 16" xfId="25944" xr:uid="{9F3D5CC4-D3E4-4D80-A544-DCCFA02C491C}"/>
    <cellStyle name="Normal 2 3 5 10 17" xfId="25945" xr:uid="{A80D2E86-344C-4231-ABE0-D230EBFA09BA}"/>
    <cellStyle name="Normal 2 3 5 10 18" xfId="25946" xr:uid="{059844C7-FAC3-4461-9BE3-44F457E9A6AB}"/>
    <cellStyle name="Normal 2 3 5 10 19" xfId="25947" xr:uid="{24A59EB7-F31D-4F12-AEFB-DC945D5603C0}"/>
    <cellStyle name="Normal 2 3 5 10 2" xfId="25948" xr:uid="{F20A33A4-5116-47D3-A469-BBAF670D8560}"/>
    <cellStyle name="Normal 2 3 5 10 20" xfId="25949" xr:uid="{7F9F4D74-9F7B-49B6-8438-CF3D32110A8B}"/>
    <cellStyle name="Normal 2 3 5 10 21" xfId="25950" xr:uid="{E3F719C0-0935-47BE-8060-3FA4C73DBBF8}"/>
    <cellStyle name="Normal 2 3 5 10 22" xfId="25951" xr:uid="{CF06A764-1792-4FB6-8585-302972F391ED}"/>
    <cellStyle name="Normal 2 3 5 10 3" xfId="25952" xr:uid="{EBD6E995-7EBE-49FC-903C-C75AACFCE47E}"/>
    <cellStyle name="Normal 2 3 5 10 4" xfId="25953" xr:uid="{BE0C5CBB-35B1-4225-84FA-6DA69512E76F}"/>
    <cellStyle name="Normal 2 3 5 10 5" xfId="25954" xr:uid="{6FBA29A4-A88B-42F8-B669-68471E7C271C}"/>
    <cellStyle name="Normal 2 3 5 10 6" xfId="25955" xr:uid="{018E52EB-D1D6-4427-A50E-D74154ECA1E4}"/>
    <cellStyle name="Normal 2 3 5 10 7" xfId="25956" xr:uid="{4D1CE04F-7524-4C8F-AEE8-20F1C9204817}"/>
    <cellStyle name="Normal 2 3 5 10 8" xfId="25957" xr:uid="{1ACC8D98-2CAA-468A-9D7A-B3A08D7D4FEC}"/>
    <cellStyle name="Normal 2 3 5 10 9" xfId="25958" xr:uid="{895BE9C0-27F6-464C-87C3-CB0413CA626A}"/>
    <cellStyle name="Normal 2 3 5 11" xfId="25959" xr:uid="{0C9714E3-68DB-4614-B273-92466047EEE7}"/>
    <cellStyle name="Normal 2 3 5 12" xfId="25960" xr:uid="{47AC84FE-880C-4CCD-8C46-10A6B5C903AE}"/>
    <cellStyle name="Normal 2 3 5 13" xfId="25961" xr:uid="{0C8ED82B-F3ED-44C6-8647-ABAC648EAE6D}"/>
    <cellStyle name="Normal 2 3 5 14" xfId="25962" xr:uid="{E6A2FE70-F7FC-4DAA-8AAD-E7CDE780C33B}"/>
    <cellStyle name="Normal 2 3 5 15" xfId="25963" xr:uid="{202198FF-CD06-41F5-899F-0523C35E0292}"/>
    <cellStyle name="Normal 2 3 5 16" xfId="25964" xr:uid="{597B6E64-9044-4B7B-9281-31A13D59F267}"/>
    <cellStyle name="Normal 2 3 5 17" xfId="25965" xr:uid="{A9E892F6-01A8-406E-BFC5-A3243B9A5B70}"/>
    <cellStyle name="Normal 2 3 5 18" xfId="25966" xr:uid="{58A12196-4209-4801-A999-67E1CBEB0691}"/>
    <cellStyle name="Normal 2 3 5 19" xfId="25967" xr:uid="{13CF7348-E4CB-480E-B9E2-8DAAB19B7AEB}"/>
    <cellStyle name="Normal 2 3 5 2" xfId="25968" xr:uid="{EF174131-8CD1-4E46-8F96-EC36E4A6D429}"/>
    <cellStyle name="Normal 2 3 5 2 10" xfId="25969" xr:uid="{53E10563-4F96-4AB5-85D6-C527135D290D}"/>
    <cellStyle name="Normal 2 3 5 2 11" xfId="25970" xr:uid="{8A5CF41D-8EBE-412E-9D12-869962B9C032}"/>
    <cellStyle name="Normal 2 3 5 2 12" xfId="25971" xr:uid="{85C8DEA3-0BA6-49AC-9D22-271FACFB6771}"/>
    <cellStyle name="Normal 2 3 5 2 13" xfId="25972" xr:uid="{F4ECF7D4-0B7F-4DAA-8076-37489E96EF05}"/>
    <cellStyle name="Normal 2 3 5 2 14" xfId="25973" xr:uid="{D99730DA-0E87-4911-A56B-AA85D9CBF155}"/>
    <cellStyle name="Normal 2 3 5 2 15" xfId="25974" xr:uid="{E647536B-BE57-4E25-A03A-608138990A9D}"/>
    <cellStyle name="Normal 2 3 5 2 16" xfId="25975" xr:uid="{D67C3DED-DCD6-4B29-800B-F900EB8E5412}"/>
    <cellStyle name="Normal 2 3 5 2 17" xfId="25976" xr:uid="{E92E57CE-DCC0-4B20-8E1E-8A10B9A7AEC2}"/>
    <cellStyle name="Normal 2 3 5 2 18" xfId="25977" xr:uid="{A1D30A78-C93D-4185-8C11-EF6723191DCB}"/>
    <cellStyle name="Normal 2 3 5 2 19" xfId="25978" xr:uid="{A78BAE17-1529-45F3-9ED6-44192A8433BA}"/>
    <cellStyle name="Normal 2 3 5 2 2" xfId="25979" xr:uid="{0700ABD2-C444-4E91-8F8C-D9BD70F2FFB5}"/>
    <cellStyle name="Normal 2 3 5 2 20" xfId="25980" xr:uid="{81BE8432-850C-444F-8F2F-5643BDDFD04B}"/>
    <cellStyle name="Normal 2 3 5 2 21" xfId="25981" xr:uid="{4AED6297-83DB-4D7D-BD20-394C723E4DAB}"/>
    <cellStyle name="Normal 2 3 5 2 22" xfId="25982" xr:uid="{B9F41EB7-DF4F-425B-ADB4-23956021AF7C}"/>
    <cellStyle name="Normal 2 3 5 2 3" xfId="25983" xr:uid="{24E8AE3B-74D5-418D-B203-B4FD04115AE5}"/>
    <cellStyle name="Normal 2 3 5 2 4" xfId="25984" xr:uid="{12BEFD55-0280-4157-B868-D8ED00D0B1AB}"/>
    <cellStyle name="Normal 2 3 5 2 5" xfId="25985" xr:uid="{948B4535-BC06-4C0C-B749-C9B8731793D6}"/>
    <cellStyle name="Normal 2 3 5 2 6" xfId="25986" xr:uid="{54965385-0691-455A-820A-74EBD8D198FA}"/>
    <cellStyle name="Normal 2 3 5 2 7" xfId="25987" xr:uid="{31335838-24D8-4F90-8DA0-99E45414C9F5}"/>
    <cellStyle name="Normal 2 3 5 2 8" xfId="25988" xr:uid="{DBF7BC95-0BEF-43AA-894F-447EAC95FFB5}"/>
    <cellStyle name="Normal 2 3 5 2 9" xfId="25989" xr:uid="{26D838E8-493A-468B-9B9B-1A704ACDD4FB}"/>
    <cellStyle name="Normal 2 3 5 20" xfId="25990" xr:uid="{9E384111-D9F0-4BE3-A7CB-0C9E4A469442}"/>
    <cellStyle name="Normal 2 3 5 21" xfId="25991" xr:uid="{06E16BEC-2716-43C8-AEB8-4BFE7E724F7F}"/>
    <cellStyle name="Normal 2 3 5 22" xfId="25992" xr:uid="{3E4D94CA-7D8A-4FDC-ADB4-7379B7D58C26}"/>
    <cellStyle name="Normal 2 3 5 23" xfId="25993" xr:uid="{F28E20DE-34ED-4229-AB6D-E799A4865846}"/>
    <cellStyle name="Normal 2 3 5 24" xfId="25994" xr:uid="{4AB6AB5D-48F9-4636-90A7-43DEDA709260}"/>
    <cellStyle name="Normal 2 3 5 25" xfId="25995" xr:uid="{6A9A63F7-E477-412E-988E-3F2CAAA8667C}"/>
    <cellStyle name="Normal 2 3 5 26" xfId="25996" xr:uid="{03915416-2860-4F91-BE84-9068C5061712}"/>
    <cellStyle name="Normal 2 3 5 27" xfId="25997" xr:uid="{79D862E2-FB68-4C7D-8E85-16A9402DDE15}"/>
    <cellStyle name="Normal 2 3 5 28" xfId="25998" xr:uid="{2D87B118-2070-4C5A-B50E-7DF739E1E061}"/>
    <cellStyle name="Normal 2 3 5 29" xfId="25999" xr:uid="{451BC8AF-013E-41BA-8B07-02520BFD7278}"/>
    <cellStyle name="Normal 2 3 5 3" xfId="26000" xr:uid="{151E13B7-51E6-4815-98A7-0F86893269FB}"/>
    <cellStyle name="Normal 2 3 5 3 10" xfId="26001" xr:uid="{F561363C-B08E-40BC-B921-90338462AFE2}"/>
    <cellStyle name="Normal 2 3 5 3 11" xfId="26002" xr:uid="{56400A7A-8F6D-4622-ABB4-7F39B47FA03D}"/>
    <cellStyle name="Normal 2 3 5 3 12" xfId="26003" xr:uid="{9D46174B-27C1-4E49-B8BF-9B7BB3093C58}"/>
    <cellStyle name="Normal 2 3 5 3 13" xfId="26004" xr:uid="{682E5CA7-6D04-4CD1-8A18-994CC64624B1}"/>
    <cellStyle name="Normal 2 3 5 3 14" xfId="26005" xr:uid="{BB217473-FF7B-4517-BD59-77178D17FDC9}"/>
    <cellStyle name="Normal 2 3 5 3 15" xfId="26006" xr:uid="{C1699815-5874-4EE0-B163-91CD161F923F}"/>
    <cellStyle name="Normal 2 3 5 3 16" xfId="26007" xr:uid="{FFC9DAD4-7D78-4C7D-AFA3-F7BBFFCD044D}"/>
    <cellStyle name="Normal 2 3 5 3 17" xfId="26008" xr:uid="{E6D64A43-AB28-43E6-8093-0A1921E87A34}"/>
    <cellStyle name="Normal 2 3 5 3 18" xfId="26009" xr:uid="{FC2C63AB-0A5C-4349-805E-15B53669FD1A}"/>
    <cellStyle name="Normal 2 3 5 3 19" xfId="26010" xr:uid="{69D7CBFE-049A-4532-B636-9F585E2E6591}"/>
    <cellStyle name="Normal 2 3 5 3 2" xfId="26011" xr:uid="{F3215025-7F6C-4E06-8ED8-65EECAB03D12}"/>
    <cellStyle name="Normal 2 3 5 3 20" xfId="26012" xr:uid="{234637DC-7F7C-45E5-B5E0-CEA9297107B3}"/>
    <cellStyle name="Normal 2 3 5 3 21" xfId="26013" xr:uid="{8ABC36F8-1957-4FE1-B66C-A5F5E8CCEB1B}"/>
    <cellStyle name="Normal 2 3 5 3 22" xfId="26014" xr:uid="{8BD8CC29-EFFA-453B-8A24-2D896EBBA7B5}"/>
    <cellStyle name="Normal 2 3 5 3 3" xfId="26015" xr:uid="{2013249A-C40E-4252-8F7F-578F04BCE8CB}"/>
    <cellStyle name="Normal 2 3 5 3 4" xfId="26016" xr:uid="{977B225A-60B5-4931-8B34-F281F8945CF3}"/>
    <cellStyle name="Normal 2 3 5 3 5" xfId="26017" xr:uid="{325C6835-EE30-4AB7-B6F6-CBE9C649C2CD}"/>
    <cellStyle name="Normal 2 3 5 3 6" xfId="26018" xr:uid="{9B7AD22D-4B66-4C43-91BD-6008A217FC55}"/>
    <cellStyle name="Normal 2 3 5 3 7" xfId="26019" xr:uid="{CF62E944-5CBF-4EF3-8A10-E4C85F9A6018}"/>
    <cellStyle name="Normal 2 3 5 3 8" xfId="26020" xr:uid="{55CE166A-6832-4BC8-A5E4-E03E005D60E5}"/>
    <cellStyle name="Normal 2 3 5 3 9" xfId="26021" xr:uid="{7D54ABB8-96F5-4383-8D06-AC086208F204}"/>
    <cellStyle name="Normal 2 3 5 30" xfId="26022" xr:uid="{B2F6CF69-642B-4B9B-9C76-06E738E1EE03}"/>
    <cellStyle name="Normal 2 3 5 31" xfId="26023" xr:uid="{1D6BC757-AC2C-4D80-B488-90D6828C238D}"/>
    <cellStyle name="Normal 2 3 5 4" xfId="26024" xr:uid="{E4C71FBA-FEE1-4038-A0FB-3F5E7DAF7ECE}"/>
    <cellStyle name="Normal 2 3 5 4 10" xfId="26025" xr:uid="{206EA40A-1F0C-4B65-8607-2A7D2F2749DC}"/>
    <cellStyle name="Normal 2 3 5 4 11" xfId="26026" xr:uid="{728A66DC-A346-4543-A2C4-DA57B298B17F}"/>
    <cellStyle name="Normal 2 3 5 4 12" xfId="26027" xr:uid="{058C2266-1479-4854-A1DA-317613C24412}"/>
    <cellStyle name="Normal 2 3 5 4 13" xfId="26028" xr:uid="{C1B28E89-EE03-4D14-9F05-F39AAAC4E358}"/>
    <cellStyle name="Normal 2 3 5 4 14" xfId="26029" xr:uid="{5350A167-5A11-4B92-9911-F31E0DA396D5}"/>
    <cellStyle name="Normal 2 3 5 4 15" xfId="26030" xr:uid="{C179081A-0E4D-4C0C-AF68-3011BFDCA959}"/>
    <cellStyle name="Normal 2 3 5 4 16" xfId="26031" xr:uid="{3142D690-E262-47F7-B7EB-8E4D68D8BCAB}"/>
    <cellStyle name="Normal 2 3 5 4 17" xfId="26032" xr:uid="{A2089807-0476-4759-A3C2-F15AADBF03E6}"/>
    <cellStyle name="Normal 2 3 5 4 18" xfId="26033" xr:uid="{83324DF6-EECE-4152-8B15-DDA5A6A4ED84}"/>
    <cellStyle name="Normal 2 3 5 4 19" xfId="26034" xr:uid="{DC283EB3-A47F-43D7-B688-21FA69254604}"/>
    <cellStyle name="Normal 2 3 5 4 2" xfId="26035" xr:uid="{8736AA5C-BBAC-497D-84B0-871E7C27B958}"/>
    <cellStyle name="Normal 2 3 5 4 20" xfId="26036" xr:uid="{D0F57DF0-D0D6-4A9D-B81A-9A921D6614CD}"/>
    <cellStyle name="Normal 2 3 5 4 21" xfId="26037" xr:uid="{6FB6B916-B37D-4EC2-97B4-076D8BD9260E}"/>
    <cellStyle name="Normal 2 3 5 4 22" xfId="26038" xr:uid="{5C47B680-8052-4A71-AE34-05BD0352E8EE}"/>
    <cellStyle name="Normal 2 3 5 4 3" xfId="26039" xr:uid="{F85757AF-2E10-4E8C-AEB8-779173CE7CEB}"/>
    <cellStyle name="Normal 2 3 5 4 4" xfId="26040" xr:uid="{CA80BD3E-6C90-42DF-8B16-6137CD2AC9AD}"/>
    <cellStyle name="Normal 2 3 5 4 5" xfId="26041" xr:uid="{EB7D347A-04B1-40D9-B950-5BB3425F80CB}"/>
    <cellStyle name="Normal 2 3 5 4 6" xfId="26042" xr:uid="{D35D12E6-591A-4E6C-9E3B-A39AFBC503B6}"/>
    <cellStyle name="Normal 2 3 5 4 7" xfId="26043" xr:uid="{118E2DC8-EB4A-45CE-BB0B-57C8282BC9EF}"/>
    <cellStyle name="Normal 2 3 5 4 8" xfId="26044" xr:uid="{39A69957-5579-41F4-995B-78BCD024B015}"/>
    <cellStyle name="Normal 2 3 5 4 9" xfId="26045" xr:uid="{ED6858B6-ADA1-47B1-827D-FE1369CD3748}"/>
    <cellStyle name="Normal 2 3 5 5" xfId="26046" xr:uid="{3E6CD86F-14F8-4985-8FC0-D59E45D113B5}"/>
    <cellStyle name="Normal 2 3 5 5 10" xfId="26047" xr:uid="{AC5E0E36-D9DC-43A0-9C06-D40D2F70F319}"/>
    <cellStyle name="Normal 2 3 5 5 11" xfId="26048" xr:uid="{4698D834-CEF1-45E7-BDCC-3B86605FA1A8}"/>
    <cellStyle name="Normal 2 3 5 5 12" xfId="26049" xr:uid="{6EE756C7-1BFC-4ACA-BEFA-59ED1D1A25E7}"/>
    <cellStyle name="Normal 2 3 5 5 13" xfId="26050" xr:uid="{473EFB30-343D-4A75-85FB-3A4AC9CFB65A}"/>
    <cellStyle name="Normal 2 3 5 5 14" xfId="26051" xr:uid="{07A0B687-01B6-485A-A570-0E48066FFB65}"/>
    <cellStyle name="Normal 2 3 5 5 15" xfId="26052" xr:uid="{4A4963E5-FAE1-41CB-98A5-1645DDC1101F}"/>
    <cellStyle name="Normal 2 3 5 5 16" xfId="26053" xr:uid="{515FEBA1-3BFC-4A74-9D73-C5C8887A0391}"/>
    <cellStyle name="Normal 2 3 5 5 17" xfId="26054" xr:uid="{653DF065-BFAA-408E-AC5F-75A16ECFEFBD}"/>
    <cellStyle name="Normal 2 3 5 5 18" xfId="26055" xr:uid="{31E1F817-6198-4A73-8EC0-2BE7EAB07ACE}"/>
    <cellStyle name="Normal 2 3 5 5 19" xfId="26056" xr:uid="{0941E834-4012-46DE-82B0-A752A70A40C9}"/>
    <cellStyle name="Normal 2 3 5 5 2" xfId="26057" xr:uid="{BD9196C3-5915-4AB5-8C55-2F2154146B44}"/>
    <cellStyle name="Normal 2 3 5 5 20" xfId="26058" xr:uid="{4B39ADBC-3CBB-409E-A3D7-8A5E48A4C153}"/>
    <cellStyle name="Normal 2 3 5 5 21" xfId="26059" xr:uid="{54B24F79-B901-456E-9313-C12D8E893983}"/>
    <cellStyle name="Normal 2 3 5 5 22" xfId="26060" xr:uid="{864A9E1A-6CCA-476C-A3C8-ABCC5A4D7875}"/>
    <cellStyle name="Normal 2 3 5 5 3" xfId="26061" xr:uid="{9A897DC8-E6D9-45B6-A6F3-9BFF0BD3D6FE}"/>
    <cellStyle name="Normal 2 3 5 5 4" xfId="26062" xr:uid="{5A4593CB-7B0F-4DF5-995D-EFCC1F8F0268}"/>
    <cellStyle name="Normal 2 3 5 5 5" xfId="26063" xr:uid="{556F0088-8CA0-4F81-92CE-0A541FB4B5C7}"/>
    <cellStyle name="Normal 2 3 5 5 6" xfId="26064" xr:uid="{C91F4996-98B4-43DB-87C0-ABCB0324D745}"/>
    <cellStyle name="Normal 2 3 5 5 7" xfId="26065" xr:uid="{4B328AA9-2736-48EF-A5AE-3BF94DFD3CA1}"/>
    <cellStyle name="Normal 2 3 5 5 8" xfId="26066" xr:uid="{C93CCCCF-B940-4A08-B247-8309B3CD23F6}"/>
    <cellStyle name="Normal 2 3 5 5 9" xfId="26067" xr:uid="{055A5927-7AA1-4081-8133-231C596FD34D}"/>
    <cellStyle name="Normal 2 3 5 6" xfId="26068" xr:uid="{2A5BA0EF-DC79-4008-AA61-A313524CCDB6}"/>
    <cellStyle name="Normal 2 3 5 6 10" xfId="26069" xr:uid="{56C6E2C5-5475-41C0-B704-99473797F194}"/>
    <cellStyle name="Normal 2 3 5 6 11" xfId="26070" xr:uid="{DE13CE8E-6B1E-4A4E-B636-85C2C583BE4F}"/>
    <cellStyle name="Normal 2 3 5 6 12" xfId="26071" xr:uid="{182C5493-0F1D-40D1-987E-F52813E3A562}"/>
    <cellStyle name="Normal 2 3 5 6 13" xfId="26072" xr:uid="{A790435D-4C66-4783-93EE-AC0DB8A237A3}"/>
    <cellStyle name="Normal 2 3 5 6 14" xfId="26073" xr:uid="{C925AB07-5528-4E2C-B5B9-7477FDE1BC6E}"/>
    <cellStyle name="Normal 2 3 5 6 15" xfId="26074" xr:uid="{17D9678E-BC7C-4C8B-982D-2D30C23C607E}"/>
    <cellStyle name="Normal 2 3 5 6 16" xfId="26075" xr:uid="{3F81FA6D-31F6-471B-B318-400CA09D5B36}"/>
    <cellStyle name="Normal 2 3 5 6 17" xfId="26076" xr:uid="{DE062E32-39B0-4A09-A540-E7A69DFD36D3}"/>
    <cellStyle name="Normal 2 3 5 6 18" xfId="26077" xr:uid="{81447133-4A4E-42FC-84D5-D51DEF372238}"/>
    <cellStyle name="Normal 2 3 5 6 19" xfId="26078" xr:uid="{5694A714-AD31-4227-9B4F-EC8094DBCFB8}"/>
    <cellStyle name="Normal 2 3 5 6 2" xfId="26079" xr:uid="{C41E617A-9CDF-4056-9147-4CBA9B951665}"/>
    <cellStyle name="Normal 2 3 5 6 20" xfId="26080" xr:uid="{59C20298-D357-4912-866D-DBFBAA9B7D87}"/>
    <cellStyle name="Normal 2 3 5 6 21" xfId="26081" xr:uid="{9D9A21FC-A6BD-4519-9E21-DB8F368589AA}"/>
    <cellStyle name="Normal 2 3 5 6 22" xfId="26082" xr:uid="{B813355F-51DB-45C0-83D7-BA674DACCF63}"/>
    <cellStyle name="Normal 2 3 5 6 3" xfId="26083" xr:uid="{140C4DE8-2D39-489E-8750-A4F567C9972A}"/>
    <cellStyle name="Normal 2 3 5 6 4" xfId="26084" xr:uid="{3F721F88-044A-451F-B938-681D70FAD90E}"/>
    <cellStyle name="Normal 2 3 5 6 5" xfId="26085" xr:uid="{7E07C339-56AC-456A-B0AE-A641FACAD635}"/>
    <cellStyle name="Normal 2 3 5 6 6" xfId="26086" xr:uid="{36F356C9-ED02-41E9-ADEB-B8E760BE7AC7}"/>
    <cellStyle name="Normal 2 3 5 6 7" xfId="26087" xr:uid="{9BEDEDDF-455D-45AF-916E-8807AF9EF371}"/>
    <cellStyle name="Normal 2 3 5 6 8" xfId="26088" xr:uid="{893AFAEE-A233-4693-8547-01C3F5BFBB97}"/>
    <cellStyle name="Normal 2 3 5 6 9" xfId="26089" xr:uid="{4132C78F-2D80-45B5-9734-B6AF4B6AA1B4}"/>
    <cellStyle name="Normal 2 3 5 7" xfId="26090" xr:uid="{0FF18606-71AB-432A-AB54-5977EFDF2E05}"/>
    <cellStyle name="Normal 2 3 5 7 10" xfId="26091" xr:uid="{23A9BC98-B019-4321-8B04-4922193CEB29}"/>
    <cellStyle name="Normal 2 3 5 7 11" xfId="26092" xr:uid="{838C9410-572E-49CE-8F5C-7C36B34615D5}"/>
    <cellStyle name="Normal 2 3 5 7 12" xfId="26093" xr:uid="{44A7AA95-BF63-4DE4-92E1-D09874000910}"/>
    <cellStyle name="Normal 2 3 5 7 13" xfId="26094" xr:uid="{E5123C86-A6EA-43CC-9936-2588C2EE2A97}"/>
    <cellStyle name="Normal 2 3 5 7 14" xfId="26095" xr:uid="{7FD6C933-D7F9-426F-ADC7-F0CEAE69227F}"/>
    <cellStyle name="Normal 2 3 5 7 15" xfId="26096" xr:uid="{08DBABCA-A192-4458-8B7C-244645499D58}"/>
    <cellStyle name="Normal 2 3 5 7 16" xfId="26097" xr:uid="{46F840C5-467D-46E2-9F70-15E89A0BB6CA}"/>
    <cellStyle name="Normal 2 3 5 7 17" xfId="26098" xr:uid="{F3A97CE3-DE4A-40FD-83B2-E12F488F05DF}"/>
    <cellStyle name="Normal 2 3 5 7 18" xfId="26099" xr:uid="{2675F02E-3CD5-446A-97E0-AC859B2A2EC2}"/>
    <cellStyle name="Normal 2 3 5 7 19" xfId="26100" xr:uid="{3816BEBA-58D2-45F2-A0B4-5BF279460EEF}"/>
    <cellStyle name="Normal 2 3 5 7 2" xfId="26101" xr:uid="{A503DFAF-84FE-40B6-BABF-18B99BEA5042}"/>
    <cellStyle name="Normal 2 3 5 7 20" xfId="26102" xr:uid="{D8F8FBBB-B449-4D27-9DE1-3325E3EF138C}"/>
    <cellStyle name="Normal 2 3 5 7 21" xfId="26103" xr:uid="{483CF87F-B3B7-4131-9D8D-BFC1DF766C52}"/>
    <cellStyle name="Normal 2 3 5 7 22" xfId="26104" xr:uid="{763F22E6-0403-46EC-BD4B-01F3EBF0DBFD}"/>
    <cellStyle name="Normal 2 3 5 7 3" xfId="26105" xr:uid="{A73779FC-7894-44F1-B42A-DCE7AF17B7EF}"/>
    <cellStyle name="Normal 2 3 5 7 4" xfId="26106" xr:uid="{40FF8F88-3255-4E9D-90BB-9D0B73F1AA66}"/>
    <cellStyle name="Normal 2 3 5 7 5" xfId="26107" xr:uid="{BD8E2573-520F-4B58-A53C-1485161330F4}"/>
    <cellStyle name="Normal 2 3 5 7 6" xfId="26108" xr:uid="{89101E0A-5727-4E99-A192-D12FEACEDEA7}"/>
    <cellStyle name="Normal 2 3 5 7 7" xfId="26109" xr:uid="{42EF18DB-0C64-4AB5-8CA2-FDBAF5FBD0DB}"/>
    <cellStyle name="Normal 2 3 5 7 8" xfId="26110" xr:uid="{0465026E-858D-4DF2-B00E-B37AB20D7924}"/>
    <cellStyle name="Normal 2 3 5 7 9" xfId="26111" xr:uid="{F1EF2533-81BC-4B9A-BE96-D6E18722DC50}"/>
    <cellStyle name="Normal 2 3 5 8" xfId="26112" xr:uid="{D6067181-3D81-41FD-93AF-020B9BDF6562}"/>
    <cellStyle name="Normal 2 3 5 8 10" xfId="26113" xr:uid="{C9A72941-EB24-4E3F-B3DC-90A800EE4DDC}"/>
    <cellStyle name="Normal 2 3 5 8 11" xfId="26114" xr:uid="{7290A9F9-1FD0-4802-B662-9BD8340FA1AB}"/>
    <cellStyle name="Normal 2 3 5 8 12" xfId="26115" xr:uid="{5E8492E9-3A2B-47D9-BDDC-BD41619D34EF}"/>
    <cellStyle name="Normal 2 3 5 8 13" xfId="26116" xr:uid="{AB1A0BAF-E2B7-4C81-AFAB-850FD3861678}"/>
    <cellStyle name="Normal 2 3 5 8 14" xfId="26117" xr:uid="{5E6AADF9-09B6-4A9D-8F12-D56CF3A8AB30}"/>
    <cellStyle name="Normal 2 3 5 8 15" xfId="26118" xr:uid="{26766B03-FC76-4632-92CE-083585D3CB7B}"/>
    <cellStyle name="Normal 2 3 5 8 16" xfId="26119" xr:uid="{3122F707-8ECB-426B-BB1A-32B1E22EE2A2}"/>
    <cellStyle name="Normal 2 3 5 8 17" xfId="26120" xr:uid="{3056AE4E-2DBC-42FA-82C3-13B94A27C51B}"/>
    <cellStyle name="Normal 2 3 5 8 18" xfId="26121" xr:uid="{739689DD-CBE8-4DC6-BFBF-31A4188C9B42}"/>
    <cellStyle name="Normal 2 3 5 8 19" xfId="26122" xr:uid="{1C68811F-0B56-4769-B3AF-D77799DF457C}"/>
    <cellStyle name="Normal 2 3 5 8 2" xfId="26123" xr:uid="{4A0D2D19-436B-42C2-ADCA-62F81D99B8B0}"/>
    <cellStyle name="Normal 2 3 5 8 20" xfId="26124" xr:uid="{E4FC84F2-9239-4747-B5C9-53CA57C665A4}"/>
    <cellStyle name="Normal 2 3 5 8 21" xfId="26125" xr:uid="{198D806B-82E4-486F-A051-68169034B0C8}"/>
    <cellStyle name="Normal 2 3 5 8 22" xfId="26126" xr:uid="{09811E0B-A32A-4A0C-BDB2-82643C4CAEF6}"/>
    <cellStyle name="Normal 2 3 5 8 3" xfId="26127" xr:uid="{6E863105-5E94-4DFB-9718-80D585B9CB96}"/>
    <cellStyle name="Normal 2 3 5 8 4" xfId="26128" xr:uid="{95A53E52-830A-4574-8402-B294E8E3BEE4}"/>
    <cellStyle name="Normal 2 3 5 8 5" xfId="26129" xr:uid="{E5E0037C-0ED3-4B09-8B18-6CEBEB3B98B4}"/>
    <cellStyle name="Normal 2 3 5 8 6" xfId="26130" xr:uid="{86BBD335-05C8-4DED-8C93-140F6E72EA1B}"/>
    <cellStyle name="Normal 2 3 5 8 7" xfId="26131" xr:uid="{16D6F1C1-19DC-498E-920A-4870D0C9FC3D}"/>
    <cellStyle name="Normal 2 3 5 8 8" xfId="26132" xr:uid="{A3FA6B3E-DA41-4B80-8C50-3927892942AA}"/>
    <cellStyle name="Normal 2 3 5 8 9" xfId="26133" xr:uid="{BB36EF27-B57F-44CF-8674-51B0E5A79888}"/>
    <cellStyle name="Normal 2 3 5 9" xfId="26134" xr:uid="{861BC17C-2E5B-4EFF-A840-AD84E75C80FD}"/>
    <cellStyle name="Normal 2 3 5 9 10" xfId="26135" xr:uid="{D7372253-1716-444E-B46C-AABFEF87360C}"/>
    <cellStyle name="Normal 2 3 5 9 11" xfId="26136" xr:uid="{1B873111-5E51-4870-B728-CE84C9900B74}"/>
    <cellStyle name="Normal 2 3 5 9 12" xfId="26137" xr:uid="{61412E19-20BC-46AA-B29C-FB08565B3A7E}"/>
    <cellStyle name="Normal 2 3 5 9 13" xfId="26138" xr:uid="{C5078F5C-6F9B-4479-900B-9E8F231BDFF8}"/>
    <cellStyle name="Normal 2 3 5 9 14" xfId="26139" xr:uid="{3B3C78D3-7D30-4294-B39A-B7A4B3E6883C}"/>
    <cellStyle name="Normal 2 3 5 9 15" xfId="26140" xr:uid="{21B25CB1-E41A-4D43-9A04-F7930A1DD6D5}"/>
    <cellStyle name="Normal 2 3 5 9 16" xfId="26141" xr:uid="{CBCA438D-7E85-4900-B2F7-44E817D12453}"/>
    <cellStyle name="Normal 2 3 5 9 17" xfId="26142" xr:uid="{DA0C2DCA-65F9-4373-92B2-45CC6B6C1333}"/>
    <cellStyle name="Normal 2 3 5 9 18" xfId="26143" xr:uid="{1A33E234-4EA9-41EE-A04D-BD47749042E8}"/>
    <cellStyle name="Normal 2 3 5 9 19" xfId="26144" xr:uid="{C66BC608-EBC0-4D79-BABD-311EFE95657F}"/>
    <cellStyle name="Normal 2 3 5 9 2" xfId="26145" xr:uid="{93ABF40C-4E69-40E0-8E18-6CB21C4F666B}"/>
    <cellStyle name="Normal 2 3 5 9 20" xfId="26146" xr:uid="{D3E8945A-1932-4DA7-AFF9-A93F49E139D9}"/>
    <cellStyle name="Normal 2 3 5 9 21" xfId="26147" xr:uid="{B6D5F45F-009D-4990-A400-C6F324894737}"/>
    <cellStyle name="Normal 2 3 5 9 22" xfId="26148" xr:uid="{35FD64A2-85BB-4D38-A759-60BA7D36711D}"/>
    <cellStyle name="Normal 2 3 5 9 3" xfId="26149" xr:uid="{B85A1B66-5265-4817-8590-737DCA680887}"/>
    <cellStyle name="Normal 2 3 5 9 4" xfId="26150" xr:uid="{4A91DA98-3D51-474D-85C9-1FD885B37754}"/>
    <cellStyle name="Normal 2 3 5 9 5" xfId="26151" xr:uid="{FC11593D-FF95-42E7-A8D3-3DCA21C769A1}"/>
    <cellStyle name="Normal 2 3 5 9 6" xfId="26152" xr:uid="{2D89B8C4-7DCD-40CC-AFB0-99DFCC7636CF}"/>
    <cellStyle name="Normal 2 3 5 9 7" xfId="26153" xr:uid="{A1AC25C2-30B0-457E-A220-414B6B8C1CCF}"/>
    <cellStyle name="Normal 2 3 5 9 8" xfId="26154" xr:uid="{3752208F-4C28-41C7-BBA5-95E84311F86F}"/>
    <cellStyle name="Normal 2 3 5 9 9" xfId="26155" xr:uid="{5DA9F578-15B3-425A-A723-CCF0004A427F}"/>
    <cellStyle name="Normal 2 3 6" xfId="26156" xr:uid="{A0942C3D-BF73-4F81-ACDE-F36AB3699E83}"/>
    <cellStyle name="Normal 2 3 6 10" xfId="26157" xr:uid="{CDDECE2D-C966-43BC-94F6-6CFB2BAF3E8B}"/>
    <cellStyle name="Normal 2 3 6 10 10" xfId="26158" xr:uid="{CF53A39D-6272-4C60-857A-CE9FA741049A}"/>
    <cellStyle name="Normal 2 3 6 10 11" xfId="26159" xr:uid="{A7A9FE1D-1419-480F-87FB-20F190EC6E7C}"/>
    <cellStyle name="Normal 2 3 6 10 12" xfId="26160" xr:uid="{EEFD1AFC-4B8D-43E6-B569-0789D0BBD512}"/>
    <cellStyle name="Normal 2 3 6 10 13" xfId="26161" xr:uid="{9863DFA3-4F40-40F8-B345-B19720BF5CC6}"/>
    <cellStyle name="Normal 2 3 6 10 14" xfId="26162" xr:uid="{EA7637A5-860B-45E7-9066-C38D2586F5CB}"/>
    <cellStyle name="Normal 2 3 6 10 15" xfId="26163" xr:uid="{9D2E9F1B-8498-4D10-8C9F-67067DC1CA3A}"/>
    <cellStyle name="Normal 2 3 6 10 16" xfId="26164" xr:uid="{6E0DA5E2-E34D-4BF6-9D00-1F3D4A8DEB39}"/>
    <cellStyle name="Normal 2 3 6 10 17" xfId="26165" xr:uid="{A1631EBE-033F-494F-A796-8D2A868BD212}"/>
    <cellStyle name="Normal 2 3 6 10 18" xfId="26166" xr:uid="{5E31B77B-9B2E-4C29-8411-A5B695A70346}"/>
    <cellStyle name="Normal 2 3 6 10 19" xfId="26167" xr:uid="{493476E8-D579-4F13-B8AB-AC50DCDCF971}"/>
    <cellStyle name="Normal 2 3 6 10 2" xfId="26168" xr:uid="{6E8CF09B-343F-4DBA-A628-4048BBFEC3D5}"/>
    <cellStyle name="Normal 2 3 6 10 20" xfId="26169" xr:uid="{AE2708A4-C7AC-4E1B-9E90-D647A8B34033}"/>
    <cellStyle name="Normal 2 3 6 10 21" xfId="26170" xr:uid="{09BF4D84-6CCB-4EA2-846F-916BF3BF9D6B}"/>
    <cellStyle name="Normal 2 3 6 10 22" xfId="26171" xr:uid="{6266582B-E98A-4B4C-BD8A-EC67CFFEF4A0}"/>
    <cellStyle name="Normal 2 3 6 10 3" xfId="26172" xr:uid="{0ACD3703-1781-414A-BC44-37A70646D987}"/>
    <cellStyle name="Normal 2 3 6 10 4" xfId="26173" xr:uid="{BCBF5D48-8802-45AB-8CCD-A17BDCA1C021}"/>
    <cellStyle name="Normal 2 3 6 10 5" xfId="26174" xr:uid="{08B1F375-A1FD-4FEC-891D-F60D464ABB59}"/>
    <cellStyle name="Normal 2 3 6 10 6" xfId="26175" xr:uid="{A2816CEC-6416-43D8-97C3-9B5314EED781}"/>
    <cellStyle name="Normal 2 3 6 10 7" xfId="26176" xr:uid="{B309EABB-9BDE-43D2-9F62-B3B80D0AB07E}"/>
    <cellStyle name="Normal 2 3 6 10 8" xfId="26177" xr:uid="{591010C2-9026-4430-9C75-716B82629305}"/>
    <cellStyle name="Normal 2 3 6 10 9" xfId="26178" xr:uid="{7F61DF10-995A-4D1A-9FF0-44ABFA28B270}"/>
    <cellStyle name="Normal 2 3 6 11" xfId="26179" xr:uid="{99143B64-AE1B-460D-A625-0777AFF56E26}"/>
    <cellStyle name="Normal 2 3 6 12" xfId="26180" xr:uid="{A4E90858-AF35-48C9-AD8A-BB37804D0282}"/>
    <cellStyle name="Normal 2 3 6 13" xfId="26181" xr:uid="{300112B4-AFA9-44A9-B1E4-6FA522C61FB5}"/>
    <cellStyle name="Normal 2 3 6 14" xfId="26182" xr:uid="{6BF680D6-E4BA-4CC1-83DC-927B753E9210}"/>
    <cellStyle name="Normal 2 3 6 15" xfId="26183" xr:uid="{C0BA0649-93EA-4DDF-9EA5-AC07F4D353C1}"/>
    <cellStyle name="Normal 2 3 6 16" xfId="26184" xr:uid="{B53EA982-2A41-4753-8A8B-71C373718F32}"/>
    <cellStyle name="Normal 2 3 6 17" xfId="26185" xr:uid="{1E64495A-EBC8-4C64-BE7F-ED4175A0A3F9}"/>
    <cellStyle name="Normal 2 3 6 18" xfId="26186" xr:uid="{D30F5A2F-4080-4C11-8C07-6893A64AE11E}"/>
    <cellStyle name="Normal 2 3 6 19" xfId="26187" xr:uid="{D4F2E2EC-E16E-4473-9323-87C2434BC35D}"/>
    <cellStyle name="Normal 2 3 6 2" xfId="26188" xr:uid="{CA067FCB-F31C-4A9F-ADC7-1432C3AA1706}"/>
    <cellStyle name="Normal 2 3 6 2 10" xfId="26189" xr:uid="{1AE90112-9275-41FC-B505-BBB68651BA60}"/>
    <cellStyle name="Normal 2 3 6 2 11" xfId="26190" xr:uid="{F2C2E12F-B88B-4E7D-99C6-2892A2E6E592}"/>
    <cellStyle name="Normal 2 3 6 2 12" xfId="26191" xr:uid="{87005630-9D42-41B1-9AA5-7757741DFAF4}"/>
    <cellStyle name="Normal 2 3 6 2 13" xfId="26192" xr:uid="{9A27DF64-02E3-408A-AF96-18DBAB8F2E9F}"/>
    <cellStyle name="Normal 2 3 6 2 14" xfId="26193" xr:uid="{FB91ECDC-5EE4-40CB-8245-CE91AA4C1F9C}"/>
    <cellStyle name="Normal 2 3 6 2 15" xfId="26194" xr:uid="{10B75ABA-49C4-417D-A8A4-36167E0C5934}"/>
    <cellStyle name="Normal 2 3 6 2 16" xfId="26195" xr:uid="{20FE7CE2-1488-4BA9-B010-9BA737F337C4}"/>
    <cellStyle name="Normal 2 3 6 2 17" xfId="26196" xr:uid="{6BEF3163-5AC6-41B4-9804-710BB48E28E5}"/>
    <cellStyle name="Normal 2 3 6 2 18" xfId="26197" xr:uid="{47CEE43E-14C9-44AD-909C-8B7DE1E74A03}"/>
    <cellStyle name="Normal 2 3 6 2 19" xfId="26198" xr:uid="{A3E26AB3-0AAE-420B-9C41-0ECE0597577C}"/>
    <cellStyle name="Normal 2 3 6 2 2" xfId="26199" xr:uid="{C6D9B211-8ADC-4B88-B733-A40BF4AE1B16}"/>
    <cellStyle name="Normal 2 3 6 2 20" xfId="26200" xr:uid="{7BA4CA66-E842-4AC9-B47D-8B1B72EEFE35}"/>
    <cellStyle name="Normal 2 3 6 2 21" xfId="26201" xr:uid="{A2367918-C30B-40BE-97ED-0E5C34805A90}"/>
    <cellStyle name="Normal 2 3 6 2 22" xfId="26202" xr:uid="{C7F53F28-AA6D-407F-B2C1-618DB0176917}"/>
    <cellStyle name="Normal 2 3 6 2 3" xfId="26203" xr:uid="{561AE81B-4794-4748-B168-B7061A7A49A1}"/>
    <cellStyle name="Normal 2 3 6 2 4" xfId="26204" xr:uid="{C0465163-610E-4C09-A121-C2808B01493B}"/>
    <cellStyle name="Normal 2 3 6 2 5" xfId="26205" xr:uid="{B1F282C9-A1B1-4D1B-A626-EE64941FA02D}"/>
    <cellStyle name="Normal 2 3 6 2 6" xfId="26206" xr:uid="{48CFE411-E80D-4777-9073-4A77E9F2512C}"/>
    <cellStyle name="Normal 2 3 6 2 7" xfId="26207" xr:uid="{7AAC3BE3-6904-4DC4-AF47-EEFA510A08C6}"/>
    <cellStyle name="Normal 2 3 6 2 8" xfId="26208" xr:uid="{85C10A6C-1C6A-4161-A71B-0A8CBAD497F7}"/>
    <cellStyle name="Normal 2 3 6 2 9" xfId="26209" xr:uid="{1A1C1B00-DE6D-4148-9865-744864BA15CF}"/>
    <cellStyle name="Normal 2 3 6 20" xfId="26210" xr:uid="{D327228E-4B08-4754-AB8E-6252B1435A6B}"/>
    <cellStyle name="Normal 2 3 6 21" xfId="26211" xr:uid="{EF9A1C08-0776-453C-B2B7-607F32DED23D}"/>
    <cellStyle name="Normal 2 3 6 22" xfId="26212" xr:uid="{91F9C726-4ADD-4B02-9B0B-0397DED64100}"/>
    <cellStyle name="Normal 2 3 6 23" xfId="26213" xr:uid="{5C40E1F8-9446-461C-8D1C-3E551C4B1525}"/>
    <cellStyle name="Normal 2 3 6 24" xfId="26214" xr:uid="{721B38C2-D86C-4F9D-A787-97592AAEAC3B}"/>
    <cellStyle name="Normal 2 3 6 25" xfId="26215" xr:uid="{7C53682B-4FDE-4134-B10F-0C849C15D2C5}"/>
    <cellStyle name="Normal 2 3 6 26" xfId="26216" xr:uid="{CDA60A75-1652-47A7-B92A-FB73618D05FE}"/>
    <cellStyle name="Normal 2 3 6 27" xfId="26217" xr:uid="{4E3E4EFF-4EC8-4769-97B7-339252909E29}"/>
    <cellStyle name="Normal 2 3 6 28" xfId="26218" xr:uid="{50B160CF-B1A9-41BF-B234-3B9913B0EE2D}"/>
    <cellStyle name="Normal 2 3 6 29" xfId="26219" xr:uid="{F932A875-A5F1-4034-9FDC-E5E94F96DD66}"/>
    <cellStyle name="Normal 2 3 6 3" xfId="26220" xr:uid="{DF2412C3-2F7A-4E0E-9F06-671441890717}"/>
    <cellStyle name="Normal 2 3 6 3 10" xfId="26221" xr:uid="{A4519B9E-8056-497C-8AF6-19964BCFC67B}"/>
    <cellStyle name="Normal 2 3 6 3 11" xfId="26222" xr:uid="{A2FC5715-1769-4143-918E-D47B4A33ECD5}"/>
    <cellStyle name="Normal 2 3 6 3 12" xfId="26223" xr:uid="{2CC4B8FE-E25E-45D9-8AC9-C0496D5C4F04}"/>
    <cellStyle name="Normal 2 3 6 3 13" xfId="26224" xr:uid="{E4C9BAE8-3C29-4222-AECF-623092488BD9}"/>
    <cellStyle name="Normal 2 3 6 3 14" xfId="26225" xr:uid="{69947B1C-6835-4538-B62D-665A2D463E2E}"/>
    <cellStyle name="Normal 2 3 6 3 15" xfId="26226" xr:uid="{52E4356D-D7F1-48FC-81E5-500388A7F7FE}"/>
    <cellStyle name="Normal 2 3 6 3 16" xfId="26227" xr:uid="{624F0220-7358-48BA-AE64-F89DEBA278D4}"/>
    <cellStyle name="Normal 2 3 6 3 17" xfId="26228" xr:uid="{5AF2B46F-942A-4974-AEB1-BA46DAFA8215}"/>
    <cellStyle name="Normal 2 3 6 3 18" xfId="26229" xr:uid="{A8902B04-CE4D-48B1-8C17-36CA812DA4BA}"/>
    <cellStyle name="Normal 2 3 6 3 19" xfId="26230" xr:uid="{C71F6574-0A7E-4C95-979D-F49F94E142D8}"/>
    <cellStyle name="Normal 2 3 6 3 2" xfId="26231" xr:uid="{6BC3B75B-C7D4-4A27-8410-520CCBF4D8D5}"/>
    <cellStyle name="Normal 2 3 6 3 20" xfId="26232" xr:uid="{447E337E-83D5-4F34-A489-270701C80535}"/>
    <cellStyle name="Normal 2 3 6 3 21" xfId="26233" xr:uid="{5820840F-B76A-42C0-9639-219B8240CFC8}"/>
    <cellStyle name="Normal 2 3 6 3 22" xfId="26234" xr:uid="{E065991C-D7E8-47BD-9A6B-A789672FA458}"/>
    <cellStyle name="Normal 2 3 6 3 3" xfId="26235" xr:uid="{66A43296-80D4-4F10-B51E-A7234138202C}"/>
    <cellStyle name="Normal 2 3 6 3 4" xfId="26236" xr:uid="{F4F0C85B-2CC5-47A6-A9BE-31DD023FCA31}"/>
    <cellStyle name="Normal 2 3 6 3 5" xfId="26237" xr:uid="{539D29D4-5689-4146-B9AA-50BB1849A0C2}"/>
    <cellStyle name="Normal 2 3 6 3 6" xfId="26238" xr:uid="{0A5739AF-A247-4E07-89F8-6240AF816CA5}"/>
    <cellStyle name="Normal 2 3 6 3 7" xfId="26239" xr:uid="{C066A1D1-7835-4430-BF83-735EA10146A8}"/>
    <cellStyle name="Normal 2 3 6 3 8" xfId="26240" xr:uid="{AD723ECB-6801-40F0-A59E-D21A5497F61A}"/>
    <cellStyle name="Normal 2 3 6 3 9" xfId="26241" xr:uid="{90F1E7BF-4588-4CEA-878F-7D55DAD3F227}"/>
    <cellStyle name="Normal 2 3 6 30" xfId="26242" xr:uid="{08AF9007-2012-4381-9B5B-24838A904D4B}"/>
    <cellStyle name="Normal 2 3 6 31" xfId="26243" xr:uid="{D3303437-7BA1-4593-A7BA-70BC83A25374}"/>
    <cellStyle name="Normal 2 3 6 4" xfId="26244" xr:uid="{8C91C89C-E5DA-4188-AD6B-4BCBA8ECCB96}"/>
    <cellStyle name="Normal 2 3 6 4 10" xfId="26245" xr:uid="{1043796F-BE75-4BA3-BE16-04EF9D9C21F0}"/>
    <cellStyle name="Normal 2 3 6 4 11" xfId="26246" xr:uid="{35E5BD33-A093-4EE4-85A8-6253D3788361}"/>
    <cellStyle name="Normal 2 3 6 4 12" xfId="26247" xr:uid="{6998476F-D757-4E37-89DE-EF1D6CA331A2}"/>
    <cellStyle name="Normal 2 3 6 4 13" xfId="26248" xr:uid="{82A322A7-DC4C-4B79-BA51-DCCD085A2E43}"/>
    <cellStyle name="Normal 2 3 6 4 14" xfId="26249" xr:uid="{806AC966-B1A1-4B55-9A97-34E6B7952344}"/>
    <cellStyle name="Normal 2 3 6 4 15" xfId="26250" xr:uid="{3F578A99-C441-45FD-A271-1D882DC0D1FD}"/>
    <cellStyle name="Normal 2 3 6 4 16" xfId="26251" xr:uid="{22869E74-B640-4B92-B332-2F14FC132C08}"/>
    <cellStyle name="Normal 2 3 6 4 17" xfId="26252" xr:uid="{28899E04-126A-4CCB-B056-FD13053EF489}"/>
    <cellStyle name="Normal 2 3 6 4 18" xfId="26253" xr:uid="{0DA20453-1FAA-4914-9EF0-2520A1B59E6E}"/>
    <cellStyle name="Normal 2 3 6 4 19" xfId="26254" xr:uid="{F29178B1-9995-4B59-B791-849284CB6F11}"/>
    <cellStyle name="Normal 2 3 6 4 2" xfId="26255" xr:uid="{CEFD7F66-60F3-4CD2-9278-815B7D269349}"/>
    <cellStyle name="Normal 2 3 6 4 20" xfId="26256" xr:uid="{91A31D43-09F1-4BEA-B4E7-D41DACE0EDDD}"/>
    <cellStyle name="Normal 2 3 6 4 21" xfId="26257" xr:uid="{F09FFFE4-7FEF-4926-A097-B5855AF80D8D}"/>
    <cellStyle name="Normal 2 3 6 4 22" xfId="26258" xr:uid="{DCD7AEF6-0392-4BCC-B1EE-033852304E81}"/>
    <cellStyle name="Normal 2 3 6 4 3" xfId="26259" xr:uid="{F0FFD03B-A2ED-42B8-86B4-C592BA273253}"/>
    <cellStyle name="Normal 2 3 6 4 4" xfId="26260" xr:uid="{132F97EE-22A5-47ED-AA5C-B9F5C0EA6046}"/>
    <cellStyle name="Normal 2 3 6 4 5" xfId="26261" xr:uid="{68130320-2428-4712-81C9-F7037B1855B1}"/>
    <cellStyle name="Normal 2 3 6 4 6" xfId="26262" xr:uid="{0CFC6BF0-6043-4FA5-BF0C-A9DD892F78C5}"/>
    <cellStyle name="Normal 2 3 6 4 7" xfId="26263" xr:uid="{F2224C78-5600-4441-A3C6-9C06631D02CD}"/>
    <cellStyle name="Normal 2 3 6 4 8" xfId="26264" xr:uid="{98245359-5160-4A26-8693-1E9715DC16EC}"/>
    <cellStyle name="Normal 2 3 6 4 9" xfId="26265" xr:uid="{00AD1B55-0464-4A24-B929-9AE3F8E0CD19}"/>
    <cellStyle name="Normal 2 3 6 5" xfId="26266" xr:uid="{126F47FD-DC5A-411D-8693-4FE99A25BE4E}"/>
    <cellStyle name="Normal 2 3 6 5 10" xfId="26267" xr:uid="{210E79E4-1AA9-40BE-AEFA-C1727D4D3EA6}"/>
    <cellStyle name="Normal 2 3 6 5 11" xfId="26268" xr:uid="{6F1FFEB9-4596-4733-A662-AC1FC585D76C}"/>
    <cellStyle name="Normal 2 3 6 5 12" xfId="26269" xr:uid="{50A9B94F-3AFF-41F9-9100-A5585105A433}"/>
    <cellStyle name="Normal 2 3 6 5 13" xfId="26270" xr:uid="{DD01E8C1-6905-4958-B8EC-DC4FAE950AC8}"/>
    <cellStyle name="Normal 2 3 6 5 14" xfId="26271" xr:uid="{374A4D7C-121C-4B9A-B9EB-32A20DB668F3}"/>
    <cellStyle name="Normal 2 3 6 5 15" xfId="26272" xr:uid="{20FEC608-A0C2-4B90-8645-716056975606}"/>
    <cellStyle name="Normal 2 3 6 5 16" xfId="26273" xr:uid="{0C1CB91C-D7E9-4461-967F-1931EECD9007}"/>
    <cellStyle name="Normal 2 3 6 5 17" xfId="26274" xr:uid="{91D38AAD-3A40-407E-BED5-34397FF8C1C7}"/>
    <cellStyle name="Normal 2 3 6 5 18" xfId="26275" xr:uid="{99CD67F4-E6D8-4667-8C0F-D13DB8FB99D0}"/>
    <cellStyle name="Normal 2 3 6 5 19" xfId="26276" xr:uid="{3C621418-4C89-4658-99A4-7511329C8EDB}"/>
    <cellStyle name="Normal 2 3 6 5 2" xfId="26277" xr:uid="{80922FDB-D199-4E59-B0D1-17BA5CEBCB4A}"/>
    <cellStyle name="Normal 2 3 6 5 20" xfId="26278" xr:uid="{2F57FB3F-518F-471E-95A2-E8DFAA594502}"/>
    <cellStyle name="Normal 2 3 6 5 21" xfId="26279" xr:uid="{A9DB6EDC-FCE4-479C-8290-278E5EAD60CC}"/>
    <cellStyle name="Normal 2 3 6 5 22" xfId="26280" xr:uid="{02C802E0-D2DC-49CF-A8B2-D7D70E85E71A}"/>
    <cellStyle name="Normal 2 3 6 5 3" xfId="26281" xr:uid="{2754E101-9442-41D6-A5AF-C37FB0F96D11}"/>
    <cellStyle name="Normal 2 3 6 5 4" xfId="26282" xr:uid="{7941D4F0-D5D9-4D66-B96F-522E787DCCE0}"/>
    <cellStyle name="Normal 2 3 6 5 5" xfId="26283" xr:uid="{0627DC89-7A55-4B70-A702-5DBE2B1FACDE}"/>
    <cellStyle name="Normal 2 3 6 5 6" xfId="26284" xr:uid="{A73C5DDD-8C05-452A-BA60-FA7845677360}"/>
    <cellStyle name="Normal 2 3 6 5 7" xfId="26285" xr:uid="{53085E98-5148-469E-B834-C0970B00C861}"/>
    <cellStyle name="Normal 2 3 6 5 8" xfId="26286" xr:uid="{7CE8D7F6-E5A7-490F-A367-17FBF09C02C9}"/>
    <cellStyle name="Normal 2 3 6 5 9" xfId="26287" xr:uid="{4E3BA5B1-3E01-4B53-B536-C00DB3BBD8D6}"/>
    <cellStyle name="Normal 2 3 6 6" xfId="26288" xr:uid="{A096B260-672A-45F7-A882-87E02ECDA118}"/>
    <cellStyle name="Normal 2 3 6 6 10" xfId="26289" xr:uid="{DAFBDDDC-6448-456C-BF7F-C458443C7453}"/>
    <cellStyle name="Normal 2 3 6 6 11" xfId="26290" xr:uid="{EABEA7C1-CDFE-42FD-991D-38DA85861511}"/>
    <cellStyle name="Normal 2 3 6 6 12" xfId="26291" xr:uid="{24315176-6AE2-479A-82E1-82670B49A456}"/>
    <cellStyle name="Normal 2 3 6 6 13" xfId="26292" xr:uid="{FBD00B60-CD0C-4ED3-B3D5-63AD1C126356}"/>
    <cellStyle name="Normal 2 3 6 6 14" xfId="26293" xr:uid="{ABE10D33-0047-4ADD-8A0D-6CE1CD9F5539}"/>
    <cellStyle name="Normal 2 3 6 6 15" xfId="26294" xr:uid="{5D757773-39AE-4566-8A67-C400981A7B7D}"/>
    <cellStyle name="Normal 2 3 6 6 16" xfId="26295" xr:uid="{2C75438A-02A8-408E-A50D-0E29C2E66E21}"/>
    <cellStyle name="Normal 2 3 6 6 17" xfId="26296" xr:uid="{CC4D52AE-432C-4871-B54A-2C3683D41772}"/>
    <cellStyle name="Normal 2 3 6 6 18" xfId="26297" xr:uid="{185F829D-BE42-4034-B24C-E885953A638E}"/>
    <cellStyle name="Normal 2 3 6 6 19" xfId="26298" xr:uid="{6A1625E2-3AAE-4755-B94C-60A51A3363A8}"/>
    <cellStyle name="Normal 2 3 6 6 2" xfId="26299" xr:uid="{45C1DDB6-9219-4F68-8307-065F91DF87C9}"/>
    <cellStyle name="Normal 2 3 6 6 20" xfId="26300" xr:uid="{68E371F8-B3BD-4E2D-958A-F238CE754790}"/>
    <cellStyle name="Normal 2 3 6 6 21" xfId="26301" xr:uid="{07783241-A7F8-4FDE-A221-4F6CFF9AB257}"/>
    <cellStyle name="Normal 2 3 6 6 22" xfId="26302" xr:uid="{3B7702A8-9387-457A-B7C6-3F9DD545F5B8}"/>
    <cellStyle name="Normal 2 3 6 6 3" xfId="26303" xr:uid="{5D8501A0-F151-487F-B890-0557304415D1}"/>
    <cellStyle name="Normal 2 3 6 6 4" xfId="26304" xr:uid="{025B55F8-0FF9-4BC9-A1C5-4E6DD8F6B569}"/>
    <cellStyle name="Normal 2 3 6 6 5" xfId="26305" xr:uid="{0B670931-36BD-4406-B925-012CD37DF886}"/>
    <cellStyle name="Normal 2 3 6 6 6" xfId="26306" xr:uid="{2AE6915A-A64B-4CFD-922C-2A5C31559AA4}"/>
    <cellStyle name="Normal 2 3 6 6 7" xfId="26307" xr:uid="{36C466D7-2092-4D78-95BE-94CBEBAC898D}"/>
    <cellStyle name="Normal 2 3 6 6 8" xfId="26308" xr:uid="{671A7B97-14DA-4474-8FB1-0DC376FE43DE}"/>
    <cellStyle name="Normal 2 3 6 6 9" xfId="26309" xr:uid="{2D9A4BBD-AE21-4B89-BCCB-7FB891B90D9E}"/>
    <cellStyle name="Normal 2 3 6 7" xfId="26310" xr:uid="{B6735903-576F-4F00-902E-FDBB90163D96}"/>
    <cellStyle name="Normal 2 3 6 7 10" xfId="26311" xr:uid="{BD17E3B4-963C-40DC-925D-31716DCACB89}"/>
    <cellStyle name="Normal 2 3 6 7 11" xfId="26312" xr:uid="{28484D42-7239-4AF9-85DB-3BB2B60AABEB}"/>
    <cellStyle name="Normal 2 3 6 7 12" xfId="26313" xr:uid="{707BA705-4D76-4567-A07B-84D23332F804}"/>
    <cellStyle name="Normal 2 3 6 7 13" xfId="26314" xr:uid="{481D34FF-40D5-4059-B057-0F13A16BB0AC}"/>
    <cellStyle name="Normal 2 3 6 7 14" xfId="26315" xr:uid="{477EB6A8-147E-45CE-B512-9E75608E59D4}"/>
    <cellStyle name="Normal 2 3 6 7 15" xfId="26316" xr:uid="{CA20666E-8488-495F-B757-232AA301B602}"/>
    <cellStyle name="Normal 2 3 6 7 16" xfId="26317" xr:uid="{E322D7DC-CFDD-4BB7-B947-DC021BA08091}"/>
    <cellStyle name="Normal 2 3 6 7 17" xfId="26318" xr:uid="{E7DB99B0-8A75-4AB0-A130-CB9682393F2D}"/>
    <cellStyle name="Normal 2 3 6 7 18" xfId="26319" xr:uid="{AF26ED5A-4B33-4377-B67E-D15D1C45D463}"/>
    <cellStyle name="Normal 2 3 6 7 19" xfId="26320" xr:uid="{5FED9083-9CEA-4A6F-9FF0-8B8D347B94E4}"/>
    <cellStyle name="Normal 2 3 6 7 2" xfId="26321" xr:uid="{8E807EB1-CF8A-457A-941E-40713B745214}"/>
    <cellStyle name="Normal 2 3 6 7 20" xfId="26322" xr:uid="{7F299244-0716-4B22-B970-D9660AC5DB95}"/>
    <cellStyle name="Normal 2 3 6 7 21" xfId="26323" xr:uid="{589B36CA-61CB-4703-A417-175701C13387}"/>
    <cellStyle name="Normal 2 3 6 7 22" xfId="26324" xr:uid="{9BC71FE2-4C13-46C6-A93D-BCF026E8FC90}"/>
    <cellStyle name="Normal 2 3 6 7 3" xfId="26325" xr:uid="{BABF8463-6524-4E9D-AC15-3FD55231429F}"/>
    <cellStyle name="Normal 2 3 6 7 4" xfId="26326" xr:uid="{C14BF2CB-0F28-4D5B-B7B7-7155D2977179}"/>
    <cellStyle name="Normal 2 3 6 7 5" xfId="26327" xr:uid="{D0F06659-2D4B-40E4-876F-895A4BCBA1EA}"/>
    <cellStyle name="Normal 2 3 6 7 6" xfId="26328" xr:uid="{850EFDE1-BC9C-4D2E-9EA5-1D87CFBAABBA}"/>
    <cellStyle name="Normal 2 3 6 7 7" xfId="26329" xr:uid="{177029D9-6884-4A12-9272-203CB40C2AAD}"/>
    <cellStyle name="Normal 2 3 6 7 8" xfId="26330" xr:uid="{2B1BEB33-38EE-4F15-A015-537265DE3264}"/>
    <cellStyle name="Normal 2 3 6 7 9" xfId="26331" xr:uid="{2128B382-BDC7-4EE1-9BAA-BE4144A1D765}"/>
    <cellStyle name="Normal 2 3 6 8" xfId="26332" xr:uid="{306D5149-56DF-4749-9B2A-8CBE2CE6D8A1}"/>
    <cellStyle name="Normal 2 3 6 8 10" xfId="26333" xr:uid="{0C873E9A-7E26-40BB-8719-47F14446A1E7}"/>
    <cellStyle name="Normal 2 3 6 8 11" xfId="26334" xr:uid="{91FAF120-9397-4C61-91F7-96D1AEC50AFF}"/>
    <cellStyle name="Normal 2 3 6 8 12" xfId="26335" xr:uid="{8EB8B83E-EDE7-4F4A-BD65-2265803D5108}"/>
    <cellStyle name="Normal 2 3 6 8 13" xfId="26336" xr:uid="{E73A7439-C260-41B7-A66E-74942C0CC7ED}"/>
    <cellStyle name="Normal 2 3 6 8 14" xfId="26337" xr:uid="{736F2575-D706-4128-8F6D-9F5288C82BCE}"/>
    <cellStyle name="Normal 2 3 6 8 15" xfId="26338" xr:uid="{CA0B83E0-309B-4853-A827-80990A542D06}"/>
    <cellStyle name="Normal 2 3 6 8 16" xfId="26339" xr:uid="{53B2F412-32D7-4AAF-9286-1BD2867C47F5}"/>
    <cellStyle name="Normal 2 3 6 8 17" xfId="26340" xr:uid="{F0108943-60FE-4C9B-954D-B6EEC25D8FEA}"/>
    <cellStyle name="Normal 2 3 6 8 18" xfId="26341" xr:uid="{2DC5932F-46C5-48AD-9EAC-A8D2E77C1177}"/>
    <cellStyle name="Normal 2 3 6 8 19" xfId="26342" xr:uid="{E3DE4B67-FC5F-4A43-B827-814A05A3C1A6}"/>
    <cellStyle name="Normal 2 3 6 8 2" xfId="26343" xr:uid="{9784DB55-73AB-4866-BA19-B83C3E8B2516}"/>
    <cellStyle name="Normal 2 3 6 8 20" xfId="26344" xr:uid="{C916F2BF-8196-4A4A-B5D8-469A99FB30E8}"/>
    <cellStyle name="Normal 2 3 6 8 21" xfId="26345" xr:uid="{36DABE09-36E2-4491-B9F4-59DC4C7282F5}"/>
    <cellStyle name="Normal 2 3 6 8 22" xfId="26346" xr:uid="{5F828D82-9CD3-4A7D-981A-85D9CE2710F7}"/>
    <cellStyle name="Normal 2 3 6 8 3" xfId="26347" xr:uid="{BE1058A9-8B85-4400-A2E5-E25E65A2D1E3}"/>
    <cellStyle name="Normal 2 3 6 8 4" xfId="26348" xr:uid="{895CB1DD-7140-46C9-B258-1EE26F439CA2}"/>
    <cellStyle name="Normal 2 3 6 8 5" xfId="26349" xr:uid="{0C79E663-1B2E-4377-966A-85D85628562E}"/>
    <cellStyle name="Normal 2 3 6 8 6" xfId="26350" xr:uid="{F41B525A-ABD0-4891-BCEE-2D7EA1938E47}"/>
    <cellStyle name="Normal 2 3 6 8 7" xfId="26351" xr:uid="{E31A6DE8-468C-4591-8AA7-DA8393A5CE37}"/>
    <cellStyle name="Normal 2 3 6 8 8" xfId="26352" xr:uid="{26182CEF-4E1B-4A38-B3ED-10F0B41554B4}"/>
    <cellStyle name="Normal 2 3 6 8 9" xfId="26353" xr:uid="{D79AC31A-DB07-4797-8949-65A292E03CB8}"/>
    <cellStyle name="Normal 2 3 6 9" xfId="26354" xr:uid="{BAEF69DD-A970-4B76-9208-4BF233097EDB}"/>
    <cellStyle name="Normal 2 3 6 9 10" xfId="26355" xr:uid="{388854DD-B5DB-4816-8F97-910D25C12F1E}"/>
    <cellStyle name="Normal 2 3 6 9 11" xfId="26356" xr:uid="{8A5BCDA1-4310-4462-9FAB-5A82DC164B4C}"/>
    <cellStyle name="Normal 2 3 6 9 12" xfId="26357" xr:uid="{E7C58276-8F2F-475E-B11E-4171B39B2614}"/>
    <cellStyle name="Normal 2 3 6 9 13" xfId="26358" xr:uid="{B9B41960-94CC-4332-BE68-C2CCE82908A0}"/>
    <cellStyle name="Normal 2 3 6 9 14" xfId="26359" xr:uid="{7DB72918-AC8C-41C0-A412-8B6CFF165EBE}"/>
    <cellStyle name="Normal 2 3 6 9 15" xfId="26360" xr:uid="{0F2D9D3B-310F-4D45-BA7B-FF865994C3D0}"/>
    <cellStyle name="Normal 2 3 6 9 16" xfId="26361" xr:uid="{7B8C638A-DB31-4094-A84C-8442376AD11A}"/>
    <cellStyle name="Normal 2 3 6 9 17" xfId="26362" xr:uid="{BD17A36F-171F-45F1-A3F6-6778F520069C}"/>
    <cellStyle name="Normal 2 3 6 9 18" xfId="26363" xr:uid="{77553700-B22C-4A2E-BDE7-A10FDFA97C90}"/>
    <cellStyle name="Normal 2 3 6 9 19" xfId="26364" xr:uid="{08E10937-0440-4B20-B189-DC626BD120FA}"/>
    <cellStyle name="Normal 2 3 6 9 2" xfId="26365" xr:uid="{31344DC2-E8CE-4D59-ACD5-05B854804327}"/>
    <cellStyle name="Normal 2 3 6 9 20" xfId="26366" xr:uid="{511CD028-B9EA-4F04-AD88-CD22AAC0F029}"/>
    <cellStyle name="Normal 2 3 6 9 21" xfId="26367" xr:uid="{20B8856A-805A-413B-923B-91E958840FAC}"/>
    <cellStyle name="Normal 2 3 6 9 22" xfId="26368" xr:uid="{1D4995C6-7050-4FBC-82A7-DF6B82FBD2D6}"/>
    <cellStyle name="Normal 2 3 6 9 3" xfId="26369" xr:uid="{7C33534E-D438-49C8-93B9-E8B52320882C}"/>
    <cellStyle name="Normal 2 3 6 9 4" xfId="26370" xr:uid="{5F7772E3-173F-4103-93EF-0073538F187B}"/>
    <cellStyle name="Normal 2 3 6 9 5" xfId="26371" xr:uid="{8F4A84A6-9713-446A-9933-B6E6B74B95A0}"/>
    <cellStyle name="Normal 2 3 6 9 6" xfId="26372" xr:uid="{32220FCA-9292-49C5-8FC6-16EF18417783}"/>
    <cellStyle name="Normal 2 3 6 9 7" xfId="26373" xr:uid="{31BB0696-F216-4C6F-B45B-666DAE608E56}"/>
    <cellStyle name="Normal 2 3 6 9 8" xfId="26374" xr:uid="{CDE4F3B8-5E39-4B36-A65A-15CE764C2E31}"/>
    <cellStyle name="Normal 2 3 6 9 9" xfId="26375" xr:uid="{008300FC-8575-46DF-9578-582C4DAE39A1}"/>
    <cellStyle name="Normal 2 3 7" xfId="26376" xr:uid="{0E9687F8-382E-47D5-A28F-DA6F47AA9147}"/>
    <cellStyle name="Normal 2 3 7 10" xfId="26377" xr:uid="{BBBA6C15-76D2-49D3-9EAF-A97DEF56AD04}"/>
    <cellStyle name="Normal 2 3 7 11" xfId="26378" xr:uid="{0F370B5C-A1AB-4C64-8384-46795DF5DE64}"/>
    <cellStyle name="Normal 2 3 7 12" xfId="26379" xr:uid="{7B4E694F-8666-4AF9-85DE-8B19989F851F}"/>
    <cellStyle name="Normal 2 3 7 13" xfId="26380" xr:uid="{909FF036-7CC4-42DE-A546-6A03FE9326C5}"/>
    <cellStyle name="Normal 2 3 7 14" xfId="26381" xr:uid="{03BFAA56-674A-4851-85BB-361DE90F52C7}"/>
    <cellStyle name="Normal 2 3 7 15" xfId="26382" xr:uid="{53B47BCA-2440-4F75-B8B1-7C2CC8D6EB9C}"/>
    <cellStyle name="Normal 2 3 7 16" xfId="26383" xr:uid="{68ABF376-E22A-4B7E-BB37-76D31FDA2BD4}"/>
    <cellStyle name="Normal 2 3 7 17" xfId="26384" xr:uid="{08E7B41E-7937-4445-9616-96E104345D59}"/>
    <cellStyle name="Normal 2 3 7 18" xfId="26385" xr:uid="{4BFA500A-1626-4E32-A5C1-BAB997027552}"/>
    <cellStyle name="Normal 2 3 7 19" xfId="26386" xr:uid="{C07343AF-FC56-43C7-82F5-D6DCDEB9D9F8}"/>
    <cellStyle name="Normal 2 3 7 2" xfId="26387" xr:uid="{F1890EDD-A50D-472B-BD9D-A42161768B3A}"/>
    <cellStyle name="Normal 2 3 7 20" xfId="26388" xr:uid="{22A36BEE-A69A-45FD-9D84-2EC6EB6DCA0B}"/>
    <cellStyle name="Normal 2 3 7 21" xfId="26389" xr:uid="{A7A9D973-745C-4681-9705-8738F309E12C}"/>
    <cellStyle name="Normal 2 3 7 22" xfId="26390" xr:uid="{A1E016B1-251C-45D8-AEC0-24FD4D9DFB41}"/>
    <cellStyle name="Normal 2 3 7 3" xfId="26391" xr:uid="{E8836F8C-ACD6-4B24-9072-2AB654F40CEE}"/>
    <cellStyle name="Normal 2 3 7 4" xfId="26392" xr:uid="{80A442F6-4397-4634-BD9C-10AF2956E07A}"/>
    <cellStyle name="Normal 2 3 7 5" xfId="26393" xr:uid="{67DFCF66-9AFF-4145-AC9E-DA3C257E516D}"/>
    <cellStyle name="Normal 2 3 7 6" xfId="26394" xr:uid="{2B55F232-63FA-4A74-8500-0AB15A4FE17A}"/>
    <cellStyle name="Normal 2 3 7 7" xfId="26395" xr:uid="{3AAF3B6B-5F27-4C95-B985-4EF64D85C365}"/>
    <cellStyle name="Normal 2 3 7 8" xfId="26396" xr:uid="{F19FA344-781F-4A1B-B31C-8F2128BDDE2A}"/>
    <cellStyle name="Normal 2 3 7 9" xfId="26397" xr:uid="{535D104A-8AEE-4CDB-BCF7-69B06BA2998A}"/>
    <cellStyle name="Normal 2 3 8" xfId="26398" xr:uid="{F23BE3FA-41F4-4603-8317-90B3657E268F}"/>
    <cellStyle name="Normal 2 3 8 10" xfId="26399" xr:uid="{CF82998E-E092-4D63-8F14-4881E3049BC4}"/>
    <cellStyle name="Normal 2 3 8 11" xfId="26400" xr:uid="{780CAF32-8A10-442B-9425-430E5E815D93}"/>
    <cellStyle name="Normal 2 3 8 12" xfId="26401" xr:uid="{82A28237-77B5-47DC-8E0A-7FBE27D16F34}"/>
    <cellStyle name="Normal 2 3 8 13" xfId="26402" xr:uid="{2DAEF1B7-1CFD-491F-B1EA-39076B78BF08}"/>
    <cellStyle name="Normal 2 3 8 14" xfId="26403" xr:uid="{7D20537E-60B2-442A-B2AD-082F1D8AC7C3}"/>
    <cellStyle name="Normal 2 3 8 15" xfId="26404" xr:uid="{722D2AB0-E10C-4671-A179-CC953ADFD447}"/>
    <cellStyle name="Normal 2 3 8 16" xfId="26405" xr:uid="{23513766-6B86-4ECB-8BE3-73327DDA66E0}"/>
    <cellStyle name="Normal 2 3 8 17" xfId="26406" xr:uid="{C40A5858-5084-4A06-AD31-D9F1DF42366C}"/>
    <cellStyle name="Normal 2 3 8 18" xfId="26407" xr:uid="{C20C3F2F-675A-4D6E-B258-0CE046C1F5F0}"/>
    <cellStyle name="Normal 2 3 8 19" xfId="26408" xr:uid="{ACE92468-3AE2-4516-95FC-F9CC6DD2BB3D}"/>
    <cellStyle name="Normal 2 3 8 2" xfId="26409" xr:uid="{EB2A6002-74BE-4068-A45B-9BFC35EE13BB}"/>
    <cellStyle name="Normal 2 3 8 20" xfId="26410" xr:uid="{C65A43D5-E788-491D-AB11-9A6A52713442}"/>
    <cellStyle name="Normal 2 3 8 21" xfId="26411" xr:uid="{69E7A06C-4C47-4C88-921D-3C85D9AF6324}"/>
    <cellStyle name="Normal 2 3 8 22" xfId="26412" xr:uid="{B1E8F047-1FB3-4539-86E0-FAC2E8FE85A4}"/>
    <cellStyle name="Normal 2 3 8 3" xfId="26413" xr:uid="{2C91A7DF-9858-49F0-BEB9-2E7E4A1126DD}"/>
    <cellStyle name="Normal 2 3 8 4" xfId="26414" xr:uid="{76661F91-97BE-4679-B7CB-E4A8D35F2C59}"/>
    <cellStyle name="Normal 2 3 8 5" xfId="26415" xr:uid="{D3C53F26-4E6E-4397-BF8F-DF1DF68AA43D}"/>
    <cellStyle name="Normal 2 3 8 6" xfId="26416" xr:uid="{539C3B3D-C49C-4611-91ED-B42E8F8861EF}"/>
    <cellStyle name="Normal 2 3 8 7" xfId="26417" xr:uid="{04C16B13-FE17-49DB-A7A3-AA440469DB2A}"/>
    <cellStyle name="Normal 2 3 8 8" xfId="26418" xr:uid="{CF3BBB27-8EE7-416E-91DD-949F32C6BB1E}"/>
    <cellStyle name="Normal 2 3 8 9" xfId="26419" xr:uid="{D8F539AA-6883-4DF1-A7B1-5A768D3C9719}"/>
    <cellStyle name="Normal 2 3 9" xfId="26420" xr:uid="{71892600-22BB-453E-9B17-69D7C6AD77FE}"/>
    <cellStyle name="Normal 2 3 9 10" xfId="26421" xr:uid="{F40ECF41-D8DD-4342-AB0D-3E7486C30ADC}"/>
    <cellStyle name="Normal 2 3 9 11" xfId="26422" xr:uid="{2149EA29-D823-40BD-98F8-C87E1EA48F59}"/>
    <cellStyle name="Normal 2 3 9 12" xfId="26423" xr:uid="{A1AA69BA-FB24-43D4-8F1F-95C1C953123D}"/>
    <cellStyle name="Normal 2 3 9 13" xfId="26424" xr:uid="{F2F6CC49-54EC-4E51-A95B-539D33C90A71}"/>
    <cellStyle name="Normal 2 3 9 14" xfId="26425" xr:uid="{13248E78-C85D-4663-9FEF-333990D7BD7D}"/>
    <cellStyle name="Normal 2 3 9 15" xfId="26426" xr:uid="{FF980B03-D85D-4524-92DF-A579CBA31649}"/>
    <cellStyle name="Normal 2 3 9 16" xfId="26427" xr:uid="{5CEE2EC2-26B5-4211-9BEE-9E416F3E5214}"/>
    <cellStyle name="Normal 2 3 9 17" xfId="26428" xr:uid="{452FFCE6-DCAA-49BD-BD13-7EC1205B47AA}"/>
    <cellStyle name="Normal 2 3 9 18" xfId="26429" xr:uid="{60C6C989-3AB6-48C3-A20E-928841391CA6}"/>
    <cellStyle name="Normal 2 3 9 19" xfId="26430" xr:uid="{0516E600-1DED-4043-99CB-3AC136CD7DCE}"/>
    <cellStyle name="Normal 2 3 9 2" xfId="26431" xr:uid="{4D50DC82-8D60-4EA9-95F8-79502D66687F}"/>
    <cellStyle name="Normal 2 3 9 20" xfId="26432" xr:uid="{6B1E9BCE-8DA9-445F-98AF-B2CCD1E584F0}"/>
    <cellStyle name="Normal 2 3 9 21" xfId="26433" xr:uid="{1E7A6650-7B47-4438-882B-211C5CABF8E4}"/>
    <cellStyle name="Normal 2 3 9 22" xfId="26434" xr:uid="{327E9711-2313-4EBB-95CD-8C85B9547A5D}"/>
    <cellStyle name="Normal 2 3 9 3" xfId="26435" xr:uid="{9F2F1087-AF40-4C51-9DF0-9F52F74325E5}"/>
    <cellStyle name="Normal 2 3 9 4" xfId="26436" xr:uid="{D01688BE-EAA4-4EFE-8CFB-69EAFC9F5B4D}"/>
    <cellStyle name="Normal 2 3 9 5" xfId="26437" xr:uid="{6FAA734F-D9E2-4B44-9885-174380CD920F}"/>
    <cellStyle name="Normal 2 3 9 6" xfId="26438" xr:uid="{EC5675B6-2FF8-4B5E-98EC-ED149562CC96}"/>
    <cellStyle name="Normal 2 3 9 7" xfId="26439" xr:uid="{59BE2E4B-EBEC-4A59-8BB8-2B633BE10A19}"/>
    <cellStyle name="Normal 2 3 9 8" xfId="26440" xr:uid="{2FDC85D3-5792-4E41-B088-C5EE7492A2FD}"/>
    <cellStyle name="Normal 2 3 9 9" xfId="26441" xr:uid="{82853082-888B-47F0-B66E-B8382E688E7B}"/>
    <cellStyle name="Normal 2 30" xfId="26442" xr:uid="{7DEF9794-F8C4-495D-BEFE-7D9C7F372E6E}"/>
    <cellStyle name="Normal 2 31" xfId="26443" xr:uid="{031C3629-8D3D-4B0C-A725-A0243FED7EFA}"/>
    <cellStyle name="Normal 2 32" xfId="26444" xr:uid="{61766CA5-57A5-4577-80E7-C4BC7817D9C9}"/>
    <cellStyle name="Normal 2 33" xfId="26445" xr:uid="{53852526-CD89-4FDC-A2C5-017868312A85}"/>
    <cellStyle name="Normal 2 34" xfId="26446" xr:uid="{0D36D9AC-F9B8-417E-963B-A43D43B85FB0}"/>
    <cellStyle name="Normal 2 35" xfId="26447" xr:uid="{87F2E511-7CDF-4BCB-B009-02850A246874}"/>
    <cellStyle name="Normal 2 36" xfId="26448" xr:uid="{ECF75D32-2BCA-4AF2-88BD-22CDD09BDEBD}"/>
    <cellStyle name="Normal 2 37" xfId="26449" xr:uid="{6395C501-F1CC-4AF8-B04F-CDC56C727514}"/>
    <cellStyle name="Normal 2 38" xfId="43335" xr:uid="{51A03975-E77D-4059-BAD4-23BA8F5DE660}"/>
    <cellStyle name="Normal 2 39" xfId="52" xr:uid="{B89FC6D5-1FD4-45FA-9C8D-ED400BED9921}"/>
    <cellStyle name="Normal 2 4" xfId="22" xr:uid="{336532F7-E567-48E1-B86E-2C0F026E9163}"/>
    <cellStyle name="Normal 2 4 2" xfId="26450" xr:uid="{79ACF151-6002-4A19-94B4-B9A31FACA6BC}"/>
    <cellStyle name="Normal 2 5" xfId="403" xr:uid="{14954A2F-7A30-4D7A-A2A7-387822C1414D}"/>
    <cellStyle name="Normal 2 5 2" xfId="26451" xr:uid="{05A80C66-FECF-49C6-B620-3E0A2D9F5E48}"/>
    <cellStyle name="Normal 2 5 3" xfId="26452" xr:uid="{E69116B2-0EF8-467B-808B-9C632F5648EE}"/>
    <cellStyle name="Normal 2 6" xfId="404" xr:uid="{CF8DFD20-CDA6-4130-B560-A9A778003DAB}"/>
    <cellStyle name="Normal 2 7" xfId="405" xr:uid="{5605EDF7-3851-458C-82C4-A6636C196077}"/>
    <cellStyle name="Normal 2 7 2" xfId="406" xr:uid="{A4336C5D-E322-4075-B71F-E6BB28C4B376}"/>
    <cellStyle name="Normal 2 7 3" xfId="407" xr:uid="{99022708-DF5A-4397-8575-CB1027DB04D3}"/>
    <cellStyle name="Normal 2 8" xfId="408" xr:uid="{1656EB44-D6AD-4762-8077-CBDA7684C509}"/>
    <cellStyle name="Normal 2 8 2" xfId="409" xr:uid="{58B01BBF-174D-47DD-A694-8D83FAE9966E}"/>
    <cellStyle name="Normal 2 8 3" xfId="410" xr:uid="{8F94E46B-DA72-45B5-BEE2-B8ED1C793CBC}"/>
    <cellStyle name="Normal 2 9" xfId="411" xr:uid="{45951869-0B30-4A60-BC5A-F83A70B18566}"/>
    <cellStyle name="Normal 2 9 2" xfId="412" xr:uid="{D0B0B0AE-0EFC-43B3-B6D5-D82DF5C85085}"/>
    <cellStyle name="Normal 2 9 3" xfId="413" xr:uid="{03DAFC41-098E-4A19-8A13-F3744204ACCF}"/>
    <cellStyle name="Normal 2_Perfil Basadre Agosto  NOV 2012" xfId="55" xr:uid="{58302074-B322-407B-A957-7ABFC9FE3A28}"/>
    <cellStyle name="Normal 20" xfId="90" xr:uid="{93EBCA01-85D9-4A44-9403-D3C539FEF594}"/>
    <cellStyle name="Normal 20 10" xfId="26453" xr:uid="{82A5EC78-FFAC-4FFE-80DE-4A44F9DE2D03}"/>
    <cellStyle name="Normal 20 11" xfId="26454" xr:uid="{3B4E42FA-B69A-43CB-9E62-9FEE55667E21}"/>
    <cellStyle name="Normal 20 12" xfId="26455" xr:uid="{7FC725A5-67D2-46A5-9CD9-29C310685AE9}"/>
    <cellStyle name="Normal 20 13" xfId="26456" xr:uid="{0ADC6E25-DA9F-4D77-A10B-58A79CE10F34}"/>
    <cellStyle name="Normal 20 14" xfId="26457" xr:uid="{3B49D48D-1A98-4DF0-B520-A9EDEB869E05}"/>
    <cellStyle name="Normal 20 15" xfId="26458" xr:uid="{A39F8805-119F-49C0-81C9-C98C132A9FD6}"/>
    <cellStyle name="Normal 20 16" xfId="26459" xr:uid="{9609E505-D556-4269-9764-4740C68541DD}"/>
    <cellStyle name="Normal 20 17" xfId="26460" xr:uid="{C0F21E0C-BA13-48DD-BB72-8F6838E3DBD6}"/>
    <cellStyle name="Normal 20 18" xfId="26461" xr:uid="{30BBB2D1-95A2-4EFB-A232-1E3118A2302B}"/>
    <cellStyle name="Normal 20 19" xfId="26462" xr:uid="{5BFABAB6-C76A-4D4C-B830-23CDFFDCCB62}"/>
    <cellStyle name="Normal 20 2" xfId="414" xr:uid="{B5666863-65F9-4259-B089-82927BF2DE9B}"/>
    <cellStyle name="Normal 20 20" xfId="26463" xr:uid="{325F91DC-5439-4B59-8ECE-1C987E01A1D7}"/>
    <cellStyle name="Normal 20 21" xfId="26464" xr:uid="{7916B650-44B6-416D-9895-FB08058DCC9B}"/>
    <cellStyle name="Normal 20 22" xfId="26465" xr:uid="{C2873B72-5B41-4421-BBFD-2E3EE3BF7770}"/>
    <cellStyle name="Normal 20 23" xfId="26466" xr:uid="{F7C4C164-6288-4A38-A101-676FA37B43A0}"/>
    <cellStyle name="Normal 20 24" xfId="26467" xr:uid="{80A3A403-1D4E-47F7-80CC-D6EC95028684}"/>
    <cellStyle name="Normal 20 25" xfId="26468" xr:uid="{468EE863-AE58-4CB0-BD5E-548D5F8C873F}"/>
    <cellStyle name="Normal 20 26" xfId="26469" xr:uid="{C99A2A83-C2CC-438D-B6C8-CAEDF5971A0E}"/>
    <cellStyle name="Normal 20 27" xfId="26470" xr:uid="{99C1CA7E-3A90-4D38-B1CA-83EE778CF5B3}"/>
    <cellStyle name="Normal 20 28" xfId="26471" xr:uid="{3C8C2968-1AF0-42AB-A8DB-7A2FA4208F2F}"/>
    <cellStyle name="Normal 20 29" xfId="26472" xr:uid="{3C3C3D21-6B58-46EE-B7AA-2C76A296B094}"/>
    <cellStyle name="Normal 20 3" xfId="415" xr:uid="{4ECF76F9-598D-4EDD-8B90-0395D1F3A896}"/>
    <cellStyle name="Normal 20 30" xfId="26473" xr:uid="{7E2E16F5-F6B8-4F22-92D6-8B2448215BFF}"/>
    <cellStyle name="Normal 20 31" xfId="26474" xr:uid="{3176F211-6F49-491B-96F8-8F1A2D8FEAB0}"/>
    <cellStyle name="Normal 20 32" xfId="26475" xr:uid="{14A4FC8F-291E-492B-8A13-3A40B87650A9}"/>
    <cellStyle name="Normal 20 33" xfId="26476" xr:uid="{8113E21E-BDA9-4AB5-ABE4-19C002A13B0F}"/>
    <cellStyle name="Normal 20 34" xfId="26477" xr:uid="{7C403B6C-8331-4578-9319-ED09A0FE1DB2}"/>
    <cellStyle name="Normal 20 35" xfId="26478" xr:uid="{190BA398-133C-44F2-B521-C18D078A0240}"/>
    <cellStyle name="Normal 20 36" xfId="26479" xr:uid="{C15DEBE1-0562-47A9-B7EA-3D5A8E823B65}"/>
    <cellStyle name="Normal 20 37" xfId="26480" xr:uid="{E3795140-6EF9-4065-B0CB-372E834C17DC}"/>
    <cellStyle name="Normal 20 38" xfId="26481" xr:uid="{72E031BC-5D54-42BE-9BE7-1FC90EBC2133}"/>
    <cellStyle name="Normal 20 39" xfId="26482" xr:uid="{BD53DF9F-B04A-4E74-8A4F-5889EC0CE6EA}"/>
    <cellStyle name="Normal 20 4" xfId="416" xr:uid="{F8652D07-52B1-4833-A61A-2A538C4CE8BC}"/>
    <cellStyle name="Normal 20 40" xfId="26483" xr:uid="{4D2D523E-2F80-4E3F-BAF3-9A36950CF737}"/>
    <cellStyle name="Normal 20 41" xfId="43328" xr:uid="{BE15B040-8EA6-4AFD-AC4D-35B8C10D9211}"/>
    <cellStyle name="Normal 20 5" xfId="417" xr:uid="{B3D22611-2F20-4348-8ECA-7589D837B1EF}"/>
    <cellStyle name="Normal 20 6" xfId="418" xr:uid="{F6AD7ED8-6C19-468E-9F38-EAD54181A9ED}"/>
    <cellStyle name="Normal 20 7" xfId="419" xr:uid="{181D1F0C-459C-4B33-9034-05B6E59E59FF}"/>
    <cellStyle name="Normal 20 8" xfId="420" xr:uid="{6F7011FA-705F-4A5A-B5F0-EAA2A88C371B}"/>
    <cellStyle name="Normal 20 9" xfId="26484" xr:uid="{2D4E314C-7CAA-4752-878D-D568DC999342}"/>
    <cellStyle name="Normal 21" xfId="421" xr:uid="{3E656577-7BFF-40DE-BDF4-6BBFCD4D90CE}"/>
    <cellStyle name="Normal 21 10" xfId="26485" xr:uid="{7AE27257-75A6-4ED4-8CE2-47EEA1B53125}"/>
    <cellStyle name="Normal 21 11" xfId="26486" xr:uid="{D3F8E82C-C107-45F6-9910-8621D0247A4A}"/>
    <cellStyle name="Normal 21 12" xfId="26487" xr:uid="{683454A5-FC8A-485C-BFDA-B395C1EE280D}"/>
    <cellStyle name="Normal 21 13" xfId="26488" xr:uid="{318FD673-60D3-4058-86F4-645F32B3E228}"/>
    <cellStyle name="Normal 21 14" xfId="26489" xr:uid="{2BCF836E-2274-466B-AEA9-0D7510482CD2}"/>
    <cellStyle name="Normal 21 15" xfId="26490" xr:uid="{650C2E77-1660-4A76-B3EE-98FAACEF82EF}"/>
    <cellStyle name="Normal 21 16" xfId="26491" xr:uid="{A4FC4ECB-11CA-4005-A1E3-5AEEFF6BA7DA}"/>
    <cellStyle name="Normal 21 17" xfId="26492" xr:uid="{1DAEEC12-D74D-4B4B-A1BB-0B01A1163B5B}"/>
    <cellStyle name="Normal 21 18" xfId="26493" xr:uid="{4B4F233A-4985-4010-B399-9C2EF616938B}"/>
    <cellStyle name="Normal 21 19" xfId="26494" xr:uid="{31B9E8E3-E5B8-416B-8CC2-3BDF01C9EB5C}"/>
    <cellStyle name="Normal 21 2" xfId="422" xr:uid="{2840DC72-8B14-442D-BA71-430AFBE77AD8}"/>
    <cellStyle name="Normal 21 20" xfId="26495" xr:uid="{B95BF175-8BFB-4815-A59C-D1A0CADBF3D5}"/>
    <cellStyle name="Normal 21 21" xfId="26496" xr:uid="{1F9552E8-23EC-4A4D-BE80-E65A5A62B0E4}"/>
    <cellStyle name="Normal 21 22" xfId="26497" xr:uid="{0531CF6E-9341-48B1-8EC9-CB607E924F15}"/>
    <cellStyle name="Normal 21 23" xfId="26498" xr:uid="{9F47D75F-E269-49A4-A616-C355BE42D43D}"/>
    <cellStyle name="Normal 21 24" xfId="26499" xr:uid="{43543270-6B1F-4CE4-8C04-9E93A4BE49AC}"/>
    <cellStyle name="Normal 21 25" xfId="26500" xr:uid="{558D04A9-0380-4CD3-885E-6E483AC99B97}"/>
    <cellStyle name="Normal 21 26" xfId="26501" xr:uid="{BC7AA0A2-61D7-4574-9894-495A2BCCC92A}"/>
    <cellStyle name="Normal 21 27" xfId="26502" xr:uid="{1139930D-9D08-43C5-8011-4DE9383C04A0}"/>
    <cellStyle name="Normal 21 28" xfId="26503" xr:uid="{A62DB84B-A8E4-4CB3-B089-B0A1FB319BD3}"/>
    <cellStyle name="Normal 21 29" xfId="26504" xr:uid="{AD375D88-B5DB-4ED8-9DC9-DB4CE110D4D4}"/>
    <cellStyle name="Normal 21 3" xfId="423" xr:uid="{45D80703-4265-40E8-A0A9-FEE7E9D458D3}"/>
    <cellStyle name="Normal 21 30" xfId="26505" xr:uid="{7435B2D4-E937-4128-BAAD-96C5B34854E3}"/>
    <cellStyle name="Normal 21 31" xfId="26506" xr:uid="{13BADDB8-FDAE-42B9-B709-62FCE6BC7990}"/>
    <cellStyle name="Normal 21 32" xfId="26507" xr:uid="{4928E5A0-983F-414B-8DD1-49233809453E}"/>
    <cellStyle name="Normal 21 33" xfId="26508" xr:uid="{6247B534-3BCA-413D-A396-52D52BF7D79A}"/>
    <cellStyle name="Normal 21 34" xfId="26509" xr:uid="{7F6E7508-80AC-459D-9FC1-1862D8A7E84A}"/>
    <cellStyle name="Normal 21 35" xfId="26510" xr:uid="{C138FF1B-0231-4968-B5BE-D42271A08A61}"/>
    <cellStyle name="Normal 21 36" xfId="26511" xr:uid="{96571A93-2B79-4F81-9A9C-55D4A6044396}"/>
    <cellStyle name="Normal 21 37" xfId="26512" xr:uid="{73D9D1AD-A19F-44B3-B292-1C09D237FD19}"/>
    <cellStyle name="Normal 21 38" xfId="26513" xr:uid="{AE027110-CB67-4123-93AB-FA928F778F79}"/>
    <cellStyle name="Normal 21 39" xfId="26514" xr:uid="{50A489A4-C298-4BCE-880D-C6BA89F292D0}"/>
    <cellStyle name="Normal 21 4" xfId="424" xr:uid="{40EEF624-BF7B-4C7D-B9A1-BD4B4452F618}"/>
    <cellStyle name="Normal 21 40" xfId="26515" xr:uid="{28912AAE-BF84-4523-BE75-B0AA1C570C1B}"/>
    <cellStyle name="Normal 21 5" xfId="425" xr:uid="{13FD2460-9CC7-4421-B8E9-4268A5BCFF28}"/>
    <cellStyle name="Normal 21 6" xfId="426" xr:uid="{4F26DAFF-B8F0-49A3-A480-B7B5DF7E72A6}"/>
    <cellStyle name="Normal 21 7" xfId="427" xr:uid="{87605F8E-5EE9-46BD-89BC-F8D623FA2AF7}"/>
    <cellStyle name="Normal 21 8" xfId="428" xr:uid="{7C62B22D-EEDC-4303-A474-ED1DB036E53E}"/>
    <cellStyle name="Normal 21 9" xfId="26516" xr:uid="{1F758AF1-4994-4EB0-AE24-37DE399D2E8B}"/>
    <cellStyle name="Normal 22" xfId="429" xr:uid="{3263C1A6-B6CF-4417-849E-6C95518E1263}"/>
    <cellStyle name="Normal 22 10" xfId="26517" xr:uid="{690299AB-B7E3-4681-966C-894976B8E52E}"/>
    <cellStyle name="Normal 22 11" xfId="26518" xr:uid="{B7EF72A0-904F-4B6D-B92A-9432B9DBEEF9}"/>
    <cellStyle name="Normal 22 12" xfId="26519" xr:uid="{93F430BD-FEDB-4C3E-AA60-1519E4AC7F3C}"/>
    <cellStyle name="Normal 22 13" xfId="26520" xr:uid="{A341CF9F-A9E1-45D8-8FED-3AB289053351}"/>
    <cellStyle name="Normal 22 14" xfId="26521" xr:uid="{006AB9F1-5025-4E11-ADF6-434615A03D46}"/>
    <cellStyle name="Normal 22 15" xfId="26522" xr:uid="{E5FFE8C0-BFCA-4899-91A8-662485AE7572}"/>
    <cellStyle name="Normal 22 16" xfId="26523" xr:uid="{372C3472-33ED-42EE-BA81-FB4DD941F74E}"/>
    <cellStyle name="Normal 22 17" xfId="26524" xr:uid="{D35BF6EA-D901-4240-B5EC-A147D0075870}"/>
    <cellStyle name="Normal 22 18" xfId="26525" xr:uid="{E3329382-BC18-4FEA-B36B-2407F4BEFDDB}"/>
    <cellStyle name="Normal 22 19" xfId="26526" xr:uid="{185F7CDD-6C3C-4E6B-85F7-B38BC52BD59B}"/>
    <cellStyle name="Normal 22 2" xfId="430" xr:uid="{12152408-3F54-425A-B045-DB85B7F3F224}"/>
    <cellStyle name="Normal 22 20" xfId="26527" xr:uid="{6D3D7367-2616-4B16-8DAF-9C9906703039}"/>
    <cellStyle name="Normal 22 21" xfId="26528" xr:uid="{2C98AD0E-4CCB-4DD2-ABD7-F005B72A0A2C}"/>
    <cellStyle name="Normal 22 22" xfId="26529" xr:uid="{3443945B-2F7C-4DB6-B58C-6BF12AD876E3}"/>
    <cellStyle name="Normal 22 23" xfId="26530" xr:uid="{2F786A79-0299-420B-8C79-02B39634CCF1}"/>
    <cellStyle name="Normal 22 24" xfId="26531" xr:uid="{0FC5D9A7-4DA2-45DE-8FD8-486C6BF5B247}"/>
    <cellStyle name="Normal 22 25" xfId="26532" xr:uid="{5509EB43-F6FF-4FCF-BC62-3627D8708310}"/>
    <cellStyle name="Normal 22 26" xfId="26533" xr:uid="{EB55FBD5-4436-41D1-A5C8-796544C68C53}"/>
    <cellStyle name="Normal 22 27" xfId="26534" xr:uid="{E4413B60-7CDD-41F0-8F09-085E4A2065CF}"/>
    <cellStyle name="Normal 22 28" xfId="26535" xr:uid="{7D9E12F7-B453-469C-B6D7-C8B9FE1CB385}"/>
    <cellStyle name="Normal 22 29" xfId="26536" xr:uid="{6E25390B-55FC-45FC-957B-A072DA030038}"/>
    <cellStyle name="Normal 22 3" xfId="431" xr:uid="{525BBBBA-3015-41ED-A1D5-30F640FB9375}"/>
    <cellStyle name="Normal 22 30" xfId="26537" xr:uid="{81A7F6ED-7020-40A1-AC57-5E80BEBD4D1C}"/>
    <cellStyle name="Normal 22 31" xfId="26538" xr:uid="{B75C78E4-29C1-4A34-9F17-981DBE02D691}"/>
    <cellStyle name="Normal 22 32" xfId="26539" xr:uid="{7C677B07-6A94-4439-BAA1-F20204AEF700}"/>
    <cellStyle name="Normal 22 33" xfId="26540" xr:uid="{3CFAD46E-0C1E-490B-AED6-8A890A9C18C1}"/>
    <cellStyle name="Normal 22 34" xfId="26541" xr:uid="{82640068-4524-4786-9AAE-40D2128052A0}"/>
    <cellStyle name="Normal 22 35" xfId="26542" xr:uid="{031BACC8-974B-49F1-A97A-15DC22F91F03}"/>
    <cellStyle name="Normal 22 36" xfId="26543" xr:uid="{F6F416D9-C111-4664-8B21-6B052BF047FA}"/>
    <cellStyle name="Normal 22 37" xfId="26544" xr:uid="{5EFBD488-A050-4255-A61F-DBDF0BBF07B2}"/>
    <cellStyle name="Normal 22 38" xfId="26545" xr:uid="{7BE8BEA9-F046-4A7A-828A-149397FBECE6}"/>
    <cellStyle name="Normal 22 39" xfId="26546" xr:uid="{F4D219DF-59CA-44A5-89B6-D812D18EB6A5}"/>
    <cellStyle name="Normal 22 4" xfId="432" xr:uid="{50EB1595-EF6B-41A2-975C-5F869ACD60CA}"/>
    <cellStyle name="Normal 22 40" xfId="26547" xr:uid="{B71AABD8-53D4-4D18-93F0-586F11EDEA9E}"/>
    <cellStyle name="Normal 22 5" xfId="433" xr:uid="{4D2F00AB-C25D-4CB4-9F6F-4C4C4F5FCB41}"/>
    <cellStyle name="Normal 22 6" xfId="434" xr:uid="{C8DBBFE4-AB5E-4BFC-9F8B-B57B49FBECBD}"/>
    <cellStyle name="Normal 22 7" xfId="435" xr:uid="{AA4D1611-F840-4242-B785-242000D2A871}"/>
    <cellStyle name="Normal 22 8" xfId="436" xr:uid="{08E1B6BF-D567-4D18-848E-59D6A18E3C10}"/>
    <cellStyle name="Normal 22 9" xfId="26548" xr:uid="{4FA5B0E0-E329-44D2-A404-4442A0249492}"/>
    <cellStyle name="Normal 23" xfId="437" xr:uid="{A29D88B1-033B-4669-BA2D-61D505E10FD0}"/>
    <cellStyle name="Normal 23 10" xfId="26549" xr:uid="{9F6C558E-8B6A-4E41-8B00-8BF534807917}"/>
    <cellStyle name="Normal 23 11" xfId="26550" xr:uid="{8EA4ED81-42BA-4763-B14D-B68A36F95614}"/>
    <cellStyle name="Normal 23 12" xfId="26551" xr:uid="{623DC505-5C0F-444C-8EA0-375796E8926E}"/>
    <cellStyle name="Normal 23 13" xfId="26552" xr:uid="{BB21FE60-89A5-4AFD-B10B-A4103A5D0371}"/>
    <cellStyle name="Normal 23 14" xfId="26553" xr:uid="{8E25C935-1F79-4312-9C9D-8E207AEE4C7C}"/>
    <cellStyle name="Normal 23 15" xfId="26554" xr:uid="{ADEECD4B-E3B8-443A-B378-CDC9930A6DFF}"/>
    <cellStyle name="Normal 23 16" xfId="26555" xr:uid="{EC421C45-B1C2-43A8-B2D5-1EF4822CE49D}"/>
    <cellStyle name="Normal 23 17" xfId="26556" xr:uid="{0A6C7B0D-6F4E-46E7-80BF-D781AB59D253}"/>
    <cellStyle name="Normal 23 18" xfId="26557" xr:uid="{A2022A16-807E-4D21-B5EF-FEE9E5988B2A}"/>
    <cellStyle name="Normal 23 19" xfId="26558" xr:uid="{D0ADCC4A-C1AC-4FCA-AF52-C9BC4D885CBC}"/>
    <cellStyle name="Normal 23 2" xfId="438" xr:uid="{C37B9037-6F2A-4E34-B684-7D95CDB904B3}"/>
    <cellStyle name="Normal 23 20" xfId="26559" xr:uid="{4E26355C-6BED-482E-9A1F-750082453C24}"/>
    <cellStyle name="Normal 23 21" xfId="26560" xr:uid="{9F7049C8-7FAD-4F61-BB96-858DDD71F4C1}"/>
    <cellStyle name="Normal 23 22" xfId="26561" xr:uid="{A4D5BAF7-596C-426F-B8FC-82BDE12BE5F0}"/>
    <cellStyle name="Normal 23 23" xfId="26562" xr:uid="{180F5D46-AF9F-4AE6-A79D-FE42D9D7EE66}"/>
    <cellStyle name="Normal 23 24" xfId="26563" xr:uid="{D9672744-B13D-41AA-B67D-B53C03B8D814}"/>
    <cellStyle name="Normal 23 25" xfId="26564" xr:uid="{27B8FB6D-C743-4530-95E5-6F2FBA5FB263}"/>
    <cellStyle name="Normal 23 26" xfId="26565" xr:uid="{7297D3E0-F1AA-4FFB-AAB6-D7A2EC259581}"/>
    <cellStyle name="Normal 23 27" xfId="26566" xr:uid="{B266A901-258C-4603-8CBB-360F780B01D0}"/>
    <cellStyle name="Normal 23 28" xfId="26567" xr:uid="{5078EDFA-C8A8-4454-ADFA-154F189154BB}"/>
    <cellStyle name="Normal 23 29" xfId="26568" xr:uid="{D63EAF96-E22D-49B3-84E3-8702EA31B593}"/>
    <cellStyle name="Normal 23 3" xfId="439" xr:uid="{86A90C93-FD00-4E40-9B49-C73CEA267A74}"/>
    <cellStyle name="Normal 23 30" xfId="26569" xr:uid="{6365BBF6-B0BF-4323-8A13-539F8826538A}"/>
    <cellStyle name="Normal 23 31" xfId="26570" xr:uid="{D2C693E1-ADC1-4B85-A270-B6C09F54B8F8}"/>
    <cellStyle name="Normal 23 32" xfId="26571" xr:uid="{EC3CF455-F77C-4909-ACEE-AC2105974CBA}"/>
    <cellStyle name="Normal 23 33" xfId="26572" xr:uid="{9A5D30A2-547A-4B83-B24F-409DE6E6F342}"/>
    <cellStyle name="Normal 23 34" xfId="26573" xr:uid="{23D9FF90-2F89-4A80-935B-4D5420FFFA1B}"/>
    <cellStyle name="Normal 23 35" xfId="26574" xr:uid="{F4D8A7A8-40D8-499A-9EF9-B2458E019EBB}"/>
    <cellStyle name="Normal 23 36" xfId="26575" xr:uid="{2A239C19-5B20-46A0-88A8-EB0038BCA172}"/>
    <cellStyle name="Normal 23 37" xfId="26576" xr:uid="{98D732E4-9A6D-4857-93CD-60E317B3E08F}"/>
    <cellStyle name="Normal 23 38" xfId="26577" xr:uid="{49E48D2B-6E7D-407B-A3A8-5339E74DA565}"/>
    <cellStyle name="Normal 23 39" xfId="26578" xr:uid="{B4FD89D4-99AF-490C-9736-02E416C6DBF2}"/>
    <cellStyle name="Normal 23 4" xfId="440" xr:uid="{694002D9-007A-4D0D-B1BD-411D722B3BC6}"/>
    <cellStyle name="Normal 23 40" xfId="26579" xr:uid="{26E61DB1-2E76-4497-B8A3-CD61DE9DAB04}"/>
    <cellStyle name="Normal 23 5" xfId="441" xr:uid="{835F30FA-7CC1-4018-B6AD-491E2068486C}"/>
    <cellStyle name="Normal 23 6" xfId="442" xr:uid="{33764CC9-C2F7-498A-92DD-61BE1408A4AC}"/>
    <cellStyle name="Normal 23 7" xfId="443" xr:uid="{882ABE79-27DC-46E5-AFFD-7F296958B1CF}"/>
    <cellStyle name="Normal 23 8" xfId="444" xr:uid="{1E78E61F-4F36-45B1-82AE-8EC411EF26E2}"/>
    <cellStyle name="Normal 23 9" xfId="26580" xr:uid="{AE76593C-2665-4B3A-B6AD-6471470BC573}"/>
    <cellStyle name="Normal 24" xfId="445" xr:uid="{C9FBE59B-40A5-4B0C-B0A0-9E8EB354A194}"/>
    <cellStyle name="Normal 24 10" xfId="26581" xr:uid="{5F66C7CB-C284-4018-BF53-DAD90ECBA0AF}"/>
    <cellStyle name="Normal 24 11" xfId="26582" xr:uid="{39D48EAC-28B3-438C-A8AE-72FAD6CCFE83}"/>
    <cellStyle name="Normal 24 12" xfId="26583" xr:uid="{5A863147-1DCB-4C8D-9541-95B962C413B1}"/>
    <cellStyle name="Normal 24 13" xfId="26584" xr:uid="{175C2917-C7A3-4767-859A-A49FB54B6B39}"/>
    <cellStyle name="Normal 24 14" xfId="26585" xr:uid="{DC8975CA-8BC7-4185-9763-16F0DB4E8DF3}"/>
    <cellStyle name="Normal 24 15" xfId="26586" xr:uid="{35C828E7-CFD2-4577-9987-60E0C541765F}"/>
    <cellStyle name="Normal 24 16" xfId="26587" xr:uid="{84DD2AF0-1CAA-4147-89C0-555C62F9370B}"/>
    <cellStyle name="Normal 24 17" xfId="26588" xr:uid="{7087A8FD-3C65-45CC-A7EE-6682895240C6}"/>
    <cellStyle name="Normal 24 18" xfId="26589" xr:uid="{FF0FF57F-B9BE-4D76-A70F-861DB635DE5D}"/>
    <cellStyle name="Normal 24 19" xfId="26590" xr:uid="{1799D529-8C2E-43C3-98EF-008021F92807}"/>
    <cellStyle name="Normal 24 2" xfId="446" xr:uid="{8B8CE5E4-36A7-4CD8-9A5E-1B8676DBAE64}"/>
    <cellStyle name="Normal 24 20" xfId="26591" xr:uid="{2D840C7D-C664-4784-969F-420445596B06}"/>
    <cellStyle name="Normal 24 21" xfId="26592" xr:uid="{FBDF62E5-0527-4E3F-801E-D5BF9E5F4660}"/>
    <cellStyle name="Normal 24 22" xfId="26593" xr:uid="{56B8B0D9-0FA0-4A87-AB77-70A4343BC732}"/>
    <cellStyle name="Normal 24 23" xfId="26594" xr:uid="{5AD06EE7-DFB6-4269-BC4E-61263EFC2036}"/>
    <cellStyle name="Normal 24 24" xfId="26595" xr:uid="{9A8386B4-5517-46A7-A507-40BED8195442}"/>
    <cellStyle name="Normal 24 25" xfId="26596" xr:uid="{B025FABA-71CA-467B-830D-4ED4444628EB}"/>
    <cellStyle name="Normal 24 26" xfId="26597" xr:uid="{2583728E-F64E-429B-B531-6544462EF23E}"/>
    <cellStyle name="Normal 24 27" xfId="26598" xr:uid="{9DB6C0A3-C744-48A2-B708-8A8EEF428CA4}"/>
    <cellStyle name="Normal 24 28" xfId="26599" xr:uid="{22803DE0-B74E-4E86-B4B2-4730055E060E}"/>
    <cellStyle name="Normal 24 29" xfId="26600" xr:uid="{72A4E837-ED4A-4BF7-BD58-4C725EA8FCE9}"/>
    <cellStyle name="Normal 24 3" xfId="447" xr:uid="{FC555B19-7464-4BAD-BD9D-4027E70104B3}"/>
    <cellStyle name="Normal 24 30" xfId="26601" xr:uid="{9EC34D62-2FF1-4F63-9F17-FFA6537FBFAB}"/>
    <cellStyle name="Normal 24 31" xfId="26602" xr:uid="{1DF7B75E-17F7-4B21-A5D6-CD16C1EE7E36}"/>
    <cellStyle name="Normal 24 32" xfId="26603" xr:uid="{A4497D92-5732-4BEF-A72C-BEC66A6DDB46}"/>
    <cellStyle name="Normal 24 33" xfId="26604" xr:uid="{90047037-A0CE-4CDC-B695-C05BCBA152CE}"/>
    <cellStyle name="Normal 24 34" xfId="26605" xr:uid="{1CBC458E-D036-4C04-BBFC-3F41A8ED51D7}"/>
    <cellStyle name="Normal 24 35" xfId="26606" xr:uid="{9E2E10B7-C4FF-4BC1-ABA2-F4FD4CEA43C7}"/>
    <cellStyle name="Normal 24 36" xfId="26607" xr:uid="{21488342-C316-4798-8993-5ABB549CEC45}"/>
    <cellStyle name="Normal 24 37" xfId="26608" xr:uid="{3E700827-D717-41A6-8F68-BD27F2814E9D}"/>
    <cellStyle name="Normal 24 38" xfId="26609" xr:uid="{889E58CE-FA04-42F7-A98E-3E8EE0B2D0F3}"/>
    <cellStyle name="Normal 24 39" xfId="26610" xr:uid="{035460DD-3DEB-4064-B094-93EF923D2267}"/>
    <cellStyle name="Normal 24 4" xfId="448" xr:uid="{D5BBA286-9966-466A-B2A0-94F68A92A6B8}"/>
    <cellStyle name="Normal 24 40" xfId="26611" xr:uid="{DFFABA21-57B2-45BA-8C80-7125AEE6D769}"/>
    <cellStyle name="Normal 24 5" xfId="449" xr:uid="{72FF24D2-15B2-4F72-AC13-F3E0356CB314}"/>
    <cellStyle name="Normal 24 6" xfId="450" xr:uid="{D623A358-D5AF-4A6B-9776-E7CBE54A4F8D}"/>
    <cellStyle name="Normal 24 7" xfId="451" xr:uid="{780BBD59-5F50-4C1C-B1BB-DE7E12B56272}"/>
    <cellStyle name="Normal 24 8" xfId="452" xr:uid="{D79D83E8-F628-445A-AB4A-7BCD4EC3B2FB}"/>
    <cellStyle name="Normal 24 9" xfId="26612" xr:uid="{6AD74803-AF6F-4C9F-9A49-ECECEDA05842}"/>
    <cellStyle name="Normal 25" xfId="453" xr:uid="{3ED590F8-2DD4-4C90-9369-3AB930C58D98}"/>
    <cellStyle name="Normal 25 10" xfId="26613" xr:uid="{3A268B42-C2F3-4B2C-B6A1-2C46FD4132E2}"/>
    <cellStyle name="Normal 25 11" xfId="26614" xr:uid="{5FADAD05-A112-4B35-97E2-C68706E6214C}"/>
    <cellStyle name="Normal 25 12" xfId="26615" xr:uid="{36CD7C19-8E21-4928-BEE3-FE3F1FB1B864}"/>
    <cellStyle name="Normal 25 13" xfId="26616" xr:uid="{885125A8-DE6B-45F4-BEB0-BBE4EA655AB1}"/>
    <cellStyle name="Normal 25 14" xfId="26617" xr:uid="{F546A786-8AE6-4FF3-8A77-1C2E645BA148}"/>
    <cellStyle name="Normal 25 15" xfId="26618" xr:uid="{2CD07010-8546-44E1-932F-4AEB0E979369}"/>
    <cellStyle name="Normal 25 16" xfId="26619" xr:uid="{DEBC29BC-0FD9-483E-83C4-3071C2EB3EE2}"/>
    <cellStyle name="Normal 25 17" xfId="26620" xr:uid="{8D963B17-A407-46DB-8B81-2CEC1DA42818}"/>
    <cellStyle name="Normal 25 18" xfId="26621" xr:uid="{D9441F14-DF09-48FB-8D25-F2A6E4BB6AAA}"/>
    <cellStyle name="Normal 25 19" xfId="26622" xr:uid="{84BB492C-17F1-419C-8BE9-EC343895D0C3}"/>
    <cellStyle name="Normal 25 2" xfId="26623" xr:uid="{6A9D470D-6415-4079-AE61-18B70BB150D3}"/>
    <cellStyle name="Normal 25 20" xfId="26624" xr:uid="{C45E3173-AE20-448D-99D2-276C13F579AA}"/>
    <cellStyle name="Normal 25 21" xfId="26625" xr:uid="{D332F3FD-27B0-4578-87F3-06D403FB0BD6}"/>
    <cellStyle name="Normal 25 22" xfId="26626" xr:uid="{8B960479-D7E1-438F-9DAD-411847048840}"/>
    <cellStyle name="Normal 25 23" xfId="26627" xr:uid="{58223618-24C0-4C3B-9C5A-4FC1B9F8E0E9}"/>
    <cellStyle name="Normal 25 24" xfId="26628" xr:uid="{19D2CB67-064C-4FD2-A0EF-3692FD00D9AD}"/>
    <cellStyle name="Normal 25 25" xfId="26629" xr:uid="{3B1722CF-0A76-48BC-863A-F8D08DFC6A06}"/>
    <cellStyle name="Normal 25 26" xfId="26630" xr:uid="{F83EA821-CE79-4423-B3C1-8EE5997BBA0A}"/>
    <cellStyle name="Normal 25 27" xfId="26631" xr:uid="{F9239F82-CF5B-457D-9D48-C5BDAEAFCC09}"/>
    <cellStyle name="Normal 25 28" xfId="26632" xr:uid="{4B87FA86-99D5-4CF5-8E7B-4D70655B0356}"/>
    <cellStyle name="Normal 25 29" xfId="26633" xr:uid="{030D251F-42C1-4D0D-BEBF-C66AF86A1105}"/>
    <cellStyle name="Normal 25 3" xfId="26634" xr:uid="{CAFAA32A-ADD8-4B3D-96B1-2D8637E8C8A7}"/>
    <cellStyle name="Normal 25 30" xfId="26635" xr:uid="{F2E736E2-616B-48EC-8E0E-E264B7501938}"/>
    <cellStyle name="Normal 25 31" xfId="26636" xr:uid="{3C0DBB5F-5635-4C8F-8897-7DB510379D49}"/>
    <cellStyle name="Normal 25 32" xfId="26637" xr:uid="{AFCF18BB-B629-438D-83ED-486CF0B453CE}"/>
    <cellStyle name="Normal 25 33" xfId="26638" xr:uid="{247848D0-2591-4BAE-A125-421AC5B3DB94}"/>
    <cellStyle name="Normal 25 34" xfId="26639" xr:uid="{76422561-808E-463E-BD95-38F9328FA9ED}"/>
    <cellStyle name="Normal 25 35" xfId="26640" xr:uid="{C158E342-63BE-4D6F-BA6E-5A244746CA31}"/>
    <cellStyle name="Normal 25 36" xfId="26641" xr:uid="{F7B99670-242A-4835-8FBA-DC0B2BEDB3E3}"/>
    <cellStyle name="Normal 25 37" xfId="26642" xr:uid="{879539C8-CB3E-4B25-A68C-E6820765ABCA}"/>
    <cellStyle name="Normal 25 38" xfId="26643" xr:uid="{BD1C4393-DA13-4D0E-8B3B-49979B0EE144}"/>
    <cellStyle name="Normal 25 39" xfId="26644" xr:uid="{B0FED314-6F17-4667-9C46-C268CAC8EAA8}"/>
    <cellStyle name="Normal 25 4" xfId="26645" xr:uid="{939E8E30-3290-413D-B5CF-62639A207335}"/>
    <cellStyle name="Normal 25 40" xfId="26646" xr:uid="{676EACC6-9665-4D11-AAFB-1C2578C4A91A}"/>
    <cellStyle name="Normal 25 5" xfId="26647" xr:uid="{6BB8E9EB-C563-4B0D-9B86-54D486299337}"/>
    <cellStyle name="Normal 25 6" xfId="26648" xr:uid="{1C7A8BAE-A394-4B3C-AC3B-CBD08D53579D}"/>
    <cellStyle name="Normal 25 7" xfId="26649" xr:uid="{EE76C1C0-F1AC-47A0-A530-9A895255369C}"/>
    <cellStyle name="Normal 25 8" xfId="26650" xr:uid="{60326FFD-960B-46E5-8454-E73C03A7BBBA}"/>
    <cellStyle name="Normal 25 9" xfId="26651" xr:uid="{523AE329-1EBB-4267-A554-D035348776A8}"/>
    <cellStyle name="Normal 26" xfId="454" xr:uid="{8ED69B8D-076D-4948-AAD7-84BDDF36EE06}"/>
    <cellStyle name="Normal 26 10" xfId="26652" xr:uid="{56B65179-0BBD-4A27-898A-CA9523665C4B}"/>
    <cellStyle name="Normal 26 11" xfId="26653" xr:uid="{0B295677-B528-4637-8DD4-73D4CA4DF34C}"/>
    <cellStyle name="Normal 26 12" xfId="26654" xr:uid="{B3A73327-0FFF-4887-84E8-CEF71651411C}"/>
    <cellStyle name="Normal 26 13" xfId="26655" xr:uid="{903DA33C-72ED-4375-9B9A-F351B41B9AFA}"/>
    <cellStyle name="Normal 26 14" xfId="26656" xr:uid="{8DE8C64E-2E78-4AB2-A2DE-36BCE97B977B}"/>
    <cellStyle name="Normal 26 15" xfId="26657" xr:uid="{CC025EA5-8125-45F1-BC2A-A07F62BCBA53}"/>
    <cellStyle name="Normal 26 16" xfId="26658" xr:uid="{632C10A6-5A11-41F6-8EA7-2E6274D2F676}"/>
    <cellStyle name="Normal 26 17" xfId="26659" xr:uid="{9532C04D-2214-4CA6-91F4-92CD9F4FEFDE}"/>
    <cellStyle name="Normal 26 18" xfId="26660" xr:uid="{9988077E-EEC2-40BE-95E6-2574E3D5B3A2}"/>
    <cellStyle name="Normal 26 19" xfId="26661" xr:uid="{7722BD47-D625-45A0-AB73-32FBD36DAEFB}"/>
    <cellStyle name="Normal 26 2" xfId="455" xr:uid="{5A78D3CA-71A7-42FB-897E-C99783334A44}"/>
    <cellStyle name="Normal 26 20" xfId="26662" xr:uid="{114C2804-E481-48A4-AAA1-AE99BC248335}"/>
    <cellStyle name="Normal 26 21" xfId="26663" xr:uid="{4781CBF5-0046-4FD0-A63D-A50B144ED17A}"/>
    <cellStyle name="Normal 26 22" xfId="26664" xr:uid="{94BB5167-1CB1-4AF4-B322-A82BCB641A48}"/>
    <cellStyle name="Normal 26 23" xfId="26665" xr:uid="{6C161288-9E0B-4597-AB31-82671EF77B0A}"/>
    <cellStyle name="Normal 26 24" xfId="26666" xr:uid="{0FF6B565-25E1-45FB-A916-94D133DB5E8D}"/>
    <cellStyle name="Normal 26 25" xfId="26667" xr:uid="{635DD84F-2ADB-4517-96ED-7759B9D43366}"/>
    <cellStyle name="Normal 26 26" xfId="26668" xr:uid="{79427FA0-1957-46F7-9B79-B3D3D1A74FBC}"/>
    <cellStyle name="Normal 26 27" xfId="26669" xr:uid="{EB05B530-3420-46C8-8043-0479816E80E1}"/>
    <cellStyle name="Normal 26 28" xfId="26670" xr:uid="{04B3824E-EA8D-41AB-9091-7021C4F33161}"/>
    <cellStyle name="Normal 26 29" xfId="26671" xr:uid="{F7590C52-B011-429C-AA88-85F07BED243D}"/>
    <cellStyle name="Normal 26 3" xfId="456" xr:uid="{A7FC7938-F28E-4436-8CBC-9734E4B58A1E}"/>
    <cellStyle name="Normal 26 30" xfId="26672" xr:uid="{F7AC675C-699D-485E-8A9B-E222B8D65A5B}"/>
    <cellStyle name="Normal 26 31" xfId="26673" xr:uid="{946A1ABE-75FB-4D10-877A-6C87FE46BD56}"/>
    <cellStyle name="Normal 26 32" xfId="26674" xr:uid="{FEAFDA57-1A62-46F8-A4A1-D5C313A8D898}"/>
    <cellStyle name="Normal 26 33" xfId="26675" xr:uid="{61E38C12-BAD2-4897-8AD0-09F83405190B}"/>
    <cellStyle name="Normal 26 34" xfId="26676" xr:uid="{E92B7AB1-1C51-4FD6-9FE8-8B07E545592A}"/>
    <cellStyle name="Normal 26 35" xfId="26677" xr:uid="{7F8537DF-474F-4D3B-97C1-76550C158FF7}"/>
    <cellStyle name="Normal 26 36" xfId="26678" xr:uid="{900D07FE-E76D-4785-891A-62240A36C831}"/>
    <cellStyle name="Normal 26 37" xfId="26679" xr:uid="{31300A69-B64E-4E1F-9556-74D723E05838}"/>
    <cellStyle name="Normal 26 38" xfId="26680" xr:uid="{161F2F69-9B39-4BA7-AF02-FE220C998C43}"/>
    <cellStyle name="Normal 26 39" xfId="26681" xr:uid="{461605B3-E808-4DE3-AB18-A260A0085871}"/>
    <cellStyle name="Normal 26 4" xfId="457" xr:uid="{A98EA8BB-7C55-45A8-A464-F3C4B6365FC1}"/>
    <cellStyle name="Normal 26 40" xfId="26682" xr:uid="{64CE29B2-9380-4B82-80EC-8A6F535E205D}"/>
    <cellStyle name="Normal 26 5" xfId="458" xr:uid="{307C44A4-A434-4BEF-AC50-6AA6F567025E}"/>
    <cellStyle name="Normal 26 6" xfId="459" xr:uid="{55951625-EFC8-436B-B1E3-8B285FF8F667}"/>
    <cellStyle name="Normal 26 7" xfId="460" xr:uid="{8A12442B-8759-48C3-ABC7-9D83459F8CA3}"/>
    <cellStyle name="Normal 26 8" xfId="461" xr:uid="{16ADEBD6-8B01-41E8-BEF8-83FFD916B714}"/>
    <cellStyle name="Normal 26 9" xfId="26683" xr:uid="{7490E219-3287-4A3F-AB3B-E654E55E386F}"/>
    <cellStyle name="Normal 27" xfId="462" xr:uid="{501D4553-3434-4CB8-93A0-F4D670BDFE98}"/>
    <cellStyle name="Normal 27 10" xfId="26684" xr:uid="{F4D310B6-B420-4E91-97EE-4ADD9D91252B}"/>
    <cellStyle name="Normal 27 11" xfId="26685" xr:uid="{FED5F72C-012F-47C1-BDA9-30D8A246F665}"/>
    <cellStyle name="Normal 27 12" xfId="26686" xr:uid="{0C32B0A8-C4F4-4138-8A72-B65F40D5C842}"/>
    <cellStyle name="Normal 27 13" xfId="26687" xr:uid="{AE2B2C13-4F1D-4957-BC1F-FABA8AB1121F}"/>
    <cellStyle name="Normal 27 14" xfId="26688" xr:uid="{540D7B4A-18DC-416F-A7BA-4CBFD212B806}"/>
    <cellStyle name="Normal 27 15" xfId="26689" xr:uid="{FCF205AC-0676-48E6-A732-6038554ECACF}"/>
    <cellStyle name="Normal 27 16" xfId="26690" xr:uid="{9781FE8F-BBD7-432D-9803-E56BAC4DB3E5}"/>
    <cellStyle name="Normal 27 17" xfId="26691" xr:uid="{C9F3DDE5-6F89-4C32-B6B2-5E2445726A80}"/>
    <cellStyle name="Normal 27 18" xfId="26692" xr:uid="{1CAFDC75-43C1-438C-BD19-DEF5819B1A2E}"/>
    <cellStyle name="Normal 27 19" xfId="26693" xr:uid="{9A1B259F-4DBF-4D81-AA90-2C08C518F9C7}"/>
    <cellStyle name="Normal 27 2" xfId="463" xr:uid="{E0BC5FEF-382D-4C0D-93A3-0710677D03E2}"/>
    <cellStyle name="Normal 27 20" xfId="26694" xr:uid="{E854ABE7-12A5-4CE1-AD30-AF7F4CC325DE}"/>
    <cellStyle name="Normal 27 21" xfId="26695" xr:uid="{8955AABA-A549-4ABF-B141-867BD6BFEDDA}"/>
    <cellStyle name="Normal 27 22" xfId="26696" xr:uid="{44E8BCB5-90DA-42A5-AB32-9AD1F01A5DDD}"/>
    <cellStyle name="Normal 27 23" xfId="26697" xr:uid="{FB7F8018-B705-431B-9320-6DB9D4549549}"/>
    <cellStyle name="Normal 27 24" xfId="26698" xr:uid="{F5B263B2-FE50-4F32-9E4A-AE56DA531D14}"/>
    <cellStyle name="Normal 27 25" xfId="26699" xr:uid="{4AFF7C16-FD30-43F1-9C28-00A688919230}"/>
    <cellStyle name="Normal 27 26" xfId="26700" xr:uid="{E75C0104-8D0E-45BC-965C-097E752D0F6A}"/>
    <cellStyle name="Normal 27 27" xfId="26701" xr:uid="{B89FCC1B-EE23-42FD-B159-08DC44416B8A}"/>
    <cellStyle name="Normal 27 28" xfId="26702" xr:uid="{6DD6C11C-8050-47AE-A0CA-025F79B79F3E}"/>
    <cellStyle name="Normal 27 29" xfId="26703" xr:uid="{0B6D603D-30E4-4CC1-B55D-D0509D641390}"/>
    <cellStyle name="Normal 27 3" xfId="464" xr:uid="{EDAD2335-2D25-471A-A398-14F1698EFD51}"/>
    <cellStyle name="Normal 27 30" xfId="26704" xr:uid="{A69B744B-9B5E-432B-99FA-D239E7E59E8D}"/>
    <cellStyle name="Normal 27 31" xfId="26705" xr:uid="{35334D1C-72C9-4EC4-9EF0-47AED0E2D5B0}"/>
    <cellStyle name="Normal 27 32" xfId="26706" xr:uid="{EEB10475-4861-4E42-A172-0B84D4072D9B}"/>
    <cellStyle name="Normal 27 33" xfId="26707" xr:uid="{90856774-6F18-4E14-9236-209AC0CCCE38}"/>
    <cellStyle name="Normal 27 34" xfId="26708" xr:uid="{9F17E636-E9C8-494D-BE23-EF7E8D6AB833}"/>
    <cellStyle name="Normal 27 35" xfId="26709" xr:uid="{114B1BD4-F87E-49F2-9B4B-1E01EE3E32F3}"/>
    <cellStyle name="Normal 27 36" xfId="26710" xr:uid="{DDB86C9F-E75D-4C61-B039-DDD6B909B7C6}"/>
    <cellStyle name="Normal 27 37" xfId="26711" xr:uid="{52D982CB-2302-4324-85AA-6891FF6D23C1}"/>
    <cellStyle name="Normal 27 38" xfId="26712" xr:uid="{9F517347-25CF-4E82-AF23-EDF83BCB9FD8}"/>
    <cellStyle name="Normal 27 39" xfId="26713" xr:uid="{A5DE7AA2-3F98-464C-AF73-1FCD0B108DD4}"/>
    <cellStyle name="Normal 27 4" xfId="465" xr:uid="{15942B33-8DC6-4664-BEE5-D345CAA02C08}"/>
    <cellStyle name="Normal 27 40" xfId="26714" xr:uid="{282F8141-6170-4BE7-990E-A8D6561EBE7A}"/>
    <cellStyle name="Normal 27 5" xfId="466" xr:uid="{6FD6EAFF-5047-497B-A6E7-320A76DDAF78}"/>
    <cellStyle name="Normal 27 6" xfId="467" xr:uid="{8D3767A2-6453-4F48-A8D0-B3278BFFCCE3}"/>
    <cellStyle name="Normal 27 7" xfId="468" xr:uid="{FE75BBB7-C2DB-4B5F-96C0-707FD9111735}"/>
    <cellStyle name="Normal 27 8" xfId="469" xr:uid="{5CAC30E6-435A-418E-B8F2-97508B21D71E}"/>
    <cellStyle name="Normal 27 9" xfId="26715" xr:uid="{38E37B86-668D-44EB-9BBD-8CA024918072}"/>
    <cellStyle name="Normal 28" xfId="470" xr:uid="{AF4C5752-D7B6-4A61-A6B3-C03582D9F3AB}"/>
    <cellStyle name="Normal 28 10" xfId="26716" xr:uid="{F608DE54-0B33-4F71-A5B2-43FE448D5171}"/>
    <cellStyle name="Normal 28 11" xfId="26717" xr:uid="{6E7E12D2-AC7A-4EF7-BA7A-AC3EEE1323A4}"/>
    <cellStyle name="Normal 28 12" xfId="26718" xr:uid="{753833BE-8ED1-4848-A753-1914AA8A6163}"/>
    <cellStyle name="Normal 28 13" xfId="26719" xr:uid="{5E181DCB-B613-4FD8-B51E-19CAABD9FC8F}"/>
    <cellStyle name="Normal 28 14" xfId="26720" xr:uid="{C3501374-2469-478F-8746-3407787DF76B}"/>
    <cellStyle name="Normal 28 15" xfId="26721" xr:uid="{C4D1CBA7-2F5D-4EE2-A650-33CE7D4FBC35}"/>
    <cellStyle name="Normal 28 16" xfId="26722" xr:uid="{0AEC54B7-49EC-4578-AFDA-416976777532}"/>
    <cellStyle name="Normal 28 17" xfId="26723" xr:uid="{C0FD6D4C-35E3-439A-81C4-5C364FFD0155}"/>
    <cellStyle name="Normal 28 18" xfId="26724" xr:uid="{797F114A-133B-4BFE-B46A-1CC3F4E84C06}"/>
    <cellStyle name="Normal 28 19" xfId="26725" xr:uid="{B9641466-A3E0-4EC1-AF18-C0CCF220B776}"/>
    <cellStyle name="Normal 28 2" xfId="471" xr:uid="{B10A85F6-35A3-4001-87EC-F2EFCAC44943}"/>
    <cellStyle name="Normal 28 20" xfId="26726" xr:uid="{5CA0D0EA-49D7-43D6-94C0-5A97B195EE6F}"/>
    <cellStyle name="Normal 28 21" xfId="26727" xr:uid="{851FD217-F1A5-4488-998E-329D784C91ED}"/>
    <cellStyle name="Normal 28 22" xfId="26728" xr:uid="{BE385A63-BBB3-4283-AFB1-29D12BE725E6}"/>
    <cellStyle name="Normal 28 23" xfId="26729" xr:uid="{8402AE90-9838-477F-9A53-15C615C990BC}"/>
    <cellStyle name="Normal 28 24" xfId="26730" xr:uid="{6A9A1E0A-379F-4F3B-BF44-58129ECC69C5}"/>
    <cellStyle name="Normal 28 25" xfId="26731" xr:uid="{8BDF6AC0-08EC-46B3-9565-C8C21EAC933D}"/>
    <cellStyle name="Normal 28 26" xfId="26732" xr:uid="{B542E0B3-6E3F-4A28-95AC-4460D3B8E793}"/>
    <cellStyle name="Normal 28 27" xfId="26733" xr:uid="{8A32FE23-6975-4A13-8E4C-088C2A6D222D}"/>
    <cellStyle name="Normal 28 28" xfId="26734" xr:uid="{2D0BD601-207B-4DFB-B69B-550C2955CF63}"/>
    <cellStyle name="Normal 28 29" xfId="26735" xr:uid="{649586E1-FEDE-4184-8AC9-08A3654B0E89}"/>
    <cellStyle name="Normal 28 3" xfId="472" xr:uid="{934FC4F1-95AE-4AC6-BD0E-7B83DF09743C}"/>
    <cellStyle name="Normal 28 30" xfId="26736" xr:uid="{F20B1EC0-A491-4CB0-841D-6EA5D3E5B45C}"/>
    <cellStyle name="Normal 28 31" xfId="26737" xr:uid="{B7CC9E1E-B120-4BF4-AB82-04BD504D80AF}"/>
    <cellStyle name="Normal 28 32" xfId="26738" xr:uid="{ED87AADE-8F5B-42B3-8A0F-83640B477A89}"/>
    <cellStyle name="Normal 28 33" xfId="26739" xr:uid="{1A7B2335-E885-4661-BA6C-88326E536C6C}"/>
    <cellStyle name="Normal 28 34" xfId="26740" xr:uid="{7E445D14-F97B-474E-8A03-F37F52A675EA}"/>
    <cellStyle name="Normal 28 35" xfId="26741" xr:uid="{47F85FD5-8658-4C58-B454-3B0A49FC41FF}"/>
    <cellStyle name="Normal 28 36" xfId="26742" xr:uid="{E81005C7-916A-4953-AEAA-20DF32FCFB61}"/>
    <cellStyle name="Normal 28 37" xfId="26743" xr:uid="{66883693-824B-47FE-A835-D258DBCCA647}"/>
    <cellStyle name="Normal 28 38" xfId="26744" xr:uid="{32B649B8-0BD7-4348-A53D-70A80CDDD1E6}"/>
    <cellStyle name="Normal 28 39" xfId="26745" xr:uid="{336A686C-FF5E-4D41-B5FB-6FB401E982A2}"/>
    <cellStyle name="Normal 28 4" xfId="473" xr:uid="{CE86EE33-37CF-4362-9ED5-9C2E6013591D}"/>
    <cellStyle name="Normal 28 40" xfId="26746" xr:uid="{E20E0A32-D1D6-4753-A2EC-25CAD4E9D68F}"/>
    <cellStyle name="Normal 28 5" xfId="474" xr:uid="{F2C5C349-A2CE-4AD6-ACA8-A0AE5433B169}"/>
    <cellStyle name="Normal 28 6" xfId="475" xr:uid="{EAE72D6E-3D24-465A-A498-393D6BECF411}"/>
    <cellStyle name="Normal 28 7" xfId="476" xr:uid="{CBC0F890-F2DB-4661-9D0B-86E5B73AF6C9}"/>
    <cellStyle name="Normal 28 8" xfId="477" xr:uid="{2570BDDE-C2E7-4441-A71B-B904B23C0725}"/>
    <cellStyle name="Normal 28 9" xfId="26747" xr:uid="{CD0144CE-EA91-4AA6-B84D-D8E318E49AC2}"/>
    <cellStyle name="Normal 29" xfId="478" xr:uid="{193677A7-CBBA-42A9-9A03-8FBB09AFFB97}"/>
    <cellStyle name="Normal 29 2" xfId="479" xr:uid="{DF564952-B541-4A73-8E5B-BE28A48CFE10}"/>
    <cellStyle name="Normal 29 3" xfId="480" xr:uid="{9BC9C2B6-89C2-41EC-A459-F3AD52CF4F7F}"/>
    <cellStyle name="Normal 29 4" xfId="481" xr:uid="{C31D934C-7E44-41E2-AB33-AC0E6259BEAD}"/>
    <cellStyle name="Normal 29 5" xfId="482" xr:uid="{D74F7A52-4635-4613-8A35-5354B51F7A23}"/>
    <cellStyle name="Normal 29 6" xfId="483" xr:uid="{B0BA0A01-E1C5-4D63-AC4B-40721C33B694}"/>
    <cellStyle name="Normal 29 7" xfId="484" xr:uid="{3F35D0B4-3B4B-41F9-94C4-E4F67940C423}"/>
    <cellStyle name="Normal 29 8" xfId="485" xr:uid="{5AC1C041-17EA-459E-91C7-F3C72B95FFF2}"/>
    <cellStyle name="Normal 3" xfId="5" xr:uid="{00000000-0005-0000-0000-000006000000}"/>
    <cellStyle name="Normal 3 10" xfId="26748" xr:uid="{DF7236AC-9EA0-4DF2-9DEE-3FC436FCDAA3}"/>
    <cellStyle name="Normal 3 11" xfId="26749" xr:uid="{FD993949-27CB-4B85-A7CF-10264B30FE74}"/>
    <cellStyle name="Normal 3 12" xfId="26750" xr:uid="{14FA518E-1F57-451B-B0B3-9573EE5C6703}"/>
    <cellStyle name="Normal 3 13" xfId="26751" xr:uid="{B15A81AE-4DD2-49E6-83DF-1F5F079EBF8C}"/>
    <cellStyle name="Normal 3 14" xfId="26752" xr:uid="{7F8C7786-FFCB-400E-8361-1DD5A026B408}"/>
    <cellStyle name="Normal 3 15" xfId="26753" xr:uid="{C90740A6-C687-4350-9948-0520B04F36CC}"/>
    <cellStyle name="Normal 3 16" xfId="26754" xr:uid="{DC966C72-BFB1-49CD-B3E3-7192FDF39E07}"/>
    <cellStyle name="Normal 3 17" xfId="26755" xr:uid="{7F78BF90-8F20-4033-9674-09C77E105F3D}"/>
    <cellStyle name="Normal 3 18" xfId="26756" xr:uid="{591738FE-2BAF-45BE-83CB-885094FE06BD}"/>
    <cellStyle name="Normal 3 19" xfId="26757" xr:uid="{C45158BD-6FB7-4129-AD3E-CC713EB4CC16}"/>
    <cellStyle name="Normal 3 2" xfId="57" xr:uid="{ABF56A82-997A-403C-ABA4-EA4E1AEDE6CA}"/>
    <cellStyle name="Normal 3 2 2" xfId="486" xr:uid="{E5BF6675-0805-4C9D-A91A-463857F728A9}"/>
    <cellStyle name="Normal 3 2 2 2" xfId="26758" xr:uid="{F421085D-5FF8-476E-B05F-0086EB003EAE}"/>
    <cellStyle name="Normal 3 2 3" xfId="487" xr:uid="{146300CB-2959-4731-804A-209744BA7DCD}"/>
    <cellStyle name="Normal 3 2 4" xfId="488" xr:uid="{E20BCFF3-23F1-474F-9B76-235C23048FAF}"/>
    <cellStyle name="Normal 3 2 5" xfId="489" xr:uid="{84ADAD12-9F89-49C5-A7F5-643BD0EB0423}"/>
    <cellStyle name="Normal 3 2 6" xfId="490" xr:uid="{182903F1-C38A-4682-BEB6-C15D01CAF11D}"/>
    <cellStyle name="Normal 3 2 7" xfId="491" xr:uid="{3E9D9A24-A223-450F-998D-27248CB53A5F}"/>
    <cellStyle name="Normal 3 2 8" xfId="492" xr:uid="{A5B0A6CD-3377-4F61-B17A-4510EBDBA744}"/>
    <cellStyle name="Normal 3 20" xfId="26759" xr:uid="{F4E3F91B-B8AA-407B-8CBE-EF386DDACBE0}"/>
    <cellStyle name="Normal 3 21" xfId="26760" xr:uid="{F8E09C7E-6F48-4545-9CEA-C262CD932845}"/>
    <cellStyle name="Normal 3 22" xfId="26761" xr:uid="{B2E96CB2-027D-4C02-9FCF-B1C5183F01DF}"/>
    <cellStyle name="Normal 3 23" xfId="26762" xr:uid="{DAD08E59-A8E7-442F-A722-9E8C9329EF18}"/>
    <cellStyle name="Normal 3 24" xfId="26763" xr:uid="{72549A32-92F2-4B63-8066-05CC55B65038}"/>
    <cellStyle name="Normal 3 25" xfId="26764" xr:uid="{D4F3326D-182A-4FAA-94BE-D36FD41EC309}"/>
    <cellStyle name="Normal 3 26" xfId="26765" xr:uid="{7B8DD54F-F302-416F-944C-48ECB95400F2}"/>
    <cellStyle name="Normal 3 27" xfId="26766" xr:uid="{1C43EEE3-FE23-47DC-9208-9599E4A4B0B6}"/>
    <cellStyle name="Normal 3 28" xfId="26767" xr:uid="{74C938E8-8E8F-4E23-8564-82385403F916}"/>
    <cellStyle name="Normal 3 29" xfId="26768" xr:uid="{D4D0C9D4-7339-4B63-A6FA-55ED77078226}"/>
    <cellStyle name="Normal 3 3" xfId="26769" xr:uid="{68F1B003-D55B-4303-AB79-73E037F70E6B}"/>
    <cellStyle name="Normal 3 3 2" xfId="26770" xr:uid="{7C737E55-2DC6-4A62-9C69-A514692C5F87}"/>
    <cellStyle name="Normal 3 30" xfId="26771" xr:uid="{7C15B9BD-4A69-4CCF-9A1F-6E5708FBB8E1}"/>
    <cellStyle name="Normal 3 31" xfId="26772" xr:uid="{5221B250-F369-4DF4-B4BA-5AA8077C1572}"/>
    <cellStyle name="Normal 3 32" xfId="26773" xr:uid="{F5D3A358-0182-4FD8-9251-050ED147DCC8}"/>
    <cellStyle name="Normal 3 33" xfId="26774" xr:uid="{E973D16F-CC8F-4589-843A-9DA7F784E023}"/>
    <cellStyle name="Normal 3 34" xfId="26775" xr:uid="{1E5F4AD4-CD7E-44B9-A7D0-E7225230F792}"/>
    <cellStyle name="Normal 3 35" xfId="26776" xr:uid="{C5CCF3D2-4C5F-4677-8EBC-9E31B2F79118}"/>
    <cellStyle name="Normal 3 36" xfId="26777" xr:uid="{70208ED5-A2C0-445D-8E05-1E998C62F743}"/>
    <cellStyle name="Normal 3 37" xfId="26778" xr:uid="{ED543EAB-7F2A-42DC-8B10-0E94E5640032}"/>
    <cellStyle name="Normal 3 38" xfId="26779" xr:uid="{FB05D7D2-6DD9-466A-9F96-519B4C74FB2B}"/>
    <cellStyle name="Normal 3 39" xfId="26780" xr:uid="{E2815E33-4613-4019-977E-50306CCCA984}"/>
    <cellStyle name="Normal 3 4" xfId="26781" xr:uid="{ACF51FA7-DE8B-486A-B71F-EA65BCD0B010}"/>
    <cellStyle name="Normal 3 40" xfId="26782" xr:uid="{C9089A46-7D2A-49E2-856F-99A2034BFE80}"/>
    <cellStyle name="Normal 3 41" xfId="26783" xr:uid="{56942962-2D39-4543-BD49-CC555DD3BC9C}"/>
    <cellStyle name="Normal 3 42" xfId="26784" xr:uid="{654731E0-6272-4AC5-B044-40E354799C03}"/>
    <cellStyle name="Normal 3 43" xfId="26785" xr:uid="{0B6334A4-FB27-4F93-BC53-FEA5D12FA231}"/>
    <cellStyle name="Normal 3 44" xfId="26786" xr:uid="{F1C9AFFC-AC71-41D4-9853-EC70F5E64C57}"/>
    <cellStyle name="Normal 3 45" xfId="26787" xr:uid="{B8F7C60E-C825-41A7-B185-69049A34245A}"/>
    <cellStyle name="Normal 3 46" xfId="26788" xr:uid="{8B86EBEF-D23A-47EB-B9D1-E3FF134CA27F}"/>
    <cellStyle name="Normal 3 47" xfId="26789" xr:uid="{E4C352C6-1486-4862-8EC7-3D9F46A01FA4}"/>
    <cellStyle name="Normal 3 48" xfId="26790" xr:uid="{D3E020D6-BB69-4D0D-9C9D-79C7D3166525}"/>
    <cellStyle name="Normal 3 49" xfId="26791" xr:uid="{0D5DD388-57B1-4AC5-A476-595E410703BC}"/>
    <cellStyle name="Normal 3 5" xfId="26792" xr:uid="{F7EE451F-A189-4602-B0B3-40BB4ED768F3}"/>
    <cellStyle name="Normal 3 50" xfId="26793" xr:uid="{EB99D390-BB3A-436A-B47B-EC10219753DB}"/>
    <cellStyle name="Normal 3 51" xfId="26794" xr:uid="{005D755A-5F57-49A5-8B74-E6310D60EC99}"/>
    <cellStyle name="Normal 3 52" xfId="26795" xr:uid="{BD981118-D29F-4952-9C00-06C16B9CC63A}"/>
    <cellStyle name="Normal 3 53" xfId="26796" xr:uid="{D15BA8AA-3F8A-4185-B639-A9A5ADF7938A}"/>
    <cellStyle name="Normal 3 54" xfId="56" xr:uid="{B355CEE2-AE4F-48F6-B7BD-CFA6EB481D80}"/>
    <cellStyle name="Normal 3 6" xfId="26797" xr:uid="{9A5A3BBC-D45D-467E-9103-4A2D267E7748}"/>
    <cellStyle name="Normal 3 7" xfId="26798" xr:uid="{262FE315-D684-426D-93DF-4B258EDEE343}"/>
    <cellStyle name="Normal 3 7 10" xfId="26799" xr:uid="{F7B1F53D-CC15-4482-BE77-1FC0EDB4DE5B}"/>
    <cellStyle name="Normal 3 7 10 10" xfId="26800" xr:uid="{B42ECB95-4150-434B-AF6E-AFF2AC9A9DF4}"/>
    <cellStyle name="Normal 3 7 10 11" xfId="26801" xr:uid="{A058B055-081F-4344-B4FA-B841DC4469CE}"/>
    <cellStyle name="Normal 3 7 10 12" xfId="26802" xr:uid="{AF944476-18E4-49B6-8F08-91E93A777122}"/>
    <cellStyle name="Normal 3 7 10 13" xfId="26803" xr:uid="{2401B15B-DFC4-408F-936A-4974089859DE}"/>
    <cellStyle name="Normal 3 7 10 14" xfId="26804" xr:uid="{742034E6-EACC-417A-A2E3-C01A29FDF8C3}"/>
    <cellStyle name="Normal 3 7 10 15" xfId="26805" xr:uid="{B02CF78D-C776-4A9A-BE57-4286577BEB64}"/>
    <cellStyle name="Normal 3 7 10 16" xfId="26806" xr:uid="{3BCB6972-709F-4ED0-86A1-6E96FDFF660A}"/>
    <cellStyle name="Normal 3 7 10 17" xfId="26807" xr:uid="{4B285D63-58DB-4CF0-A93F-CBB310234ED7}"/>
    <cellStyle name="Normal 3 7 10 18" xfId="26808" xr:uid="{CFFAE47C-5BAE-4D16-AC4B-2D0E02FB60A7}"/>
    <cellStyle name="Normal 3 7 10 19" xfId="26809" xr:uid="{C85534F8-F3DA-462D-8C0B-D93C7790924B}"/>
    <cellStyle name="Normal 3 7 10 2" xfId="26810" xr:uid="{192D69A2-CF43-419B-B8A5-62DD7C508A09}"/>
    <cellStyle name="Normal 3 7 10 20" xfId="26811" xr:uid="{E42E9DA4-EEBB-40C1-BF7E-C9CB46DDF2F9}"/>
    <cellStyle name="Normal 3 7 10 21" xfId="26812" xr:uid="{A61F5F1E-0B6B-4BC1-94E2-862A7948D608}"/>
    <cellStyle name="Normal 3 7 10 22" xfId="26813" xr:uid="{D61BA9E0-8B56-4DCB-A009-435A8235EBAC}"/>
    <cellStyle name="Normal 3 7 10 3" xfId="26814" xr:uid="{56FEF08D-2E5E-418A-8165-9B2C80B7261E}"/>
    <cellStyle name="Normal 3 7 10 4" xfId="26815" xr:uid="{BB7C5362-DB1F-400B-9AE2-F91CAA796E1C}"/>
    <cellStyle name="Normal 3 7 10 5" xfId="26816" xr:uid="{5A1F7463-67DF-458D-8691-1F0635D30141}"/>
    <cellStyle name="Normal 3 7 10 6" xfId="26817" xr:uid="{6ECD4B04-63B2-4373-99DC-024828DD874B}"/>
    <cellStyle name="Normal 3 7 10 7" xfId="26818" xr:uid="{0A067BFB-8E0A-4E30-8232-B297F6C38B7A}"/>
    <cellStyle name="Normal 3 7 10 8" xfId="26819" xr:uid="{FC837FA0-0C9F-435E-A9FE-FB92ED8990B9}"/>
    <cellStyle name="Normal 3 7 10 9" xfId="26820" xr:uid="{42BFDC21-A75C-4DEF-9D76-9749E92337E7}"/>
    <cellStyle name="Normal 3 7 11" xfId="26821" xr:uid="{1858B7F1-3502-4443-9F8E-A9F57CD8A4AE}"/>
    <cellStyle name="Normal 3 7 11 10" xfId="26822" xr:uid="{998D6D42-BB32-41EA-9861-7F535E29EAFF}"/>
    <cellStyle name="Normal 3 7 11 11" xfId="26823" xr:uid="{05EFC4A1-8646-4C8D-9850-025A3F8A9108}"/>
    <cellStyle name="Normal 3 7 11 12" xfId="26824" xr:uid="{A0A85ED2-A256-4612-B81B-D8E8F601EA77}"/>
    <cellStyle name="Normal 3 7 11 13" xfId="26825" xr:uid="{3488A47A-FB06-4E55-B7DB-C230C755D1E5}"/>
    <cellStyle name="Normal 3 7 11 14" xfId="26826" xr:uid="{E0349CE7-5207-464D-B6D0-93228CADD337}"/>
    <cellStyle name="Normal 3 7 11 15" xfId="26827" xr:uid="{6EBDECA0-A126-4B02-B356-8B4554588458}"/>
    <cellStyle name="Normal 3 7 11 16" xfId="26828" xr:uid="{1444A72B-9F61-4344-99EF-4AE9CA8E1518}"/>
    <cellStyle name="Normal 3 7 11 17" xfId="26829" xr:uid="{8CE7E24C-5743-4314-999C-C20DF694271B}"/>
    <cellStyle name="Normal 3 7 11 18" xfId="26830" xr:uid="{8704EF5F-D318-49DD-A5EA-0CD8752B1121}"/>
    <cellStyle name="Normal 3 7 11 19" xfId="26831" xr:uid="{91DA6A76-F0EE-462D-B031-CF71F2E6E02D}"/>
    <cellStyle name="Normal 3 7 11 2" xfId="26832" xr:uid="{7555B35E-7EB7-4C7C-A5A3-D7FD2C8FD6F1}"/>
    <cellStyle name="Normal 3 7 11 20" xfId="26833" xr:uid="{84F0AC40-AB05-429B-8C58-634189B78735}"/>
    <cellStyle name="Normal 3 7 11 21" xfId="26834" xr:uid="{EA336198-53DC-435E-8BBA-1674FC70C50D}"/>
    <cellStyle name="Normal 3 7 11 22" xfId="26835" xr:uid="{EE9D542D-C607-4EA9-9B9A-3373084EE487}"/>
    <cellStyle name="Normal 3 7 11 3" xfId="26836" xr:uid="{63F75BA7-E8D4-44FF-B146-6EB0A8709916}"/>
    <cellStyle name="Normal 3 7 11 4" xfId="26837" xr:uid="{5062DBF6-8DE2-40E9-B84F-F41F5017148A}"/>
    <cellStyle name="Normal 3 7 11 5" xfId="26838" xr:uid="{34059D00-3A34-4657-9FDF-645DD7163975}"/>
    <cellStyle name="Normal 3 7 11 6" xfId="26839" xr:uid="{3489B968-021E-4889-9C62-914F703FC494}"/>
    <cellStyle name="Normal 3 7 11 7" xfId="26840" xr:uid="{571E4EE9-1F62-4B0A-B6C8-0740B3484EEE}"/>
    <cellStyle name="Normal 3 7 11 8" xfId="26841" xr:uid="{1375584B-658C-4F55-A871-911E69E9E685}"/>
    <cellStyle name="Normal 3 7 11 9" xfId="26842" xr:uid="{D7FB90F6-A135-4CCB-B8D2-E5AB409CF10B}"/>
    <cellStyle name="Normal 3 7 12" xfId="26843" xr:uid="{3064B5AA-61C8-4FF7-A8CC-A013DDB48601}"/>
    <cellStyle name="Normal 3 7 12 10" xfId="26844" xr:uid="{D6E66D7C-ABCE-4866-8ED3-AE6BCA18E8AE}"/>
    <cellStyle name="Normal 3 7 12 11" xfId="26845" xr:uid="{10A63887-D0E5-414B-A325-F98C1B950821}"/>
    <cellStyle name="Normal 3 7 12 12" xfId="26846" xr:uid="{DAA13114-3E0A-4473-8D6B-716550EAB6F5}"/>
    <cellStyle name="Normal 3 7 12 13" xfId="26847" xr:uid="{51434C77-05A7-4ECA-909E-1E13EFA07E81}"/>
    <cellStyle name="Normal 3 7 12 14" xfId="26848" xr:uid="{01E0F4E0-9619-4560-8F8D-B96415BC47AE}"/>
    <cellStyle name="Normal 3 7 12 15" xfId="26849" xr:uid="{4464EF90-96BF-48A9-B647-10D40BF739D1}"/>
    <cellStyle name="Normal 3 7 12 16" xfId="26850" xr:uid="{FAFDC019-6442-46AA-B82E-9733B10D2E50}"/>
    <cellStyle name="Normal 3 7 12 17" xfId="26851" xr:uid="{D6E38B86-E30D-44A8-B5BB-657786C571E3}"/>
    <cellStyle name="Normal 3 7 12 18" xfId="26852" xr:uid="{8A7D47DB-63EB-423C-9253-D1CCA4EB1D89}"/>
    <cellStyle name="Normal 3 7 12 19" xfId="26853" xr:uid="{BBADBF85-18D4-4668-8761-F8668F177D07}"/>
    <cellStyle name="Normal 3 7 12 2" xfId="26854" xr:uid="{0A0CA749-AFDF-4D21-8B91-D9BA10F3DAB4}"/>
    <cellStyle name="Normal 3 7 12 20" xfId="26855" xr:uid="{CF58900D-CF19-4FC3-92B3-3F08B8698941}"/>
    <cellStyle name="Normal 3 7 12 21" xfId="26856" xr:uid="{DEBC9E98-89F8-4557-B848-164D97DB024F}"/>
    <cellStyle name="Normal 3 7 12 22" xfId="26857" xr:uid="{63F42A91-6E07-4043-BD8A-C26110492DF7}"/>
    <cellStyle name="Normal 3 7 12 3" xfId="26858" xr:uid="{AF7F1410-B39C-4B8A-98C9-927547155630}"/>
    <cellStyle name="Normal 3 7 12 4" xfId="26859" xr:uid="{20F5E532-2824-45DB-84F0-EB57C568F0A8}"/>
    <cellStyle name="Normal 3 7 12 5" xfId="26860" xr:uid="{BE6F2498-6519-47BF-BB42-E7B8661C7DF2}"/>
    <cellStyle name="Normal 3 7 12 6" xfId="26861" xr:uid="{26AEBCD1-BF70-4675-A3D6-7F90AC864457}"/>
    <cellStyle name="Normal 3 7 12 7" xfId="26862" xr:uid="{BC5062E8-B430-4A0A-96E8-A605E1C10AAB}"/>
    <cellStyle name="Normal 3 7 12 8" xfId="26863" xr:uid="{277122F4-E449-4777-A7C6-86D0FD73FEE8}"/>
    <cellStyle name="Normal 3 7 12 9" xfId="26864" xr:uid="{320E1AB1-3452-40AC-80F1-F4D3E5879300}"/>
    <cellStyle name="Normal 3 7 13" xfId="26865" xr:uid="{4B486CE1-F5A3-41BD-B1C4-CFF5871418CB}"/>
    <cellStyle name="Normal 3 7 13 10" xfId="26866" xr:uid="{0AF2255A-05C2-46BD-8EC1-A9F3DA057D7E}"/>
    <cellStyle name="Normal 3 7 13 11" xfId="26867" xr:uid="{2DD73B21-B123-40F5-9019-B4B693E964AF}"/>
    <cellStyle name="Normal 3 7 13 12" xfId="26868" xr:uid="{4B9C3475-52C5-4A9B-8C61-1B84A12A207A}"/>
    <cellStyle name="Normal 3 7 13 13" xfId="26869" xr:uid="{8101A5A0-592A-47C3-ACB7-BD78BE75BB4A}"/>
    <cellStyle name="Normal 3 7 13 14" xfId="26870" xr:uid="{7BEEC298-8C99-431A-92DA-FB3A6F1906E5}"/>
    <cellStyle name="Normal 3 7 13 15" xfId="26871" xr:uid="{6F99615D-2B4A-4B3C-92DA-516630345637}"/>
    <cellStyle name="Normal 3 7 13 16" xfId="26872" xr:uid="{CA9426F4-FDFA-41A5-8028-67B7AD134449}"/>
    <cellStyle name="Normal 3 7 13 17" xfId="26873" xr:uid="{D32CD3E0-60CE-42A2-A256-03DBC11D785A}"/>
    <cellStyle name="Normal 3 7 13 18" xfId="26874" xr:uid="{7BCF4ED6-B98E-4166-AEED-01AEC13F8007}"/>
    <cellStyle name="Normal 3 7 13 19" xfId="26875" xr:uid="{B219EA86-3BBB-4BCF-B8F9-27A29CEC1D12}"/>
    <cellStyle name="Normal 3 7 13 2" xfId="26876" xr:uid="{7F468881-8434-409A-9C02-F593F701C7BB}"/>
    <cellStyle name="Normal 3 7 13 20" xfId="26877" xr:uid="{93D7E803-B259-42C4-B2A9-D1B3DD9B02C8}"/>
    <cellStyle name="Normal 3 7 13 21" xfId="26878" xr:uid="{F960BA25-B986-48C4-9494-885981908A5C}"/>
    <cellStyle name="Normal 3 7 13 22" xfId="26879" xr:uid="{6C0BF16C-AB7B-4E88-9141-A09B7C30CA08}"/>
    <cellStyle name="Normal 3 7 13 3" xfId="26880" xr:uid="{2A61EEFC-4F95-404E-B7CF-6F6E1B2A4721}"/>
    <cellStyle name="Normal 3 7 13 4" xfId="26881" xr:uid="{31F5E8BC-5CA5-447A-8CA6-6FC5BE0955B4}"/>
    <cellStyle name="Normal 3 7 13 5" xfId="26882" xr:uid="{C2434A23-83FC-4D9E-9B15-E940F21EA51B}"/>
    <cellStyle name="Normal 3 7 13 6" xfId="26883" xr:uid="{7345D9B0-3063-41A1-9C72-7AA5094D93B9}"/>
    <cellStyle name="Normal 3 7 13 7" xfId="26884" xr:uid="{D764A515-AAF2-45AB-9564-3B8E9934F8CB}"/>
    <cellStyle name="Normal 3 7 13 8" xfId="26885" xr:uid="{D2F63BFC-C3E2-4C5B-8274-C703285B705A}"/>
    <cellStyle name="Normal 3 7 13 9" xfId="26886" xr:uid="{B5DAF65B-04AC-4A24-997E-F9464D972797}"/>
    <cellStyle name="Normal 3 7 14" xfId="26887" xr:uid="{2F8B90DA-D538-41A7-85F8-05F3E8B340F3}"/>
    <cellStyle name="Normal 3 7 14 10" xfId="26888" xr:uid="{F24CB68B-7311-4753-A0C3-0C5B3084E648}"/>
    <cellStyle name="Normal 3 7 14 11" xfId="26889" xr:uid="{901D2C6E-06A0-495C-9793-11A4F6A44027}"/>
    <cellStyle name="Normal 3 7 14 12" xfId="26890" xr:uid="{34FE9848-2AA7-4EEC-A775-B80493B84EEF}"/>
    <cellStyle name="Normal 3 7 14 13" xfId="26891" xr:uid="{F332818A-2498-4640-8B8F-D0BB34A337B4}"/>
    <cellStyle name="Normal 3 7 14 14" xfId="26892" xr:uid="{6D99AA99-20F2-42CE-B750-F9E33CD55582}"/>
    <cellStyle name="Normal 3 7 14 15" xfId="26893" xr:uid="{2B471F91-D35D-4E44-B9D5-D262F420D821}"/>
    <cellStyle name="Normal 3 7 14 16" xfId="26894" xr:uid="{6DB9D48B-48C9-412B-AE3F-4B3958A34E78}"/>
    <cellStyle name="Normal 3 7 14 17" xfId="26895" xr:uid="{15E4D803-986C-45EF-8059-99578EC8BDD6}"/>
    <cellStyle name="Normal 3 7 14 18" xfId="26896" xr:uid="{A714841C-707D-4C79-8EA5-0E230A71BD22}"/>
    <cellStyle name="Normal 3 7 14 19" xfId="26897" xr:uid="{B03B5C31-C567-4615-BF63-865E7F1E9045}"/>
    <cellStyle name="Normal 3 7 14 2" xfId="26898" xr:uid="{779927F8-3469-40DE-81C1-F579B3344075}"/>
    <cellStyle name="Normal 3 7 14 20" xfId="26899" xr:uid="{768EE1F0-D48D-4E55-A374-F6C41DE3EF88}"/>
    <cellStyle name="Normal 3 7 14 21" xfId="26900" xr:uid="{8CB322F7-7E9B-4180-A357-DEEA199B8DE7}"/>
    <cellStyle name="Normal 3 7 14 22" xfId="26901" xr:uid="{02928C46-81EB-4186-B5C1-4B9E7DE39CB7}"/>
    <cellStyle name="Normal 3 7 14 3" xfId="26902" xr:uid="{3A5FDF9F-4527-47CF-927A-ABFA06C4A328}"/>
    <cellStyle name="Normal 3 7 14 4" xfId="26903" xr:uid="{2D71770B-EA4F-4B3B-BEF3-232241BECC89}"/>
    <cellStyle name="Normal 3 7 14 5" xfId="26904" xr:uid="{D13F2998-EA92-44C8-A581-7458385D3CAE}"/>
    <cellStyle name="Normal 3 7 14 6" xfId="26905" xr:uid="{FFD6940A-DAA9-4D7E-B6F3-9CEC9F9D5D04}"/>
    <cellStyle name="Normal 3 7 14 7" xfId="26906" xr:uid="{887AFFA8-E664-4A00-97D0-5CF700333F93}"/>
    <cellStyle name="Normal 3 7 14 8" xfId="26907" xr:uid="{9106A28A-F03C-40DC-B4E5-3542CF958AE8}"/>
    <cellStyle name="Normal 3 7 14 9" xfId="26908" xr:uid="{FAAC134D-6774-4588-B27B-7DAAB031CF4B}"/>
    <cellStyle name="Normal 3 7 15" xfId="26909" xr:uid="{33ABDDD6-1421-4BEC-9BDF-BE67BFC7E837}"/>
    <cellStyle name="Normal 3 7 15 10" xfId="26910" xr:uid="{3E2E0EAD-EEEF-4DAD-9273-C7C68BB172C3}"/>
    <cellStyle name="Normal 3 7 15 11" xfId="26911" xr:uid="{D3989B0F-01D1-4976-9CE2-25EAE300D763}"/>
    <cellStyle name="Normal 3 7 15 12" xfId="26912" xr:uid="{4FB815DE-2481-496C-93BB-F075B5769900}"/>
    <cellStyle name="Normal 3 7 15 13" xfId="26913" xr:uid="{07891827-3C6F-4DD7-AAEC-3A81E03750CF}"/>
    <cellStyle name="Normal 3 7 15 14" xfId="26914" xr:uid="{B474210C-300F-4064-8601-A1BEB41285CC}"/>
    <cellStyle name="Normal 3 7 15 15" xfId="26915" xr:uid="{EB778C8D-1B34-43C7-8690-4AB3139C04A2}"/>
    <cellStyle name="Normal 3 7 15 16" xfId="26916" xr:uid="{378911DC-A55A-4686-8F88-27C6755B722A}"/>
    <cellStyle name="Normal 3 7 15 17" xfId="26917" xr:uid="{70C6A930-2ADF-4F9E-BEF4-89E688D2BF56}"/>
    <cellStyle name="Normal 3 7 15 18" xfId="26918" xr:uid="{B5D82C90-85DA-435A-AE6D-DD0235F0A967}"/>
    <cellStyle name="Normal 3 7 15 19" xfId="26919" xr:uid="{E13694D7-C16A-4BE3-A543-EB120AB43ABB}"/>
    <cellStyle name="Normal 3 7 15 2" xfId="26920" xr:uid="{21FF54AC-A777-4FC5-8E6C-2855484E06E3}"/>
    <cellStyle name="Normal 3 7 15 20" xfId="26921" xr:uid="{0CA1B16A-F0A1-414F-BC5E-464C6A4FFC1F}"/>
    <cellStyle name="Normal 3 7 15 21" xfId="26922" xr:uid="{4C7D24F3-9241-4E98-BA56-0D55B48A31F8}"/>
    <cellStyle name="Normal 3 7 15 22" xfId="26923" xr:uid="{46644191-8EE8-4C0C-BE2D-654203B3BA24}"/>
    <cellStyle name="Normal 3 7 15 3" xfId="26924" xr:uid="{53BE891F-60AF-44CA-BD88-BAA3A2A5F727}"/>
    <cellStyle name="Normal 3 7 15 4" xfId="26925" xr:uid="{64D45DD4-5BDC-47F8-B17F-64DCF7EAF880}"/>
    <cellStyle name="Normal 3 7 15 5" xfId="26926" xr:uid="{8CDB06DC-CB8A-4390-89B3-478958A49921}"/>
    <cellStyle name="Normal 3 7 15 6" xfId="26927" xr:uid="{B1CE3F30-4088-46CA-9CF9-5141B85FD85D}"/>
    <cellStyle name="Normal 3 7 15 7" xfId="26928" xr:uid="{749CA412-DAB9-408D-8419-DB8B29C7623E}"/>
    <cellStyle name="Normal 3 7 15 8" xfId="26929" xr:uid="{8CB4AB15-773A-467E-9C76-F81550F95F38}"/>
    <cellStyle name="Normal 3 7 15 9" xfId="26930" xr:uid="{757BAEE8-CA93-4FC1-989F-2067FFE0DDA9}"/>
    <cellStyle name="Normal 3 7 16" xfId="26931" xr:uid="{97762991-7A5D-44ED-AD5E-6A81BC91C977}"/>
    <cellStyle name="Normal 3 7 17" xfId="26932" xr:uid="{49A3D19D-E090-49C7-AFD8-61FD65FFC3E4}"/>
    <cellStyle name="Normal 3 7 18" xfId="26933" xr:uid="{C4831A6D-F67A-4AB1-BA0E-D8B6F63812DC}"/>
    <cellStyle name="Normal 3 7 19" xfId="26934" xr:uid="{A92E5296-A090-49A2-8C74-64E08E22004A}"/>
    <cellStyle name="Normal 3 7 2" xfId="26935" xr:uid="{2098E622-75A2-488C-893C-D2CBCDADAC6F}"/>
    <cellStyle name="Normal 3 7 2 10" xfId="26936" xr:uid="{DA5934A5-F368-483D-ABB8-7AE86E30305A}"/>
    <cellStyle name="Normal 3 7 2 10 10" xfId="26937" xr:uid="{49F6DAC4-EFE8-46AF-977F-5AB28C90460A}"/>
    <cellStyle name="Normal 3 7 2 10 11" xfId="26938" xr:uid="{017EF1D7-E278-43CA-90DE-B3BFCA56757F}"/>
    <cellStyle name="Normal 3 7 2 10 12" xfId="26939" xr:uid="{6A41FAD7-247A-435D-BA28-3333CDF8FBA8}"/>
    <cellStyle name="Normal 3 7 2 10 13" xfId="26940" xr:uid="{22A8F9EF-B124-4CDA-A611-3A3FFC2B7054}"/>
    <cellStyle name="Normal 3 7 2 10 14" xfId="26941" xr:uid="{62D83AB9-7FC3-414E-80E4-5CF5E0633B76}"/>
    <cellStyle name="Normal 3 7 2 10 15" xfId="26942" xr:uid="{BEB27B2C-959D-4948-8A96-6841D49DF69C}"/>
    <cellStyle name="Normal 3 7 2 10 16" xfId="26943" xr:uid="{E24EF9C6-7B76-439C-B2FD-9AEF10485933}"/>
    <cellStyle name="Normal 3 7 2 10 17" xfId="26944" xr:uid="{76B57ED3-D53E-432C-B76B-3FE6B589EC36}"/>
    <cellStyle name="Normal 3 7 2 10 18" xfId="26945" xr:uid="{65667EC0-9D12-47FD-A8CF-429D30120BCE}"/>
    <cellStyle name="Normal 3 7 2 10 19" xfId="26946" xr:uid="{D683A726-7911-453F-BB2D-348ADD7072B8}"/>
    <cellStyle name="Normal 3 7 2 10 2" xfId="26947" xr:uid="{2754C76A-8DDE-4DFB-975F-8CF6E61BA920}"/>
    <cellStyle name="Normal 3 7 2 10 20" xfId="26948" xr:uid="{B2971A54-ECE8-4577-9AB5-97B324C809B8}"/>
    <cellStyle name="Normal 3 7 2 10 21" xfId="26949" xr:uid="{7FCBE7CC-589A-4144-A104-642AAC3F51E5}"/>
    <cellStyle name="Normal 3 7 2 10 22" xfId="26950" xr:uid="{FE1B7799-66EF-4227-BD87-B85E14ABC715}"/>
    <cellStyle name="Normal 3 7 2 10 3" xfId="26951" xr:uid="{F1DDC53E-BBDE-4F5C-B151-3593CB526B55}"/>
    <cellStyle name="Normal 3 7 2 10 4" xfId="26952" xr:uid="{DBC8B03C-A641-4604-919F-8D8A4726D66A}"/>
    <cellStyle name="Normal 3 7 2 10 5" xfId="26953" xr:uid="{19EB57B5-B614-4A6F-A105-930B2E11DA3D}"/>
    <cellStyle name="Normal 3 7 2 10 6" xfId="26954" xr:uid="{3A5B258A-4D14-416D-977A-3447FF8774D2}"/>
    <cellStyle name="Normal 3 7 2 10 7" xfId="26955" xr:uid="{E46697B2-A05E-44AA-BCCB-0708F1AC5A97}"/>
    <cellStyle name="Normal 3 7 2 10 8" xfId="26956" xr:uid="{53E8B9B1-9E6A-4C0F-9093-34481B4DF27B}"/>
    <cellStyle name="Normal 3 7 2 10 9" xfId="26957" xr:uid="{62F41571-807A-4842-BF1A-8EA182AB1428}"/>
    <cellStyle name="Normal 3 7 2 11" xfId="26958" xr:uid="{C666A6CC-C5BE-4D68-A5E9-78D1F9538555}"/>
    <cellStyle name="Normal 3 7 2 12" xfId="26959" xr:uid="{387742C7-ECC2-413E-989D-7AE698945AEA}"/>
    <cellStyle name="Normal 3 7 2 13" xfId="26960" xr:uid="{7F2EEB06-F4FC-465A-B61F-600E0A8806EC}"/>
    <cellStyle name="Normal 3 7 2 14" xfId="26961" xr:uid="{6222DA0C-4018-45F6-A638-8970677331FB}"/>
    <cellStyle name="Normal 3 7 2 15" xfId="26962" xr:uid="{ED8E49FF-7DE1-4911-9FF0-31A56A73ACEE}"/>
    <cellStyle name="Normal 3 7 2 16" xfId="26963" xr:uid="{71DC98E7-4F45-43A8-8CCA-4947E5331010}"/>
    <cellStyle name="Normal 3 7 2 17" xfId="26964" xr:uid="{C6619029-31B4-49DF-8200-3B8FA76CEEC9}"/>
    <cellStyle name="Normal 3 7 2 18" xfId="26965" xr:uid="{496B986A-E275-48F0-8FAE-46E736BBA448}"/>
    <cellStyle name="Normal 3 7 2 19" xfId="26966" xr:uid="{8669C819-7001-4C9C-9D29-4E4FE0BCB450}"/>
    <cellStyle name="Normal 3 7 2 2" xfId="26967" xr:uid="{86EEAE09-FB2B-451F-B817-DC1FB07D667D}"/>
    <cellStyle name="Normal 3 7 2 2 10" xfId="26968" xr:uid="{03F65B55-3C88-4CB3-A342-229DA6D99F65}"/>
    <cellStyle name="Normal 3 7 2 2 11" xfId="26969" xr:uid="{A2AEFF65-8037-4920-898E-2A5893DCFF8C}"/>
    <cellStyle name="Normal 3 7 2 2 12" xfId="26970" xr:uid="{E4A708F0-14AF-4185-A989-6C40503C3D56}"/>
    <cellStyle name="Normal 3 7 2 2 13" xfId="26971" xr:uid="{440827F2-B8C4-4770-A02D-973CE42756A1}"/>
    <cellStyle name="Normal 3 7 2 2 14" xfId="26972" xr:uid="{79873FCD-E24C-4396-B280-E31F2D00709F}"/>
    <cellStyle name="Normal 3 7 2 2 15" xfId="26973" xr:uid="{62B295F5-889E-460D-99D5-FF643E34BF7D}"/>
    <cellStyle name="Normal 3 7 2 2 16" xfId="26974" xr:uid="{E7DA87F4-58E9-455C-9608-9C5D6D95DF2A}"/>
    <cellStyle name="Normal 3 7 2 2 17" xfId="26975" xr:uid="{1D920CE6-E785-4C9D-B5F8-72A94D68B092}"/>
    <cellStyle name="Normal 3 7 2 2 18" xfId="26976" xr:uid="{B9F0A830-87DF-4CC4-B69F-4A0EA5144BF1}"/>
    <cellStyle name="Normal 3 7 2 2 19" xfId="26977" xr:uid="{404B54B4-9A6E-471D-AA9E-8936967BDD9F}"/>
    <cellStyle name="Normal 3 7 2 2 2" xfId="26978" xr:uid="{17B3D53A-A3CD-4DF3-A82F-C9A5F97B9E0D}"/>
    <cellStyle name="Normal 3 7 2 2 20" xfId="26979" xr:uid="{95A4864E-B8A7-4439-B158-CAC619345076}"/>
    <cellStyle name="Normal 3 7 2 2 21" xfId="26980" xr:uid="{2EE909EE-4ED4-4E0F-995F-29407E37C9B4}"/>
    <cellStyle name="Normal 3 7 2 2 22" xfId="26981" xr:uid="{71DF93A3-2DC4-48D4-8F89-5C935888C8FE}"/>
    <cellStyle name="Normal 3 7 2 2 3" xfId="26982" xr:uid="{F69C89CF-5938-4ADF-850F-A66D439BE66E}"/>
    <cellStyle name="Normal 3 7 2 2 4" xfId="26983" xr:uid="{C1CF04CF-4BEE-4705-8538-E9A9F17745E7}"/>
    <cellStyle name="Normal 3 7 2 2 5" xfId="26984" xr:uid="{6EB8B288-5E3D-47FA-89EC-B7BFFB1CA20D}"/>
    <cellStyle name="Normal 3 7 2 2 6" xfId="26985" xr:uid="{AE55790E-BB52-4118-9087-758CD112E615}"/>
    <cellStyle name="Normal 3 7 2 2 7" xfId="26986" xr:uid="{4AAD2F90-F180-41B5-B6B6-589CACC0E761}"/>
    <cellStyle name="Normal 3 7 2 2 8" xfId="26987" xr:uid="{92C26E80-9613-409E-A603-5E856713A397}"/>
    <cellStyle name="Normal 3 7 2 2 9" xfId="26988" xr:uid="{5DC453B3-D44A-4D38-AE92-B42BAD2176F5}"/>
    <cellStyle name="Normal 3 7 2 20" xfId="26989" xr:uid="{96B4A95A-9AA0-448E-9CA9-AFDFF262DB30}"/>
    <cellStyle name="Normal 3 7 2 21" xfId="26990" xr:uid="{9C176B30-EEA7-414D-990D-6C16B5075515}"/>
    <cellStyle name="Normal 3 7 2 22" xfId="26991" xr:uid="{52F38A08-B855-4C3D-81B6-8E6772EBECC2}"/>
    <cellStyle name="Normal 3 7 2 23" xfId="26992" xr:uid="{85B97666-C43B-4320-B937-A18C61CAF8A0}"/>
    <cellStyle name="Normal 3 7 2 24" xfId="26993" xr:uid="{AA8BDA35-A50C-47C7-B926-A1F6DDA57D7F}"/>
    <cellStyle name="Normal 3 7 2 25" xfId="26994" xr:uid="{15AE575D-9031-42BB-8C7F-301D3B71C271}"/>
    <cellStyle name="Normal 3 7 2 26" xfId="26995" xr:uid="{0A3820A5-E742-4C0D-8DA0-E4E4BDABFC17}"/>
    <cellStyle name="Normal 3 7 2 27" xfId="26996" xr:uid="{5FDFDA72-0A25-4FBF-A0AD-8989CADB3F2B}"/>
    <cellStyle name="Normal 3 7 2 28" xfId="26997" xr:uid="{A53F6682-CE09-46F2-BAED-FCDA3732D393}"/>
    <cellStyle name="Normal 3 7 2 29" xfId="26998" xr:uid="{C7EB6D0E-8159-4BCD-8F6B-B029F41CDF58}"/>
    <cellStyle name="Normal 3 7 2 3" xfId="26999" xr:uid="{EE3B5A7A-48B1-4C6C-9744-C5B3314F0DFE}"/>
    <cellStyle name="Normal 3 7 2 3 10" xfId="27000" xr:uid="{5FB523CB-EB44-4BC2-AC8E-9A36F44EA8C0}"/>
    <cellStyle name="Normal 3 7 2 3 11" xfId="27001" xr:uid="{A7F91EB4-CFC6-4E13-9C6D-F829BE0B08FC}"/>
    <cellStyle name="Normal 3 7 2 3 12" xfId="27002" xr:uid="{BDD63FC5-D06D-4CD6-B546-8ED7873FFF60}"/>
    <cellStyle name="Normal 3 7 2 3 13" xfId="27003" xr:uid="{95413F17-1683-4882-80F6-B6131F91DBB2}"/>
    <cellStyle name="Normal 3 7 2 3 14" xfId="27004" xr:uid="{5E0C9350-D65C-4707-B53E-41247AA41EAB}"/>
    <cellStyle name="Normal 3 7 2 3 15" xfId="27005" xr:uid="{A3AA1A80-D690-4E42-A452-75950023D2BF}"/>
    <cellStyle name="Normal 3 7 2 3 16" xfId="27006" xr:uid="{3ECDE085-9658-4EBD-BD39-F3FCC120FA95}"/>
    <cellStyle name="Normal 3 7 2 3 17" xfId="27007" xr:uid="{B74668C6-BBC3-4A17-80E7-9C5CD08050D6}"/>
    <cellStyle name="Normal 3 7 2 3 18" xfId="27008" xr:uid="{7CBD3F45-FAD4-4299-95DD-EC5D92E8A06C}"/>
    <cellStyle name="Normal 3 7 2 3 19" xfId="27009" xr:uid="{003985BC-DE89-4EB1-8660-4244112EB1B1}"/>
    <cellStyle name="Normal 3 7 2 3 2" xfId="27010" xr:uid="{6749D591-55D0-4BB7-B615-2CB7F3B8936B}"/>
    <cellStyle name="Normal 3 7 2 3 20" xfId="27011" xr:uid="{72974428-97EE-45C2-8A23-EE6CAC82CAAA}"/>
    <cellStyle name="Normal 3 7 2 3 21" xfId="27012" xr:uid="{C9ABA31C-47DB-4C08-9C95-3148B88ED629}"/>
    <cellStyle name="Normal 3 7 2 3 22" xfId="27013" xr:uid="{8687BB8D-B0F1-4FAF-8786-04B9C8017C3D}"/>
    <cellStyle name="Normal 3 7 2 3 3" xfId="27014" xr:uid="{B2FA3F3E-FCF7-4E4D-8466-65308D2B0684}"/>
    <cellStyle name="Normal 3 7 2 3 4" xfId="27015" xr:uid="{07A226EF-0C92-4699-81DF-3B4ED1B91FA1}"/>
    <cellStyle name="Normal 3 7 2 3 5" xfId="27016" xr:uid="{1FC66DD3-EC87-4A20-8628-5936A0A0D9D0}"/>
    <cellStyle name="Normal 3 7 2 3 6" xfId="27017" xr:uid="{1A30E5D3-C041-45FC-843E-36A6B34D24C3}"/>
    <cellStyle name="Normal 3 7 2 3 7" xfId="27018" xr:uid="{8AFE7C63-4E93-4CDB-B3FB-B822494DBD33}"/>
    <cellStyle name="Normal 3 7 2 3 8" xfId="27019" xr:uid="{5EC06D84-FDFE-4540-8578-DBFFD0BF7165}"/>
    <cellStyle name="Normal 3 7 2 3 9" xfId="27020" xr:uid="{AA5B0926-5904-4BC4-8679-E2F2A58DA30A}"/>
    <cellStyle name="Normal 3 7 2 30" xfId="27021" xr:uid="{D0C392D3-D2D3-40B9-9F79-1420FE76D8FB}"/>
    <cellStyle name="Normal 3 7 2 31" xfId="27022" xr:uid="{ACC584FC-C95F-4B67-9BC0-54EF1ED6CBAA}"/>
    <cellStyle name="Normal 3 7 2 4" xfId="27023" xr:uid="{383AD15D-EE06-4848-86BF-97AE83244926}"/>
    <cellStyle name="Normal 3 7 2 4 10" xfId="27024" xr:uid="{EE22D166-D74C-4DFA-8D27-A16EC06C414F}"/>
    <cellStyle name="Normal 3 7 2 4 11" xfId="27025" xr:uid="{35ECD3E8-8DB0-4451-BC6E-38AB11F4357F}"/>
    <cellStyle name="Normal 3 7 2 4 12" xfId="27026" xr:uid="{EAA292BB-D16D-4BB6-A4E5-385D28518FBC}"/>
    <cellStyle name="Normal 3 7 2 4 13" xfId="27027" xr:uid="{590D8013-28AF-4390-9C4A-5B49CF99FD4A}"/>
    <cellStyle name="Normal 3 7 2 4 14" xfId="27028" xr:uid="{534A18EB-1E38-44F0-AF87-8F8BE1815038}"/>
    <cellStyle name="Normal 3 7 2 4 15" xfId="27029" xr:uid="{791EAD4D-E1D5-40C1-ADC7-24760FEC6506}"/>
    <cellStyle name="Normal 3 7 2 4 16" xfId="27030" xr:uid="{B76FDC56-091D-4621-86D4-018668F826D5}"/>
    <cellStyle name="Normal 3 7 2 4 17" xfId="27031" xr:uid="{89752907-4CFC-4D45-B5A1-623D7F133C4C}"/>
    <cellStyle name="Normal 3 7 2 4 18" xfId="27032" xr:uid="{559357E0-BA57-4C7E-9C48-1965E315EB08}"/>
    <cellStyle name="Normal 3 7 2 4 19" xfId="27033" xr:uid="{58C9DEDE-32F8-4263-ACFE-E83D60FFA061}"/>
    <cellStyle name="Normal 3 7 2 4 2" xfId="27034" xr:uid="{DCCB2377-AC54-40CA-B4C1-36409A81D160}"/>
    <cellStyle name="Normal 3 7 2 4 20" xfId="27035" xr:uid="{B278A183-3843-4EAA-99FF-B9333203B3C3}"/>
    <cellStyle name="Normal 3 7 2 4 21" xfId="27036" xr:uid="{0A97AB07-E1DE-44B4-A0E5-704A1AD83280}"/>
    <cellStyle name="Normal 3 7 2 4 22" xfId="27037" xr:uid="{6FF1D5A6-9267-4E4A-A274-7D64C15C680F}"/>
    <cellStyle name="Normal 3 7 2 4 3" xfId="27038" xr:uid="{92D18EF7-10CB-4342-BA35-B0377E34FE67}"/>
    <cellStyle name="Normal 3 7 2 4 4" xfId="27039" xr:uid="{22D68785-5173-45C6-950B-4B575E6A4E50}"/>
    <cellStyle name="Normal 3 7 2 4 5" xfId="27040" xr:uid="{6D6D1F31-7A44-4C11-BB79-50C3F1138471}"/>
    <cellStyle name="Normal 3 7 2 4 6" xfId="27041" xr:uid="{7D923D56-D1A7-4D52-84B3-F0EDD246432A}"/>
    <cellStyle name="Normal 3 7 2 4 7" xfId="27042" xr:uid="{BC9F9419-089B-49CA-8703-9777178174ED}"/>
    <cellStyle name="Normal 3 7 2 4 8" xfId="27043" xr:uid="{5C1CE1B2-8529-4769-9D49-577A57AD42BC}"/>
    <cellStyle name="Normal 3 7 2 4 9" xfId="27044" xr:uid="{0D07D110-680E-4008-B01A-CC6F86EF7546}"/>
    <cellStyle name="Normal 3 7 2 5" xfId="27045" xr:uid="{4922E2BB-957D-405C-95FD-B500952F787B}"/>
    <cellStyle name="Normal 3 7 2 5 10" xfId="27046" xr:uid="{413E8777-250F-4AE4-A2ED-CA24596D4E3B}"/>
    <cellStyle name="Normal 3 7 2 5 11" xfId="27047" xr:uid="{3A8F6DD1-2906-4326-8C80-97B256A93BAC}"/>
    <cellStyle name="Normal 3 7 2 5 12" xfId="27048" xr:uid="{9CD98FFC-64EC-4348-AFBD-DD9F7895646E}"/>
    <cellStyle name="Normal 3 7 2 5 13" xfId="27049" xr:uid="{7BBCEFEC-6752-4C6F-8A0C-E128687C2755}"/>
    <cellStyle name="Normal 3 7 2 5 14" xfId="27050" xr:uid="{38148D7D-6595-421F-A917-85EEDA6D5CB1}"/>
    <cellStyle name="Normal 3 7 2 5 15" xfId="27051" xr:uid="{D7330098-CE03-4F73-8740-269B1F13FA49}"/>
    <cellStyle name="Normal 3 7 2 5 16" xfId="27052" xr:uid="{C078F530-A1BD-43F2-8438-0B301DE703B4}"/>
    <cellStyle name="Normal 3 7 2 5 17" xfId="27053" xr:uid="{52B17DA1-7CDA-426A-B061-675B9AC3D8CE}"/>
    <cellStyle name="Normal 3 7 2 5 18" xfId="27054" xr:uid="{12024CC6-8600-4FE5-B42B-7E3AD9327C9A}"/>
    <cellStyle name="Normal 3 7 2 5 19" xfId="27055" xr:uid="{57B37C2F-02C8-452C-AA61-E381F8B0AD4D}"/>
    <cellStyle name="Normal 3 7 2 5 2" xfId="27056" xr:uid="{3142BCA6-7EF8-458D-A19A-6E1AF5333914}"/>
    <cellStyle name="Normal 3 7 2 5 20" xfId="27057" xr:uid="{D81F608B-C5F3-45F4-8EBF-245C998D2301}"/>
    <cellStyle name="Normal 3 7 2 5 21" xfId="27058" xr:uid="{D9F67731-C822-4906-B6EA-763ADA8D1C34}"/>
    <cellStyle name="Normal 3 7 2 5 22" xfId="27059" xr:uid="{0A7B67BC-AB9F-4928-8115-34B782A2C30B}"/>
    <cellStyle name="Normal 3 7 2 5 3" xfId="27060" xr:uid="{07093755-5DC2-4DEA-86E0-D23204A3769C}"/>
    <cellStyle name="Normal 3 7 2 5 4" xfId="27061" xr:uid="{CEC69C47-5A3F-4FDC-913F-EB712C8C87FD}"/>
    <cellStyle name="Normal 3 7 2 5 5" xfId="27062" xr:uid="{DB234DCD-8971-45D4-83E0-2040B4D06EE4}"/>
    <cellStyle name="Normal 3 7 2 5 6" xfId="27063" xr:uid="{5AAB89FF-89A2-40E7-BDB6-7256DAEFC871}"/>
    <cellStyle name="Normal 3 7 2 5 7" xfId="27064" xr:uid="{0F0509FF-D0FF-4627-855D-4B6E29AEDB29}"/>
    <cellStyle name="Normal 3 7 2 5 8" xfId="27065" xr:uid="{A45FCB59-1269-45EB-A52B-07492B5E39AE}"/>
    <cellStyle name="Normal 3 7 2 5 9" xfId="27066" xr:uid="{CF9C628B-8802-4975-AA4C-6AD7335281D7}"/>
    <cellStyle name="Normal 3 7 2 6" xfId="27067" xr:uid="{719D7B31-B594-4790-8689-4F1B65A72236}"/>
    <cellStyle name="Normal 3 7 2 6 10" xfId="27068" xr:uid="{7C3BB396-ACED-40A0-8D07-839D1D63A41D}"/>
    <cellStyle name="Normal 3 7 2 6 11" xfId="27069" xr:uid="{D29B1075-A992-429E-8B73-8C1C23F375CB}"/>
    <cellStyle name="Normal 3 7 2 6 12" xfId="27070" xr:uid="{768AEB64-A9BD-41B7-939F-40CC639EA82F}"/>
    <cellStyle name="Normal 3 7 2 6 13" xfId="27071" xr:uid="{18DB65A6-FFD2-4E65-9770-DC77048EE87B}"/>
    <cellStyle name="Normal 3 7 2 6 14" xfId="27072" xr:uid="{14EC752D-20CC-4902-96CC-956AF8C89659}"/>
    <cellStyle name="Normal 3 7 2 6 15" xfId="27073" xr:uid="{CF1CE600-01FA-4DA6-B0CD-C591F51CFC39}"/>
    <cellStyle name="Normal 3 7 2 6 16" xfId="27074" xr:uid="{48C28B52-0DF5-40A4-A0A1-FC75A8206607}"/>
    <cellStyle name="Normal 3 7 2 6 17" xfId="27075" xr:uid="{2B33059A-069D-44A9-B2BE-2443BEB1F6A6}"/>
    <cellStyle name="Normal 3 7 2 6 18" xfId="27076" xr:uid="{EDED3579-6EEC-4129-A682-036923718C76}"/>
    <cellStyle name="Normal 3 7 2 6 19" xfId="27077" xr:uid="{F5EE856B-2F3B-4EAF-AC7F-E7AE87E5413D}"/>
    <cellStyle name="Normal 3 7 2 6 2" xfId="27078" xr:uid="{0ADE3D4A-3F7C-4A16-BCB1-98853C53CA95}"/>
    <cellStyle name="Normal 3 7 2 6 20" xfId="27079" xr:uid="{DDD0A6BC-C74C-435F-AE3D-F41684D924F3}"/>
    <cellStyle name="Normal 3 7 2 6 21" xfId="27080" xr:uid="{C6941DD3-A673-4375-9B94-A6260045494C}"/>
    <cellStyle name="Normal 3 7 2 6 22" xfId="27081" xr:uid="{01784C3C-8382-465A-AE92-E82AC931AC66}"/>
    <cellStyle name="Normal 3 7 2 6 3" xfId="27082" xr:uid="{2630F83C-1AFB-456C-8BB9-ED5E2D7F56A0}"/>
    <cellStyle name="Normal 3 7 2 6 4" xfId="27083" xr:uid="{D3BF3DE6-171C-4717-B3CE-6BA1DDCD48FE}"/>
    <cellStyle name="Normal 3 7 2 6 5" xfId="27084" xr:uid="{74E29FDB-D19F-4CC4-A5EC-24DB3704E149}"/>
    <cellStyle name="Normal 3 7 2 6 6" xfId="27085" xr:uid="{786343BE-9504-41E8-8000-1264F7B8829C}"/>
    <cellStyle name="Normal 3 7 2 6 7" xfId="27086" xr:uid="{23A578EC-E707-465D-8A67-0D22F0230910}"/>
    <cellStyle name="Normal 3 7 2 6 8" xfId="27087" xr:uid="{2A94EBD3-9F87-472E-86FF-B149E0C8C3DF}"/>
    <cellStyle name="Normal 3 7 2 6 9" xfId="27088" xr:uid="{D59405B7-4F05-40E1-93A2-90ACDE9AB33A}"/>
    <cellStyle name="Normal 3 7 2 7" xfId="27089" xr:uid="{D5D8D3C2-0EE2-4048-BF4A-AD22FE439831}"/>
    <cellStyle name="Normal 3 7 2 7 10" xfId="27090" xr:uid="{D1163DCE-EB5E-442D-B43E-6D0EBBBA90FD}"/>
    <cellStyle name="Normal 3 7 2 7 11" xfId="27091" xr:uid="{3D40F8BF-2D68-4BD0-BD01-080E0ABF4193}"/>
    <cellStyle name="Normal 3 7 2 7 12" xfId="27092" xr:uid="{2B2CD78C-2612-4AD3-8E65-A7F6D1A2B9A5}"/>
    <cellStyle name="Normal 3 7 2 7 13" xfId="27093" xr:uid="{CD1CEF25-C8DB-42F2-B9A5-8FE05316424F}"/>
    <cellStyle name="Normal 3 7 2 7 14" xfId="27094" xr:uid="{E7760F8A-6252-4E9D-9CE7-BB79B55AA1E0}"/>
    <cellStyle name="Normal 3 7 2 7 15" xfId="27095" xr:uid="{F8D3D1A6-E04E-42C1-A447-6DA764F62633}"/>
    <cellStyle name="Normal 3 7 2 7 16" xfId="27096" xr:uid="{340E0E37-255B-40C9-B674-86B83BD91551}"/>
    <cellStyle name="Normal 3 7 2 7 17" xfId="27097" xr:uid="{0E11FF9E-CC3D-4565-A8DA-D484EE2D6104}"/>
    <cellStyle name="Normal 3 7 2 7 18" xfId="27098" xr:uid="{6B3EF129-E620-46DF-A035-E88834B4EA18}"/>
    <cellStyle name="Normal 3 7 2 7 19" xfId="27099" xr:uid="{DC2E3BA9-868A-4CEA-92EF-9FF1EBD446FB}"/>
    <cellStyle name="Normal 3 7 2 7 2" xfId="27100" xr:uid="{C51F1D17-FD54-47DC-AD81-F4AF52A0843C}"/>
    <cellStyle name="Normal 3 7 2 7 20" xfId="27101" xr:uid="{CCDDDA2C-418C-41BA-A72E-D0A106610DD3}"/>
    <cellStyle name="Normal 3 7 2 7 21" xfId="27102" xr:uid="{2A557499-B32F-4CDB-A273-E7A5F8122F90}"/>
    <cellStyle name="Normal 3 7 2 7 22" xfId="27103" xr:uid="{415CA0D5-1296-48ED-959A-24B4A7A45336}"/>
    <cellStyle name="Normal 3 7 2 7 3" xfId="27104" xr:uid="{A666D29D-7181-44F9-8B0F-78204A9D7309}"/>
    <cellStyle name="Normal 3 7 2 7 4" xfId="27105" xr:uid="{CD77826D-DD4B-4707-B0BD-CC5E5A4EBE00}"/>
    <cellStyle name="Normal 3 7 2 7 5" xfId="27106" xr:uid="{4D92F614-E948-4FE2-9FE0-13C33092B3DC}"/>
    <cellStyle name="Normal 3 7 2 7 6" xfId="27107" xr:uid="{C5D33775-A6B6-49D1-8918-7660E6673D82}"/>
    <cellStyle name="Normal 3 7 2 7 7" xfId="27108" xr:uid="{E7C28B03-6A7C-47F0-B07D-20C8C4D48606}"/>
    <cellStyle name="Normal 3 7 2 7 8" xfId="27109" xr:uid="{65011AC5-29CF-4699-AA09-6C5501167684}"/>
    <cellStyle name="Normal 3 7 2 7 9" xfId="27110" xr:uid="{E1C7AB24-EA23-4AE8-9163-9DD1CFDA96D4}"/>
    <cellStyle name="Normal 3 7 2 8" xfId="27111" xr:uid="{71DB2224-F943-48B9-BAF2-C1D182E0E652}"/>
    <cellStyle name="Normal 3 7 2 8 10" xfId="27112" xr:uid="{38765308-F12B-4FF8-979A-6DEA7AC5CF3E}"/>
    <cellStyle name="Normal 3 7 2 8 11" xfId="27113" xr:uid="{123FFB94-3E15-4C90-AA13-38CDC1051147}"/>
    <cellStyle name="Normal 3 7 2 8 12" xfId="27114" xr:uid="{CF797116-D4FE-465A-99D7-678754338CC5}"/>
    <cellStyle name="Normal 3 7 2 8 13" xfId="27115" xr:uid="{FAD14B55-20EC-49C3-9808-386E783E761C}"/>
    <cellStyle name="Normal 3 7 2 8 14" xfId="27116" xr:uid="{0937F175-99D2-4816-A6AE-6043E2686CE4}"/>
    <cellStyle name="Normal 3 7 2 8 15" xfId="27117" xr:uid="{372075A4-40B3-4326-AE40-3D2284BA4FE0}"/>
    <cellStyle name="Normal 3 7 2 8 16" xfId="27118" xr:uid="{E7D8618B-7640-46C8-9008-4ACE83C32E3F}"/>
    <cellStyle name="Normal 3 7 2 8 17" xfId="27119" xr:uid="{47425168-5449-476D-B053-2A52E50A2035}"/>
    <cellStyle name="Normal 3 7 2 8 18" xfId="27120" xr:uid="{1E8CFF15-F2D0-4889-8377-008F150663CE}"/>
    <cellStyle name="Normal 3 7 2 8 19" xfId="27121" xr:uid="{D7AFB763-62EB-46E3-94EB-3A14EB1BA9E0}"/>
    <cellStyle name="Normal 3 7 2 8 2" xfId="27122" xr:uid="{BB20B979-B3C4-4380-A381-6C2127F0622C}"/>
    <cellStyle name="Normal 3 7 2 8 20" xfId="27123" xr:uid="{2AE63C68-04B5-4222-8D34-D29BD51510C2}"/>
    <cellStyle name="Normal 3 7 2 8 21" xfId="27124" xr:uid="{853C9BF3-9AC2-4101-B936-7ECA9F092120}"/>
    <cellStyle name="Normal 3 7 2 8 22" xfId="27125" xr:uid="{286C3AF9-9057-474E-AAD4-2BF034209038}"/>
    <cellStyle name="Normal 3 7 2 8 3" xfId="27126" xr:uid="{A3A4D9D4-99C6-4CC0-8328-33A298E03DF9}"/>
    <cellStyle name="Normal 3 7 2 8 4" xfId="27127" xr:uid="{E8865D4B-E9B5-4442-A08A-3AC8F93C51C1}"/>
    <cellStyle name="Normal 3 7 2 8 5" xfId="27128" xr:uid="{457ED18B-BF66-4303-8398-BBEE1985AAF7}"/>
    <cellStyle name="Normal 3 7 2 8 6" xfId="27129" xr:uid="{A6FB9E16-B151-4AD1-8E0B-75ACB53FCCD6}"/>
    <cellStyle name="Normal 3 7 2 8 7" xfId="27130" xr:uid="{62D0C498-8738-41D6-B590-772F80409867}"/>
    <cellStyle name="Normal 3 7 2 8 8" xfId="27131" xr:uid="{75B2BFFB-58AC-4711-80F2-4E7758F9A160}"/>
    <cellStyle name="Normal 3 7 2 8 9" xfId="27132" xr:uid="{EAA9FB21-76F2-4105-95F4-1BA71A32BA04}"/>
    <cellStyle name="Normal 3 7 2 9" xfId="27133" xr:uid="{DD7E223C-296F-42C1-BBED-D325D17D58E6}"/>
    <cellStyle name="Normal 3 7 2 9 10" xfId="27134" xr:uid="{2327765F-1F37-4478-BEBD-839A0428695C}"/>
    <cellStyle name="Normal 3 7 2 9 11" xfId="27135" xr:uid="{2B57637B-E710-4BE9-8108-5ED20BD0B7B7}"/>
    <cellStyle name="Normal 3 7 2 9 12" xfId="27136" xr:uid="{27C57E83-D111-497B-8D12-C36EEF694B3D}"/>
    <cellStyle name="Normal 3 7 2 9 13" xfId="27137" xr:uid="{5AE8D643-3D28-4CB7-AD07-F6E5220F54B9}"/>
    <cellStyle name="Normal 3 7 2 9 14" xfId="27138" xr:uid="{3F6BEADC-7FA1-4CDC-89EF-FA730377B3D1}"/>
    <cellStyle name="Normal 3 7 2 9 15" xfId="27139" xr:uid="{54FEB56F-9BE4-45F9-B63F-2DFB57E72E74}"/>
    <cellStyle name="Normal 3 7 2 9 16" xfId="27140" xr:uid="{9E7C6740-EC97-4EB5-BE9C-17E65BDE0ACD}"/>
    <cellStyle name="Normal 3 7 2 9 17" xfId="27141" xr:uid="{AD674E3C-8BCA-4387-A7D6-B9A6C660793D}"/>
    <cellStyle name="Normal 3 7 2 9 18" xfId="27142" xr:uid="{FFEE3CD0-D1A5-4A5C-94FF-6C77607A0EC4}"/>
    <cellStyle name="Normal 3 7 2 9 19" xfId="27143" xr:uid="{53A8627B-E115-4743-9FCA-0292089E3932}"/>
    <cellStyle name="Normal 3 7 2 9 2" xfId="27144" xr:uid="{850BA069-8BDE-410A-9F7F-3E24E9BC9115}"/>
    <cellStyle name="Normal 3 7 2 9 20" xfId="27145" xr:uid="{4B62E15C-3C84-43EE-912A-4B13560C70D5}"/>
    <cellStyle name="Normal 3 7 2 9 21" xfId="27146" xr:uid="{009A5549-19BE-4233-95FB-0CD901A81DD4}"/>
    <cellStyle name="Normal 3 7 2 9 22" xfId="27147" xr:uid="{2C46B79A-245D-4C2D-ABF9-B824E5BAD54B}"/>
    <cellStyle name="Normal 3 7 2 9 3" xfId="27148" xr:uid="{0D0079A5-ECC0-4B3D-BA9C-64C285452077}"/>
    <cellStyle name="Normal 3 7 2 9 4" xfId="27149" xr:uid="{EA3008A2-6285-4D10-9E21-F3DD917BE073}"/>
    <cellStyle name="Normal 3 7 2 9 5" xfId="27150" xr:uid="{B8023A24-D978-4C8C-8A46-6B31698CFEA7}"/>
    <cellStyle name="Normal 3 7 2 9 6" xfId="27151" xr:uid="{D84E1441-056B-469C-A799-9FDB7138CFE4}"/>
    <cellStyle name="Normal 3 7 2 9 7" xfId="27152" xr:uid="{0FDB252C-3450-43DB-8250-91694E5BE554}"/>
    <cellStyle name="Normal 3 7 2 9 8" xfId="27153" xr:uid="{62DF4D27-3344-4E5D-9C22-33B32F1C469B}"/>
    <cellStyle name="Normal 3 7 2 9 9" xfId="27154" xr:uid="{5C694931-06BB-4F84-AA6F-5025A8EA65A0}"/>
    <cellStyle name="Normal 3 7 20" xfId="27155" xr:uid="{9ED5E187-DAFD-4A09-BE92-C7967949B567}"/>
    <cellStyle name="Normal 3 7 21" xfId="27156" xr:uid="{B20A4610-12AC-4553-B777-2921C0BB36D7}"/>
    <cellStyle name="Normal 3 7 22" xfId="27157" xr:uid="{DE5AFCC0-7012-4184-A95F-E5470434687D}"/>
    <cellStyle name="Normal 3 7 23" xfId="27158" xr:uid="{41B3B391-1D38-44AB-906B-9472D6B74F61}"/>
    <cellStyle name="Normal 3 7 24" xfId="27159" xr:uid="{2D6429AB-C534-44E1-8835-5BBEC3D365B7}"/>
    <cellStyle name="Normal 3 7 25" xfId="27160" xr:uid="{95FF3EC3-7131-41C8-8A25-5DF6A224C525}"/>
    <cellStyle name="Normal 3 7 26" xfId="27161" xr:uid="{830EEB91-C785-4AD8-BA31-248B673BE5D6}"/>
    <cellStyle name="Normal 3 7 27" xfId="27162" xr:uid="{89DFF528-3369-4353-A5DE-143C1E556FA2}"/>
    <cellStyle name="Normal 3 7 28" xfId="27163" xr:uid="{00D58468-BB94-4F1D-984D-BF394E8B57B5}"/>
    <cellStyle name="Normal 3 7 29" xfId="27164" xr:uid="{30890A69-8A8E-4DE4-929C-C20D9C2D1EE8}"/>
    <cellStyle name="Normal 3 7 3" xfId="27165" xr:uid="{A00E8E9F-469E-42C1-9C13-FEB0BE5A3A36}"/>
    <cellStyle name="Normal 3 7 3 10" xfId="27166" xr:uid="{B01C90FC-79FE-4FB8-8CE8-D7D6B6B3AB3E}"/>
    <cellStyle name="Normal 3 7 3 10 10" xfId="27167" xr:uid="{D5071422-B6B0-43E4-8DBA-7A885212BAC4}"/>
    <cellStyle name="Normal 3 7 3 10 11" xfId="27168" xr:uid="{A68237EE-DF16-414F-A4A9-184EAE1F9872}"/>
    <cellStyle name="Normal 3 7 3 10 12" xfId="27169" xr:uid="{AE4F989A-29C3-4210-B3CF-79DBD18680DB}"/>
    <cellStyle name="Normal 3 7 3 10 13" xfId="27170" xr:uid="{E203D54A-D8B1-46D3-B32E-F64EC4B367CC}"/>
    <cellStyle name="Normal 3 7 3 10 14" xfId="27171" xr:uid="{D41EBBA3-BA4F-4C95-8B6D-9754B33B1CB8}"/>
    <cellStyle name="Normal 3 7 3 10 15" xfId="27172" xr:uid="{108AEED3-B792-4F38-B8B1-9824E71CE6FF}"/>
    <cellStyle name="Normal 3 7 3 10 16" xfId="27173" xr:uid="{652CEC92-2638-47B5-8FCE-A82C0C74EC16}"/>
    <cellStyle name="Normal 3 7 3 10 17" xfId="27174" xr:uid="{0AED1DB0-CF69-45FC-9572-66A85F7E7021}"/>
    <cellStyle name="Normal 3 7 3 10 18" xfId="27175" xr:uid="{0E021931-21A0-4D98-BBD4-E4BECB9F562B}"/>
    <cellStyle name="Normal 3 7 3 10 19" xfId="27176" xr:uid="{2A042C94-192D-4122-A2D1-7B0BC98D2F78}"/>
    <cellStyle name="Normal 3 7 3 10 2" xfId="27177" xr:uid="{9331341C-C41C-4EC7-83F1-4C39720ACA0A}"/>
    <cellStyle name="Normal 3 7 3 10 20" xfId="27178" xr:uid="{5884AA67-6590-4A6B-B540-089F3537BA06}"/>
    <cellStyle name="Normal 3 7 3 10 21" xfId="27179" xr:uid="{C706C482-7B67-4620-8335-7654351786A0}"/>
    <cellStyle name="Normal 3 7 3 10 22" xfId="27180" xr:uid="{17A4DB66-4464-40F2-B593-342575004013}"/>
    <cellStyle name="Normal 3 7 3 10 3" xfId="27181" xr:uid="{4A365ABE-C5E8-4D6C-B0C3-6181873C68FE}"/>
    <cellStyle name="Normal 3 7 3 10 4" xfId="27182" xr:uid="{8CB236F5-5E5A-4F4C-BD93-B2AF64AC817E}"/>
    <cellStyle name="Normal 3 7 3 10 5" xfId="27183" xr:uid="{0C861191-98E4-4157-ACA0-B9FB8B813A20}"/>
    <cellStyle name="Normal 3 7 3 10 6" xfId="27184" xr:uid="{9D91A897-2292-42AA-98E0-7F2592758F79}"/>
    <cellStyle name="Normal 3 7 3 10 7" xfId="27185" xr:uid="{A36A8BB9-3E30-44DA-94BB-58277A9F3EE3}"/>
    <cellStyle name="Normal 3 7 3 10 8" xfId="27186" xr:uid="{1120B5C8-B208-4D27-8EC3-8EE3BC977689}"/>
    <cellStyle name="Normal 3 7 3 10 9" xfId="27187" xr:uid="{5F584EB9-C6B0-401E-9B35-7FE04E238F47}"/>
    <cellStyle name="Normal 3 7 3 11" xfId="27188" xr:uid="{56C4407B-B3A2-454A-9069-2B1BC84F883C}"/>
    <cellStyle name="Normal 3 7 3 12" xfId="27189" xr:uid="{C69E1647-51C4-4A9B-8A5C-18D6A3C325A2}"/>
    <cellStyle name="Normal 3 7 3 13" xfId="27190" xr:uid="{A0D533A3-A57F-4B6E-8472-52C351B7EAB6}"/>
    <cellStyle name="Normal 3 7 3 14" xfId="27191" xr:uid="{A8328AA5-491B-4F7E-94B9-42EAF464FD1E}"/>
    <cellStyle name="Normal 3 7 3 15" xfId="27192" xr:uid="{78C320B5-BA15-4D6D-9B2C-138D8EA39747}"/>
    <cellStyle name="Normal 3 7 3 16" xfId="27193" xr:uid="{09EEEEA5-F79D-4B0E-8518-AA1960B58AEA}"/>
    <cellStyle name="Normal 3 7 3 17" xfId="27194" xr:uid="{38E6276F-B988-4C22-B1CE-DD64E3ADF69D}"/>
    <cellStyle name="Normal 3 7 3 18" xfId="27195" xr:uid="{41A8B415-437C-4F12-950F-6EE278A05027}"/>
    <cellStyle name="Normal 3 7 3 19" xfId="27196" xr:uid="{B5F3D9A9-8B63-42D4-8C7B-4483B7468BB8}"/>
    <cellStyle name="Normal 3 7 3 2" xfId="27197" xr:uid="{9283D54A-4124-467D-A8C2-BEE10A7FC957}"/>
    <cellStyle name="Normal 3 7 3 2 10" xfId="27198" xr:uid="{63654330-BBDB-46EA-A152-E1435C7C2E41}"/>
    <cellStyle name="Normal 3 7 3 2 11" xfId="27199" xr:uid="{BD48B379-19D6-439A-AA0E-81651B9B3053}"/>
    <cellStyle name="Normal 3 7 3 2 12" xfId="27200" xr:uid="{3263B5F6-1854-4FB9-8AFB-1126FA3F13F5}"/>
    <cellStyle name="Normal 3 7 3 2 13" xfId="27201" xr:uid="{5AF74CCF-CA18-48E2-96C6-A142EF537D03}"/>
    <cellStyle name="Normal 3 7 3 2 14" xfId="27202" xr:uid="{2D9D0400-4A1D-4670-9E7F-26D090C3E869}"/>
    <cellStyle name="Normal 3 7 3 2 15" xfId="27203" xr:uid="{9FC6C368-E90B-4092-9F18-F1562B848C00}"/>
    <cellStyle name="Normal 3 7 3 2 16" xfId="27204" xr:uid="{03554B05-A3FB-456A-BA83-D075F3816415}"/>
    <cellStyle name="Normal 3 7 3 2 17" xfId="27205" xr:uid="{0D22FE33-CC5B-42AE-B2E3-4B4C135B05F7}"/>
    <cellStyle name="Normal 3 7 3 2 18" xfId="27206" xr:uid="{C179A28D-4C67-4BB7-A33B-D504ACBDFA02}"/>
    <cellStyle name="Normal 3 7 3 2 19" xfId="27207" xr:uid="{AEBC872E-11A0-4143-BF84-183B159C7776}"/>
    <cellStyle name="Normal 3 7 3 2 2" xfId="27208" xr:uid="{2EB7C7CB-3B35-4B1D-991A-A4C04E80D50D}"/>
    <cellStyle name="Normal 3 7 3 2 20" xfId="27209" xr:uid="{77627FEC-DE36-43C2-9918-E81653FA3261}"/>
    <cellStyle name="Normal 3 7 3 2 21" xfId="27210" xr:uid="{367B853E-0DC1-40A4-BAB2-7FA42E137E4A}"/>
    <cellStyle name="Normal 3 7 3 2 22" xfId="27211" xr:uid="{17F43B23-02D7-406E-851D-E9DE32889FF0}"/>
    <cellStyle name="Normal 3 7 3 2 3" xfId="27212" xr:uid="{3B3FF264-8633-40A8-A3EB-C5C59856422F}"/>
    <cellStyle name="Normal 3 7 3 2 4" xfId="27213" xr:uid="{296D6FF7-0FBD-4E34-A6E4-85F7482A058C}"/>
    <cellStyle name="Normal 3 7 3 2 5" xfId="27214" xr:uid="{0E41C381-401A-4C59-9895-2B6FB8099012}"/>
    <cellStyle name="Normal 3 7 3 2 6" xfId="27215" xr:uid="{0E808902-2D6C-48E1-8EAC-9D68C69A1AEA}"/>
    <cellStyle name="Normal 3 7 3 2 7" xfId="27216" xr:uid="{5271B6EC-280C-4C3C-92F9-3883AB52EC3E}"/>
    <cellStyle name="Normal 3 7 3 2 8" xfId="27217" xr:uid="{B39069BB-72A1-4CDC-BE3C-B92AE0B4B61D}"/>
    <cellStyle name="Normal 3 7 3 2 9" xfId="27218" xr:uid="{BF12FA06-3848-4170-890B-C0EA05BA7ED6}"/>
    <cellStyle name="Normal 3 7 3 20" xfId="27219" xr:uid="{E8A31DE2-7E6D-4339-B628-D8D46DAA6C5D}"/>
    <cellStyle name="Normal 3 7 3 21" xfId="27220" xr:uid="{BE32C67B-096E-4F47-8F5B-CC23D8A992ED}"/>
    <cellStyle name="Normal 3 7 3 22" xfId="27221" xr:uid="{830507DD-9201-459B-8C41-1233DCC16520}"/>
    <cellStyle name="Normal 3 7 3 23" xfId="27222" xr:uid="{E87DEC29-DC6A-4EB7-9A8C-E9550C384575}"/>
    <cellStyle name="Normal 3 7 3 24" xfId="27223" xr:uid="{8EE37E13-BFB7-4E55-86CF-AC283CA4C9CC}"/>
    <cellStyle name="Normal 3 7 3 25" xfId="27224" xr:uid="{B650ED26-C0D3-4533-B277-CFCA4D1CBA26}"/>
    <cellStyle name="Normal 3 7 3 26" xfId="27225" xr:uid="{75DF1A04-68F0-433E-8E46-B2B4594DB831}"/>
    <cellStyle name="Normal 3 7 3 27" xfId="27226" xr:uid="{500C5896-7D97-4122-8A0A-CCE9D0FE5318}"/>
    <cellStyle name="Normal 3 7 3 28" xfId="27227" xr:uid="{79C268F4-8EB3-46A2-A974-4DDE1CEE502D}"/>
    <cellStyle name="Normal 3 7 3 29" xfId="27228" xr:uid="{317EFCD8-32BD-4224-8C18-A2E5CCC8E01B}"/>
    <cellStyle name="Normal 3 7 3 3" xfId="27229" xr:uid="{113E1875-F270-439E-B85A-E0A5FA4AFC7E}"/>
    <cellStyle name="Normal 3 7 3 3 10" xfId="27230" xr:uid="{478FB8E9-ED57-4E77-AF57-0ADB05D3B138}"/>
    <cellStyle name="Normal 3 7 3 3 11" xfId="27231" xr:uid="{25F19172-A58F-4551-826A-FC89EFE4BC1B}"/>
    <cellStyle name="Normal 3 7 3 3 12" xfId="27232" xr:uid="{D6790B44-C276-43B9-B272-AF3A53C682EE}"/>
    <cellStyle name="Normal 3 7 3 3 13" xfId="27233" xr:uid="{DF63452B-6566-4552-8B87-B2A6A48CDA0F}"/>
    <cellStyle name="Normal 3 7 3 3 14" xfId="27234" xr:uid="{0C83EE05-47D3-4353-9F92-8DD88562CA0D}"/>
    <cellStyle name="Normal 3 7 3 3 15" xfId="27235" xr:uid="{25AEF506-DABC-403C-999A-AC70261885B0}"/>
    <cellStyle name="Normal 3 7 3 3 16" xfId="27236" xr:uid="{C931B1A9-06E8-42EA-BCC4-061CA49B2A4D}"/>
    <cellStyle name="Normal 3 7 3 3 17" xfId="27237" xr:uid="{C7AE7226-AE9E-43EA-9FF0-D77CEFC94922}"/>
    <cellStyle name="Normal 3 7 3 3 18" xfId="27238" xr:uid="{B2BB2EAB-36A8-46EF-AFA6-A5EF90384500}"/>
    <cellStyle name="Normal 3 7 3 3 19" xfId="27239" xr:uid="{D8D260FC-F988-478E-8740-4F49B2ECD209}"/>
    <cellStyle name="Normal 3 7 3 3 2" xfId="27240" xr:uid="{A48A5B55-7385-4222-A8FC-D46C1FF988B2}"/>
    <cellStyle name="Normal 3 7 3 3 20" xfId="27241" xr:uid="{0698EB26-0FB0-49A9-A718-2979CF0D7228}"/>
    <cellStyle name="Normal 3 7 3 3 21" xfId="27242" xr:uid="{F5C02899-2982-4D55-9495-4D276F3562B7}"/>
    <cellStyle name="Normal 3 7 3 3 22" xfId="27243" xr:uid="{4BAD00B4-6DBE-4B0B-A11F-8E61BDADBCE9}"/>
    <cellStyle name="Normal 3 7 3 3 3" xfId="27244" xr:uid="{3CDC13F8-4C88-4A10-A31B-36DF8EC24167}"/>
    <cellStyle name="Normal 3 7 3 3 4" xfId="27245" xr:uid="{3DFA158C-E177-4A71-B659-1446281311DE}"/>
    <cellStyle name="Normal 3 7 3 3 5" xfId="27246" xr:uid="{69F6A22A-3E47-4710-BD4E-59B31D755236}"/>
    <cellStyle name="Normal 3 7 3 3 6" xfId="27247" xr:uid="{AADCFDEA-380B-4B7F-A2BE-E6773F5FE984}"/>
    <cellStyle name="Normal 3 7 3 3 7" xfId="27248" xr:uid="{C043CF96-DF6D-4CE5-A5B5-C3AF674E7575}"/>
    <cellStyle name="Normal 3 7 3 3 8" xfId="27249" xr:uid="{0A43CE61-FB18-4AF1-BCA5-ED48E872DA70}"/>
    <cellStyle name="Normal 3 7 3 3 9" xfId="27250" xr:uid="{D4FFB449-B99E-4C29-AC0C-59A7007C0762}"/>
    <cellStyle name="Normal 3 7 3 30" xfId="27251" xr:uid="{90B13BD0-3C56-4290-BAE6-053F1DC35B72}"/>
    <cellStyle name="Normal 3 7 3 31" xfId="27252" xr:uid="{739A0F33-B967-4AB7-A33C-29569856F15F}"/>
    <cellStyle name="Normal 3 7 3 4" xfId="27253" xr:uid="{5D1B18A9-B378-4752-8F60-F27AF667E048}"/>
    <cellStyle name="Normal 3 7 3 4 10" xfId="27254" xr:uid="{29F55693-2A29-42D5-A513-5CE6F8727CE0}"/>
    <cellStyle name="Normal 3 7 3 4 11" xfId="27255" xr:uid="{AFB37B02-7E66-4DDF-A1CD-4DE24DCD74A5}"/>
    <cellStyle name="Normal 3 7 3 4 12" xfId="27256" xr:uid="{0B2974D4-874E-4AB8-8155-5205A475B345}"/>
    <cellStyle name="Normal 3 7 3 4 13" xfId="27257" xr:uid="{E2A8E3A0-E343-4DCB-A95D-7E48F131FA62}"/>
    <cellStyle name="Normal 3 7 3 4 14" xfId="27258" xr:uid="{18611471-0F02-4392-8546-9A98346ABC27}"/>
    <cellStyle name="Normal 3 7 3 4 15" xfId="27259" xr:uid="{8F00C76A-0827-4B6F-812B-6D7D1F68D597}"/>
    <cellStyle name="Normal 3 7 3 4 16" xfId="27260" xr:uid="{7576AF17-A5D9-4F9B-9C26-0FB127CA160D}"/>
    <cellStyle name="Normal 3 7 3 4 17" xfId="27261" xr:uid="{75CB265F-AA14-40D3-8A24-55C58AF881CC}"/>
    <cellStyle name="Normal 3 7 3 4 18" xfId="27262" xr:uid="{F3A36CB4-2414-4915-9173-614FF46C394A}"/>
    <cellStyle name="Normal 3 7 3 4 19" xfId="27263" xr:uid="{DA7E74EA-E419-4071-9CD6-8F09539E6E5A}"/>
    <cellStyle name="Normal 3 7 3 4 2" xfId="27264" xr:uid="{FE18707F-435F-44A2-9C35-2E29D2D3B771}"/>
    <cellStyle name="Normal 3 7 3 4 20" xfId="27265" xr:uid="{2187ED65-4E3F-467F-931B-3BEECA96FB39}"/>
    <cellStyle name="Normal 3 7 3 4 21" xfId="27266" xr:uid="{3211B820-20F7-49CD-A94F-4B42A0AE60A5}"/>
    <cellStyle name="Normal 3 7 3 4 22" xfId="27267" xr:uid="{A20BE50C-6B63-4224-9AEC-9C77C5729BC1}"/>
    <cellStyle name="Normal 3 7 3 4 3" xfId="27268" xr:uid="{4E2EA63E-2F12-4080-92E5-D7E270B38940}"/>
    <cellStyle name="Normal 3 7 3 4 4" xfId="27269" xr:uid="{30287DA3-034E-472A-BAEE-4812F93206B3}"/>
    <cellStyle name="Normal 3 7 3 4 5" xfId="27270" xr:uid="{8600ED61-A582-4DDC-917B-1D6CA5A8A013}"/>
    <cellStyle name="Normal 3 7 3 4 6" xfId="27271" xr:uid="{1B788BDD-1106-4E38-BAA5-69D1592E78E4}"/>
    <cellStyle name="Normal 3 7 3 4 7" xfId="27272" xr:uid="{FA6E55CC-B8CA-4B37-8F39-A7D6265575C5}"/>
    <cellStyle name="Normal 3 7 3 4 8" xfId="27273" xr:uid="{55931195-CBDD-45BB-9C50-97400F10E845}"/>
    <cellStyle name="Normal 3 7 3 4 9" xfId="27274" xr:uid="{B2D238F2-20A2-4B54-A35A-1F624A25BF7D}"/>
    <cellStyle name="Normal 3 7 3 5" xfId="27275" xr:uid="{906336E8-9B99-466A-ADE1-47DB0050BFB6}"/>
    <cellStyle name="Normal 3 7 3 5 10" xfId="27276" xr:uid="{9E1912D8-B7FA-4AC3-978E-329153C6FC28}"/>
    <cellStyle name="Normal 3 7 3 5 11" xfId="27277" xr:uid="{EE36B76C-7890-41F9-B688-D1A81DBA2C6D}"/>
    <cellStyle name="Normal 3 7 3 5 12" xfId="27278" xr:uid="{AB89FB4A-FEA8-4101-95B0-EA7F7927545D}"/>
    <cellStyle name="Normal 3 7 3 5 13" xfId="27279" xr:uid="{BD421C54-CEB2-4409-9820-838B1A0FC860}"/>
    <cellStyle name="Normal 3 7 3 5 14" xfId="27280" xr:uid="{D7F5FCC9-C770-4CF6-8A74-B102DA1B597C}"/>
    <cellStyle name="Normal 3 7 3 5 15" xfId="27281" xr:uid="{DC03CC72-C7D8-48BA-A7D3-CA756D6B0416}"/>
    <cellStyle name="Normal 3 7 3 5 16" xfId="27282" xr:uid="{6611B215-41FB-44D5-AE78-9F94234A9964}"/>
    <cellStyle name="Normal 3 7 3 5 17" xfId="27283" xr:uid="{2F07B537-F803-4697-9960-AFC1B40DA236}"/>
    <cellStyle name="Normal 3 7 3 5 18" xfId="27284" xr:uid="{F998E438-3611-4E9D-81A7-39AFD5F36B16}"/>
    <cellStyle name="Normal 3 7 3 5 19" xfId="27285" xr:uid="{CE1952CE-7ECF-4010-96D8-BB56ECA54BA7}"/>
    <cellStyle name="Normal 3 7 3 5 2" xfId="27286" xr:uid="{105E5E2D-9E9B-4431-9A74-DFA4BF063F30}"/>
    <cellStyle name="Normal 3 7 3 5 20" xfId="27287" xr:uid="{2252FB5E-AB2A-414F-A187-54240ACEDAA0}"/>
    <cellStyle name="Normal 3 7 3 5 21" xfId="27288" xr:uid="{6B767727-3AC8-47CB-A6DC-948E6E71A75E}"/>
    <cellStyle name="Normal 3 7 3 5 22" xfId="27289" xr:uid="{FEDD8A57-31F6-4944-A09D-FEE27B65064D}"/>
    <cellStyle name="Normal 3 7 3 5 3" xfId="27290" xr:uid="{749D9C43-223F-4868-82C3-DE00EAE0489A}"/>
    <cellStyle name="Normal 3 7 3 5 4" xfId="27291" xr:uid="{2F1EE824-EB08-4689-A54E-F069EA65FAB9}"/>
    <cellStyle name="Normal 3 7 3 5 5" xfId="27292" xr:uid="{660ACD63-E5CD-4FFB-B74C-A42F05EBBB06}"/>
    <cellStyle name="Normal 3 7 3 5 6" xfId="27293" xr:uid="{6395B47B-A9DF-456D-B0DF-E140B930B15E}"/>
    <cellStyle name="Normal 3 7 3 5 7" xfId="27294" xr:uid="{786C573C-03D3-4BA2-854D-79F767276F14}"/>
    <cellStyle name="Normal 3 7 3 5 8" xfId="27295" xr:uid="{E7C38753-CDF9-40A1-B393-44BA291409B3}"/>
    <cellStyle name="Normal 3 7 3 5 9" xfId="27296" xr:uid="{EC799C26-B8B8-4D3C-BC88-143C41B8E9CA}"/>
    <cellStyle name="Normal 3 7 3 6" xfId="27297" xr:uid="{60E683DA-E99E-40DF-B9D0-9916803D6C6D}"/>
    <cellStyle name="Normal 3 7 3 6 10" xfId="27298" xr:uid="{07F18C4F-8409-4535-BF9B-8500AF24308C}"/>
    <cellStyle name="Normal 3 7 3 6 11" xfId="27299" xr:uid="{F33C61E2-1882-4529-B7C3-00127DF1CBA4}"/>
    <cellStyle name="Normal 3 7 3 6 12" xfId="27300" xr:uid="{93889FE9-4064-453C-B4D9-F68DDACEB7B5}"/>
    <cellStyle name="Normal 3 7 3 6 13" xfId="27301" xr:uid="{90172AD5-F809-47C8-88A2-518B5F3E6A8D}"/>
    <cellStyle name="Normal 3 7 3 6 14" xfId="27302" xr:uid="{AF5EF93D-993D-43ED-A564-7879E2A52FCC}"/>
    <cellStyle name="Normal 3 7 3 6 15" xfId="27303" xr:uid="{E8FFD53B-A507-4D42-ACBC-481B47389107}"/>
    <cellStyle name="Normal 3 7 3 6 16" xfId="27304" xr:uid="{3F54C61B-87FE-404F-8248-BB52457CD701}"/>
    <cellStyle name="Normal 3 7 3 6 17" xfId="27305" xr:uid="{28E83682-BD26-42EC-BE8B-EEC3349ED79E}"/>
    <cellStyle name="Normal 3 7 3 6 18" xfId="27306" xr:uid="{F8090F3B-935F-4EE4-A205-4422622590A7}"/>
    <cellStyle name="Normal 3 7 3 6 19" xfId="27307" xr:uid="{CFD81B22-B0D2-4527-BBD2-AA03CD06C77A}"/>
    <cellStyle name="Normal 3 7 3 6 2" xfId="27308" xr:uid="{BB801D76-23F6-473D-849E-916DD3510097}"/>
    <cellStyle name="Normal 3 7 3 6 20" xfId="27309" xr:uid="{7FE547C6-B19E-48E1-8988-1F1400CBD5AC}"/>
    <cellStyle name="Normal 3 7 3 6 21" xfId="27310" xr:uid="{64F8A3CD-6FF4-4347-B8A3-F17C0432F8B1}"/>
    <cellStyle name="Normal 3 7 3 6 22" xfId="27311" xr:uid="{7C0FE92C-4DFB-4998-B941-4F6619F5BE87}"/>
    <cellStyle name="Normal 3 7 3 6 3" xfId="27312" xr:uid="{4C848DFE-F397-45DA-AE32-676D4F92EE1D}"/>
    <cellStyle name="Normal 3 7 3 6 4" xfId="27313" xr:uid="{E95E9B40-B891-472F-B240-C88ED7F04C7D}"/>
    <cellStyle name="Normal 3 7 3 6 5" xfId="27314" xr:uid="{87EACEF3-CF9B-4A39-AD25-FE35E08263AE}"/>
    <cellStyle name="Normal 3 7 3 6 6" xfId="27315" xr:uid="{8A26A01C-5934-4E3D-9804-58E89B23DBF5}"/>
    <cellStyle name="Normal 3 7 3 6 7" xfId="27316" xr:uid="{AB1FF3B0-3BE8-4D10-A3C8-B1E116399C44}"/>
    <cellStyle name="Normal 3 7 3 6 8" xfId="27317" xr:uid="{084D9E3A-1541-4C91-A5A3-8B362C275F57}"/>
    <cellStyle name="Normal 3 7 3 6 9" xfId="27318" xr:uid="{49CC53D0-B904-43C8-B039-AF500B68162F}"/>
    <cellStyle name="Normal 3 7 3 7" xfId="27319" xr:uid="{A936978F-EA14-47EE-AE6E-F4C171F81A01}"/>
    <cellStyle name="Normal 3 7 3 7 10" xfId="27320" xr:uid="{B7FE2E16-2E38-4D27-92BC-0531EEF8B590}"/>
    <cellStyle name="Normal 3 7 3 7 11" xfId="27321" xr:uid="{868147F7-2B41-4B42-94F6-39F23CDA0E58}"/>
    <cellStyle name="Normal 3 7 3 7 12" xfId="27322" xr:uid="{FC98EB5C-548D-478C-B696-48C8BD1BD983}"/>
    <cellStyle name="Normal 3 7 3 7 13" xfId="27323" xr:uid="{5FE7A749-A48D-4C93-945E-1118EA3D09D5}"/>
    <cellStyle name="Normal 3 7 3 7 14" xfId="27324" xr:uid="{C829AA84-B911-4773-9320-0080068D44F5}"/>
    <cellStyle name="Normal 3 7 3 7 15" xfId="27325" xr:uid="{ECA296D0-AAE0-47FE-8174-907F9A6F9B2C}"/>
    <cellStyle name="Normal 3 7 3 7 16" xfId="27326" xr:uid="{DAC8D5D4-06E6-4523-B61A-A199D3C933CC}"/>
    <cellStyle name="Normal 3 7 3 7 17" xfId="27327" xr:uid="{757701F0-99ED-4C95-AC46-7ABC6BEF53F9}"/>
    <cellStyle name="Normal 3 7 3 7 18" xfId="27328" xr:uid="{E35820CB-039E-460E-91CB-047EFCBF4055}"/>
    <cellStyle name="Normal 3 7 3 7 19" xfId="27329" xr:uid="{92FF3A32-4FFD-4386-9E75-5DA2FFBE2A0F}"/>
    <cellStyle name="Normal 3 7 3 7 2" xfId="27330" xr:uid="{4D31C5CD-3D2F-4241-87EB-8B2AEA59A3D5}"/>
    <cellStyle name="Normal 3 7 3 7 20" xfId="27331" xr:uid="{6BCF316E-31B4-43A4-BA16-6E7AE87EACF1}"/>
    <cellStyle name="Normal 3 7 3 7 21" xfId="27332" xr:uid="{18786394-E64E-494D-B41B-7D2FBA480BFF}"/>
    <cellStyle name="Normal 3 7 3 7 22" xfId="27333" xr:uid="{9F5FCDA0-8FD0-412A-BC28-A8B4A3B8014D}"/>
    <cellStyle name="Normal 3 7 3 7 3" xfId="27334" xr:uid="{BACDDDF4-4559-4552-9FEC-A39A85A6816D}"/>
    <cellStyle name="Normal 3 7 3 7 4" xfId="27335" xr:uid="{038F91F8-21B0-4AE3-95F8-C606C62AE89B}"/>
    <cellStyle name="Normal 3 7 3 7 5" xfId="27336" xr:uid="{5E8DAF36-8014-4061-BDB2-17784AC5B7EF}"/>
    <cellStyle name="Normal 3 7 3 7 6" xfId="27337" xr:uid="{E366865E-2EE3-48DC-AABF-E2CD0DD71AB7}"/>
    <cellStyle name="Normal 3 7 3 7 7" xfId="27338" xr:uid="{8085A980-E419-400B-833A-96A38EB3E4E1}"/>
    <cellStyle name="Normal 3 7 3 7 8" xfId="27339" xr:uid="{D052F6C7-F8E0-4AB2-BA07-56C6039BE181}"/>
    <cellStyle name="Normal 3 7 3 7 9" xfId="27340" xr:uid="{F25F7863-A915-4E83-92A7-B1EC31CB014E}"/>
    <cellStyle name="Normal 3 7 3 8" xfId="27341" xr:uid="{B5A8A3E4-105A-4403-A45F-27BD3C1B8DFC}"/>
    <cellStyle name="Normal 3 7 3 8 10" xfId="27342" xr:uid="{099486B6-EB5A-4AAB-B21E-C4394A01E21A}"/>
    <cellStyle name="Normal 3 7 3 8 11" xfId="27343" xr:uid="{A5FAD754-EF2B-459F-8C89-1968E81D307F}"/>
    <cellStyle name="Normal 3 7 3 8 12" xfId="27344" xr:uid="{E4CC1390-77FB-4397-84AD-50DAB4C10470}"/>
    <cellStyle name="Normal 3 7 3 8 13" xfId="27345" xr:uid="{A554FDDF-DDBE-4E47-BC98-45438553CB36}"/>
    <cellStyle name="Normal 3 7 3 8 14" xfId="27346" xr:uid="{54EACE7F-105C-48FA-9CBE-D2ACCA4D5EF5}"/>
    <cellStyle name="Normal 3 7 3 8 15" xfId="27347" xr:uid="{1F07AFAF-55FF-4DE9-ACBE-27B9E62A8AF4}"/>
    <cellStyle name="Normal 3 7 3 8 16" xfId="27348" xr:uid="{829ECB6C-3397-4A49-9715-4BECD50F6D1B}"/>
    <cellStyle name="Normal 3 7 3 8 17" xfId="27349" xr:uid="{DF9D1769-5D48-41BA-BBA3-C9DAB4BDFCAD}"/>
    <cellStyle name="Normal 3 7 3 8 18" xfId="27350" xr:uid="{E1BF5A23-047C-44D0-8EB5-E5063458B468}"/>
    <cellStyle name="Normal 3 7 3 8 19" xfId="27351" xr:uid="{DDC23BD3-C780-4EE5-B6F4-E4BC6E5BB596}"/>
    <cellStyle name="Normal 3 7 3 8 2" xfId="27352" xr:uid="{2E0627AE-225F-48B7-A936-E9E45B72D8C0}"/>
    <cellStyle name="Normal 3 7 3 8 20" xfId="27353" xr:uid="{E757B597-B60A-4532-9C82-AE40F41AEC8E}"/>
    <cellStyle name="Normal 3 7 3 8 21" xfId="27354" xr:uid="{1CBC93C7-F32C-4198-B8BD-E73E8F568FB4}"/>
    <cellStyle name="Normal 3 7 3 8 22" xfId="27355" xr:uid="{D8409D4C-CEEF-458F-A57E-2A99954E045D}"/>
    <cellStyle name="Normal 3 7 3 8 3" xfId="27356" xr:uid="{579A83D7-B39F-47EC-9D3A-CEB72EF24EB9}"/>
    <cellStyle name="Normal 3 7 3 8 4" xfId="27357" xr:uid="{82A2090D-6FBE-45CB-BC86-AE97C2DB76FE}"/>
    <cellStyle name="Normal 3 7 3 8 5" xfId="27358" xr:uid="{87DB3BA7-4315-4253-B5BC-97DFFBC25AE9}"/>
    <cellStyle name="Normal 3 7 3 8 6" xfId="27359" xr:uid="{739175F1-D22B-4188-BEDF-DCDF6227F914}"/>
    <cellStyle name="Normal 3 7 3 8 7" xfId="27360" xr:uid="{381FF5D2-B1BF-4BFC-AFF0-DED55F60D688}"/>
    <cellStyle name="Normal 3 7 3 8 8" xfId="27361" xr:uid="{4734835B-7AFF-488B-8C11-2B54C5440CAA}"/>
    <cellStyle name="Normal 3 7 3 8 9" xfId="27362" xr:uid="{8A799CE5-AE94-4067-BD8D-87C2B8FFA533}"/>
    <cellStyle name="Normal 3 7 3 9" xfId="27363" xr:uid="{14C81F62-B7BF-49F4-9571-B8AAE10DA92E}"/>
    <cellStyle name="Normal 3 7 3 9 10" xfId="27364" xr:uid="{CBFCEFC5-B607-42C3-BFB0-4D1D21822A2B}"/>
    <cellStyle name="Normal 3 7 3 9 11" xfId="27365" xr:uid="{6EACDB04-2521-48C3-84E0-72C7C232B36F}"/>
    <cellStyle name="Normal 3 7 3 9 12" xfId="27366" xr:uid="{8A166C39-217B-4B99-AF53-BAE20B66762D}"/>
    <cellStyle name="Normal 3 7 3 9 13" xfId="27367" xr:uid="{E8D04673-EEDC-44FF-8854-58233D249B94}"/>
    <cellStyle name="Normal 3 7 3 9 14" xfId="27368" xr:uid="{E7C47CE4-2EB2-4834-AEBC-B8AB4B021CD0}"/>
    <cellStyle name="Normal 3 7 3 9 15" xfId="27369" xr:uid="{8D146DD3-7897-4C39-8075-768E66DE4848}"/>
    <cellStyle name="Normal 3 7 3 9 16" xfId="27370" xr:uid="{6DAD9E79-9CC7-443F-8431-38B4D4999065}"/>
    <cellStyle name="Normal 3 7 3 9 17" xfId="27371" xr:uid="{2AB84F05-1643-40EB-B743-77E4B933A2EC}"/>
    <cellStyle name="Normal 3 7 3 9 18" xfId="27372" xr:uid="{E5409BAA-7B2C-4A65-9076-57677ED529E5}"/>
    <cellStyle name="Normal 3 7 3 9 19" xfId="27373" xr:uid="{63C68623-B14C-432F-BB06-EF229E2EBC84}"/>
    <cellStyle name="Normal 3 7 3 9 2" xfId="27374" xr:uid="{5C8FE089-46AF-4873-874B-995B4E8EEE4C}"/>
    <cellStyle name="Normal 3 7 3 9 20" xfId="27375" xr:uid="{421742CA-F01E-4C80-BFA9-633BFBC6D37B}"/>
    <cellStyle name="Normal 3 7 3 9 21" xfId="27376" xr:uid="{9FACF271-4049-4BD9-8510-39D7C082D789}"/>
    <cellStyle name="Normal 3 7 3 9 22" xfId="27377" xr:uid="{8D9EE73B-2423-4582-A94F-D4F1096C6DAD}"/>
    <cellStyle name="Normal 3 7 3 9 3" xfId="27378" xr:uid="{EC35BDD5-581A-403B-B157-B745EEAB5B9D}"/>
    <cellStyle name="Normal 3 7 3 9 4" xfId="27379" xr:uid="{B31A68C6-DB84-4EC4-9EED-C43C7078B714}"/>
    <cellStyle name="Normal 3 7 3 9 5" xfId="27380" xr:uid="{FD34D504-A285-4D9F-9AB0-BF03AE3859A8}"/>
    <cellStyle name="Normal 3 7 3 9 6" xfId="27381" xr:uid="{5972B2A9-8F62-4146-8C27-A8E8BC028076}"/>
    <cellStyle name="Normal 3 7 3 9 7" xfId="27382" xr:uid="{FAEE7174-07DE-4A86-97E3-37A8B3B4DE57}"/>
    <cellStyle name="Normal 3 7 3 9 8" xfId="27383" xr:uid="{422E1C5D-DF4A-4229-92C2-78D0299F542C}"/>
    <cellStyle name="Normal 3 7 3 9 9" xfId="27384" xr:uid="{A507B060-B2F1-4D90-A853-DDCCBFFB8562}"/>
    <cellStyle name="Normal 3 7 30" xfId="27385" xr:uid="{30BEAEF9-D010-4495-8A5A-FA6CF0DB9CE2}"/>
    <cellStyle name="Normal 3 7 31" xfId="27386" xr:uid="{51EAF7FF-E52D-4873-9785-991E97EEDA3F}"/>
    <cellStyle name="Normal 3 7 32" xfId="27387" xr:uid="{0B250A93-AD91-492B-B0BD-BDEF87491ECF}"/>
    <cellStyle name="Normal 3 7 33" xfId="27388" xr:uid="{618856ED-1B3E-4105-BF04-9866521F6D18}"/>
    <cellStyle name="Normal 3 7 34" xfId="27389" xr:uid="{BF85C260-B84F-4D0F-9549-0E6ECD13ACA1}"/>
    <cellStyle name="Normal 3 7 35" xfId="27390" xr:uid="{7DC2A63D-0449-4E37-88DB-0BF41B4494CF}"/>
    <cellStyle name="Normal 3 7 36" xfId="27391" xr:uid="{8CEDEC79-9722-4640-A09D-A4C599CDBAB5}"/>
    <cellStyle name="Normal 3 7 4" xfId="27392" xr:uid="{E46EEBAE-ED54-44A9-8257-7BF309CD5720}"/>
    <cellStyle name="Normal 3 7 4 10" xfId="27393" xr:uid="{43DA45F8-6137-4651-AAD7-C458F7624B99}"/>
    <cellStyle name="Normal 3 7 4 10 10" xfId="27394" xr:uid="{E2AC6106-20A5-4D87-8DE2-03F203F28FDD}"/>
    <cellStyle name="Normal 3 7 4 10 11" xfId="27395" xr:uid="{52ED72C6-87A9-4034-B4E7-8F2726EC3CA4}"/>
    <cellStyle name="Normal 3 7 4 10 12" xfId="27396" xr:uid="{39529DEB-8DB0-40CD-BEC9-7F91AA76D86D}"/>
    <cellStyle name="Normal 3 7 4 10 13" xfId="27397" xr:uid="{1D3B76D3-49ED-4D0F-A61F-6260A8586A3F}"/>
    <cellStyle name="Normal 3 7 4 10 14" xfId="27398" xr:uid="{93047A60-9EF3-4FAF-8B24-F0A25405E3B0}"/>
    <cellStyle name="Normal 3 7 4 10 15" xfId="27399" xr:uid="{9673AA96-E3C1-4151-A179-02BC220DFB74}"/>
    <cellStyle name="Normal 3 7 4 10 16" xfId="27400" xr:uid="{23813C7C-DB06-491F-9D59-91318D155DF0}"/>
    <cellStyle name="Normal 3 7 4 10 17" xfId="27401" xr:uid="{EC1BE1E4-9C8C-467F-A482-EC9BACE147D7}"/>
    <cellStyle name="Normal 3 7 4 10 18" xfId="27402" xr:uid="{69BE0877-DBFB-4B30-830C-94E14EA9BB37}"/>
    <cellStyle name="Normal 3 7 4 10 19" xfId="27403" xr:uid="{2CAF09D0-D1D6-4376-AA27-FC6042DAB15F}"/>
    <cellStyle name="Normal 3 7 4 10 2" xfId="27404" xr:uid="{A6D61B31-4FC4-4591-9AB6-612EE2BC1DF2}"/>
    <cellStyle name="Normal 3 7 4 10 20" xfId="27405" xr:uid="{6255341A-B738-40E1-804A-B4449720197B}"/>
    <cellStyle name="Normal 3 7 4 10 21" xfId="27406" xr:uid="{CF0D4467-5160-43E3-96AC-B88A5EFD274F}"/>
    <cellStyle name="Normal 3 7 4 10 22" xfId="27407" xr:uid="{87438A29-7357-4CB0-801C-E5A4E724B9C4}"/>
    <cellStyle name="Normal 3 7 4 10 3" xfId="27408" xr:uid="{196754C2-33A2-4EE2-86A4-9A70F12EAEEE}"/>
    <cellStyle name="Normal 3 7 4 10 4" xfId="27409" xr:uid="{C0BC25B0-C621-4FA1-8CEE-D8E9CB66AE7B}"/>
    <cellStyle name="Normal 3 7 4 10 5" xfId="27410" xr:uid="{281F589F-F8C0-4904-8BB5-41FB336DA49D}"/>
    <cellStyle name="Normal 3 7 4 10 6" xfId="27411" xr:uid="{A6254A14-BB87-49B7-8F3F-71687CA7BD6B}"/>
    <cellStyle name="Normal 3 7 4 10 7" xfId="27412" xr:uid="{0A338200-CD7F-46FD-A9B5-D9AFF5AEC018}"/>
    <cellStyle name="Normal 3 7 4 10 8" xfId="27413" xr:uid="{74354A90-5A87-45C0-ABC3-643FA51247F0}"/>
    <cellStyle name="Normal 3 7 4 10 9" xfId="27414" xr:uid="{350EE729-AABA-4712-86AD-CF018037ACF1}"/>
    <cellStyle name="Normal 3 7 4 11" xfId="27415" xr:uid="{BCEBF031-7E6F-44A3-85BD-4EA6FCA1D42E}"/>
    <cellStyle name="Normal 3 7 4 12" xfId="27416" xr:uid="{FCC14881-7097-48B3-8745-C28AE55231B1}"/>
    <cellStyle name="Normal 3 7 4 13" xfId="27417" xr:uid="{612BF0F9-7428-4684-871D-CBB82FFD323F}"/>
    <cellStyle name="Normal 3 7 4 14" xfId="27418" xr:uid="{741643B6-8B6E-451B-B87E-096A46687A06}"/>
    <cellStyle name="Normal 3 7 4 15" xfId="27419" xr:uid="{5AF72893-9819-4AC9-8E94-E3382CED6DF9}"/>
    <cellStyle name="Normal 3 7 4 16" xfId="27420" xr:uid="{30C8053F-183B-4F95-90AC-30AFA66F432D}"/>
    <cellStyle name="Normal 3 7 4 17" xfId="27421" xr:uid="{01F7B502-0446-46B3-A7B2-148F020CF62D}"/>
    <cellStyle name="Normal 3 7 4 18" xfId="27422" xr:uid="{19CEC3D0-2592-42EA-9D27-AB32DD0514AB}"/>
    <cellStyle name="Normal 3 7 4 19" xfId="27423" xr:uid="{F70E96E0-C5FE-4AEE-AA27-2CA4965406BD}"/>
    <cellStyle name="Normal 3 7 4 2" xfId="27424" xr:uid="{A1EB33CB-B16C-45C4-9A54-D5E1C4A56CEC}"/>
    <cellStyle name="Normal 3 7 4 2 10" xfId="27425" xr:uid="{0021D6E7-EA1D-4413-AB61-673528649EB1}"/>
    <cellStyle name="Normal 3 7 4 2 11" xfId="27426" xr:uid="{4BA54FDF-D6E6-4813-A466-B5397ABB1644}"/>
    <cellStyle name="Normal 3 7 4 2 12" xfId="27427" xr:uid="{FC83FA11-EDB8-47FC-85D6-A5FD5E2C4CF2}"/>
    <cellStyle name="Normal 3 7 4 2 13" xfId="27428" xr:uid="{D303F38C-06B7-450D-8569-C630BFC18404}"/>
    <cellStyle name="Normal 3 7 4 2 14" xfId="27429" xr:uid="{6B1F8185-98D3-4E8D-8938-2D31C4D72D0D}"/>
    <cellStyle name="Normal 3 7 4 2 15" xfId="27430" xr:uid="{3F00EFA3-4A14-4E9B-8B48-A234A6FF8DB4}"/>
    <cellStyle name="Normal 3 7 4 2 16" xfId="27431" xr:uid="{5CD255A0-E121-40EA-916D-DDDA06C57A53}"/>
    <cellStyle name="Normal 3 7 4 2 17" xfId="27432" xr:uid="{A47F121A-E745-4506-8F5D-12D229772941}"/>
    <cellStyle name="Normal 3 7 4 2 18" xfId="27433" xr:uid="{108B8436-EA64-4C7A-B888-26A10E176324}"/>
    <cellStyle name="Normal 3 7 4 2 19" xfId="27434" xr:uid="{937800BE-AB10-4AC8-95CA-04E604795402}"/>
    <cellStyle name="Normal 3 7 4 2 2" xfId="27435" xr:uid="{28087A52-0F56-4074-9002-6E85B2A16D46}"/>
    <cellStyle name="Normal 3 7 4 2 20" xfId="27436" xr:uid="{6A2B359C-5DCF-406C-8D55-6608448BFFB1}"/>
    <cellStyle name="Normal 3 7 4 2 21" xfId="27437" xr:uid="{767CE5AD-51E6-4447-9762-05C8B98AE523}"/>
    <cellStyle name="Normal 3 7 4 2 22" xfId="27438" xr:uid="{14EBAF21-66EE-4DD4-AA58-5D25AB962D60}"/>
    <cellStyle name="Normal 3 7 4 2 3" xfId="27439" xr:uid="{366864ED-F4AE-4EE3-A946-C4D10726C3DF}"/>
    <cellStyle name="Normal 3 7 4 2 4" xfId="27440" xr:uid="{D9FC6444-7D81-4FFC-B611-D9A5782C4BE1}"/>
    <cellStyle name="Normal 3 7 4 2 5" xfId="27441" xr:uid="{391D827E-F941-4ED1-8CB7-A489F99BC42E}"/>
    <cellStyle name="Normal 3 7 4 2 6" xfId="27442" xr:uid="{DB2F9B34-4463-4B4F-805C-D0E743E6C1A4}"/>
    <cellStyle name="Normal 3 7 4 2 7" xfId="27443" xr:uid="{62B8D246-F58D-43C0-9383-7050E3D15884}"/>
    <cellStyle name="Normal 3 7 4 2 8" xfId="27444" xr:uid="{D309303E-859E-4DD4-A950-0B0B3ED73C8D}"/>
    <cellStyle name="Normal 3 7 4 2 9" xfId="27445" xr:uid="{B8CBBC2A-0929-4B55-AE85-51E6623CC549}"/>
    <cellStyle name="Normal 3 7 4 20" xfId="27446" xr:uid="{CA236298-E014-4C2D-9481-786FCFC0ED7C}"/>
    <cellStyle name="Normal 3 7 4 21" xfId="27447" xr:uid="{6BEBB47D-F56A-4A4D-A48A-79366BB2A0C2}"/>
    <cellStyle name="Normal 3 7 4 22" xfId="27448" xr:uid="{CB6B400A-8503-4834-9877-DDB1119F96E1}"/>
    <cellStyle name="Normal 3 7 4 23" xfId="27449" xr:uid="{A83C6439-279D-4528-8C81-EEC77B6681C2}"/>
    <cellStyle name="Normal 3 7 4 24" xfId="27450" xr:uid="{0F93D0B1-F4DF-4CB0-82D9-F623F845322A}"/>
    <cellStyle name="Normal 3 7 4 25" xfId="27451" xr:uid="{08708BB3-16D9-4E52-ACC3-9B5F731178CA}"/>
    <cellStyle name="Normal 3 7 4 26" xfId="27452" xr:uid="{D91C46F3-17F4-47DC-886B-3C21103A430F}"/>
    <cellStyle name="Normal 3 7 4 27" xfId="27453" xr:uid="{39DB6778-1CC1-4305-9BEB-238076849950}"/>
    <cellStyle name="Normal 3 7 4 28" xfId="27454" xr:uid="{B7297937-6A3F-479B-997B-476FCD15870B}"/>
    <cellStyle name="Normal 3 7 4 29" xfId="27455" xr:uid="{061F3636-B8F3-4F07-AB53-D9283E912950}"/>
    <cellStyle name="Normal 3 7 4 3" xfId="27456" xr:uid="{CF8CE71E-BC45-4238-A668-CDBBE98709D4}"/>
    <cellStyle name="Normal 3 7 4 3 10" xfId="27457" xr:uid="{3BAD7EE1-8996-4969-B429-1D0D0ABFA2B1}"/>
    <cellStyle name="Normal 3 7 4 3 11" xfId="27458" xr:uid="{432CAD61-9FC5-48E7-88C2-023DB47755DF}"/>
    <cellStyle name="Normal 3 7 4 3 12" xfId="27459" xr:uid="{D6754FB6-30C3-4F8B-BB90-23D09F512B51}"/>
    <cellStyle name="Normal 3 7 4 3 13" xfId="27460" xr:uid="{78770F31-82DF-48B6-BDC9-3C5D4128333F}"/>
    <cellStyle name="Normal 3 7 4 3 14" xfId="27461" xr:uid="{6B1D0931-9FA6-4161-BFB7-DCA68D651C95}"/>
    <cellStyle name="Normal 3 7 4 3 15" xfId="27462" xr:uid="{B09825DA-77AD-436B-AF41-F3A877E45AD0}"/>
    <cellStyle name="Normal 3 7 4 3 16" xfId="27463" xr:uid="{738BF8D7-CC80-41C2-8C2D-B6D30084F36E}"/>
    <cellStyle name="Normal 3 7 4 3 17" xfId="27464" xr:uid="{F8D28DB3-43BC-4D5A-9EB8-E59D11330F05}"/>
    <cellStyle name="Normal 3 7 4 3 18" xfId="27465" xr:uid="{A28973C6-7F7A-4794-9559-77E7006BD0D1}"/>
    <cellStyle name="Normal 3 7 4 3 19" xfId="27466" xr:uid="{0E2F764E-7F51-4D4E-8053-F638BAA439C4}"/>
    <cellStyle name="Normal 3 7 4 3 2" xfId="27467" xr:uid="{479385A3-010D-402B-AF6D-4BD6C1E709AF}"/>
    <cellStyle name="Normal 3 7 4 3 20" xfId="27468" xr:uid="{3C39C0F2-67D3-4943-8CBA-BF4E0D413170}"/>
    <cellStyle name="Normal 3 7 4 3 21" xfId="27469" xr:uid="{01B8DF7D-DFFD-4683-8D34-4903AC0386E2}"/>
    <cellStyle name="Normal 3 7 4 3 22" xfId="27470" xr:uid="{0BF5CB98-5DEC-4002-A0BD-2E0801C41BEF}"/>
    <cellStyle name="Normal 3 7 4 3 3" xfId="27471" xr:uid="{8C7FB8D5-9C95-4B2B-AEB9-D7FF165ED7E6}"/>
    <cellStyle name="Normal 3 7 4 3 4" xfId="27472" xr:uid="{F8DCFAA2-8BC0-4007-8281-C6372D369FA5}"/>
    <cellStyle name="Normal 3 7 4 3 5" xfId="27473" xr:uid="{D4BDFF44-C688-4B3F-9A65-2B29C49DDC69}"/>
    <cellStyle name="Normal 3 7 4 3 6" xfId="27474" xr:uid="{8FB2C04D-E6F6-47F6-B251-945E226E99AB}"/>
    <cellStyle name="Normal 3 7 4 3 7" xfId="27475" xr:uid="{AFC9282D-E339-4D67-AC6C-BFEA293FAC7B}"/>
    <cellStyle name="Normal 3 7 4 3 8" xfId="27476" xr:uid="{9274BCD2-B971-42C4-86E1-C1E5211049C3}"/>
    <cellStyle name="Normal 3 7 4 3 9" xfId="27477" xr:uid="{CEEF2DBB-33E2-4B56-BEB3-F7783649630C}"/>
    <cellStyle name="Normal 3 7 4 30" xfId="27478" xr:uid="{50A5D486-E662-4732-A822-D3320C999BD9}"/>
    <cellStyle name="Normal 3 7 4 31" xfId="27479" xr:uid="{CA879227-B574-42C6-9535-CE303F550F2A}"/>
    <cellStyle name="Normal 3 7 4 4" xfId="27480" xr:uid="{D15A6A0B-08F6-422A-9ADD-C3C80568145F}"/>
    <cellStyle name="Normal 3 7 4 4 10" xfId="27481" xr:uid="{8D4E0777-7AF6-4343-9695-567CF08ECE0F}"/>
    <cellStyle name="Normal 3 7 4 4 11" xfId="27482" xr:uid="{E2A14C06-DDB5-45A6-B217-9F707F3CBB83}"/>
    <cellStyle name="Normal 3 7 4 4 12" xfId="27483" xr:uid="{6370499A-3261-48B4-A231-7BBE68B26F87}"/>
    <cellStyle name="Normal 3 7 4 4 13" xfId="27484" xr:uid="{246CE722-A4A1-443B-A9D2-B60B5AE099BF}"/>
    <cellStyle name="Normal 3 7 4 4 14" xfId="27485" xr:uid="{E08F018C-E8C6-494D-8791-B9D19CC627A4}"/>
    <cellStyle name="Normal 3 7 4 4 15" xfId="27486" xr:uid="{E5DB1667-E2E2-4D50-8037-E5A57E8455FB}"/>
    <cellStyle name="Normal 3 7 4 4 16" xfId="27487" xr:uid="{6DDF313B-9365-4D77-85AB-2AF338ED0A96}"/>
    <cellStyle name="Normal 3 7 4 4 17" xfId="27488" xr:uid="{D25F83F1-EF8E-4E82-9618-1A0D9762FEA2}"/>
    <cellStyle name="Normal 3 7 4 4 18" xfId="27489" xr:uid="{076B2D5B-7C79-4E9D-BC04-BC6C7FB36F3E}"/>
    <cellStyle name="Normal 3 7 4 4 19" xfId="27490" xr:uid="{E531BFA2-44B7-4528-82B0-E727B4777FE4}"/>
    <cellStyle name="Normal 3 7 4 4 2" xfId="27491" xr:uid="{46196075-13AD-485C-BBC0-B590403433D5}"/>
    <cellStyle name="Normal 3 7 4 4 20" xfId="27492" xr:uid="{51035E2A-2463-4E17-9BA5-E197121CCE41}"/>
    <cellStyle name="Normal 3 7 4 4 21" xfId="27493" xr:uid="{4DBEDF62-15AD-4EEF-B966-C0CB0763FA99}"/>
    <cellStyle name="Normal 3 7 4 4 22" xfId="27494" xr:uid="{7F4C938B-DAE3-4741-8E04-7DCADD118B7A}"/>
    <cellStyle name="Normal 3 7 4 4 3" xfId="27495" xr:uid="{0342A231-F1E9-46DE-9EC4-A2ABCA76C768}"/>
    <cellStyle name="Normal 3 7 4 4 4" xfId="27496" xr:uid="{DFB3E765-AE47-47AD-9262-617B9124DFD3}"/>
    <cellStyle name="Normal 3 7 4 4 5" xfId="27497" xr:uid="{020EB8A5-E9B2-4DE9-8478-32F79859B1AE}"/>
    <cellStyle name="Normal 3 7 4 4 6" xfId="27498" xr:uid="{9EC3A346-F998-4973-84B6-345C3AA4FAF5}"/>
    <cellStyle name="Normal 3 7 4 4 7" xfId="27499" xr:uid="{5E30164E-CC15-4605-81B9-E7030FF30C0A}"/>
    <cellStyle name="Normal 3 7 4 4 8" xfId="27500" xr:uid="{3E1CAFB7-D4EE-4CAF-BAB7-2E618ECE20C0}"/>
    <cellStyle name="Normal 3 7 4 4 9" xfId="27501" xr:uid="{9E4B3363-1B5D-4618-B491-8080A25A390B}"/>
    <cellStyle name="Normal 3 7 4 5" xfId="27502" xr:uid="{642CAA81-D9E2-4C56-8F50-7BCE3A0B8516}"/>
    <cellStyle name="Normal 3 7 4 5 10" xfId="27503" xr:uid="{49044992-16F4-45E3-B2AA-BF26497B044D}"/>
    <cellStyle name="Normal 3 7 4 5 11" xfId="27504" xr:uid="{DC40B423-7DEE-4D40-B26D-A1CE5281BC44}"/>
    <cellStyle name="Normal 3 7 4 5 12" xfId="27505" xr:uid="{26F4C9D6-4553-4C29-92B6-FB5C9399FB50}"/>
    <cellStyle name="Normal 3 7 4 5 13" xfId="27506" xr:uid="{FCD9B58B-5956-488D-BAFC-311AA1F0F736}"/>
    <cellStyle name="Normal 3 7 4 5 14" xfId="27507" xr:uid="{764A3956-EC73-48E2-8967-52467F2064F6}"/>
    <cellStyle name="Normal 3 7 4 5 15" xfId="27508" xr:uid="{6B26D7F4-259D-4630-9BE4-502DCD873E69}"/>
    <cellStyle name="Normal 3 7 4 5 16" xfId="27509" xr:uid="{2420ACAC-C506-43CB-AACA-A81E3ED9B2F5}"/>
    <cellStyle name="Normal 3 7 4 5 17" xfId="27510" xr:uid="{79802CD1-74A9-432B-8F91-71E71795F13B}"/>
    <cellStyle name="Normal 3 7 4 5 18" xfId="27511" xr:uid="{48894406-A52A-49BE-B6BC-78195446261E}"/>
    <cellStyle name="Normal 3 7 4 5 19" xfId="27512" xr:uid="{1182A3ED-F899-487E-BD55-C4E1EEBBAB48}"/>
    <cellStyle name="Normal 3 7 4 5 2" xfId="27513" xr:uid="{98F21989-AB36-4ED8-A70B-20409D60E95D}"/>
    <cellStyle name="Normal 3 7 4 5 20" xfId="27514" xr:uid="{E5F1EE7C-A520-47DB-98F5-582951BF1559}"/>
    <cellStyle name="Normal 3 7 4 5 21" xfId="27515" xr:uid="{FFF4C807-98B3-4818-A8AA-BE679B889C74}"/>
    <cellStyle name="Normal 3 7 4 5 22" xfId="27516" xr:uid="{512A9DCF-A10F-4D0D-980C-BEF314DA5919}"/>
    <cellStyle name="Normal 3 7 4 5 3" xfId="27517" xr:uid="{90481CD9-D437-41D9-B5CE-B8F250C0AA82}"/>
    <cellStyle name="Normal 3 7 4 5 4" xfId="27518" xr:uid="{5FB23F81-650F-418B-9554-708866D9A92A}"/>
    <cellStyle name="Normal 3 7 4 5 5" xfId="27519" xr:uid="{42011E99-EE7C-44C8-9BD1-9DF4A413B178}"/>
    <cellStyle name="Normal 3 7 4 5 6" xfId="27520" xr:uid="{1BBE9157-7DC3-416E-ABAE-DD4FFB2C7407}"/>
    <cellStyle name="Normal 3 7 4 5 7" xfId="27521" xr:uid="{14AC591B-6F70-448C-A73F-7DF1EA85D30A}"/>
    <cellStyle name="Normal 3 7 4 5 8" xfId="27522" xr:uid="{57E707B2-2523-4CF7-BCD9-A6A066A20210}"/>
    <cellStyle name="Normal 3 7 4 5 9" xfId="27523" xr:uid="{9DF3B7DA-2E09-4785-95A8-6921288D5FFE}"/>
    <cellStyle name="Normal 3 7 4 6" xfId="27524" xr:uid="{AF319DB1-8D37-4D16-97C4-00C995395462}"/>
    <cellStyle name="Normal 3 7 4 6 10" xfId="27525" xr:uid="{61915CA7-9B66-469D-9298-4CB3786711F7}"/>
    <cellStyle name="Normal 3 7 4 6 11" xfId="27526" xr:uid="{325D16B3-A83A-4D44-8C35-1A3CB0CF87EA}"/>
    <cellStyle name="Normal 3 7 4 6 12" xfId="27527" xr:uid="{4C5F8624-FF2F-4080-A9A7-0CD8A303AD3F}"/>
    <cellStyle name="Normal 3 7 4 6 13" xfId="27528" xr:uid="{90FCB0C8-1B5B-45C1-BDDF-FD2362A192FC}"/>
    <cellStyle name="Normal 3 7 4 6 14" xfId="27529" xr:uid="{B1C5FE11-8EDA-4BE3-A2AD-40F72E8DAE7A}"/>
    <cellStyle name="Normal 3 7 4 6 15" xfId="27530" xr:uid="{C904AFA7-9084-44AD-B999-2BB8F260397A}"/>
    <cellStyle name="Normal 3 7 4 6 16" xfId="27531" xr:uid="{296CA5AB-C4C7-45DC-9801-98F3037DC2BE}"/>
    <cellStyle name="Normal 3 7 4 6 17" xfId="27532" xr:uid="{E54503C3-CD19-464D-A914-CADE0F4648F4}"/>
    <cellStyle name="Normal 3 7 4 6 18" xfId="27533" xr:uid="{1F9CD45C-9267-4ACA-A55F-EA896C2A4B0A}"/>
    <cellStyle name="Normal 3 7 4 6 19" xfId="27534" xr:uid="{82BE4A88-C24B-4C17-9236-F0CFB6941970}"/>
    <cellStyle name="Normal 3 7 4 6 2" xfId="27535" xr:uid="{9655770D-00F4-4426-9C80-25FC289033ED}"/>
    <cellStyle name="Normal 3 7 4 6 20" xfId="27536" xr:uid="{13AE90C1-7B29-4119-A47D-D27D1329B5AE}"/>
    <cellStyle name="Normal 3 7 4 6 21" xfId="27537" xr:uid="{8B19E6A7-EE07-4010-8334-9BC8CD4DCAF0}"/>
    <cellStyle name="Normal 3 7 4 6 22" xfId="27538" xr:uid="{C084FD88-5706-42C4-A11D-39D2D008BB41}"/>
    <cellStyle name="Normal 3 7 4 6 3" xfId="27539" xr:uid="{8C8F9F84-4FFE-4CDF-ADC5-D01729B09275}"/>
    <cellStyle name="Normal 3 7 4 6 4" xfId="27540" xr:uid="{274A0926-984B-4FFB-ADA5-2CDC332251CE}"/>
    <cellStyle name="Normal 3 7 4 6 5" xfId="27541" xr:uid="{D9B191BA-58DA-4BB6-8F60-6D96C176005E}"/>
    <cellStyle name="Normal 3 7 4 6 6" xfId="27542" xr:uid="{745A91A6-9261-447E-808E-C8AF94E022D0}"/>
    <cellStyle name="Normal 3 7 4 6 7" xfId="27543" xr:uid="{5FE97EC6-18E3-45B4-BBBC-35AEBFF99E86}"/>
    <cellStyle name="Normal 3 7 4 6 8" xfId="27544" xr:uid="{14AD3C38-EC94-4080-ADF5-779751A64C37}"/>
    <cellStyle name="Normal 3 7 4 6 9" xfId="27545" xr:uid="{10AA26D2-4C16-4FE2-ABC8-BFEFF55AEDA5}"/>
    <cellStyle name="Normal 3 7 4 7" xfId="27546" xr:uid="{72C3487B-2046-4A7A-B753-96796357F042}"/>
    <cellStyle name="Normal 3 7 4 7 10" xfId="27547" xr:uid="{6F5539F1-72AC-4BA0-9902-8552F4D18483}"/>
    <cellStyle name="Normal 3 7 4 7 11" xfId="27548" xr:uid="{D5CD086B-C8D2-4001-A25E-77C7B7A78761}"/>
    <cellStyle name="Normal 3 7 4 7 12" xfId="27549" xr:uid="{EE98AADC-2525-4B07-8428-D11EEE00BF76}"/>
    <cellStyle name="Normal 3 7 4 7 13" xfId="27550" xr:uid="{E0DBA247-5C9E-497F-8E93-97D8A5CFA92C}"/>
    <cellStyle name="Normal 3 7 4 7 14" xfId="27551" xr:uid="{059263EC-A47C-4CE8-81B0-FE51A23601B5}"/>
    <cellStyle name="Normal 3 7 4 7 15" xfId="27552" xr:uid="{17A176B3-C660-4CDD-9977-57A117DCAA1D}"/>
    <cellStyle name="Normal 3 7 4 7 16" xfId="27553" xr:uid="{1697FB52-76ED-46E9-B650-E3D0FAEC3658}"/>
    <cellStyle name="Normal 3 7 4 7 17" xfId="27554" xr:uid="{9316087B-1565-4322-AA72-693C2B2C1BB8}"/>
    <cellStyle name="Normal 3 7 4 7 18" xfId="27555" xr:uid="{DFA32775-5550-468E-8AF2-7FDEB1D93096}"/>
    <cellStyle name="Normal 3 7 4 7 19" xfId="27556" xr:uid="{EDFDBF99-4908-433C-B33E-576EEE8ABB69}"/>
    <cellStyle name="Normal 3 7 4 7 2" xfId="27557" xr:uid="{0A2476A5-BEA4-4EA7-8D14-FA8EB0AFD724}"/>
    <cellStyle name="Normal 3 7 4 7 20" xfId="27558" xr:uid="{CD14D7B2-72E4-48B6-B9AB-BBF6A8004077}"/>
    <cellStyle name="Normal 3 7 4 7 21" xfId="27559" xr:uid="{AD23943E-DE86-4962-B06E-00CAC9D9E233}"/>
    <cellStyle name="Normal 3 7 4 7 22" xfId="27560" xr:uid="{2B82EE04-CF35-4647-BB53-03D357530892}"/>
    <cellStyle name="Normal 3 7 4 7 3" xfId="27561" xr:uid="{5DC43C80-0D6F-4BCC-9777-9B5A57719857}"/>
    <cellStyle name="Normal 3 7 4 7 4" xfId="27562" xr:uid="{AF2667DF-DE06-41DE-8D16-E7001F443805}"/>
    <cellStyle name="Normal 3 7 4 7 5" xfId="27563" xr:uid="{F68B3C15-59BF-4A67-AB9E-B0B934BEDA0B}"/>
    <cellStyle name="Normal 3 7 4 7 6" xfId="27564" xr:uid="{021BC8D8-5E99-4C64-B923-7E615B3D26F0}"/>
    <cellStyle name="Normal 3 7 4 7 7" xfId="27565" xr:uid="{4227B87F-0D95-4406-8706-CE0C4B36065F}"/>
    <cellStyle name="Normal 3 7 4 7 8" xfId="27566" xr:uid="{63CC036E-D4BD-4D2A-B376-74404BFD24F0}"/>
    <cellStyle name="Normal 3 7 4 7 9" xfId="27567" xr:uid="{13F010A2-6B33-4666-BD7A-B12568D01843}"/>
    <cellStyle name="Normal 3 7 4 8" xfId="27568" xr:uid="{0AD45852-7FB3-4848-B80D-4C3D66239660}"/>
    <cellStyle name="Normal 3 7 4 8 10" xfId="27569" xr:uid="{389EF257-F55A-4D6D-8DDA-922BC4E34E9E}"/>
    <cellStyle name="Normal 3 7 4 8 11" xfId="27570" xr:uid="{841CE7E5-D60C-466F-BDB4-CABB18251554}"/>
    <cellStyle name="Normal 3 7 4 8 12" xfId="27571" xr:uid="{39C68C2D-F855-469D-9B08-F1250E614BD8}"/>
    <cellStyle name="Normal 3 7 4 8 13" xfId="27572" xr:uid="{F5C34A0B-1995-4D81-8E60-E1BD74E96F32}"/>
    <cellStyle name="Normal 3 7 4 8 14" xfId="27573" xr:uid="{68825268-97EE-4EF2-AADD-5D6DBBCD1B9A}"/>
    <cellStyle name="Normal 3 7 4 8 15" xfId="27574" xr:uid="{05F5D28C-D5C7-4787-A38D-66EC656D628F}"/>
    <cellStyle name="Normal 3 7 4 8 16" xfId="27575" xr:uid="{0AD013CA-1C99-4520-BA30-24822EECA261}"/>
    <cellStyle name="Normal 3 7 4 8 17" xfId="27576" xr:uid="{8B1F4677-8048-4CB2-8B66-5F08FF07249C}"/>
    <cellStyle name="Normal 3 7 4 8 18" xfId="27577" xr:uid="{55D10FCD-CC96-4061-88D9-2E29838A7A2B}"/>
    <cellStyle name="Normal 3 7 4 8 19" xfId="27578" xr:uid="{E544A206-C107-4B4C-9897-91FBECE5A702}"/>
    <cellStyle name="Normal 3 7 4 8 2" xfId="27579" xr:uid="{E6038FEA-48CD-4328-A9A6-33E71F2CB56D}"/>
    <cellStyle name="Normal 3 7 4 8 20" xfId="27580" xr:uid="{12A7FA77-3E58-4A05-A8AA-9C7BB5EF2D8D}"/>
    <cellStyle name="Normal 3 7 4 8 21" xfId="27581" xr:uid="{5F884121-192F-472F-BA26-529A9C9BD7C3}"/>
    <cellStyle name="Normal 3 7 4 8 22" xfId="27582" xr:uid="{FF68E842-CFDE-4459-9A63-0421CC4BAE84}"/>
    <cellStyle name="Normal 3 7 4 8 3" xfId="27583" xr:uid="{DBB7AEAC-1A26-43F8-82E1-DB2FA944E6AE}"/>
    <cellStyle name="Normal 3 7 4 8 4" xfId="27584" xr:uid="{00B996E2-76B7-40AC-BD4F-79C31194DC69}"/>
    <cellStyle name="Normal 3 7 4 8 5" xfId="27585" xr:uid="{E80EAEE2-3624-49B7-AD58-E073944B9B4B}"/>
    <cellStyle name="Normal 3 7 4 8 6" xfId="27586" xr:uid="{5C0A33A4-FF1D-45CC-A5E5-B03D7DC62CF9}"/>
    <cellStyle name="Normal 3 7 4 8 7" xfId="27587" xr:uid="{E5D55C8E-850A-409D-9AB3-9041555E6CBB}"/>
    <cellStyle name="Normal 3 7 4 8 8" xfId="27588" xr:uid="{46A36610-233D-4E87-A0AF-7F34EE53BD04}"/>
    <cellStyle name="Normal 3 7 4 8 9" xfId="27589" xr:uid="{2ACE527E-0E70-48B5-905F-F70BC9C71732}"/>
    <cellStyle name="Normal 3 7 4 9" xfId="27590" xr:uid="{0699AA6B-5E9B-4DFE-A43F-40763685ED57}"/>
    <cellStyle name="Normal 3 7 4 9 10" xfId="27591" xr:uid="{519164B7-72A4-44C8-AA21-29F7CCDFE802}"/>
    <cellStyle name="Normal 3 7 4 9 11" xfId="27592" xr:uid="{88DC5E68-D385-4E41-B1D0-4753851E08D9}"/>
    <cellStyle name="Normal 3 7 4 9 12" xfId="27593" xr:uid="{7910992A-01E0-45C1-9520-96C2EE1EF477}"/>
    <cellStyle name="Normal 3 7 4 9 13" xfId="27594" xr:uid="{8DBB361E-63CC-4473-8E05-734881DBF07E}"/>
    <cellStyle name="Normal 3 7 4 9 14" xfId="27595" xr:uid="{642095E6-E9AC-4299-8E1D-EB137A22518F}"/>
    <cellStyle name="Normal 3 7 4 9 15" xfId="27596" xr:uid="{CECA8B02-A342-44A5-9503-E5CC68912FA0}"/>
    <cellStyle name="Normal 3 7 4 9 16" xfId="27597" xr:uid="{449C9667-4848-4925-9C48-86FA7B3511F1}"/>
    <cellStyle name="Normal 3 7 4 9 17" xfId="27598" xr:uid="{68803426-D5C9-4345-BF97-7B982FC49278}"/>
    <cellStyle name="Normal 3 7 4 9 18" xfId="27599" xr:uid="{D7F2BE0E-7108-48BD-B573-AF108975E2F2}"/>
    <cellStyle name="Normal 3 7 4 9 19" xfId="27600" xr:uid="{DB92AB79-5AE6-45E4-AAA9-B02CC0EFB7A8}"/>
    <cellStyle name="Normal 3 7 4 9 2" xfId="27601" xr:uid="{534DB02D-6E55-496B-B43D-F60F26C4C0E3}"/>
    <cellStyle name="Normal 3 7 4 9 20" xfId="27602" xr:uid="{E0982B5F-BBD1-4CD3-ADBC-AA1ED4CB728B}"/>
    <cellStyle name="Normal 3 7 4 9 21" xfId="27603" xr:uid="{90ADBE86-57E4-4805-BF78-05A9B1910AD1}"/>
    <cellStyle name="Normal 3 7 4 9 22" xfId="27604" xr:uid="{0052A66E-AC62-4767-9D27-D2B289E9C1C2}"/>
    <cellStyle name="Normal 3 7 4 9 3" xfId="27605" xr:uid="{769F6CAC-E627-4DB9-AF8E-89D97BEB0536}"/>
    <cellStyle name="Normal 3 7 4 9 4" xfId="27606" xr:uid="{40F4378D-B0A1-4926-B7C3-F788F75DAF96}"/>
    <cellStyle name="Normal 3 7 4 9 5" xfId="27607" xr:uid="{AC8F40DE-83F3-42B1-B211-9ED6B6D4327B}"/>
    <cellStyle name="Normal 3 7 4 9 6" xfId="27608" xr:uid="{5F23D0CF-4FA7-4B8E-90F0-68135977E178}"/>
    <cellStyle name="Normal 3 7 4 9 7" xfId="27609" xr:uid="{F4F3B28A-1164-4C72-9253-8EA1840C5823}"/>
    <cellStyle name="Normal 3 7 4 9 8" xfId="27610" xr:uid="{A4636D87-7999-4EB9-A17D-294C235C1070}"/>
    <cellStyle name="Normal 3 7 4 9 9" xfId="27611" xr:uid="{3275BB1E-1E05-4878-AA4E-06D1E854EDA1}"/>
    <cellStyle name="Normal 3 7 5" xfId="27612" xr:uid="{9336CFCE-8E01-44C5-AAFF-7E36FD1DC7FA}"/>
    <cellStyle name="Normal 3 7 5 10" xfId="27613" xr:uid="{856FAAED-218C-4869-AA02-32A80E772334}"/>
    <cellStyle name="Normal 3 7 5 10 10" xfId="27614" xr:uid="{CBB63714-E299-40E1-A53A-CA116BAC343F}"/>
    <cellStyle name="Normal 3 7 5 10 11" xfId="27615" xr:uid="{BD2C104F-A6FA-412C-B225-36B8793FBE96}"/>
    <cellStyle name="Normal 3 7 5 10 12" xfId="27616" xr:uid="{FEEEEEE3-4C77-4B30-A5CA-05722B69051E}"/>
    <cellStyle name="Normal 3 7 5 10 13" xfId="27617" xr:uid="{B1C3E7D6-607A-43FB-BAE0-212F7181FD9B}"/>
    <cellStyle name="Normal 3 7 5 10 14" xfId="27618" xr:uid="{351E3A59-09E9-4C76-802D-088F37E233FA}"/>
    <cellStyle name="Normal 3 7 5 10 15" xfId="27619" xr:uid="{266E871E-3B18-4631-BB00-99F2B0852C50}"/>
    <cellStyle name="Normal 3 7 5 10 16" xfId="27620" xr:uid="{16F731C6-558E-459A-9F0C-EB467124790B}"/>
    <cellStyle name="Normal 3 7 5 10 17" xfId="27621" xr:uid="{F260F818-F5D2-4144-AFD3-006C444D9319}"/>
    <cellStyle name="Normal 3 7 5 10 18" xfId="27622" xr:uid="{E725EA86-8F0A-4553-B008-987C90223FE5}"/>
    <cellStyle name="Normal 3 7 5 10 19" xfId="27623" xr:uid="{695C2664-D90D-471F-8823-55778D162C5C}"/>
    <cellStyle name="Normal 3 7 5 10 2" xfId="27624" xr:uid="{18D7B98D-96F7-42A5-86D3-EF909714F603}"/>
    <cellStyle name="Normal 3 7 5 10 20" xfId="27625" xr:uid="{4EC1F2C9-9C3F-4431-89B0-3E080E20FC22}"/>
    <cellStyle name="Normal 3 7 5 10 21" xfId="27626" xr:uid="{D9128FEE-A543-445C-98BE-FCD99AC218BF}"/>
    <cellStyle name="Normal 3 7 5 10 22" xfId="27627" xr:uid="{290BCA37-A2F2-4BB0-A5DF-4625A6FF6E3D}"/>
    <cellStyle name="Normal 3 7 5 10 3" xfId="27628" xr:uid="{7808C7E2-B20D-44C6-91CB-E57C77B9ADCF}"/>
    <cellStyle name="Normal 3 7 5 10 4" xfId="27629" xr:uid="{A8A39F17-634F-450D-BFA7-B8E562D5A5E7}"/>
    <cellStyle name="Normal 3 7 5 10 5" xfId="27630" xr:uid="{DF444829-DDBF-4294-88B2-2BBA2454D118}"/>
    <cellStyle name="Normal 3 7 5 10 6" xfId="27631" xr:uid="{034FA083-8906-4129-B547-EC99E48D2121}"/>
    <cellStyle name="Normal 3 7 5 10 7" xfId="27632" xr:uid="{8688DAFB-8381-4849-8805-07C70BA6847A}"/>
    <cellStyle name="Normal 3 7 5 10 8" xfId="27633" xr:uid="{84B40B17-8C4C-4E02-AD09-775CB9B2EB0A}"/>
    <cellStyle name="Normal 3 7 5 10 9" xfId="27634" xr:uid="{CAE75907-D55A-49D7-8796-4F99798FF232}"/>
    <cellStyle name="Normal 3 7 5 11" xfId="27635" xr:uid="{F5A564F7-FE17-42BD-AC1D-7B3AD9B92594}"/>
    <cellStyle name="Normal 3 7 5 12" xfId="27636" xr:uid="{24842717-6967-4A12-ACE4-E752B490095B}"/>
    <cellStyle name="Normal 3 7 5 13" xfId="27637" xr:uid="{0248E9B6-4315-4000-BEAF-DE60495D361E}"/>
    <cellStyle name="Normal 3 7 5 14" xfId="27638" xr:uid="{7B9ED601-8893-4A1D-AFE4-054281EAF63E}"/>
    <cellStyle name="Normal 3 7 5 15" xfId="27639" xr:uid="{DD539BFD-3DD1-417F-B7D8-32376035A9A2}"/>
    <cellStyle name="Normal 3 7 5 16" xfId="27640" xr:uid="{5FA0D723-8C23-40CA-94A2-5F2A3FB2F14A}"/>
    <cellStyle name="Normal 3 7 5 17" xfId="27641" xr:uid="{BA0CA8B7-704F-48EE-BA34-6C5AEBDAB89C}"/>
    <cellStyle name="Normal 3 7 5 18" xfId="27642" xr:uid="{0098F3B1-0F9C-4661-B5BB-5B09E56974E0}"/>
    <cellStyle name="Normal 3 7 5 19" xfId="27643" xr:uid="{9203FF55-8CCA-4187-B9F2-A40B0B39E9A4}"/>
    <cellStyle name="Normal 3 7 5 2" xfId="27644" xr:uid="{26BE6DEA-5268-4512-A8C4-3BE9510E80EF}"/>
    <cellStyle name="Normal 3 7 5 2 10" xfId="27645" xr:uid="{A0EBC721-58A7-49F8-8AFC-D1F4AA3A74B4}"/>
    <cellStyle name="Normal 3 7 5 2 11" xfId="27646" xr:uid="{459DFF58-B35B-4BFE-9FCB-43BE03D8FC8B}"/>
    <cellStyle name="Normal 3 7 5 2 12" xfId="27647" xr:uid="{63D1A0D2-14B7-497B-9470-FC7FE6EBCC1A}"/>
    <cellStyle name="Normal 3 7 5 2 13" xfId="27648" xr:uid="{DF943DF7-9304-4D63-B006-897486E56E91}"/>
    <cellStyle name="Normal 3 7 5 2 14" xfId="27649" xr:uid="{B8F358C9-C47D-4E8D-B3B9-CED1AC0B6A18}"/>
    <cellStyle name="Normal 3 7 5 2 15" xfId="27650" xr:uid="{551EAF13-03FE-4FD0-8C4F-0655405342C8}"/>
    <cellStyle name="Normal 3 7 5 2 16" xfId="27651" xr:uid="{6F5B6151-98F4-4338-BB8E-3784266503FD}"/>
    <cellStyle name="Normal 3 7 5 2 17" xfId="27652" xr:uid="{C7D3A1B5-FF46-4080-A561-F93A5E093306}"/>
    <cellStyle name="Normal 3 7 5 2 18" xfId="27653" xr:uid="{6BA4813E-F253-4E30-9CE2-E5A44FBA749D}"/>
    <cellStyle name="Normal 3 7 5 2 19" xfId="27654" xr:uid="{FE1EA327-E2C9-4B5A-9D61-2EE2981F8566}"/>
    <cellStyle name="Normal 3 7 5 2 2" xfId="27655" xr:uid="{469B246B-8E1F-4CEA-A4C9-6C599F83950A}"/>
    <cellStyle name="Normal 3 7 5 2 20" xfId="27656" xr:uid="{BD091156-E0AD-4B6A-99D0-DEB6ADB1F180}"/>
    <cellStyle name="Normal 3 7 5 2 21" xfId="27657" xr:uid="{C26F479D-0CCF-4C69-9079-3CCD259757D5}"/>
    <cellStyle name="Normal 3 7 5 2 22" xfId="27658" xr:uid="{ECED8B22-9852-4E71-8C49-482C229329ED}"/>
    <cellStyle name="Normal 3 7 5 2 3" xfId="27659" xr:uid="{EE1EFBD6-8D73-46F7-9674-4571D30585E5}"/>
    <cellStyle name="Normal 3 7 5 2 4" xfId="27660" xr:uid="{FBF2742E-F3F7-43E6-A61C-762DCA673E67}"/>
    <cellStyle name="Normal 3 7 5 2 5" xfId="27661" xr:uid="{7D734DE1-69D2-42A5-AC51-E700FC45B4E1}"/>
    <cellStyle name="Normal 3 7 5 2 6" xfId="27662" xr:uid="{4386ABBE-553F-4CC8-95FB-9512F04FB9DC}"/>
    <cellStyle name="Normal 3 7 5 2 7" xfId="27663" xr:uid="{B13F2259-9CCA-4858-BCD3-5CD5B3DF0F92}"/>
    <cellStyle name="Normal 3 7 5 2 8" xfId="27664" xr:uid="{9EA14AD3-27B1-438A-9B87-5BDC29549419}"/>
    <cellStyle name="Normal 3 7 5 2 9" xfId="27665" xr:uid="{C768F026-29F0-4627-928C-1C0C2F960455}"/>
    <cellStyle name="Normal 3 7 5 20" xfId="27666" xr:uid="{BC94787E-AA4A-4814-9306-450CC723288F}"/>
    <cellStyle name="Normal 3 7 5 21" xfId="27667" xr:uid="{58493E18-E678-46B6-AA18-5A12054CF3FB}"/>
    <cellStyle name="Normal 3 7 5 22" xfId="27668" xr:uid="{4EB26ED3-AA9E-4EF1-AB21-CE44D828658A}"/>
    <cellStyle name="Normal 3 7 5 23" xfId="27669" xr:uid="{B7ECBC93-B10C-4A81-B8B6-4A190FF41BE4}"/>
    <cellStyle name="Normal 3 7 5 24" xfId="27670" xr:uid="{9F7EB3A7-D0FA-4C87-9B42-77FE80906CF5}"/>
    <cellStyle name="Normal 3 7 5 25" xfId="27671" xr:uid="{25E5BDF3-0E99-42D9-A727-E9AB5E3CE439}"/>
    <cellStyle name="Normal 3 7 5 26" xfId="27672" xr:uid="{8CA5B1C4-5713-471C-8ACE-4E983E1E43E2}"/>
    <cellStyle name="Normal 3 7 5 27" xfId="27673" xr:uid="{242EDF37-F054-4442-9E28-D842902B5730}"/>
    <cellStyle name="Normal 3 7 5 28" xfId="27674" xr:uid="{CA91FC94-6D6F-4D63-ABF5-AA4D8BAE8E72}"/>
    <cellStyle name="Normal 3 7 5 29" xfId="27675" xr:uid="{B4AA462C-53A6-40B6-8B03-9219F4052FD5}"/>
    <cellStyle name="Normal 3 7 5 3" xfId="27676" xr:uid="{5DE3E688-F1B7-426F-8443-0B21815B2F2B}"/>
    <cellStyle name="Normal 3 7 5 3 10" xfId="27677" xr:uid="{ECE9BB7C-B031-411D-953A-82D073837084}"/>
    <cellStyle name="Normal 3 7 5 3 11" xfId="27678" xr:uid="{F629DD05-F034-4785-A5F1-3E58E2BA76F6}"/>
    <cellStyle name="Normal 3 7 5 3 12" xfId="27679" xr:uid="{8FABCA50-BC7C-47E1-9F8B-52C32E1D9E22}"/>
    <cellStyle name="Normal 3 7 5 3 13" xfId="27680" xr:uid="{FB0C785F-F3DE-475A-8E44-6449B8AF460F}"/>
    <cellStyle name="Normal 3 7 5 3 14" xfId="27681" xr:uid="{F04CB391-94D6-415F-A8EE-65DC641443D3}"/>
    <cellStyle name="Normal 3 7 5 3 15" xfId="27682" xr:uid="{E77980B6-2893-4895-AA6B-3E5E9432A4EB}"/>
    <cellStyle name="Normal 3 7 5 3 16" xfId="27683" xr:uid="{BF28DBDA-EEC0-4FE3-9B38-C7F4C8306572}"/>
    <cellStyle name="Normal 3 7 5 3 17" xfId="27684" xr:uid="{C1412D80-9ABA-420A-BAF1-FC6D2AD87EA8}"/>
    <cellStyle name="Normal 3 7 5 3 18" xfId="27685" xr:uid="{4B7BDA1A-A61B-44A2-862E-2DDFE44AFC93}"/>
    <cellStyle name="Normal 3 7 5 3 19" xfId="27686" xr:uid="{4F70F3C4-81B6-40B0-BB4A-C49F4D1AFF78}"/>
    <cellStyle name="Normal 3 7 5 3 2" xfId="27687" xr:uid="{1B8FBA59-65AB-4308-B174-13D04BC8862A}"/>
    <cellStyle name="Normal 3 7 5 3 20" xfId="27688" xr:uid="{88BAC5F4-FBC7-42C7-9B94-BF78D2C656B4}"/>
    <cellStyle name="Normal 3 7 5 3 21" xfId="27689" xr:uid="{CBB40E42-5726-485A-97FD-7B473DB60850}"/>
    <cellStyle name="Normal 3 7 5 3 22" xfId="27690" xr:uid="{7181376D-1A80-475C-A4E3-A8D3B26D911E}"/>
    <cellStyle name="Normal 3 7 5 3 3" xfId="27691" xr:uid="{6EC8036D-6674-4A9E-8B4B-FD2B466AAA9D}"/>
    <cellStyle name="Normal 3 7 5 3 4" xfId="27692" xr:uid="{43426355-D813-429B-A63E-025096147E4B}"/>
    <cellStyle name="Normal 3 7 5 3 5" xfId="27693" xr:uid="{139C9C19-FE83-4B6D-87FC-9AF2F3931904}"/>
    <cellStyle name="Normal 3 7 5 3 6" xfId="27694" xr:uid="{EF1D438D-2BE6-4FEA-A4EE-473CCA239AA9}"/>
    <cellStyle name="Normal 3 7 5 3 7" xfId="27695" xr:uid="{4173C485-3DCA-4FCF-AEA3-D3E4F164CBBD}"/>
    <cellStyle name="Normal 3 7 5 3 8" xfId="27696" xr:uid="{05E5C956-9A2C-46AC-811A-E0D8B307F5AB}"/>
    <cellStyle name="Normal 3 7 5 3 9" xfId="27697" xr:uid="{3376E6DE-08AC-4A0F-9705-D0F1910FDC76}"/>
    <cellStyle name="Normal 3 7 5 30" xfId="27698" xr:uid="{EECF18D2-8254-4A20-8F0E-CE559706173F}"/>
    <cellStyle name="Normal 3 7 5 31" xfId="27699" xr:uid="{484D7D77-D413-4888-A554-C1B31A5742C2}"/>
    <cellStyle name="Normal 3 7 5 4" xfId="27700" xr:uid="{2C395747-A131-462B-8BEB-04D20389F763}"/>
    <cellStyle name="Normal 3 7 5 4 10" xfId="27701" xr:uid="{51B4F74D-CEFD-4B1B-BA7C-6B8B25FEA6AC}"/>
    <cellStyle name="Normal 3 7 5 4 11" xfId="27702" xr:uid="{CB75F92A-5DEA-43D6-8F0B-5B08906B725C}"/>
    <cellStyle name="Normal 3 7 5 4 12" xfId="27703" xr:uid="{032BCD3D-B5B3-4CB6-BD31-DD2CBAC27FA2}"/>
    <cellStyle name="Normal 3 7 5 4 13" xfId="27704" xr:uid="{7B9088FB-C7BC-42FA-8706-D9A07923BEC2}"/>
    <cellStyle name="Normal 3 7 5 4 14" xfId="27705" xr:uid="{8885D73A-0DA3-4AF4-9B4A-2E95B7498DFD}"/>
    <cellStyle name="Normal 3 7 5 4 15" xfId="27706" xr:uid="{ADD69CDE-707F-42D8-8281-BACCD785FDA0}"/>
    <cellStyle name="Normal 3 7 5 4 16" xfId="27707" xr:uid="{4A1751D3-346C-4ED5-9971-8952C564FC97}"/>
    <cellStyle name="Normal 3 7 5 4 17" xfId="27708" xr:uid="{64B3A960-836A-4E00-900D-0EEA900600D9}"/>
    <cellStyle name="Normal 3 7 5 4 18" xfId="27709" xr:uid="{894E2DB1-4971-4962-907F-98BEA0B25A69}"/>
    <cellStyle name="Normal 3 7 5 4 19" xfId="27710" xr:uid="{B9E1CD25-7320-4FA5-BA68-66DE8D85E683}"/>
    <cellStyle name="Normal 3 7 5 4 2" xfId="27711" xr:uid="{8A2D687B-41C1-4326-BF37-50A0F90414D9}"/>
    <cellStyle name="Normal 3 7 5 4 20" xfId="27712" xr:uid="{96216BC1-126C-4520-8C79-A4FDACF45AEC}"/>
    <cellStyle name="Normal 3 7 5 4 21" xfId="27713" xr:uid="{15C06D48-5679-4355-8E18-7D657348E70E}"/>
    <cellStyle name="Normal 3 7 5 4 22" xfId="27714" xr:uid="{59EFF81C-9F7B-4CB3-B6C8-3D755E260806}"/>
    <cellStyle name="Normal 3 7 5 4 3" xfId="27715" xr:uid="{AF454B87-C6EF-42F3-8083-B12A58C01B26}"/>
    <cellStyle name="Normal 3 7 5 4 4" xfId="27716" xr:uid="{FB753E95-A5FE-46EA-9767-671FCDCDB9D2}"/>
    <cellStyle name="Normal 3 7 5 4 5" xfId="27717" xr:uid="{55ED4503-0D83-43EA-B21B-38D7F4307A53}"/>
    <cellStyle name="Normal 3 7 5 4 6" xfId="27718" xr:uid="{E3849C05-7B15-4C0F-B750-D86BA0535FBA}"/>
    <cellStyle name="Normal 3 7 5 4 7" xfId="27719" xr:uid="{7643BD85-7593-4266-855A-F59D523B4E3D}"/>
    <cellStyle name="Normal 3 7 5 4 8" xfId="27720" xr:uid="{716F4018-00CA-408E-9AD0-6F8AEAFCF5FA}"/>
    <cellStyle name="Normal 3 7 5 4 9" xfId="27721" xr:uid="{A6D10144-4D4D-46BE-B9BE-C9C11BC963A0}"/>
    <cellStyle name="Normal 3 7 5 5" xfId="27722" xr:uid="{9004A69A-359D-47AF-A4A9-E53609A45780}"/>
    <cellStyle name="Normal 3 7 5 5 10" xfId="27723" xr:uid="{727D9CFC-4DF0-4C7B-9216-C8CBCA7BAFB4}"/>
    <cellStyle name="Normal 3 7 5 5 11" xfId="27724" xr:uid="{8057C706-B3B9-4F08-9A8B-E6AFA59AAF2F}"/>
    <cellStyle name="Normal 3 7 5 5 12" xfId="27725" xr:uid="{2F8FBC58-BF48-4EF2-8160-4B3C1F665CF0}"/>
    <cellStyle name="Normal 3 7 5 5 13" xfId="27726" xr:uid="{E67D311E-6400-42DA-AE6F-9E1D71919919}"/>
    <cellStyle name="Normal 3 7 5 5 14" xfId="27727" xr:uid="{D85C9208-437C-4352-A005-64740282F544}"/>
    <cellStyle name="Normal 3 7 5 5 15" xfId="27728" xr:uid="{B19A85FF-F28D-479B-A814-FB5EFCE6595E}"/>
    <cellStyle name="Normal 3 7 5 5 16" xfId="27729" xr:uid="{6A51C601-B6F4-47BA-BB23-093ED187A285}"/>
    <cellStyle name="Normal 3 7 5 5 17" xfId="27730" xr:uid="{FB092A9B-B88C-402C-83DD-674DDA63A206}"/>
    <cellStyle name="Normal 3 7 5 5 18" xfId="27731" xr:uid="{09D572D7-7CA2-46B5-B4D4-31BC44FD2956}"/>
    <cellStyle name="Normal 3 7 5 5 19" xfId="27732" xr:uid="{A3D299B9-7296-4B86-B245-283B1BAE4A8C}"/>
    <cellStyle name="Normal 3 7 5 5 2" xfId="27733" xr:uid="{C3B2E45E-5942-430D-91D4-EEC7EB221880}"/>
    <cellStyle name="Normal 3 7 5 5 20" xfId="27734" xr:uid="{B25B23BE-5CA7-452E-873F-747C06949C71}"/>
    <cellStyle name="Normal 3 7 5 5 21" xfId="27735" xr:uid="{CD07EE14-A6E8-4426-BA25-913C736CB974}"/>
    <cellStyle name="Normal 3 7 5 5 22" xfId="27736" xr:uid="{4732D9CE-8AF1-4974-A731-3B13EEC7B55E}"/>
    <cellStyle name="Normal 3 7 5 5 3" xfId="27737" xr:uid="{02F415CF-6C5F-4CFE-8286-FF284A439028}"/>
    <cellStyle name="Normal 3 7 5 5 4" xfId="27738" xr:uid="{FCF8BDF4-3170-4196-B3F0-F2EB61B341D4}"/>
    <cellStyle name="Normal 3 7 5 5 5" xfId="27739" xr:uid="{BCA5BD8D-7475-47EC-B5D2-079CB33A397C}"/>
    <cellStyle name="Normal 3 7 5 5 6" xfId="27740" xr:uid="{B7C51C3E-BF2A-440B-90DE-8B1AB13BBF6B}"/>
    <cellStyle name="Normal 3 7 5 5 7" xfId="27741" xr:uid="{C022C6DE-0844-410A-86DA-C6CE23DDFA74}"/>
    <cellStyle name="Normal 3 7 5 5 8" xfId="27742" xr:uid="{5C3DA0F3-4936-4EAB-87E2-B336E63464FB}"/>
    <cellStyle name="Normal 3 7 5 5 9" xfId="27743" xr:uid="{84DFE8C3-DF5C-4CAA-83D1-B6D0507F3C71}"/>
    <cellStyle name="Normal 3 7 5 6" xfId="27744" xr:uid="{681AC6ED-1310-4F32-B58E-5121DCCDDCE0}"/>
    <cellStyle name="Normal 3 7 5 6 10" xfId="27745" xr:uid="{AF22B70E-85A8-4A0E-BDC7-5E7B422A5993}"/>
    <cellStyle name="Normal 3 7 5 6 11" xfId="27746" xr:uid="{DBC6F2FC-CE6F-4DE1-A4B1-7C302FAC4505}"/>
    <cellStyle name="Normal 3 7 5 6 12" xfId="27747" xr:uid="{A7D2C767-C8C7-4655-89FB-08E8ACBFD20E}"/>
    <cellStyle name="Normal 3 7 5 6 13" xfId="27748" xr:uid="{CBE6784A-6E18-41E5-BE9B-6366C6F458A2}"/>
    <cellStyle name="Normal 3 7 5 6 14" xfId="27749" xr:uid="{43338645-02B7-4AB4-A795-46DCD89F5339}"/>
    <cellStyle name="Normal 3 7 5 6 15" xfId="27750" xr:uid="{DF10B1FC-368F-4BBC-9EFF-B5AF7546680A}"/>
    <cellStyle name="Normal 3 7 5 6 16" xfId="27751" xr:uid="{6D5F8C59-9B11-4795-9D64-C556A023E336}"/>
    <cellStyle name="Normal 3 7 5 6 17" xfId="27752" xr:uid="{7AAF88C2-E6A8-45D8-80A7-8022326B3160}"/>
    <cellStyle name="Normal 3 7 5 6 18" xfId="27753" xr:uid="{85A613E8-AC40-4046-8A20-B8462EA25338}"/>
    <cellStyle name="Normal 3 7 5 6 19" xfId="27754" xr:uid="{5F2B6709-DD55-4E5D-BA33-6F91A12CA5FA}"/>
    <cellStyle name="Normal 3 7 5 6 2" xfId="27755" xr:uid="{D41A2E2D-201A-4200-A703-147D2EC622E4}"/>
    <cellStyle name="Normal 3 7 5 6 20" xfId="27756" xr:uid="{47079258-F92A-44B2-BEA6-C45A97B551C3}"/>
    <cellStyle name="Normal 3 7 5 6 21" xfId="27757" xr:uid="{7C07B046-F6AB-4912-8D3C-58BDD5297B6B}"/>
    <cellStyle name="Normal 3 7 5 6 22" xfId="27758" xr:uid="{47A43640-5D1C-4785-B3F2-D4E6140C33E6}"/>
    <cellStyle name="Normal 3 7 5 6 3" xfId="27759" xr:uid="{24A38F1F-FD82-4935-9865-3AF12BF0D97F}"/>
    <cellStyle name="Normal 3 7 5 6 4" xfId="27760" xr:uid="{C455EFB1-6C82-4ED9-849E-93C64842AB20}"/>
    <cellStyle name="Normal 3 7 5 6 5" xfId="27761" xr:uid="{438F19B3-4FCC-479B-B6AD-73E6E29EE472}"/>
    <cellStyle name="Normal 3 7 5 6 6" xfId="27762" xr:uid="{25545421-DC6F-41A5-A6E5-576C4DE74A17}"/>
    <cellStyle name="Normal 3 7 5 6 7" xfId="27763" xr:uid="{EC1ED62C-AB14-4163-8B67-C26A1E3FD3AA}"/>
    <cellStyle name="Normal 3 7 5 6 8" xfId="27764" xr:uid="{4F0D0A85-E9EF-48C4-9E8C-683E6773A557}"/>
    <cellStyle name="Normal 3 7 5 6 9" xfId="27765" xr:uid="{0A5023B2-C2B6-4F50-B2CE-7B2534950B19}"/>
    <cellStyle name="Normal 3 7 5 7" xfId="27766" xr:uid="{A2F5E57B-3253-49B1-9D4D-7AB654CA6C5B}"/>
    <cellStyle name="Normal 3 7 5 7 10" xfId="27767" xr:uid="{3DA8F171-F304-476F-8EF6-A3062E5C3041}"/>
    <cellStyle name="Normal 3 7 5 7 11" xfId="27768" xr:uid="{6092AA75-54E6-486B-A2F1-98F2D5A28231}"/>
    <cellStyle name="Normal 3 7 5 7 12" xfId="27769" xr:uid="{B1FA010D-5762-44C6-AA76-DC7B0A72EF9E}"/>
    <cellStyle name="Normal 3 7 5 7 13" xfId="27770" xr:uid="{867F98C6-B602-424B-893F-3FC38891F97C}"/>
    <cellStyle name="Normal 3 7 5 7 14" xfId="27771" xr:uid="{978DDEEC-FAA6-416D-9DBD-63F2AA8E84DB}"/>
    <cellStyle name="Normal 3 7 5 7 15" xfId="27772" xr:uid="{1FD8ED89-5099-44B6-BFA2-F857F9007164}"/>
    <cellStyle name="Normal 3 7 5 7 16" xfId="27773" xr:uid="{137EB83D-AB21-4C65-BB5B-DED5C7703A0B}"/>
    <cellStyle name="Normal 3 7 5 7 17" xfId="27774" xr:uid="{D5E65EED-11E7-41EC-B82F-97D43FF558BC}"/>
    <cellStyle name="Normal 3 7 5 7 18" xfId="27775" xr:uid="{5C92AD8B-84B1-4636-A2D6-8E8700A61C8F}"/>
    <cellStyle name="Normal 3 7 5 7 19" xfId="27776" xr:uid="{EE44713E-98A0-45CD-A824-E5F1432435F2}"/>
    <cellStyle name="Normal 3 7 5 7 2" xfId="27777" xr:uid="{7217DD2F-60E6-4AD1-930C-335ECA19686C}"/>
    <cellStyle name="Normal 3 7 5 7 20" xfId="27778" xr:uid="{76A0A8A8-052D-4233-BC8A-6B73045D41AA}"/>
    <cellStyle name="Normal 3 7 5 7 21" xfId="27779" xr:uid="{508D5593-E8FB-4084-9AFF-6073D890CF88}"/>
    <cellStyle name="Normal 3 7 5 7 22" xfId="27780" xr:uid="{9FE999B6-F33D-45C6-975F-9E54658DBBD1}"/>
    <cellStyle name="Normal 3 7 5 7 3" xfId="27781" xr:uid="{8DB0B835-0698-4800-AD98-28EA1906D93C}"/>
    <cellStyle name="Normal 3 7 5 7 4" xfId="27782" xr:uid="{0E5F3FCD-2926-45CE-BED4-84F8BE991023}"/>
    <cellStyle name="Normal 3 7 5 7 5" xfId="27783" xr:uid="{35397A52-D271-4230-92C9-07AA8F5C7BC3}"/>
    <cellStyle name="Normal 3 7 5 7 6" xfId="27784" xr:uid="{FF441015-E02C-44B7-BAFD-4FC2C5D44F45}"/>
    <cellStyle name="Normal 3 7 5 7 7" xfId="27785" xr:uid="{D016165B-DAE7-48EB-BCE3-EBA79D0D32F5}"/>
    <cellStyle name="Normal 3 7 5 7 8" xfId="27786" xr:uid="{4B8B1C93-F06C-416D-8D54-AB4543F7A12F}"/>
    <cellStyle name="Normal 3 7 5 7 9" xfId="27787" xr:uid="{0431EC3D-779D-4581-9118-BAA4D6F8741F}"/>
    <cellStyle name="Normal 3 7 5 8" xfId="27788" xr:uid="{662F5C53-EC4F-499B-8A1E-A5E88F4D79E6}"/>
    <cellStyle name="Normal 3 7 5 8 10" xfId="27789" xr:uid="{EFC5F141-3BDD-463F-B56C-EC34FDEFA306}"/>
    <cellStyle name="Normal 3 7 5 8 11" xfId="27790" xr:uid="{A90A5EB7-D6FB-4F2C-8FDE-DF3405F26932}"/>
    <cellStyle name="Normal 3 7 5 8 12" xfId="27791" xr:uid="{AFEB5D15-4FAD-451F-824F-811EB1371B4E}"/>
    <cellStyle name="Normal 3 7 5 8 13" xfId="27792" xr:uid="{0E21DA4C-1E2E-4D70-8D63-71006EE1524A}"/>
    <cellStyle name="Normal 3 7 5 8 14" xfId="27793" xr:uid="{4DD80C9D-9716-4CAD-B441-97F4D3B96055}"/>
    <cellStyle name="Normal 3 7 5 8 15" xfId="27794" xr:uid="{B4836C8F-FAEC-45DE-A8C9-5E04BA1B5B22}"/>
    <cellStyle name="Normal 3 7 5 8 16" xfId="27795" xr:uid="{7F6E285A-C927-48FB-9D8B-5D4F284F2B96}"/>
    <cellStyle name="Normal 3 7 5 8 17" xfId="27796" xr:uid="{6F7BEA9B-AD4E-412D-9942-4A7D4862506B}"/>
    <cellStyle name="Normal 3 7 5 8 18" xfId="27797" xr:uid="{196D987B-69E0-46F5-9358-1D2C8DDC8B55}"/>
    <cellStyle name="Normal 3 7 5 8 19" xfId="27798" xr:uid="{6B9118EF-EC43-43BD-A927-64309BCDDC0B}"/>
    <cellStyle name="Normal 3 7 5 8 2" xfId="27799" xr:uid="{8426F2BB-BC0C-453D-8EE2-928CB3A32018}"/>
    <cellStyle name="Normal 3 7 5 8 20" xfId="27800" xr:uid="{F347384B-400D-4C48-BB20-0B710C2F4494}"/>
    <cellStyle name="Normal 3 7 5 8 21" xfId="27801" xr:uid="{1A3A71B5-1B80-4E92-9202-5DB9A213B80A}"/>
    <cellStyle name="Normal 3 7 5 8 22" xfId="27802" xr:uid="{0C0C0272-EBD8-4C44-9917-A9A0637E6A87}"/>
    <cellStyle name="Normal 3 7 5 8 3" xfId="27803" xr:uid="{39A3638B-0825-466E-A80F-D0DBFF7652E1}"/>
    <cellStyle name="Normal 3 7 5 8 4" xfId="27804" xr:uid="{89001D33-5435-43CB-AD4C-4CD45C3CA3B2}"/>
    <cellStyle name="Normal 3 7 5 8 5" xfId="27805" xr:uid="{034EC6AD-DEB4-4167-B1A5-08B60E20548F}"/>
    <cellStyle name="Normal 3 7 5 8 6" xfId="27806" xr:uid="{C3FB32FB-07E5-4A7C-B265-79A2C166CE21}"/>
    <cellStyle name="Normal 3 7 5 8 7" xfId="27807" xr:uid="{9D897753-1C39-484F-9F3B-720E24607278}"/>
    <cellStyle name="Normal 3 7 5 8 8" xfId="27808" xr:uid="{96C9FA11-E455-4E80-8992-541620FDC523}"/>
    <cellStyle name="Normal 3 7 5 8 9" xfId="27809" xr:uid="{A26AB019-7E68-481B-B6D2-040A8C6E86CA}"/>
    <cellStyle name="Normal 3 7 5 9" xfId="27810" xr:uid="{A92FFA62-AD33-4343-AA0C-5D70361E2991}"/>
    <cellStyle name="Normal 3 7 5 9 10" xfId="27811" xr:uid="{D0F79610-901F-481E-8A5C-489D4B716DE8}"/>
    <cellStyle name="Normal 3 7 5 9 11" xfId="27812" xr:uid="{332D13E0-1AF2-4101-9384-79AF46E83B9A}"/>
    <cellStyle name="Normal 3 7 5 9 12" xfId="27813" xr:uid="{692BE66B-2A58-4CC5-9218-886A581AFA64}"/>
    <cellStyle name="Normal 3 7 5 9 13" xfId="27814" xr:uid="{B912A501-E365-4426-924F-E90C1DD295D4}"/>
    <cellStyle name="Normal 3 7 5 9 14" xfId="27815" xr:uid="{48AA7930-B411-4C3F-B223-7798DA3B570F}"/>
    <cellStyle name="Normal 3 7 5 9 15" xfId="27816" xr:uid="{0E2B77A1-0695-4426-9F75-5CD861585E0A}"/>
    <cellStyle name="Normal 3 7 5 9 16" xfId="27817" xr:uid="{11F0499B-4346-4562-BDDA-1F85DC90C1E3}"/>
    <cellStyle name="Normal 3 7 5 9 17" xfId="27818" xr:uid="{A2521E1B-C21B-4D1C-81E0-CFECCE0F275B}"/>
    <cellStyle name="Normal 3 7 5 9 18" xfId="27819" xr:uid="{89F7DC61-5442-4409-85B4-5453CCA8ABD0}"/>
    <cellStyle name="Normal 3 7 5 9 19" xfId="27820" xr:uid="{061666CB-18CB-40C9-876F-6C95F5A978E5}"/>
    <cellStyle name="Normal 3 7 5 9 2" xfId="27821" xr:uid="{8497550E-CACA-44AD-B815-5C4768AA3B95}"/>
    <cellStyle name="Normal 3 7 5 9 20" xfId="27822" xr:uid="{5BC02352-610C-491F-AA6C-34C0948D2472}"/>
    <cellStyle name="Normal 3 7 5 9 21" xfId="27823" xr:uid="{D488AB33-C6EC-49EF-B9C2-3E3F5132C03F}"/>
    <cellStyle name="Normal 3 7 5 9 22" xfId="27824" xr:uid="{F262CC51-716A-439B-923F-DD265C75FB30}"/>
    <cellStyle name="Normal 3 7 5 9 3" xfId="27825" xr:uid="{647D79BC-5A8B-4817-8FCD-370D71FCF479}"/>
    <cellStyle name="Normal 3 7 5 9 4" xfId="27826" xr:uid="{1EB793B8-6892-4D0B-B90E-9EC59983ACE1}"/>
    <cellStyle name="Normal 3 7 5 9 5" xfId="27827" xr:uid="{5238C519-1B2B-40E0-A874-17EF6CB9AAA2}"/>
    <cellStyle name="Normal 3 7 5 9 6" xfId="27828" xr:uid="{D7D26E34-C109-45B4-89A9-C1D8E1666A02}"/>
    <cellStyle name="Normal 3 7 5 9 7" xfId="27829" xr:uid="{6D8C575A-844F-4740-9C23-16C1C5A96934}"/>
    <cellStyle name="Normal 3 7 5 9 8" xfId="27830" xr:uid="{9C09EF7A-E9DE-4526-86B0-73BD096F8362}"/>
    <cellStyle name="Normal 3 7 5 9 9" xfId="27831" xr:uid="{5AB4902D-91AB-43B6-916F-4F19DC11D9EE}"/>
    <cellStyle name="Normal 3 7 6" xfId="27832" xr:uid="{1F2AFD4F-7A90-49B1-9FFC-E1351D419D1B}"/>
    <cellStyle name="Normal 3 7 6 10" xfId="27833" xr:uid="{944B406A-C39A-4218-86F1-A50CDD253B1B}"/>
    <cellStyle name="Normal 3 7 6 10 10" xfId="27834" xr:uid="{63D0ECB4-9965-44C1-A892-5A17204AFF9F}"/>
    <cellStyle name="Normal 3 7 6 10 11" xfId="27835" xr:uid="{085C8C1A-FB70-423D-AEA7-F4DA4A34D4B6}"/>
    <cellStyle name="Normal 3 7 6 10 12" xfId="27836" xr:uid="{4181C7FC-7415-4404-97EE-C32665F4BCF5}"/>
    <cellStyle name="Normal 3 7 6 10 13" xfId="27837" xr:uid="{CE8CF68D-B77A-4566-B57E-8828228C57C3}"/>
    <cellStyle name="Normal 3 7 6 10 14" xfId="27838" xr:uid="{5BD67F09-D5B4-490C-AF48-D0F77E505D34}"/>
    <cellStyle name="Normal 3 7 6 10 15" xfId="27839" xr:uid="{AF003DF8-C023-4E6C-AA8A-3DC94148D501}"/>
    <cellStyle name="Normal 3 7 6 10 16" xfId="27840" xr:uid="{0EBB4045-FD3E-45DC-9D5B-F70D7AD6A361}"/>
    <cellStyle name="Normal 3 7 6 10 17" xfId="27841" xr:uid="{B3C3E117-6ECE-41A9-9C43-872726046998}"/>
    <cellStyle name="Normal 3 7 6 10 18" xfId="27842" xr:uid="{C4305682-DB3E-48D0-99CA-BA3FF782825A}"/>
    <cellStyle name="Normal 3 7 6 10 19" xfId="27843" xr:uid="{A72CCBA2-61E5-453C-9D33-3796539B5D8F}"/>
    <cellStyle name="Normal 3 7 6 10 2" xfId="27844" xr:uid="{79CBCDEC-3D79-4E77-B05E-ADF7A8CC176F}"/>
    <cellStyle name="Normal 3 7 6 10 20" xfId="27845" xr:uid="{5E3E0E2E-8577-4EB4-B6BA-F00106EAF888}"/>
    <cellStyle name="Normal 3 7 6 10 21" xfId="27846" xr:uid="{AA521658-4AB6-4750-9172-EC80559CD306}"/>
    <cellStyle name="Normal 3 7 6 10 22" xfId="27847" xr:uid="{AB847C1C-A0C5-487C-8464-DF1A5286E95D}"/>
    <cellStyle name="Normal 3 7 6 10 3" xfId="27848" xr:uid="{3841121F-B0E3-4371-A8A7-6AFB2BE7DB9D}"/>
    <cellStyle name="Normal 3 7 6 10 4" xfId="27849" xr:uid="{8E62FBF2-F022-408B-BB4B-6818B24FC827}"/>
    <cellStyle name="Normal 3 7 6 10 5" xfId="27850" xr:uid="{A228FD7E-7BBD-4535-ABD2-11301FBECEC6}"/>
    <cellStyle name="Normal 3 7 6 10 6" xfId="27851" xr:uid="{2EC76FC1-52F0-43C1-9C34-46E2F09141FA}"/>
    <cellStyle name="Normal 3 7 6 10 7" xfId="27852" xr:uid="{8DB4D822-0BCE-4E89-A532-F37CF33E770D}"/>
    <cellStyle name="Normal 3 7 6 10 8" xfId="27853" xr:uid="{2DBDB120-DD07-4FCF-A435-572687D9FCCB}"/>
    <cellStyle name="Normal 3 7 6 10 9" xfId="27854" xr:uid="{8EF4D4CD-1931-40F1-B5A1-732615A986FD}"/>
    <cellStyle name="Normal 3 7 6 11" xfId="27855" xr:uid="{93728187-3A8D-4854-9200-2F03AB7E02B2}"/>
    <cellStyle name="Normal 3 7 6 12" xfId="27856" xr:uid="{25E7AC89-9CDB-4E66-922F-D027823D5AE2}"/>
    <cellStyle name="Normal 3 7 6 13" xfId="27857" xr:uid="{CD86B5B7-D8D5-49E3-B0B4-A9A8A648FEF6}"/>
    <cellStyle name="Normal 3 7 6 14" xfId="27858" xr:uid="{9FDB0332-55F2-4D6C-AF23-60014CF330F7}"/>
    <cellStyle name="Normal 3 7 6 15" xfId="27859" xr:uid="{F243B60E-563C-414A-874F-C1976FEE7199}"/>
    <cellStyle name="Normal 3 7 6 16" xfId="27860" xr:uid="{5CBE314D-66CA-4BDA-9724-AF6A9F566BDC}"/>
    <cellStyle name="Normal 3 7 6 17" xfId="27861" xr:uid="{8F231B6F-F0F8-49C1-8539-A80A95D93A2F}"/>
    <cellStyle name="Normal 3 7 6 18" xfId="27862" xr:uid="{0F6581C8-E7E1-4580-B064-F49AAEB635AF}"/>
    <cellStyle name="Normal 3 7 6 19" xfId="27863" xr:uid="{CC438795-D3A3-4196-A780-1D69D14230DC}"/>
    <cellStyle name="Normal 3 7 6 2" xfId="27864" xr:uid="{E2CC25E1-C12F-4A2E-AD3A-8C8B8206E697}"/>
    <cellStyle name="Normal 3 7 6 2 10" xfId="27865" xr:uid="{67150708-8836-4378-AC05-219D907760F5}"/>
    <cellStyle name="Normal 3 7 6 2 11" xfId="27866" xr:uid="{1734D862-B8B4-450A-9F1F-531BA7698BC5}"/>
    <cellStyle name="Normal 3 7 6 2 12" xfId="27867" xr:uid="{874F4E5C-E744-4F25-9E44-7BA120D59A2D}"/>
    <cellStyle name="Normal 3 7 6 2 13" xfId="27868" xr:uid="{4D7862B5-4870-42FB-B529-F681D3AE5337}"/>
    <cellStyle name="Normal 3 7 6 2 14" xfId="27869" xr:uid="{31C25141-29E8-4BF0-9624-DC12023C8DB9}"/>
    <cellStyle name="Normal 3 7 6 2 15" xfId="27870" xr:uid="{14D05BCD-C84E-4586-815A-409171D3EFE3}"/>
    <cellStyle name="Normal 3 7 6 2 16" xfId="27871" xr:uid="{359706BF-E619-458A-828B-38335EE05BEF}"/>
    <cellStyle name="Normal 3 7 6 2 17" xfId="27872" xr:uid="{A3394233-EDA4-4D74-B209-084D1C676196}"/>
    <cellStyle name="Normal 3 7 6 2 18" xfId="27873" xr:uid="{058112E2-F183-4A82-A887-4370FCBEB0CB}"/>
    <cellStyle name="Normal 3 7 6 2 19" xfId="27874" xr:uid="{C58C6523-BEAE-43EA-835F-BA6E25310522}"/>
    <cellStyle name="Normal 3 7 6 2 2" xfId="27875" xr:uid="{D3CD4122-A3FF-4456-A83D-4CF6C9A4F4FB}"/>
    <cellStyle name="Normal 3 7 6 2 20" xfId="27876" xr:uid="{E68BC184-D82C-468A-A1BF-779F10EA49C9}"/>
    <cellStyle name="Normal 3 7 6 2 21" xfId="27877" xr:uid="{D3C1EDBE-33C3-49AE-BF80-F1DA8EA529AC}"/>
    <cellStyle name="Normal 3 7 6 2 22" xfId="27878" xr:uid="{8A4C524A-8F45-4E98-9F75-256EEC6F0DB6}"/>
    <cellStyle name="Normal 3 7 6 2 3" xfId="27879" xr:uid="{61AAA7E7-1408-4AED-B71B-0226E7DF4505}"/>
    <cellStyle name="Normal 3 7 6 2 4" xfId="27880" xr:uid="{2C6D9A79-87FC-49BE-97AF-0B6275DA8E09}"/>
    <cellStyle name="Normal 3 7 6 2 5" xfId="27881" xr:uid="{2DFDAA08-6B39-4146-8A33-65CD5E5B9EFA}"/>
    <cellStyle name="Normal 3 7 6 2 6" xfId="27882" xr:uid="{E22C031F-A934-4956-8EEF-19BA14CD4194}"/>
    <cellStyle name="Normal 3 7 6 2 7" xfId="27883" xr:uid="{A9BF232F-6413-40BB-9A9E-8CBF48D4F0E7}"/>
    <cellStyle name="Normal 3 7 6 2 8" xfId="27884" xr:uid="{59077675-B9DF-4358-BD0C-7DFC85402E51}"/>
    <cellStyle name="Normal 3 7 6 2 9" xfId="27885" xr:uid="{4F429E87-500A-4DF7-B78D-1ED9317E9861}"/>
    <cellStyle name="Normal 3 7 6 20" xfId="27886" xr:uid="{09E653D2-798A-4B50-9FF7-AD6A075D495E}"/>
    <cellStyle name="Normal 3 7 6 21" xfId="27887" xr:uid="{FABAF334-5046-4045-8A97-2A441254A581}"/>
    <cellStyle name="Normal 3 7 6 22" xfId="27888" xr:uid="{30E60781-EDF7-4B37-9160-E8CBBD4F362C}"/>
    <cellStyle name="Normal 3 7 6 23" xfId="27889" xr:uid="{96B143D5-9B99-4AEC-AC49-FF2C650E6ABF}"/>
    <cellStyle name="Normal 3 7 6 24" xfId="27890" xr:uid="{7F715282-259E-4C5A-9AF5-02303B0AAD1B}"/>
    <cellStyle name="Normal 3 7 6 25" xfId="27891" xr:uid="{AEDCA7EA-A0A3-4483-842E-40B6877D07A0}"/>
    <cellStyle name="Normal 3 7 6 26" xfId="27892" xr:uid="{5F084C83-EA92-4F4B-A591-D642B947E2F8}"/>
    <cellStyle name="Normal 3 7 6 27" xfId="27893" xr:uid="{E6FAB26B-9CAB-47F6-82AA-7E206B7AC6CF}"/>
    <cellStyle name="Normal 3 7 6 28" xfId="27894" xr:uid="{EDDA433B-E802-45A8-B900-5AF7DDAAC1EB}"/>
    <cellStyle name="Normal 3 7 6 29" xfId="27895" xr:uid="{E93046E6-D8A4-4A00-813F-15C333D47E32}"/>
    <cellStyle name="Normal 3 7 6 3" xfId="27896" xr:uid="{056F864D-9BC6-425C-94B6-BB551B111BD2}"/>
    <cellStyle name="Normal 3 7 6 3 10" xfId="27897" xr:uid="{E1D80037-FF05-4BA0-8D7D-E5DD0EF67291}"/>
    <cellStyle name="Normal 3 7 6 3 11" xfId="27898" xr:uid="{DDEE4855-3B04-426F-A79F-365451DB5433}"/>
    <cellStyle name="Normal 3 7 6 3 12" xfId="27899" xr:uid="{94C1AB0C-E4FF-48F9-805C-9FA05406006C}"/>
    <cellStyle name="Normal 3 7 6 3 13" xfId="27900" xr:uid="{A4CFB2BB-16DA-4EB7-BA68-8E0B3303CB3C}"/>
    <cellStyle name="Normal 3 7 6 3 14" xfId="27901" xr:uid="{4C38FC8B-FF72-423A-8C3C-C80D32C2F444}"/>
    <cellStyle name="Normal 3 7 6 3 15" xfId="27902" xr:uid="{7DD62D01-EF84-4935-ACB0-3F40D1C9E785}"/>
    <cellStyle name="Normal 3 7 6 3 16" xfId="27903" xr:uid="{CC45015D-1098-4FC1-8EBB-8320F823B93F}"/>
    <cellStyle name="Normal 3 7 6 3 17" xfId="27904" xr:uid="{049F595B-4EEE-4C7F-9C95-55D395DC26AE}"/>
    <cellStyle name="Normal 3 7 6 3 18" xfId="27905" xr:uid="{EE8D6409-25A1-4256-A05D-7E73B7CE7697}"/>
    <cellStyle name="Normal 3 7 6 3 19" xfId="27906" xr:uid="{42103066-14EE-417E-AB54-B6AD8E25870A}"/>
    <cellStyle name="Normal 3 7 6 3 2" xfId="27907" xr:uid="{EFACCE7E-9775-49ED-8D6B-2FCFFEADB390}"/>
    <cellStyle name="Normal 3 7 6 3 20" xfId="27908" xr:uid="{60B88CC0-3AFC-4AD5-A040-9EF193796968}"/>
    <cellStyle name="Normal 3 7 6 3 21" xfId="27909" xr:uid="{D4BCB87E-8AE7-4F43-B654-EA3B9F31AEA6}"/>
    <cellStyle name="Normal 3 7 6 3 22" xfId="27910" xr:uid="{2B11A150-16E6-4183-8BC5-D53DF5DC56DF}"/>
    <cellStyle name="Normal 3 7 6 3 3" xfId="27911" xr:uid="{19F21ABB-6281-410F-A776-D0C0EB4B6900}"/>
    <cellStyle name="Normal 3 7 6 3 4" xfId="27912" xr:uid="{D7FE21BF-B5C6-4D9C-A135-572A8AEE6F52}"/>
    <cellStyle name="Normal 3 7 6 3 5" xfId="27913" xr:uid="{339A4D85-F1D3-4B59-9A35-AD97536D86A9}"/>
    <cellStyle name="Normal 3 7 6 3 6" xfId="27914" xr:uid="{9665F939-EB03-427D-8D11-96186B0D4D79}"/>
    <cellStyle name="Normal 3 7 6 3 7" xfId="27915" xr:uid="{40B9FA44-1ECA-4BF4-B95A-502F8F46B39C}"/>
    <cellStyle name="Normal 3 7 6 3 8" xfId="27916" xr:uid="{2154CD51-1486-4D0D-B58A-09CB53F93A22}"/>
    <cellStyle name="Normal 3 7 6 3 9" xfId="27917" xr:uid="{D27F8628-CA27-44B8-9987-F4E573D1D9A0}"/>
    <cellStyle name="Normal 3 7 6 30" xfId="27918" xr:uid="{A44F19A6-92C6-40F3-9688-AAA744AA58C5}"/>
    <cellStyle name="Normal 3 7 6 31" xfId="27919" xr:uid="{FE6C8790-0323-44C4-8B69-0D8D3E87A7C7}"/>
    <cellStyle name="Normal 3 7 6 4" xfId="27920" xr:uid="{BACCC48B-F4ED-48C5-A3B3-BF8DDB8CF5C6}"/>
    <cellStyle name="Normal 3 7 6 4 10" xfId="27921" xr:uid="{60ADCEB8-0722-4FB6-9D40-6E6CCE27A4F3}"/>
    <cellStyle name="Normal 3 7 6 4 11" xfId="27922" xr:uid="{F3D5F013-BA06-419A-BC71-61A1B0B5C233}"/>
    <cellStyle name="Normal 3 7 6 4 12" xfId="27923" xr:uid="{2B58F454-F80A-4ADB-A1E2-57741C3F7300}"/>
    <cellStyle name="Normal 3 7 6 4 13" xfId="27924" xr:uid="{2A2F4926-8317-4B2E-89DC-62CD1B2489E4}"/>
    <cellStyle name="Normal 3 7 6 4 14" xfId="27925" xr:uid="{09E3CF2E-2605-4F7C-81D3-94418B1D0832}"/>
    <cellStyle name="Normal 3 7 6 4 15" xfId="27926" xr:uid="{169141EF-5DA8-463F-BE73-111D7A360F78}"/>
    <cellStyle name="Normal 3 7 6 4 16" xfId="27927" xr:uid="{6254D091-68A7-4850-8AEB-8FE9D050311C}"/>
    <cellStyle name="Normal 3 7 6 4 17" xfId="27928" xr:uid="{6F386365-4ACD-4952-B246-9099213538A1}"/>
    <cellStyle name="Normal 3 7 6 4 18" xfId="27929" xr:uid="{2DEF5B5A-4E6A-4A54-8C23-F4B9C04335C3}"/>
    <cellStyle name="Normal 3 7 6 4 19" xfId="27930" xr:uid="{457DE328-DE11-4C4B-91E3-71FD83FACF59}"/>
    <cellStyle name="Normal 3 7 6 4 2" xfId="27931" xr:uid="{9B2F4F09-7140-427F-A796-37A4F13F905B}"/>
    <cellStyle name="Normal 3 7 6 4 20" xfId="27932" xr:uid="{59E3A89D-7196-4B2D-9102-31C9110761ED}"/>
    <cellStyle name="Normal 3 7 6 4 21" xfId="27933" xr:uid="{2A79CD8C-0D2F-4184-84D1-E79D03FAF29D}"/>
    <cellStyle name="Normal 3 7 6 4 22" xfId="27934" xr:uid="{5B399C53-62B5-4AB1-942C-BAE174358A39}"/>
    <cellStyle name="Normal 3 7 6 4 3" xfId="27935" xr:uid="{1AEB4829-BEF6-4352-AABE-12B867ECF330}"/>
    <cellStyle name="Normal 3 7 6 4 4" xfId="27936" xr:uid="{FD969B6B-F00B-4D8E-9947-B1E34F1584A0}"/>
    <cellStyle name="Normal 3 7 6 4 5" xfId="27937" xr:uid="{D6E0E7D1-34D0-412B-848D-9C29DE42A5F9}"/>
    <cellStyle name="Normal 3 7 6 4 6" xfId="27938" xr:uid="{DD8DC16C-CB8C-4464-86BA-187FF2A14715}"/>
    <cellStyle name="Normal 3 7 6 4 7" xfId="27939" xr:uid="{85F4DF67-9340-44F5-A732-40E190EFE895}"/>
    <cellStyle name="Normal 3 7 6 4 8" xfId="27940" xr:uid="{FC712EC5-1A24-4376-8BF8-13534B4EB9C4}"/>
    <cellStyle name="Normal 3 7 6 4 9" xfId="27941" xr:uid="{EB916F17-00FC-4DDC-9F34-9E6BEA0C52D4}"/>
    <cellStyle name="Normal 3 7 6 5" xfId="27942" xr:uid="{A5458502-3F15-4F90-B813-5BC2F264E7B5}"/>
    <cellStyle name="Normal 3 7 6 5 10" xfId="27943" xr:uid="{695A4F2C-EC3F-4F49-898D-273406FB900B}"/>
    <cellStyle name="Normal 3 7 6 5 11" xfId="27944" xr:uid="{214986B8-354A-436E-AB7B-AA3ECFC284BF}"/>
    <cellStyle name="Normal 3 7 6 5 12" xfId="27945" xr:uid="{D81436D5-BA9C-43D0-96DE-9291B4940DC3}"/>
    <cellStyle name="Normal 3 7 6 5 13" xfId="27946" xr:uid="{E7E5D483-C4A4-4711-8D4A-C3F9C138BD61}"/>
    <cellStyle name="Normal 3 7 6 5 14" xfId="27947" xr:uid="{397DCDDF-096C-4705-8218-B03254E0FB84}"/>
    <cellStyle name="Normal 3 7 6 5 15" xfId="27948" xr:uid="{3811709F-CA09-4C82-A28A-860AE912AD03}"/>
    <cellStyle name="Normal 3 7 6 5 16" xfId="27949" xr:uid="{ADD9BA23-8AB8-4A54-A3B9-DBDBDB3D1044}"/>
    <cellStyle name="Normal 3 7 6 5 17" xfId="27950" xr:uid="{E4ED85C6-9DF8-4EA6-964E-9D9126551AC9}"/>
    <cellStyle name="Normal 3 7 6 5 18" xfId="27951" xr:uid="{73EE8274-BAE5-4163-AE99-124A2117A835}"/>
    <cellStyle name="Normal 3 7 6 5 19" xfId="27952" xr:uid="{B0924BD4-DB43-445C-9EE6-99814C701338}"/>
    <cellStyle name="Normal 3 7 6 5 2" xfId="27953" xr:uid="{A73EBC9C-007D-4DB1-B220-23557B635C7D}"/>
    <cellStyle name="Normal 3 7 6 5 20" xfId="27954" xr:uid="{12BE7D9E-5FA8-4A0A-9CC3-508876E6B07D}"/>
    <cellStyle name="Normal 3 7 6 5 21" xfId="27955" xr:uid="{741D0FB6-80F1-4649-A8A6-77CC93B17584}"/>
    <cellStyle name="Normal 3 7 6 5 22" xfId="27956" xr:uid="{8367F309-479B-4C7C-889E-1476C1C4CAFC}"/>
    <cellStyle name="Normal 3 7 6 5 3" xfId="27957" xr:uid="{64C2D2B5-47C2-421A-835A-D44430154E74}"/>
    <cellStyle name="Normal 3 7 6 5 4" xfId="27958" xr:uid="{74CF96EA-2373-4AE3-A6D2-83ECFB2C6A18}"/>
    <cellStyle name="Normal 3 7 6 5 5" xfId="27959" xr:uid="{81F18051-6258-460D-B6E7-46794F31BC42}"/>
    <cellStyle name="Normal 3 7 6 5 6" xfId="27960" xr:uid="{C77068E6-582B-4C6D-A5FC-2ABE88053E5C}"/>
    <cellStyle name="Normal 3 7 6 5 7" xfId="27961" xr:uid="{C20D02B4-B126-4FB1-9487-364F25B6A50F}"/>
    <cellStyle name="Normal 3 7 6 5 8" xfId="27962" xr:uid="{194C48F9-F4F4-46D4-809C-666E8B345897}"/>
    <cellStyle name="Normal 3 7 6 5 9" xfId="27963" xr:uid="{756E24EF-9C0E-46FA-AA3D-DCA1F5C39496}"/>
    <cellStyle name="Normal 3 7 6 6" xfId="27964" xr:uid="{4C84C72A-00D6-4216-AB96-2DC226E840DE}"/>
    <cellStyle name="Normal 3 7 6 6 10" xfId="27965" xr:uid="{1E8D403A-E73C-440C-AA55-536CEF5791E6}"/>
    <cellStyle name="Normal 3 7 6 6 11" xfId="27966" xr:uid="{9D73E13C-25B1-4C93-A093-70F2220DD987}"/>
    <cellStyle name="Normal 3 7 6 6 12" xfId="27967" xr:uid="{43CB4ACB-69DA-422A-B7D8-B58ACEBB9912}"/>
    <cellStyle name="Normal 3 7 6 6 13" xfId="27968" xr:uid="{D702A6C9-B136-4C77-B764-02F75A900896}"/>
    <cellStyle name="Normal 3 7 6 6 14" xfId="27969" xr:uid="{FB7CF4AC-814B-4A6F-B459-EA1EB3D9AAC1}"/>
    <cellStyle name="Normal 3 7 6 6 15" xfId="27970" xr:uid="{56330522-9A9E-4DE2-A4BD-B4C1216CFF02}"/>
    <cellStyle name="Normal 3 7 6 6 16" xfId="27971" xr:uid="{89484335-B37C-4658-B0D4-A95C01CB8566}"/>
    <cellStyle name="Normal 3 7 6 6 17" xfId="27972" xr:uid="{1A5D9C7C-AA54-46EC-B2D2-DAE1B61EE5B8}"/>
    <cellStyle name="Normal 3 7 6 6 18" xfId="27973" xr:uid="{C19E6197-A7D3-4C47-A3B8-47FFBD9D128F}"/>
    <cellStyle name="Normal 3 7 6 6 19" xfId="27974" xr:uid="{CF8F101B-7E59-4923-96C3-E16060746FCB}"/>
    <cellStyle name="Normal 3 7 6 6 2" xfId="27975" xr:uid="{F0F1C649-60D4-46C4-80CA-A5A56078A787}"/>
    <cellStyle name="Normal 3 7 6 6 20" xfId="27976" xr:uid="{603F7050-B15C-403B-B9AE-4A7E7BF31438}"/>
    <cellStyle name="Normal 3 7 6 6 21" xfId="27977" xr:uid="{12ACDE50-D95B-4D01-BD6B-75961AF5E460}"/>
    <cellStyle name="Normal 3 7 6 6 22" xfId="27978" xr:uid="{0ED8639C-92BD-450D-AC04-D4B46C26A76C}"/>
    <cellStyle name="Normal 3 7 6 6 3" xfId="27979" xr:uid="{9BAFD168-B490-4B5C-A408-894B0F6D433C}"/>
    <cellStyle name="Normal 3 7 6 6 4" xfId="27980" xr:uid="{587B3D03-6E4D-4E42-A6A2-D64816B98543}"/>
    <cellStyle name="Normal 3 7 6 6 5" xfId="27981" xr:uid="{D7E18C65-47BD-4BCE-A13A-80DF0A372720}"/>
    <cellStyle name="Normal 3 7 6 6 6" xfId="27982" xr:uid="{7AA890BA-BF95-409C-9B35-9FEEFC6B6B36}"/>
    <cellStyle name="Normal 3 7 6 6 7" xfId="27983" xr:uid="{89A95C24-B2C7-45F3-B39F-8EA40494F994}"/>
    <cellStyle name="Normal 3 7 6 6 8" xfId="27984" xr:uid="{47F371D4-4245-498B-9971-27EB8EE29DF0}"/>
    <cellStyle name="Normal 3 7 6 6 9" xfId="27985" xr:uid="{8557DC6B-6095-4B48-A97B-545DC7908FEB}"/>
    <cellStyle name="Normal 3 7 6 7" xfId="27986" xr:uid="{689DEE95-6960-4C97-98F0-442F9D729CB1}"/>
    <cellStyle name="Normal 3 7 6 7 10" xfId="27987" xr:uid="{35AE8F6B-98E7-4319-8508-50B99DFC092A}"/>
    <cellStyle name="Normal 3 7 6 7 11" xfId="27988" xr:uid="{EA1AE939-5E74-4C1E-A422-5375ED57F034}"/>
    <cellStyle name="Normal 3 7 6 7 12" xfId="27989" xr:uid="{175BBE47-29F8-4ECE-8741-6A464ED1C416}"/>
    <cellStyle name="Normal 3 7 6 7 13" xfId="27990" xr:uid="{3088D390-E37D-49E7-B5EF-4B36DFA87A1F}"/>
    <cellStyle name="Normal 3 7 6 7 14" xfId="27991" xr:uid="{F7A5FFD2-F44E-4A2C-9DE2-BE5C78630BAC}"/>
    <cellStyle name="Normal 3 7 6 7 15" xfId="27992" xr:uid="{E5716806-D5AF-494F-BFCB-0D38A36A076D}"/>
    <cellStyle name="Normal 3 7 6 7 16" xfId="27993" xr:uid="{D2608B69-7EA8-4E8E-90A3-390ED43F6E4D}"/>
    <cellStyle name="Normal 3 7 6 7 17" xfId="27994" xr:uid="{68AA641A-2768-4DC8-9C17-A0337E6B8D57}"/>
    <cellStyle name="Normal 3 7 6 7 18" xfId="27995" xr:uid="{A9057F29-1278-4156-908E-EFECB56CDD29}"/>
    <cellStyle name="Normal 3 7 6 7 19" xfId="27996" xr:uid="{789179C7-A118-4D67-8309-4472D1E89FFE}"/>
    <cellStyle name="Normal 3 7 6 7 2" xfId="27997" xr:uid="{9B50F477-B4B7-42B3-826F-3749EC95EE22}"/>
    <cellStyle name="Normal 3 7 6 7 20" xfId="27998" xr:uid="{F9BF422D-8F6C-41E4-8B73-77BF0E3ED381}"/>
    <cellStyle name="Normal 3 7 6 7 21" xfId="27999" xr:uid="{C3970F43-1D10-4833-895B-04F0EA134387}"/>
    <cellStyle name="Normal 3 7 6 7 22" xfId="28000" xr:uid="{217C3041-F288-4C92-A10F-29CC93F0ABE0}"/>
    <cellStyle name="Normal 3 7 6 7 3" xfId="28001" xr:uid="{71C38EE8-5067-4AE5-9C92-101B83B9D913}"/>
    <cellStyle name="Normal 3 7 6 7 4" xfId="28002" xr:uid="{DE2D797A-D442-442F-A3F2-FBC12390B42D}"/>
    <cellStyle name="Normal 3 7 6 7 5" xfId="28003" xr:uid="{7E381009-8469-49AE-8B90-ACAE43E587B5}"/>
    <cellStyle name="Normal 3 7 6 7 6" xfId="28004" xr:uid="{5F67B143-FBA9-4AD0-B7A0-F619318ACFB6}"/>
    <cellStyle name="Normal 3 7 6 7 7" xfId="28005" xr:uid="{8B4AD3D8-07BD-434A-B4EF-D5EA768570DB}"/>
    <cellStyle name="Normal 3 7 6 7 8" xfId="28006" xr:uid="{BCDED829-7AF1-4F17-9247-6ADF8D10124E}"/>
    <cellStyle name="Normal 3 7 6 7 9" xfId="28007" xr:uid="{82F8C71D-883F-4901-99E0-3EDC36D4D01C}"/>
    <cellStyle name="Normal 3 7 6 8" xfId="28008" xr:uid="{7D7304B9-8A96-4F57-9A5F-D21D1464D8DF}"/>
    <cellStyle name="Normal 3 7 6 8 10" xfId="28009" xr:uid="{71DB3C8F-CA08-45EC-8BC8-9ADAE41310C3}"/>
    <cellStyle name="Normal 3 7 6 8 11" xfId="28010" xr:uid="{0EF7DB2E-D2F1-4003-B12E-222ED7B7ABA7}"/>
    <cellStyle name="Normal 3 7 6 8 12" xfId="28011" xr:uid="{8483823F-E899-4F9F-8FB3-A2CCE0692B46}"/>
    <cellStyle name="Normal 3 7 6 8 13" xfId="28012" xr:uid="{20819D01-6DE4-46DA-9407-A6FC8DEB8F6C}"/>
    <cellStyle name="Normal 3 7 6 8 14" xfId="28013" xr:uid="{3924AFCE-2540-4831-91BF-18D4E98D5500}"/>
    <cellStyle name="Normal 3 7 6 8 15" xfId="28014" xr:uid="{AE32DCB7-4FD6-46BF-9715-217A15EFE9B3}"/>
    <cellStyle name="Normal 3 7 6 8 16" xfId="28015" xr:uid="{1BFDA4AC-D275-45FF-BC4D-E308DD7D4198}"/>
    <cellStyle name="Normal 3 7 6 8 17" xfId="28016" xr:uid="{80CFFD4B-AA24-4367-8A71-37BF17B74565}"/>
    <cellStyle name="Normal 3 7 6 8 18" xfId="28017" xr:uid="{CC0305F3-9BED-4B41-A5B6-7EBF235CC7CD}"/>
    <cellStyle name="Normal 3 7 6 8 19" xfId="28018" xr:uid="{02D55776-5BEB-4D99-9FD8-D3EAFCB5FFE7}"/>
    <cellStyle name="Normal 3 7 6 8 2" xfId="28019" xr:uid="{AFE7D730-B1CA-4700-A5F8-F51FB0FAAADE}"/>
    <cellStyle name="Normal 3 7 6 8 20" xfId="28020" xr:uid="{4425245A-630C-400C-8B61-46A96280A1A9}"/>
    <cellStyle name="Normal 3 7 6 8 21" xfId="28021" xr:uid="{16D06BAC-D7F7-4408-BCF7-302D26FB0B07}"/>
    <cellStyle name="Normal 3 7 6 8 22" xfId="28022" xr:uid="{9B5AC319-7260-4490-BA31-E229BBAC4E00}"/>
    <cellStyle name="Normal 3 7 6 8 3" xfId="28023" xr:uid="{63FAE149-1799-4081-8CE8-8BC44D600D5B}"/>
    <cellStyle name="Normal 3 7 6 8 4" xfId="28024" xr:uid="{032FF6D4-D9E8-40A4-BE3C-49523FAFBE86}"/>
    <cellStyle name="Normal 3 7 6 8 5" xfId="28025" xr:uid="{42D65C1E-EFFA-44AD-87A8-A97723A58C9E}"/>
    <cellStyle name="Normal 3 7 6 8 6" xfId="28026" xr:uid="{CA2C5347-BB7D-46C5-AAD8-574B24E24CCE}"/>
    <cellStyle name="Normal 3 7 6 8 7" xfId="28027" xr:uid="{9C8A917B-29BA-40FF-91DD-9046DAF56578}"/>
    <cellStyle name="Normal 3 7 6 8 8" xfId="28028" xr:uid="{BF322F3C-4791-4B96-88E7-27FA417E81E7}"/>
    <cellStyle name="Normal 3 7 6 8 9" xfId="28029" xr:uid="{8ACE8274-CAE8-47C9-B6EA-C50CFB95D833}"/>
    <cellStyle name="Normal 3 7 6 9" xfId="28030" xr:uid="{58F0F615-44BD-42B1-A941-22E45F3FD3C0}"/>
    <cellStyle name="Normal 3 7 6 9 10" xfId="28031" xr:uid="{DB9BD467-4E71-4D3E-BD31-38CB7B420E86}"/>
    <cellStyle name="Normal 3 7 6 9 11" xfId="28032" xr:uid="{20103731-C5A3-4341-AAB6-C95FE7B31019}"/>
    <cellStyle name="Normal 3 7 6 9 12" xfId="28033" xr:uid="{0649B92D-2454-4C02-AE20-59422CC592CD}"/>
    <cellStyle name="Normal 3 7 6 9 13" xfId="28034" xr:uid="{D9B34D52-566B-4E19-A657-8B9B9F4D3181}"/>
    <cellStyle name="Normal 3 7 6 9 14" xfId="28035" xr:uid="{C67A5246-E1F8-4A55-B743-54205A3B97AF}"/>
    <cellStyle name="Normal 3 7 6 9 15" xfId="28036" xr:uid="{C851AC90-3E34-44D8-A44E-44B56A56F13C}"/>
    <cellStyle name="Normal 3 7 6 9 16" xfId="28037" xr:uid="{5CD606EB-C13A-4589-9330-0F3FA6124790}"/>
    <cellStyle name="Normal 3 7 6 9 17" xfId="28038" xr:uid="{DEBACFCA-FDB2-47AC-B146-FA3E07479DE8}"/>
    <cellStyle name="Normal 3 7 6 9 18" xfId="28039" xr:uid="{9754BF27-A5FB-416A-933D-1435BBEEDEA2}"/>
    <cellStyle name="Normal 3 7 6 9 19" xfId="28040" xr:uid="{D8E33A1A-D0CE-4CBC-B626-DF17D96993AC}"/>
    <cellStyle name="Normal 3 7 6 9 2" xfId="28041" xr:uid="{6C888F83-D8FE-4892-8973-7F03F2D74A6F}"/>
    <cellStyle name="Normal 3 7 6 9 20" xfId="28042" xr:uid="{6DB246C1-B4CC-4976-9CA4-658511F5F9D5}"/>
    <cellStyle name="Normal 3 7 6 9 21" xfId="28043" xr:uid="{1DFF3D2B-ED51-4A1B-99CE-ABA732035311}"/>
    <cellStyle name="Normal 3 7 6 9 22" xfId="28044" xr:uid="{BA4684B0-B569-4EBC-A317-BB073FDF1A93}"/>
    <cellStyle name="Normal 3 7 6 9 3" xfId="28045" xr:uid="{FB8925A1-ED1B-40A8-8AB4-AE5126468F4B}"/>
    <cellStyle name="Normal 3 7 6 9 4" xfId="28046" xr:uid="{CE1B63E3-CEC8-426E-B575-F30C67C38D9D}"/>
    <cellStyle name="Normal 3 7 6 9 5" xfId="28047" xr:uid="{E6322E9D-0205-480C-9875-D442149A49FA}"/>
    <cellStyle name="Normal 3 7 6 9 6" xfId="28048" xr:uid="{3480BD2D-34AF-410A-8E83-1256CF76B85A}"/>
    <cellStyle name="Normal 3 7 6 9 7" xfId="28049" xr:uid="{6D223E6D-5AF8-4587-A7A2-D2C57AC81873}"/>
    <cellStyle name="Normal 3 7 6 9 8" xfId="28050" xr:uid="{0FCA79F1-A8AC-4D1B-9188-21CC8DAEC1B1}"/>
    <cellStyle name="Normal 3 7 6 9 9" xfId="28051" xr:uid="{F834BC08-6A6D-401C-A0BC-F340D59257F9}"/>
    <cellStyle name="Normal 3 7 7" xfId="28052" xr:uid="{A8A849DA-3106-4C1C-AE99-7859A4784D0F}"/>
    <cellStyle name="Normal 3 7 7 10" xfId="28053" xr:uid="{24364E45-1510-4BB9-A2C2-C3D1FDDB0B72}"/>
    <cellStyle name="Normal 3 7 7 11" xfId="28054" xr:uid="{FC161161-EB63-4910-8C72-606873B1E06F}"/>
    <cellStyle name="Normal 3 7 7 12" xfId="28055" xr:uid="{71ED6711-66E0-4A98-B44E-2CBA61145873}"/>
    <cellStyle name="Normal 3 7 7 13" xfId="28056" xr:uid="{D9B9721B-29E4-4B37-B8C7-A85100797C29}"/>
    <cellStyle name="Normal 3 7 7 14" xfId="28057" xr:uid="{FF4A9E5E-2EFB-46A2-8204-B161386776E0}"/>
    <cellStyle name="Normal 3 7 7 15" xfId="28058" xr:uid="{9637C404-7433-407C-8E59-4C9D4CCDA8FC}"/>
    <cellStyle name="Normal 3 7 7 16" xfId="28059" xr:uid="{62C09C4C-C921-4D27-B302-C3903520D706}"/>
    <cellStyle name="Normal 3 7 7 17" xfId="28060" xr:uid="{06DFD06B-BC2E-42AA-98E8-0BBB78B629A0}"/>
    <cellStyle name="Normal 3 7 7 18" xfId="28061" xr:uid="{92BA60FC-25DE-49BF-9105-E8E5349C00E8}"/>
    <cellStyle name="Normal 3 7 7 19" xfId="28062" xr:uid="{5261B4C0-DCB2-481E-9037-6A4260F4382B}"/>
    <cellStyle name="Normal 3 7 7 2" xfId="28063" xr:uid="{D0E8EFAB-0584-449B-B0EE-8D10BD9BAF65}"/>
    <cellStyle name="Normal 3 7 7 20" xfId="28064" xr:uid="{1C07A944-C55D-4974-B29F-BCE5A336475E}"/>
    <cellStyle name="Normal 3 7 7 21" xfId="28065" xr:uid="{CA6B13F1-D02A-4036-AA3C-941965BCBA2F}"/>
    <cellStyle name="Normal 3 7 7 22" xfId="28066" xr:uid="{AD10B491-4233-483D-9586-578AA6F432CC}"/>
    <cellStyle name="Normal 3 7 7 3" xfId="28067" xr:uid="{3BC1BA63-7465-4D8C-81FA-2CE8BEC86FCF}"/>
    <cellStyle name="Normal 3 7 7 4" xfId="28068" xr:uid="{0ED9C797-5A4F-4AD8-B413-E996C7EC4EE0}"/>
    <cellStyle name="Normal 3 7 7 5" xfId="28069" xr:uid="{2F45A409-826F-49A2-94F9-BF1BA241E2DD}"/>
    <cellStyle name="Normal 3 7 7 6" xfId="28070" xr:uid="{F8D8A92D-1B31-4247-AD04-AD796F9C23D9}"/>
    <cellStyle name="Normal 3 7 7 7" xfId="28071" xr:uid="{3C00EAE1-0ACB-4E80-A60C-AF73CE53A0EC}"/>
    <cellStyle name="Normal 3 7 7 8" xfId="28072" xr:uid="{3E9BE078-3472-4EFF-80F4-DDB4DEAE6EFA}"/>
    <cellStyle name="Normal 3 7 7 9" xfId="28073" xr:uid="{13CF7DAA-D37B-4A4B-B4CA-5A20BA676426}"/>
    <cellStyle name="Normal 3 7 8" xfId="28074" xr:uid="{9528A197-7CA7-4420-A701-64F83D0E6A47}"/>
    <cellStyle name="Normal 3 7 8 10" xfId="28075" xr:uid="{C3EE26F0-B6F0-4465-88BE-10064A829C88}"/>
    <cellStyle name="Normal 3 7 8 11" xfId="28076" xr:uid="{7208580E-1C79-45B0-B7C7-44FF2C4FFD09}"/>
    <cellStyle name="Normal 3 7 8 12" xfId="28077" xr:uid="{F19CD8F2-A0D1-4935-AAC5-FFA107B7D475}"/>
    <cellStyle name="Normal 3 7 8 13" xfId="28078" xr:uid="{CCABA98A-DE5D-47C5-833E-69B2AB913914}"/>
    <cellStyle name="Normal 3 7 8 14" xfId="28079" xr:uid="{74C707FF-9256-4AD2-AE38-B8D0321E0673}"/>
    <cellStyle name="Normal 3 7 8 15" xfId="28080" xr:uid="{9121F5AF-2E05-4AF4-8EC0-FD53AC753711}"/>
    <cellStyle name="Normal 3 7 8 16" xfId="28081" xr:uid="{4B673F91-DB72-459B-8C45-FEF94CB12F7E}"/>
    <cellStyle name="Normal 3 7 8 17" xfId="28082" xr:uid="{56127448-176C-42E1-9B03-A6C1C5110E66}"/>
    <cellStyle name="Normal 3 7 8 18" xfId="28083" xr:uid="{AECC63E7-DE4D-4E41-8989-208E6D28DE5E}"/>
    <cellStyle name="Normal 3 7 8 19" xfId="28084" xr:uid="{704141F6-166E-4195-B0CD-E8D03131088B}"/>
    <cellStyle name="Normal 3 7 8 2" xfId="28085" xr:uid="{C2FC84A4-69AB-432B-9877-FA92797D5236}"/>
    <cellStyle name="Normal 3 7 8 20" xfId="28086" xr:uid="{6EE76BC2-9938-401D-B373-97453E73F045}"/>
    <cellStyle name="Normal 3 7 8 21" xfId="28087" xr:uid="{A695CB02-F2F2-4D18-BAAC-9B85A1893D85}"/>
    <cellStyle name="Normal 3 7 8 22" xfId="28088" xr:uid="{BE38A526-BAFB-40F0-B7A0-FD7A78EAEE0E}"/>
    <cellStyle name="Normal 3 7 8 3" xfId="28089" xr:uid="{CE815F7B-F8CB-4297-9276-6520AFCA3735}"/>
    <cellStyle name="Normal 3 7 8 4" xfId="28090" xr:uid="{57723309-7C7C-43B5-B6E0-28DC4BCD583F}"/>
    <cellStyle name="Normal 3 7 8 5" xfId="28091" xr:uid="{D1D63C7E-0271-4C66-A983-3A83F51DB15E}"/>
    <cellStyle name="Normal 3 7 8 6" xfId="28092" xr:uid="{9E6438CD-4C73-422D-9C34-C954A1EE802B}"/>
    <cellStyle name="Normal 3 7 8 7" xfId="28093" xr:uid="{14DB8890-607B-4806-8710-76C2E321026E}"/>
    <cellStyle name="Normal 3 7 8 8" xfId="28094" xr:uid="{8BFED15A-3414-4E63-9EEB-FCB4581AC315}"/>
    <cellStyle name="Normal 3 7 8 9" xfId="28095" xr:uid="{DB267CE2-1D1D-477A-A3B5-B477885AEF85}"/>
    <cellStyle name="Normal 3 7 9" xfId="28096" xr:uid="{265D12DC-30C2-4D98-927F-89B5E847892C}"/>
    <cellStyle name="Normal 3 7 9 10" xfId="28097" xr:uid="{F30DF5DA-02E7-4CF0-A659-269B50D8EDBE}"/>
    <cellStyle name="Normal 3 7 9 11" xfId="28098" xr:uid="{55C9D012-5F5F-496F-95AD-23C394161E79}"/>
    <cellStyle name="Normal 3 7 9 12" xfId="28099" xr:uid="{84B667EF-F689-4886-AB67-10426F5433F5}"/>
    <cellStyle name="Normal 3 7 9 13" xfId="28100" xr:uid="{99220A0C-2229-40D9-8C2C-167C1DE279F0}"/>
    <cellStyle name="Normal 3 7 9 14" xfId="28101" xr:uid="{AC54ED9E-EF04-4B06-8EC3-91EADBF00056}"/>
    <cellStyle name="Normal 3 7 9 15" xfId="28102" xr:uid="{3ECE810A-EE03-4B7B-A21D-305D104C5AA8}"/>
    <cellStyle name="Normal 3 7 9 16" xfId="28103" xr:uid="{501B728F-0E68-4DC0-B66D-69A8B534498D}"/>
    <cellStyle name="Normal 3 7 9 17" xfId="28104" xr:uid="{035863A3-1E35-47B0-AEE0-9E4E3AD6D137}"/>
    <cellStyle name="Normal 3 7 9 18" xfId="28105" xr:uid="{B7AAEAB9-837C-450C-AAC1-840B525C0CA5}"/>
    <cellStyle name="Normal 3 7 9 19" xfId="28106" xr:uid="{E4403295-DD75-4AB8-91D5-8BFCB3C2599D}"/>
    <cellStyle name="Normal 3 7 9 2" xfId="28107" xr:uid="{B540B7E4-5507-42F8-9E64-EAA285EA30AD}"/>
    <cellStyle name="Normal 3 7 9 20" xfId="28108" xr:uid="{6BD5D1DB-1595-4558-AC91-3229406E5F23}"/>
    <cellStyle name="Normal 3 7 9 21" xfId="28109" xr:uid="{769B6BC2-16BD-4AEF-942D-3A525E190C1B}"/>
    <cellStyle name="Normal 3 7 9 22" xfId="28110" xr:uid="{3365D742-1457-4ED3-AD53-5ABC1C596C82}"/>
    <cellStyle name="Normal 3 7 9 3" xfId="28111" xr:uid="{87CA9951-9051-4B30-8A66-967667B209FB}"/>
    <cellStyle name="Normal 3 7 9 4" xfId="28112" xr:uid="{7C299AA8-1AAD-4459-90C3-F43DEE278513}"/>
    <cellStyle name="Normal 3 7 9 5" xfId="28113" xr:uid="{60676A6B-7E61-4C20-836E-CDC0E808C825}"/>
    <cellStyle name="Normal 3 7 9 6" xfId="28114" xr:uid="{BF6289FD-108C-45E8-8FE4-A7053D70FE6C}"/>
    <cellStyle name="Normal 3 7 9 7" xfId="28115" xr:uid="{CE627B5B-7767-4569-8AE3-B75966EE038F}"/>
    <cellStyle name="Normal 3 7 9 8" xfId="28116" xr:uid="{5C422B35-D178-41D1-B4F4-3E727695D926}"/>
    <cellStyle name="Normal 3 7 9 9" xfId="28117" xr:uid="{7A6645FE-9988-49E4-AA4D-19A8EE1F290A}"/>
    <cellStyle name="Normal 3 8" xfId="28118" xr:uid="{85694AD7-477B-4FE4-AE4D-5D95C71265EE}"/>
    <cellStyle name="Normal 3 9" xfId="28119" xr:uid="{21F9BE39-770E-4DC7-A535-6F84DB38E54A}"/>
    <cellStyle name="Normal 3_Perfil Basadre Agosto  NOV 2012" xfId="58" xr:uid="{D209667A-03E3-4C4F-A493-FDFE86985F75}"/>
    <cellStyle name="Normal 30" xfId="493" xr:uid="{FEF956D1-362C-4236-A59C-37FE4D990022}"/>
    <cellStyle name="Normal 30 10" xfId="28120" xr:uid="{60CD0BD9-78BE-4D7A-A0AD-DAC29102956F}"/>
    <cellStyle name="Normal 30 11" xfId="28121" xr:uid="{4D169539-4BF0-4BD1-B4B7-C46D34A541C2}"/>
    <cellStyle name="Normal 30 12" xfId="28122" xr:uid="{7D300E04-07B0-49E6-9AB6-ABAB51DD26C7}"/>
    <cellStyle name="Normal 30 13" xfId="28123" xr:uid="{9082CD44-2E4C-4D49-8A7D-B4D5B23DAB4F}"/>
    <cellStyle name="Normal 30 14" xfId="28124" xr:uid="{A9A7C447-DAEC-4459-91E2-F79CF4B9D79D}"/>
    <cellStyle name="Normal 30 15" xfId="28125" xr:uid="{7E0462E8-73C0-43F6-86B7-2BB2A0D200C2}"/>
    <cellStyle name="Normal 30 16" xfId="28126" xr:uid="{0DD4552F-97B0-4806-841A-893EBDACDC53}"/>
    <cellStyle name="Normal 30 17" xfId="28127" xr:uid="{E7256F71-E1DA-4FCF-9050-A5B8A0107B18}"/>
    <cellStyle name="Normal 30 18" xfId="28128" xr:uid="{E8F99C7B-8C90-47B4-BB69-EA39A22F3087}"/>
    <cellStyle name="Normal 30 19" xfId="28129" xr:uid="{C552E5BD-FF24-403D-8042-604D75BD1090}"/>
    <cellStyle name="Normal 30 2" xfId="494" xr:uid="{9A93C84F-CD75-4454-B015-AA09873B9CC1}"/>
    <cellStyle name="Normal 30 20" xfId="28130" xr:uid="{EE19F9B6-D4AC-4454-86A9-37E7076F92C1}"/>
    <cellStyle name="Normal 30 21" xfId="28131" xr:uid="{64C2A98A-BFF8-4CF0-B33C-285C47AAC814}"/>
    <cellStyle name="Normal 30 22" xfId="28132" xr:uid="{4D431C5F-F5FF-4440-BC87-6DE489E43A37}"/>
    <cellStyle name="Normal 30 23" xfId="28133" xr:uid="{9292C51E-2DE0-4BE8-8725-11F42D2A38F4}"/>
    <cellStyle name="Normal 30 24" xfId="28134" xr:uid="{0C2B2056-11B1-4906-BA99-0B89328ED85E}"/>
    <cellStyle name="Normal 30 25" xfId="28135" xr:uid="{F50D2415-AAB1-4FE4-BBC9-1076A280CE1F}"/>
    <cellStyle name="Normal 30 26" xfId="28136" xr:uid="{5BBF62CF-C0C6-40BF-9E3D-11DF504C6579}"/>
    <cellStyle name="Normal 30 27" xfId="28137" xr:uid="{2788A98E-CCED-4B97-B123-AAAC1013AB1F}"/>
    <cellStyle name="Normal 30 28" xfId="28138" xr:uid="{D097D5CC-91DB-4A13-8C44-C20D0BFC79C6}"/>
    <cellStyle name="Normal 30 29" xfId="28139" xr:uid="{90E253FA-4C1B-4464-82E7-385073FC9168}"/>
    <cellStyle name="Normal 30 3" xfId="495" xr:uid="{64F36A86-B56C-4806-8ECC-3812F79A248E}"/>
    <cellStyle name="Normal 30 30" xfId="28140" xr:uid="{A1956126-9A26-4D72-AE3F-B75ED3C75B7D}"/>
    <cellStyle name="Normal 30 31" xfId="28141" xr:uid="{25A5C3AB-AC51-4B91-B209-DD67E39CA870}"/>
    <cellStyle name="Normal 30 4" xfId="496" xr:uid="{5F651446-8AD9-4216-8DF3-0DEFDC0F0436}"/>
    <cellStyle name="Normal 30 5" xfId="497" xr:uid="{EC737C5A-477E-41FD-9E24-11A34D1D3D08}"/>
    <cellStyle name="Normal 30 6" xfId="498" xr:uid="{EE3149D7-9294-44B4-BB2A-5CFE379540B3}"/>
    <cellStyle name="Normal 30 7" xfId="499" xr:uid="{2AC7B30F-D53B-41F6-87B1-7E8A0710F76F}"/>
    <cellStyle name="Normal 30 8" xfId="500" xr:uid="{8DF9B41C-C761-4E57-BCE7-797E9637FF4E}"/>
    <cellStyle name="Normal 30 9" xfId="28142" xr:uid="{C22E372A-1E4A-4D00-8A2E-47B7B036B6A3}"/>
    <cellStyle name="Normal 31" xfId="501" xr:uid="{3675002C-8B49-4CFB-8B76-F8D5A7EC3105}"/>
    <cellStyle name="Normal 31 10" xfId="28143" xr:uid="{4CC1FC44-E76D-450F-8EF0-C9138764B7F2}"/>
    <cellStyle name="Normal 31 11" xfId="28144" xr:uid="{E1DFA410-B3C1-45F5-A241-F4C221DB790E}"/>
    <cellStyle name="Normal 31 12" xfId="28145" xr:uid="{9FDC8D5C-FDD3-4564-AE39-1FA8C990AEDC}"/>
    <cellStyle name="Normal 31 13" xfId="28146" xr:uid="{161F7B94-66E5-4762-AB2E-D4A5FE86BF4A}"/>
    <cellStyle name="Normal 31 14" xfId="28147" xr:uid="{B9C02846-E0AC-4E52-BA16-53CF59DBF649}"/>
    <cellStyle name="Normal 31 15" xfId="28148" xr:uid="{E8BA8445-B323-48A6-BEAE-A752F2D30422}"/>
    <cellStyle name="Normal 31 16" xfId="28149" xr:uid="{CB7C8F06-0DEF-440D-B6E3-B21D77B65415}"/>
    <cellStyle name="Normal 31 17" xfId="28150" xr:uid="{774ACE8B-1555-456C-9899-E61BF68D5C73}"/>
    <cellStyle name="Normal 31 18" xfId="28151" xr:uid="{05B6A92C-9927-49DA-9CED-BC384AEA7B7D}"/>
    <cellStyle name="Normal 31 19" xfId="28152" xr:uid="{A7C1C309-FED2-4E24-A03C-D962B36BFC8C}"/>
    <cellStyle name="Normal 31 2" xfId="502" xr:uid="{DAA3129B-B8F2-40F4-BC76-08F97E3F956F}"/>
    <cellStyle name="Normal 31 20" xfId="28153" xr:uid="{36B30C92-63EE-4800-9A0B-656D287473AF}"/>
    <cellStyle name="Normal 31 21" xfId="28154" xr:uid="{91E3DDA4-4340-4538-9BB8-E5AD239DE8E4}"/>
    <cellStyle name="Normal 31 22" xfId="28155" xr:uid="{760CD19B-7081-4FF6-A822-60ADF652137C}"/>
    <cellStyle name="Normal 31 23" xfId="28156" xr:uid="{421D869C-9A37-4B92-B0CB-0B7200F11948}"/>
    <cellStyle name="Normal 31 24" xfId="28157" xr:uid="{B6C7D4E9-234E-4F27-848B-D32EE9F0939E}"/>
    <cellStyle name="Normal 31 25" xfId="28158" xr:uid="{48068AA9-6F1D-4D4B-B8A8-F9E3791F5195}"/>
    <cellStyle name="Normal 31 26" xfId="28159" xr:uid="{B0A85B92-30B8-4990-AF0E-A03E13695BAA}"/>
    <cellStyle name="Normal 31 27" xfId="28160" xr:uid="{9DFB0BC2-641E-4A07-9DCF-CB451AEB7F5A}"/>
    <cellStyle name="Normal 31 28" xfId="28161" xr:uid="{A0B85464-CCC1-4E63-A50D-1455F7DA4494}"/>
    <cellStyle name="Normal 31 29" xfId="28162" xr:uid="{3FE30321-8368-48BC-8EC0-96C0C70A5543}"/>
    <cellStyle name="Normal 31 3" xfId="503" xr:uid="{9C635AD4-073F-40CD-8177-69CB4C43D009}"/>
    <cellStyle name="Normal 31 30" xfId="28163" xr:uid="{25C4AC25-17FD-40A5-9097-EA7BFB6E10EB}"/>
    <cellStyle name="Normal 31 31" xfId="28164" xr:uid="{5DFA6C0F-CCFE-4CAD-8561-0692528C6955}"/>
    <cellStyle name="Normal 31 4" xfId="504" xr:uid="{99ACB7D1-F875-4EC3-8604-B9109A1DE7FB}"/>
    <cellStyle name="Normal 31 5" xfId="505" xr:uid="{22D48468-EFE3-49B4-A2B8-60A26F5F1E47}"/>
    <cellStyle name="Normal 31 6" xfId="506" xr:uid="{D50A4B05-743C-4A1F-9FD8-957C3968E159}"/>
    <cellStyle name="Normal 31 7" xfId="507" xr:uid="{76E81F17-B2EA-4EA2-B0F8-EBBCF660B378}"/>
    <cellStyle name="Normal 31 8" xfId="508" xr:uid="{13B7EAB5-057A-49E6-9704-23D2B444B349}"/>
    <cellStyle name="Normal 31 9" xfId="28165" xr:uid="{98D051D6-21F6-4E9B-817E-BD88657070D4}"/>
    <cellStyle name="Normal 32" xfId="509" xr:uid="{D390A247-C4EF-4B8E-91D3-2F894BB94379}"/>
    <cellStyle name="Normal 32 2" xfId="510" xr:uid="{5FA86DFF-D1CE-42EE-9249-112E6F483050}"/>
    <cellStyle name="Normal 32 3" xfId="511" xr:uid="{47ECA9DF-5859-46C2-968F-8902084B3478}"/>
    <cellStyle name="Normal 32 4" xfId="512" xr:uid="{8361C0CB-E9A5-4964-87D0-73B589425404}"/>
    <cellStyle name="Normal 32 5" xfId="513" xr:uid="{CBDBD1F9-C25C-4CF1-9558-60FD43BD130F}"/>
    <cellStyle name="Normal 32 6" xfId="514" xr:uid="{9AF3D41C-AA17-4959-B84B-1771E2EA5BE4}"/>
    <cellStyle name="Normal 32 7" xfId="515" xr:uid="{C189DC99-5BDE-4060-9C31-082C819B76C7}"/>
    <cellStyle name="Normal 32 8" xfId="516" xr:uid="{52379C9B-BDA0-49F2-AEC4-908099B33E1A}"/>
    <cellStyle name="Normal 33" xfId="517" xr:uid="{6632AA77-7D81-4824-85B6-D06C919C9D27}"/>
    <cellStyle name="Normal 33 10" xfId="28166" xr:uid="{78FE7635-A42C-43AD-9AD4-6E6DF4E4FBE7}"/>
    <cellStyle name="Normal 33 11" xfId="28167" xr:uid="{3938C93C-FCAD-4DB6-B5AA-7A3873939D6B}"/>
    <cellStyle name="Normal 33 12" xfId="28168" xr:uid="{DE58644C-A488-4D05-8B0A-D6F938391514}"/>
    <cellStyle name="Normal 33 13" xfId="28169" xr:uid="{F1EDA629-68FF-4D7B-A6C1-E30F93CF4085}"/>
    <cellStyle name="Normal 33 14" xfId="28170" xr:uid="{4E2F90C7-4BAD-4F24-A39B-B0BC0054C2D9}"/>
    <cellStyle name="Normal 33 15" xfId="28171" xr:uid="{3014210A-F6C8-4051-A279-0BB684A82991}"/>
    <cellStyle name="Normal 33 16" xfId="28172" xr:uid="{806029B7-42FD-48BB-9DA1-74DBE668DCA7}"/>
    <cellStyle name="Normal 33 17" xfId="28173" xr:uid="{8D6F0F8E-17A8-4D5F-8780-57889BC68E57}"/>
    <cellStyle name="Normal 33 18" xfId="28174" xr:uid="{861F2B35-5672-4AC0-95FA-DBD26CBF5879}"/>
    <cellStyle name="Normal 33 19" xfId="28175" xr:uid="{8319C565-C3B4-4712-8B0F-89AE7F1942C3}"/>
    <cellStyle name="Normal 33 2" xfId="518" xr:uid="{E5EE0761-0E24-421E-80D8-7F6EB2AE26C6}"/>
    <cellStyle name="Normal 33 20" xfId="28176" xr:uid="{9A39FD0C-836C-407A-B796-751D4DC72095}"/>
    <cellStyle name="Normal 33 21" xfId="28177" xr:uid="{CD7F4E2B-99C6-40CE-BB91-0B8F29082780}"/>
    <cellStyle name="Normal 33 22" xfId="28178" xr:uid="{E1CB4C9B-9A7F-4494-9D70-BB45DCEC99B4}"/>
    <cellStyle name="Normal 33 23" xfId="28179" xr:uid="{E6ECAF69-2D16-40A9-9155-DA31BE1B71F3}"/>
    <cellStyle name="Normal 33 24" xfId="28180" xr:uid="{7C352011-6FE5-438B-884F-28F0D976BBEE}"/>
    <cellStyle name="Normal 33 25" xfId="28181" xr:uid="{94397F37-F68B-4C2B-AA81-AAA04957B8E7}"/>
    <cellStyle name="Normal 33 26" xfId="28182" xr:uid="{C29F7E08-5573-4125-A99B-80C151DF568C}"/>
    <cellStyle name="Normal 33 27" xfId="28183" xr:uid="{CD82EEB6-ECB7-4FC8-A13B-4AD714D8F66D}"/>
    <cellStyle name="Normal 33 28" xfId="28184" xr:uid="{03CE6CF6-F216-404D-B098-52FC0021A7E1}"/>
    <cellStyle name="Normal 33 29" xfId="28185" xr:uid="{DC4F80FE-E711-4EB3-96A7-27AA932E68E0}"/>
    <cellStyle name="Normal 33 3" xfId="519" xr:uid="{022477E4-3C09-44A7-9294-EDB4AB0E6656}"/>
    <cellStyle name="Normal 33 30" xfId="28186" xr:uid="{E1C8A4D0-03FA-472F-B4F7-EF1860D2F960}"/>
    <cellStyle name="Normal 33 31" xfId="28187" xr:uid="{48D76D0A-F050-4603-B46B-96745D03CC0B}"/>
    <cellStyle name="Normal 33 4" xfId="520" xr:uid="{B76EF2B4-8A4C-417A-83FD-099483689C0F}"/>
    <cellStyle name="Normal 33 5" xfId="521" xr:uid="{C8C85998-742D-427A-B976-6E4897105692}"/>
    <cellStyle name="Normal 33 6" xfId="522" xr:uid="{1B5C73BF-B582-4405-B4E7-758912C0A4F8}"/>
    <cellStyle name="Normal 33 7" xfId="523" xr:uid="{153CA932-E2E8-42D5-92AE-BBDC444A61FE}"/>
    <cellStyle name="Normal 33 8" xfId="524" xr:uid="{84A5CE32-A5BD-45CE-8E8E-A1FBA67B62F7}"/>
    <cellStyle name="Normal 33 9" xfId="28188" xr:uid="{30647046-7BB4-4C43-9A41-C57A160D0B6A}"/>
    <cellStyle name="Normal 34" xfId="525" xr:uid="{C2B7B56B-67A4-4EFA-8B14-CEDD0883B7B8}"/>
    <cellStyle name="Normal 34 10" xfId="28189" xr:uid="{89E74896-454E-4D7C-86D6-DC20F487098F}"/>
    <cellStyle name="Normal 34 11" xfId="28190" xr:uid="{05AE63AD-F405-4709-B5B4-75BDEB864B70}"/>
    <cellStyle name="Normal 34 12" xfId="28191" xr:uid="{482A41CD-3622-4A0F-8B08-3678FFAECBF7}"/>
    <cellStyle name="Normal 34 13" xfId="28192" xr:uid="{9D9EA3E8-A9BB-4283-99DE-638D31468A3B}"/>
    <cellStyle name="Normal 34 14" xfId="28193" xr:uid="{EC8F2F9A-B5C1-424B-A533-E17DA041DBEF}"/>
    <cellStyle name="Normal 34 15" xfId="28194" xr:uid="{A31AE836-523E-49A2-814B-ED0225EEC8C7}"/>
    <cellStyle name="Normal 34 16" xfId="28195" xr:uid="{421FD75E-6719-4453-A78B-85E96986D7D3}"/>
    <cellStyle name="Normal 34 17" xfId="28196" xr:uid="{B849451A-FC3E-4A73-9E50-BDD68F1707A1}"/>
    <cellStyle name="Normal 34 18" xfId="28197" xr:uid="{5FB6F76F-786B-4DAF-A8DC-1EB2AD533135}"/>
    <cellStyle name="Normal 34 19" xfId="28198" xr:uid="{2F10F058-64A9-4B1D-B160-5FBCCD4C271C}"/>
    <cellStyle name="Normal 34 2" xfId="526" xr:uid="{C417838D-0312-4A7B-B8F4-4E90B20D4AC6}"/>
    <cellStyle name="Normal 34 20" xfId="28199" xr:uid="{49C2D8F3-8F85-49D8-8AB8-248A0AFC822C}"/>
    <cellStyle name="Normal 34 21" xfId="28200" xr:uid="{2BD3EC62-EE67-4CEC-A8C9-B2F0951C5587}"/>
    <cellStyle name="Normal 34 22" xfId="28201" xr:uid="{0E04B4C3-EDE4-4ECC-9D4B-B785DD9637FB}"/>
    <cellStyle name="Normal 34 23" xfId="28202" xr:uid="{C9E981AD-F915-45E6-AB80-53C4664A916E}"/>
    <cellStyle name="Normal 34 24" xfId="28203" xr:uid="{DB769DFC-6FBF-4131-87B2-36550AA99244}"/>
    <cellStyle name="Normal 34 25" xfId="28204" xr:uid="{573C414B-4F24-450B-9E24-10B9ED2FD27E}"/>
    <cellStyle name="Normal 34 26" xfId="28205" xr:uid="{D1C7620E-567B-4D95-A06A-39F146C45610}"/>
    <cellStyle name="Normal 34 27" xfId="28206" xr:uid="{6B8B3030-D6ED-41E6-B28C-BCCD8173013B}"/>
    <cellStyle name="Normal 34 28" xfId="28207" xr:uid="{EA94C829-A959-452C-BCC8-61C927022775}"/>
    <cellStyle name="Normal 34 29" xfId="28208" xr:uid="{3EC5133B-3216-47DF-B0E4-DC093804E518}"/>
    <cellStyle name="Normal 34 3" xfId="527" xr:uid="{9BD8CADF-8856-4FB7-B9EA-9D80B4FCD5EE}"/>
    <cellStyle name="Normal 34 30" xfId="28209" xr:uid="{D6644A34-BDE0-495B-909A-A4FB6A0FB64B}"/>
    <cellStyle name="Normal 34 31" xfId="28210" xr:uid="{892C7F30-3673-40FA-ABF4-44F037AB3B28}"/>
    <cellStyle name="Normal 34 4" xfId="528" xr:uid="{3836A0D5-9C54-4CD8-8891-879FB98113AA}"/>
    <cellStyle name="Normal 34 5" xfId="529" xr:uid="{7327C3DC-D5B0-44A6-92BF-428B88F419C9}"/>
    <cellStyle name="Normal 34 6" xfId="530" xr:uid="{8ED878AA-6DA2-433B-BA5C-B1E6248565F8}"/>
    <cellStyle name="Normal 34 7" xfId="531" xr:uid="{A8432DA5-4D8F-41C8-81AF-507BBEFFF16F}"/>
    <cellStyle name="Normal 34 8" xfId="532" xr:uid="{9713986E-311A-46C6-8714-7ED715961386}"/>
    <cellStyle name="Normal 34 9" xfId="28211" xr:uid="{7A0D070B-936E-4AC9-ABBB-9DA56413D646}"/>
    <cellStyle name="Normal 35" xfId="533" xr:uid="{F55628B1-A6CE-42A6-A57A-875C4D290731}"/>
    <cellStyle name="Normal 36" xfId="534" xr:uid="{C9225152-340E-4E1A-86AA-2F59003F19E3}"/>
    <cellStyle name="Normal 36 10" xfId="28212" xr:uid="{0220100C-6841-4F1E-99DE-3173A2228389}"/>
    <cellStyle name="Normal 36 11" xfId="28213" xr:uid="{D61AF011-8EA9-4CA8-A487-146D262EB047}"/>
    <cellStyle name="Normal 36 12" xfId="28214" xr:uid="{36CDE0C2-D166-4172-9C52-820184A69E5A}"/>
    <cellStyle name="Normal 36 13" xfId="28215" xr:uid="{F3AFE735-AFAF-404E-8848-120E48F880E5}"/>
    <cellStyle name="Normal 36 14" xfId="28216" xr:uid="{C74FE276-7693-4FEC-BB01-6DD8001C7399}"/>
    <cellStyle name="Normal 36 15" xfId="28217" xr:uid="{BE638BC4-D80C-400E-AFE5-6DFE5FE7C1AC}"/>
    <cellStyle name="Normal 36 16" xfId="28218" xr:uid="{A4F553CB-951B-4E13-BBD5-6F17EB1EE8AB}"/>
    <cellStyle name="Normal 36 17" xfId="28219" xr:uid="{87E8896C-1E81-41C4-B955-57DD4F7BF8E6}"/>
    <cellStyle name="Normal 36 18" xfId="28220" xr:uid="{D7DBC117-E7B6-4561-9801-6E03EF98F91A}"/>
    <cellStyle name="Normal 36 19" xfId="28221" xr:uid="{5BDE2343-61D4-43FE-9CF7-3F7C2FCE7CB3}"/>
    <cellStyle name="Normal 36 2" xfId="28222" xr:uid="{7784D4DF-AEC2-4FE3-9894-562311B686AE}"/>
    <cellStyle name="Normal 36 20" xfId="28223" xr:uid="{D241F40B-1472-4C20-883E-6142DF3B6F21}"/>
    <cellStyle name="Normal 36 21" xfId="28224" xr:uid="{29E5664D-1CA7-4944-88B5-54A5157AC8AD}"/>
    <cellStyle name="Normal 36 22" xfId="28225" xr:uid="{6E523847-7BC5-4C69-94A5-982668E8E813}"/>
    <cellStyle name="Normal 36 23" xfId="28226" xr:uid="{E4D93515-3027-475C-9EE9-A5093E70B34E}"/>
    <cellStyle name="Normal 36 24" xfId="28227" xr:uid="{F6D8F98E-507C-4CFD-89E6-5F557D53DDE4}"/>
    <cellStyle name="Normal 36 25" xfId="28228" xr:uid="{E9B3D3BE-6984-495B-9AE6-843334F604EE}"/>
    <cellStyle name="Normal 36 26" xfId="28229" xr:uid="{50946FFF-CB9A-491B-B98D-7DA5AF4485FF}"/>
    <cellStyle name="Normal 36 27" xfId="28230" xr:uid="{0DEE32C5-4666-4268-A126-FD4582280027}"/>
    <cellStyle name="Normal 36 28" xfId="28231" xr:uid="{6E3FA58F-CC35-41A1-9A68-857F58E8AD1C}"/>
    <cellStyle name="Normal 36 29" xfId="28232" xr:uid="{9ECED65B-BB0E-4DCA-818A-17F2E267E9F7}"/>
    <cellStyle name="Normal 36 3" xfId="28233" xr:uid="{2C6B4870-8F6C-44D7-98F5-4C01BEC774D3}"/>
    <cellStyle name="Normal 36 30" xfId="28234" xr:uid="{34C582B2-B46F-4254-9D28-9C4B74DFB961}"/>
    <cellStyle name="Normal 36 31" xfId="28235" xr:uid="{6EA3DAEB-3937-43A8-B83B-E254D908B3D9}"/>
    <cellStyle name="Normal 36 4" xfId="28236" xr:uid="{29D2E359-B04B-4CE6-A7E7-4C3D70F9086D}"/>
    <cellStyle name="Normal 36 5" xfId="28237" xr:uid="{55A7C554-4957-473A-9293-50C80E721FD3}"/>
    <cellStyle name="Normal 36 6" xfId="28238" xr:uid="{9AAB7B95-4A8B-401D-BF7F-CCBAC15980D7}"/>
    <cellStyle name="Normal 36 7" xfId="28239" xr:uid="{F4C5FE5A-EBE0-41D0-AF82-5FEE7E90834A}"/>
    <cellStyle name="Normal 36 8" xfId="28240" xr:uid="{B47B831A-A669-4732-92BA-6581C74EA376}"/>
    <cellStyle name="Normal 36 9" xfId="28241" xr:uid="{074D28F2-B2E9-4E59-B364-9950168E6939}"/>
    <cellStyle name="Normal 37" xfId="535" xr:uid="{542B1B47-CB0A-433E-9AFB-C49E265A729A}"/>
    <cellStyle name="Normal 37 10" xfId="28242" xr:uid="{C2934D2D-C0F9-4D42-BF4D-5649EF8A6911}"/>
    <cellStyle name="Normal 37 11" xfId="28243" xr:uid="{C56AA879-3C6D-44B2-94AC-655C56C86F90}"/>
    <cellStyle name="Normal 37 12" xfId="28244" xr:uid="{051EE341-8624-4055-9123-6C1428FAA3BC}"/>
    <cellStyle name="Normal 37 13" xfId="28245" xr:uid="{ED575351-DC9D-4B48-B8E7-5586CEEFE342}"/>
    <cellStyle name="Normal 37 14" xfId="28246" xr:uid="{59CD15D3-8A09-40C0-9F52-A8AD684E5500}"/>
    <cellStyle name="Normal 37 15" xfId="28247" xr:uid="{5B0B796C-99CE-440F-BED7-7EFCD3E11A74}"/>
    <cellStyle name="Normal 37 16" xfId="28248" xr:uid="{25620EAA-6C37-430B-BCF5-D47D9A4EE49F}"/>
    <cellStyle name="Normal 37 17" xfId="28249" xr:uid="{B519BABE-5406-466E-A863-5670D6BD7B6C}"/>
    <cellStyle name="Normal 37 18" xfId="28250" xr:uid="{87BFCE9B-7F16-4BBA-BA5E-439397376F45}"/>
    <cellStyle name="Normal 37 19" xfId="28251" xr:uid="{1BE8DE57-04A6-4EDF-8D33-73E11B35AA82}"/>
    <cellStyle name="Normal 37 2" xfId="28252" xr:uid="{03275517-403B-460B-B6A3-3CDBB1EE3E9A}"/>
    <cellStyle name="Normal 37 20" xfId="28253" xr:uid="{69FF16F1-1BC2-4008-88FD-DBFBF9E6C94B}"/>
    <cellStyle name="Normal 37 21" xfId="28254" xr:uid="{D41B2636-8745-44F9-BAFD-AED352AD63A5}"/>
    <cellStyle name="Normal 37 22" xfId="28255" xr:uid="{BE46F0FF-BCD6-41C1-A37F-867DF4B4011C}"/>
    <cellStyle name="Normal 37 23" xfId="28256" xr:uid="{B7B9CA9E-9EA0-43AB-A2EE-AB5DC11B265F}"/>
    <cellStyle name="Normal 37 24" xfId="28257" xr:uid="{AB94F7C3-1D37-4FA3-A044-DE25157D4C7F}"/>
    <cellStyle name="Normal 37 25" xfId="28258" xr:uid="{76C53378-D79E-4D94-BE26-4F5876ECAD62}"/>
    <cellStyle name="Normal 37 26" xfId="28259" xr:uid="{591F4BCB-3D2D-4E95-B627-7DAA48B918B9}"/>
    <cellStyle name="Normal 37 27" xfId="28260" xr:uid="{411AC106-5D26-4B68-808F-0BF9E55860F4}"/>
    <cellStyle name="Normal 37 28" xfId="28261" xr:uid="{64E36EF5-49B0-4CED-B9C3-02358FC2ACE7}"/>
    <cellStyle name="Normal 37 29" xfId="28262" xr:uid="{1CEF6723-4A13-4ED3-B94D-91BE5567E6E5}"/>
    <cellStyle name="Normal 37 3" xfId="28263" xr:uid="{3332062B-A71A-40A1-91E2-219C11748B71}"/>
    <cellStyle name="Normal 37 30" xfId="28264" xr:uid="{572F654E-BD24-46EA-99CE-A475808714F0}"/>
    <cellStyle name="Normal 37 31" xfId="28265" xr:uid="{2F970BFC-5CF9-487B-B1F6-5DE30A13033B}"/>
    <cellStyle name="Normal 37 4" xfId="28266" xr:uid="{6C31D8B1-F9E7-46DD-9A95-C5CD13DEA640}"/>
    <cellStyle name="Normal 37 5" xfId="28267" xr:uid="{7A57F81C-5508-411A-9B1F-D1DE390B7D89}"/>
    <cellStyle name="Normal 37 6" xfId="28268" xr:uid="{37845749-41E2-4823-82CE-59915C4A78C0}"/>
    <cellStyle name="Normal 37 7" xfId="28269" xr:uid="{FC5F06E9-5B2F-4CF8-8EB4-EEBD2D7DB2CC}"/>
    <cellStyle name="Normal 37 8" xfId="28270" xr:uid="{46729DC2-E665-4378-9FDC-FD23B6AB26BF}"/>
    <cellStyle name="Normal 37 9" xfId="28271" xr:uid="{F73CC64F-2524-423F-8242-DA57DB3B552B}"/>
    <cellStyle name="Normal 38" xfId="536" xr:uid="{40B5ADA3-FB22-4A7A-B53F-DC1E87CF709E}"/>
    <cellStyle name="Normal 38 10" xfId="28272" xr:uid="{3CF4E950-6280-4828-97B8-000B14605622}"/>
    <cellStyle name="Normal 38 11" xfId="28273" xr:uid="{C07977FC-40E3-4FD7-AF9B-1ECEBA601917}"/>
    <cellStyle name="Normal 38 12" xfId="28274" xr:uid="{DE64D459-3443-4B3D-866E-0B35A2D73E80}"/>
    <cellStyle name="Normal 38 13" xfId="28275" xr:uid="{F5AA0353-1C98-42B6-9AFC-51C4D2353A98}"/>
    <cellStyle name="Normal 38 14" xfId="28276" xr:uid="{EA458FEB-8820-4B52-985A-E8CAF67DCE62}"/>
    <cellStyle name="Normal 38 15" xfId="28277" xr:uid="{F9C21184-2C88-4018-ABD4-F2FA6D30E33D}"/>
    <cellStyle name="Normal 38 16" xfId="28278" xr:uid="{11EBF91D-7AE9-4FD7-9F08-D1D53F1A9546}"/>
    <cellStyle name="Normal 38 17" xfId="28279" xr:uid="{6F0A9642-3729-4FAB-8F4F-E06F83D2F7BB}"/>
    <cellStyle name="Normal 38 18" xfId="28280" xr:uid="{C2D27DF0-1393-4B03-8114-A3E85686622F}"/>
    <cellStyle name="Normal 38 19" xfId="28281" xr:uid="{D365C243-D8C8-4636-B17E-A022C95E0863}"/>
    <cellStyle name="Normal 38 2" xfId="28282" xr:uid="{72295200-18E8-4D44-B15B-1B9E2AF72E4C}"/>
    <cellStyle name="Normal 38 20" xfId="28283" xr:uid="{A33A62D8-F140-47C2-82A7-F2F5F885B3F4}"/>
    <cellStyle name="Normal 38 21" xfId="28284" xr:uid="{E1286158-8A23-4EE9-8097-3D82A37E2A7F}"/>
    <cellStyle name="Normal 38 22" xfId="28285" xr:uid="{C2DF5526-FE68-42AA-91AB-D050A684AEEC}"/>
    <cellStyle name="Normal 38 23" xfId="28286" xr:uid="{AEC0E13A-BCDA-4620-9511-6A59C451AFB8}"/>
    <cellStyle name="Normal 38 24" xfId="28287" xr:uid="{11750680-119F-4DCA-913D-4739F36730C8}"/>
    <cellStyle name="Normal 38 25" xfId="28288" xr:uid="{45865F93-0297-41F3-9B4F-105D819FBE4F}"/>
    <cellStyle name="Normal 38 26" xfId="28289" xr:uid="{8FFD43AD-4F14-4851-88EC-224273196B16}"/>
    <cellStyle name="Normal 38 27" xfId="28290" xr:uid="{B2F3493D-C1BE-4EB4-9788-1F8F30954A20}"/>
    <cellStyle name="Normal 38 28" xfId="28291" xr:uid="{FD353C01-4E7C-4A96-B257-FEE2DEA08FF2}"/>
    <cellStyle name="Normal 38 29" xfId="28292" xr:uid="{086005F3-421C-4A44-BB7F-3309260A7EB3}"/>
    <cellStyle name="Normal 38 3" xfId="28293" xr:uid="{BF08E56A-6AD3-414D-A120-F91AE156C01C}"/>
    <cellStyle name="Normal 38 30" xfId="28294" xr:uid="{53213483-A771-4E81-B263-F0C25AD77B1E}"/>
    <cellStyle name="Normal 38 31" xfId="28295" xr:uid="{D8578606-AE61-4B9F-99F6-243BFC1874A8}"/>
    <cellStyle name="Normal 38 4" xfId="28296" xr:uid="{BE480228-9C55-4C66-B7C0-814A945DFFFE}"/>
    <cellStyle name="Normal 38 5" xfId="28297" xr:uid="{CD7BA0CA-A8CB-41AE-B09C-1D31D4DBC8E5}"/>
    <cellStyle name="Normal 38 6" xfId="28298" xr:uid="{31375F37-84D8-42DB-B765-21EF53D8FECA}"/>
    <cellStyle name="Normal 38 7" xfId="28299" xr:uid="{45ED99E6-6044-4DF7-AFC4-F78983993458}"/>
    <cellStyle name="Normal 38 8" xfId="28300" xr:uid="{A4C9BF11-DCC3-462E-9D2D-84A326F68907}"/>
    <cellStyle name="Normal 38 9" xfId="28301" xr:uid="{242343CD-20C2-4027-878D-B509968E5680}"/>
    <cellStyle name="Normal 39" xfId="537" xr:uid="{7FFD7197-BF7D-4C72-8BCE-F19BEBBFF582}"/>
    <cellStyle name="Normal 39 10" xfId="28302" xr:uid="{B0B62ACF-B096-4C91-97AC-C558896FE2B8}"/>
    <cellStyle name="Normal 39 11" xfId="28303" xr:uid="{2A0EFD18-94B3-4C39-A581-1AC4274F3EBA}"/>
    <cellStyle name="Normal 39 12" xfId="28304" xr:uid="{9712A786-D63F-44B9-A0C5-B8A09C02DCB5}"/>
    <cellStyle name="Normal 39 13" xfId="28305" xr:uid="{7A63322C-EC6D-4CDE-8D39-F01D98F1774D}"/>
    <cellStyle name="Normal 39 14" xfId="28306" xr:uid="{3956C752-5896-44DA-9B36-B9C0C504EE0E}"/>
    <cellStyle name="Normal 39 15" xfId="28307" xr:uid="{171C85D2-4739-49EB-A3E5-FB7CC8962CE8}"/>
    <cellStyle name="Normal 39 16" xfId="28308" xr:uid="{DD4C0224-9A90-4754-820B-F5A2E905CA18}"/>
    <cellStyle name="Normal 39 17" xfId="28309" xr:uid="{48CE303B-4C53-4720-AC29-D160BF6D0E47}"/>
    <cellStyle name="Normal 39 18" xfId="28310" xr:uid="{27090DB8-32D0-4AD9-A2FA-711BA7AEBDD2}"/>
    <cellStyle name="Normal 39 19" xfId="28311" xr:uid="{6CF9E583-1162-4400-A70F-3AAAB1CD913C}"/>
    <cellStyle name="Normal 39 2" xfId="28312" xr:uid="{B7DE75BA-9B0A-4271-B279-677F17B3AECA}"/>
    <cellStyle name="Normal 39 20" xfId="28313" xr:uid="{0CAA4BC3-5924-43DF-9DA4-5231DA7EBB8C}"/>
    <cellStyle name="Normal 39 21" xfId="28314" xr:uid="{0A605EAB-4223-4549-895B-5E009B74F71A}"/>
    <cellStyle name="Normal 39 22" xfId="28315" xr:uid="{2405E816-8E15-46D2-A1E8-D13D88CF0BE3}"/>
    <cellStyle name="Normal 39 23" xfId="28316" xr:uid="{56E23E5F-F617-496B-9677-3B27870AB49A}"/>
    <cellStyle name="Normal 39 24" xfId="28317" xr:uid="{D34AE255-73F1-414C-9096-675B3B17989A}"/>
    <cellStyle name="Normal 39 25" xfId="28318" xr:uid="{0BF3D0A3-4951-4442-B28C-594478CAC3D6}"/>
    <cellStyle name="Normal 39 26" xfId="28319" xr:uid="{54321875-6391-4137-952A-1DDCCF2C986D}"/>
    <cellStyle name="Normal 39 27" xfId="28320" xr:uid="{94B9FF08-74A7-4094-88FA-9E2439C5636A}"/>
    <cellStyle name="Normal 39 28" xfId="28321" xr:uid="{E2DB3E5A-2D95-455C-89F2-C0350B636A26}"/>
    <cellStyle name="Normal 39 29" xfId="28322" xr:uid="{2131EBB3-4D6C-4E04-BCA2-E487BDFF3AD9}"/>
    <cellStyle name="Normal 39 3" xfId="28323" xr:uid="{EE2387EE-E76B-4743-B086-A9507AA78934}"/>
    <cellStyle name="Normal 39 30" xfId="28324" xr:uid="{F77D994E-8D42-4DBD-BA3A-86781AADD16A}"/>
    <cellStyle name="Normal 39 31" xfId="28325" xr:uid="{C4B3B47A-F668-4AB8-B51A-79B63E8C3B89}"/>
    <cellStyle name="Normal 39 4" xfId="28326" xr:uid="{73B4433D-CAF7-40A3-8322-6D70B7A6D519}"/>
    <cellStyle name="Normal 39 5" xfId="28327" xr:uid="{DE3733EC-9316-4DEC-89E3-6B3ADF031524}"/>
    <cellStyle name="Normal 39 6" xfId="28328" xr:uid="{202DC536-6D7A-4606-9F9F-18AC86039D52}"/>
    <cellStyle name="Normal 39 7" xfId="28329" xr:uid="{0E6D7428-4CC1-467B-B014-633CF488A09B}"/>
    <cellStyle name="Normal 39 8" xfId="28330" xr:uid="{336344AB-37BC-480B-B9E0-D88826B32991}"/>
    <cellStyle name="Normal 39 9" xfId="28331" xr:uid="{096C4DA8-C59F-49E3-95D8-5B78A516CDAD}"/>
    <cellStyle name="Normal 4" xfId="19" xr:uid="{9094FF20-2BC6-4B1C-AAE2-5B12F49F1BB1}"/>
    <cellStyle name="Normal 4 10" xfId="28332" xr:uid="{B71946F9-F01E-4D66-A286-5E28DBA48539}"/>
    <cellStyle name="Normal 4 11" xfId="28333" xr:uid="{A6EA2CC9-2788-435E-B9C0-6A2474519E5E}"/>
    <cellStyle name="Normal 4 12" xfId="28334" xr:uid="{490DDC91-2160-4C52-AFDA-2087329325EE}"/>
    <cellStyle name="Normal 4 13" xfId="28335" xr:uid="{EFA8F16C-5AC4-44E9-A540-10185A9C499F}"/>
    <cellStyle name="Normal 4 14" xfId="28336" xr:uid="{1908E85C-1B40-456C-9C46-DC2DB01E79E0}"/>
    <cellStyle name="Normal 4 15" xfId="28337" xr:uid="{FA8831E9-F358-4C5F-AD42-F6D372145D8A}"/>
    <cellStyle name="Normal 4 16" xfId="28338" xr:uid="{A8124A2E-CA87-4EF5-B83E-4D1E062DDC45}"/>
    <cellStyle name="Normal 4 17" xfId="28339" xr:uid="{C4133D01-009E-43CE-81BA-19C314640A21}"/>
    <cellStyle name="Normal 4 18" xfId="28340" xr:uid="{434754AA-8C1F-4983-81AE-41608F210601}"/>
    <cellStyle name="Normal 4 19" xfId="28341" xr:uid="{E9D9F71F-F61C-45D9-857A-F62C9F20DE81}"/>
    <cellStyle name="Normal 4 2" xfId="60" xr:uid="{5E19D0C7-2B5E-4D86-A355-F1A49BB54402}"/>
    <cellStyle name="Normal 4 2 2" xfId="28342" xr:uid="{11B2E0AB-0B6B-4DAA-ACBC-87D071718989}"/>
    <cellStyle name="Normal 4 20" xfId="28343" xr:uid="{6980D593-BA4C-4B4A-B681-CE2D0122640D}"/>
    <cellStyle name="Normal 4 21" xfId="28344" xr:uid="{6D07165C-C90C-4FB3-8641-39CA01EE9530}"/>
    <cellStyle name="Normal 4 22" xfId="28345" xr:uid="{43D5F2EC-1435-4681-BEC9-49D90FC75096}"/>
    <cellStyle name="Normal 4 23" xfId="28346" xr:uid="{1AE1F59A-6340-49B9-9545-63F2AF3B32BA}"/>
    <cellStyle name="Normal 4 24" xfId="28347" xr:uid="{C150F933-8D72-4E95-A54A-93A9DE354434}"/>
    <cellStyle name="Normal 4 25" xfId="28348" xr:uid="{49C77B0C-C390-4FD2-97D1-1D14D95C7B0D}"/>
    <cellStyle name="Normal 4 26" xfId="28349" xr:uid="{7B890751-72C7-4804-8067-DF473F0167AA}"/>
    <cellStyle name="Normal 4 27" xfId="28350" xr:uid="{7401461D-E7EF-4859-A0CD-F9BC649B69BE}"/>
    <cellStyle name="Normal 4 28" xfId="28351" xr:uid="{8E3D2ABD-DA1B-4E46-87C6-2E7ED21518E2}"/>
    <cellStyle name="Normal 4 29" xfId="28352" xr:uid="{3348EE86-EA21-4DC7-8053-0641575248CC}"/>
    <cellStyle name="Normal 4 3" xfId="538" xr:uid="{3F1E7FD4-CAAF-4E40-9A75-F54A9A251B16}"/>
    <cellStyle name="Normal 4 30" xfId="28353" xr:uid="{B05C8006-B00E-4754-B65F-BBE191B69166}"/>
    <cellStyle name="Normal 4 31" xfId="28354" xr:uid="{5CC611D7-51DA-4D0C-A2E8-5789CFF91FDD}"/>
    <cellStyle name="Normal 4 32" xfId="28355" xr:uid="{A9BFEF2B-4D81-4586-BE35-E308A93F00F6}"/>
    <cellStyle name="Normal 4 33" xfId="28356" xr:uid="{0C27C273-F746-482F-A3F9-9E8F71B8F0CB}"/>
    <cellStyle name="Normal 4 34" xfId="28357" xr:uid="{89C01E35-643C-49A7-B45C-2D2D3FA8D9B3}"/>
    <cellStyle name="Normal 4 35" xfId="28358" xr:uid="{82ABB108-05C9-4EBB-89F0-C4B86322E898}"/>
    <cellStyle name="Normal 4 36" xfId="28359" xr:uid="{9240F165-4C67-411D-855E-6F59BC894A84}"/>
    <cellStyle name="Normal 4 37" xfId="28360" xr:uid="{25146DD6-B114-4964-B160-3B78463F0EAD}"/>
    <cellStyle name="Normal 4 38" xfId="28361" xr:uid="{6AB435CD-AD3D-4093-9EAA-391D494C31D0}"/>
    <cellStyle name="Normal 4 39" xfId="28362" xr:uid="{184815FA-89EA-4DF0-8574-363DE3E520B8}"/>
    <cellStyle name="Normal 4 4" xfId="539" xr:uid="{A4F468EC-FA48-44BD-8136-990AAD7865F1}"/>
    <cellStyle name="Normal 4 40" xfId="28363" xr:uid="{7D069CCF-9F04-4466-BA7F-EA1019CED5C4}"/>
    <cellStyle name="Normal 4 41" xfId="28364" xr:uid="{777334D8-9CD2-4A61-A723-E0883A8826EF}"/>
    <cellStyle name="Normal 4 42" xfId="28365" xr:uid="{AB62FDFE-5186-48AE-AAEF-F59058B18AB2}"/>
    <cellStyle name="Normal 4 43" xfId="28366" xr:uid="{F771F989-D68B-489D-B0F8-06B461885AC8}"/>
    <cellStyle name="Normal 4 44" xfId="28367" xr:uid="{05045712-AF95-44A7-A5CA-5EB166AD5AF3}"/>
    <cellStyle name="Normal 4 45" xfId="28368" xr:uid="{01C15C7D-B92C-40F0-BA3E-556017A1C55E}"/>
    <cellStyle name="Normal 4 46" xfId="28369" xr:uid="{664995B5-A9B2-4A15-B835-02ECE3FC8F89}"/>
    <cellStyle name="Normal 4 47" xfId="28370" xr:uid="{90BF181B-F458-4058-A12C-695AC90AB16A}"/>
    <cellStyle name="Normal 4 48" xfId="28371" xr:uid="{09955A9A-371F-4BF3-8D55-605906CE587F}"/>
    <cellStyle name="Normal 4 49" xfId="28372" xr:uid="{BA8733BC-813C-4065-BC78-14BD82F8AD63}"/>
    <cellStyle name="Normal 4 5" xfId="540" xr:uid="{197DFDEF-6A23-444F-8722-27FDF7526F1A}"/>
    <cellStyle name="Normal 4 50" xfId="28373" xr:uid="{952C6727-93D3-4199-A0A0-D14CFC3BE71A}"/>
    <cellStyle name="Normal 4 51" xfId="28374" xr:uid="{79DB1BD4-7EC5-41C7-B5E1-82A3B42EC6DB}"/>
    <cellStyle name="Normal 4 52" xfId="28375" xr:uid="{51FD8193-B222-4D4F-A721-0351F426BD80}"/>
    <cellStyle name="Normal 4 53" xfId="28376" xr:uid="{3F236DB7-EB6E-48BD-948E-9D97BAD0CFDF}"/>
    <cellStyle name="Normal 4 54" xfId="28377" xr:uid="{524DCEBB-5315-4F17-B725-065BF50BEC75}"/>
    <cellStyle name="Normal 4 55" xfId="59" xr:uid="{923B6149-2D22-4D25-9A4E-7CA0F53B5426}"/>
    <cellStyle name="Normal 4 6" xfId="541" xr:uid="{8A5D11E4-AAFC-40D5-9A3A-482667EDB863}"/>
    <cellStyle name="Normal 4 7" xfId="542" xr:uid="{9792FCC1-4032-43C9-B475-BC270F03AA5D}"/>
    <cellStyle name="Normal 4 8" xfId="543" xr:uid="{E911C606-B35B-4F47-A910-F6C4F379BA80}"/>
    <cellStyle name="Normal 4 9" xfId="28378" xr:uid="{E034FD52-88B3-437E-A5AD-A8E730AE2FA9}"/>
    <cellStyle name="Normal 40" xfId="544" xr:uid="{D24E3E95-6B2F-4BF1-A8AA-6B497053B00D}"/>
    <cellStyle name="Normal 40 10" xfId="28379" xr:uid="{4E260AA2-ED20-4354-8E28-14C0F144B2CD}"/>
    <cellStyle name="Normal 40 11" xfId="28380" xr:uid="{74ABAC04-1398-4639-B789-0C0A9D38CFE1}"/>
    <cellStyle name="Normal 40 12" xfId="28381" xr:uid="{8B1C39B1-E6B7-4D15-A1F6-899955083F86}"/>
    <cellStyle name="Normal 40 13" xfId="28382" xr:uid="{8581DCB2-4E23-4CAC-8C23-E19FE9E015DE}"/>
    <cellStyle name="Normal 40 14" xfId="28383" xr:uid="{64418C63-C2BC-490E-A3B7-2F8C004AEBAC}"/>
    <cellStyle name="Normal 40 15" xfId="28384" xr:uid="{E2FA8AB2-E5D0-4985-A17D-D5B83A3E4D17}"/>
    <cellStyle name="Normal 40 16" xfId="28385" xr:uid="{ACE36E5C-FCE7-4086-96B8-B7171E5B2C73}"/>
    <cellStyle name="Normal 40 17" xfId="28386" xr:uid="{1FE5A938-F846-44DD-BC88-7C2CE32178DF}"/>
    <cellStyle name="Normal 40 18" xfId="28387" xr:uid="{DE58DF93-F6FC-49D9-BB72-A046CD0A8A74}"/>
    <cellStyle name="Normal 40 19" xfId="28388" xr:uid="{29B83DDC-BA73-431C-9046-7CCB1A11C562}"/>
    <cellStyle name="Normal 40 2" xfId="28389" xr:uid="{F62FF8C5-BCCF-455B-8FFE-56890594C1E5}"/>
    <cellStyle name="Normal 40 20" xfId="28390" xr:uid="{37352A5C-E613-47B0-9D18-D47EC4C7BAD8}"/>
    <cellStyle name="Normal 40 21" xfId="28391" xr:uid="{29ABB070-8E3C-4D85-8CE3-235AA71174A5}"/>
    <cellStyle name="Normal 40 22" xfId="28392" xr:uid="{58AC526C-7164-48A2-8BC4-DBFCA7F56861}"/>
    <cellStyle name="Normal 40 23" xfId="28393" xr:uid="{4B271D89-37E2-43F8-A289-7323D9B5BBEC}"/>
    <cellStyle name="Normal 40 24" xfId="28394" xr:uid="{3018BA4F-66A3-449A-B55D-35A4974B9295}"/>
    <cellStyle name="Normal 40 25" xfId="28395" xr:uid="{E9E5707A-0D57-45E0-8F77-A34C3B79D9A7}"/>
    <cellStyle name="Normal 40 26" xfId="28396" xr:uid="{A32363AD-F300-44F6-A799-40F659D7324D}"/>
    <cellStyle name="Normal 40 27" xfId="28397" xr:uid="{2AE02CDF-339B-4722-99FB-5B30A8A9F1F7}"/>
    <cellStyle name="Normal 40 28" xfId="28398" xr:uid="{A36B3175-1967-4B26-8FE9-79CCB30C64E7}"/>
    <cellStyle name="Normal 40 29" xfId="28399" xr:uid="{A939E53C-AF0C-4CC8-8626-DE05C721C0FE}"/>
    <cellStyle name="Normal 40 3" xfId="28400" xr:uid="{13C17C71-C1BB-4BE5-8158-C2B81999982B}"/>
    <cellStyle name="Normal 40 30" xfId="28401" xr:uid="{26C36120-25D6-4D5D-92A5-01E8CA00A29D}"/>
    <cellStyle name="Normal 40 31" xfId="28402" xr:uid="{297DD7AB-F56C-4BEC-AF60-3F89BC1EF29C}"/>
    <cellStyle name="Normal 40 4" xfId="28403" xr:uid="{78F5DFE3-25AE-4DC9-99B7-AAD04C1F28B1}"/>
    <cellStyle name="Normal 40 5" xfId="28404" xr:uid="{E05B3738-E8C3-41BA-8CBD-D56375053899}"/>
    <cellStyle name="Normal 40 6" xfId="28405" xr:uid="{15BEC94F-DE35-479D-AAED-BC1A704E9ED8}"/>
    <cellStyle name="Normal 40 7" xfId="28406" xr:uid="{CF332C59-C6E1-4F48-A21B-8D19821B1B1B}"/>
    <cellStyle name="Normal 40 8" xfId="28407" xr:uid="{BB0BE6C4-B443-48A0-90EE-BA1C2EB310E5}"/>
    <cellStyle name="Normal 40 9" xfId="28408" xr:uid="{3AA8BD65-43B4-4961-8C86-EDEAC7271760}"/>
    <cellStyle name="Normal 41" xfId="545" xr:uid="{2C3DF724-D377-4359-BC00-2770AE1A78E2}"/>
    <cellStyle name="Normal 41 10" xfId="28409" xr:uid="{DCAA90A0-1DCE-4BBC-B7C2-D1A56D4F331F}"/>
    <cellStyle name="Normal 41 11" xfId="28410" xr:uid="{BD0C2A52-F5AA-42E8-AAA9-5ACA78CFBCF3}"/>
    <cellStyle name="Normal 41 12" xfId="28411" xr:uid="{C21C27D4-2031-416A-B283-BF108EA2EB21}"/>
    <cellStyle name="Normal 41 13" xfId="28412" xr:uid="{5235E756-249C-47FA-B216-D8B49442F09F}"/>
    <cellStyle name="Normal 41 14" xfId="28413" xr:uid="{C4C93E2D-DF0B-4237-B98A-4A90A66B9A9B}"/>
    <cellStyle name="Normal 41 15" xfId="28414" xr:uid="{966D66D9-6B96-4964-978C-F02435548A6A}"/>
    <cellStyle name="Normal 41 16" xfId="28415" xr:uid="{9C2B00B2-42CA-4B44-9E4B-510AA357B9A5}"/>
    <cellStyle name="Normal 41 17" xfId="28416" xr:uid="{1E95B51A-F403-4B79-A4FD-C242C57DB344}"/>
    <cellStyle name="Normal 41 18" xfId="28417" xr:uid="{96BEF24B-49E6-4BF5-BE96-3FFFA10F89EE}"/>
    <cellStyle name="Normal 41 19" xfId="28418" xr:uid="{0CE19A88-72DD-438C-A614-8A7F292AE008}"/>
    <cellStyle name="Normal 41 2" xfId="28419" xr:uid="{5D68CB87-A38C-4347-A3C5-91271DDF5C1B}"/>
    <cellStyle name="Normal 41 20" xfId="28420" xr:uid="{03B4C580-EE1B-45D4-923D-AA437745FB1A}"/>
    <cellStyle name="Normal 41 21" xfId="28421" xr:uid="{CED88DF0-634F-4D6A-AACB-807C984DD03C}"/>
    <cellStyle name="Normal 41 22" xfId="28422" xr:uid="{DF2C5FBF-AD72-4862-B668-77877F83955E}"/>
    <cellStyle name="Normal 41 23" xfId="28423" xr:uid="{F4D94FAC-793D-4600-A9E2-A7B823286074}"/>
    <cellStyle name="Normal 41 24" xfId="28424" xr:uid="{9697EDF6-7461-4B8B-A006-B90F2F28F5FF}"/>
    <cellStyle name="Normal 41 25" xfId="28425" xr:uid="{34901576-3FD3-4970-B0B2-A58E9BF944EB}"/>
    <cellStyle name="Normal 41 26" xfId="28426" xr:uid="{1FBFF411-6DA5-4188-9B02-4192E089B981}"/>
    <cellStyle name="Normal 41 27" xfId="28427" xr:uid="{E598C67F-9A84-4D1E-BF71-2A37B8BA99CD}"/>
    <cellStyle name="Normal 41 28" xfId="28428" xr:uid="{4224D164-7905-433D-BA96-33DBA981A116}"/>
    <cellStyle name="Normal 41 29" xfId="28429" xr:uid="{66808211-2C07-4677-B738-95A55A07B399}"/>
    <cellStyle name="Normal 41 3" xfId="28430" xr:uid="{EC486B1F-4F2C-4505-8F95-1EE7EA3FEB49}"/>
    <cellStyle name="Normal 41 30" xfId="28431" xr:uid="{2EAA7FD6-DC62-4230-BF38-A398F8558E6E}"/>
    <cellStyle name="Normal 41 31" xfId="28432" xr:uid="{CF80351F-F2AD-4284-9629-CF8414FAB296}"/>
    <cellStyle name="Normal 41 4" xfId="28433" xr:uid="{1C619A7C-05C7-4364-B5F9-D5A26A4D2948}"/>
    <cellStyle name="Normal 41 5" xfId="28434" xr:uid="{EDA33F7E-E077-4991-BE16-D1153F421BD5}"/>
    <cellStyle name="Normal 41 6" xfId="28435" xr:uid="{A837944A-B7AD-467A-99B2-0F2A363F8922}"/>
    <cellStyle name="Normal 41 7" xfId="28436" xr:uid="{C19E0969-AB37-4C1A-85A7-336AFCFBA5FC}"/>
    <cellStyle name="Normal 41 8" xfId="28437" xr:uid="{4FF49346-54F5-4ECE-8282-F79D3B249F4E}"/>
    <cellStyle name="Normal 41 9" xfId="28438" xr:uid="{060A071E-4E67-42C4-AF34-2C9F7716DCC3}"/>
    <cellStyle name="Normal 42" xfId="546" xr:uid="{883D3296-F8ED-4F12-A2BA-98CF3FD2FC84}"/>
    <cellStyle name="Normal 42 10" xfId="28439" xr:uid="{A4D20F72-3DFD-4C1A-B887-6CC99685A522}"/>
    <cellStyle name="Normal 42 11" xfId="28440" xr:uid="{53C044A2-C934-46FF-B62F-157A53886029}"/>
    <cellStyle name="Normal 42 12" xfId="28441" xr:uid="{563954C5-7F20-4CE9-B9F8-207280E3A1C0}"/>
    <cellStyle name="Normal 42 13" xfId="28442" xr:uid="{08AC0B67-ACA7-44D1-B20C-D4EE277BEBDA}"/>
    <cellStyle name="Normal 42 14" xfId="28443" xr:uid="{1AC4A7AC-9D42-420E-A293-7F963F758313}"/>
    <cellStyle name="Normal 42 15" xfId="28444" xr:uid="{920CF00D-4099-4983-B4FE-F434FD0EA562}"/>
    <cellStyle name="Normal 42 16" xfId="28445" xr:uid="{89F92D0C-855C-4344-89E9-441150E666A3}"/>
    <cellStyle name="Normal 42 17" xfId="28446" xr:uid="{9AFE9648-5B0C-4F28-B2A0-ABEF243379BC}"/>
    <cellStyle name="Normal 42 18" xfId="28447" xr:uid="{370579FD-B15B-4CF3-966F-1672E3291E76}"/>
    <cellStyle name="Normal 42 19" xfId="28448" xr:uid="{AF6FDB9A-7CDE-475C-8F7B-5CD4AC529715}"/>
    <cellStyle name="Normal 42 2" xfId="28449" xr:uid="{F54910CA-34EE-4DD3-9BC8-DF3347A6D092}"/>
    <cellStyle name="Normal 42 20" xfId="28450" xr:uid="{B718E9CE-4EEF-461E-AACE-83D6AD01F191}"/>
    <cellStyle name="Normal 42 21" xfId="28451" xr:uid="{3880354D-AEF8-4476-B15C-964F22A62017}"/>
    <cellStyle name="Normal 42 22" xfId="28452" xr:uid="{D28CB95A-24B3-4A17-A9AB-D7502E5305C8}"/>
    <cellStyle name="Normal 42 23" xfId="28453" xr:uid="{494B826B-C7FE-4D37-92C9-32CD1493A52B}"/>
    <cellStyle name="Normal 42 24" xfId="28454" xr:uid="{2F48E9FD-6E8B-455C-97D0-47304DD1D05E}"/>
    <cellStyle name="Normal 42 25" xfId="28455" xr:uid="{8326FFFA-47B7-4E96-A751-3E020C6BBB62}"/>
    <cellStyle name="Normal 42 26" xfId="28456" xr:uid="{21D15975-6D87-4FEA-89D7-D9BD9314E05B}"/>
    <cellStyle name="Normal 42 27" xfId="28457" xr:uid="{BE10068D-F9E5-4C73-A7BE-24BB13CDDB88}"/>
    <cellStyle name="Normal 42 28" xfId="28458" xr:uid="{22830462-6630-43C5-ADE1-6E818F75FD62}"/>
    <cellStyle name="Normal 42 29" xfId="28459" xr:uid="{B5F000B5-AC5F-46D8-8141-9D9D52B838A3}"/>
    <cellStyle name="Normal 42 3" xfId="28460" xr:uid="{ADC4C3E2-C0DD-4894-A8B2-F990975C4546}"/>
    <cellStyle name="Normal 42 30" xfId="28461" xr:uid="{41E73438-F141-4669-9492-2DA6ADD0026F}"/>
    <cellStyle name="Normal 42 31" xfId="28462" xr:uid="{5C0C41DE-64C6-46C0-A003-1C27DF96ABAC}"/>
    <cellStyle name="Normal 42 4" xfId="28463" xr:uid="{4F27CE7F-FB1E-45FC-B84C-D5C47ADCD722}"/>
    <cellStyle name="Normal 42 5" xfId="28464" xr:uid="{279814F8-9FBE-421E-B767-196B5A3A9BA7}"/>
    <cellStyle name="Normal 42 6" xfId="28465" xr:uid="{84F27F79-7C72-489B-B0CC-3D088878A402}"/>
    <cellStyle name="Normal 42 7" xfId="28466" xr:uid="{952A98BC-28F8-442B-9521-71D182CDA860}"/>
    <cellStyle name="Normal 42 8" xfId="28467" xr:uid="{8E8A1747-A5A7-4982-AE92-3E51B9A0AC19}"/>
    <cellStyle name="Normal 42 9" xfId="28468" xr:uid="{FC83D28B-E6AC-4A74-9A59-05000655C67D}"/>
    <cellStyle name="Normal 43" xfId="547" xr:uid="{BC442EEE-1EA1-4570-AF08-5F3D5C56338C}"/>
    <cellStyle name="Normal 44" xfId="548" xr:uid="{ACDB6695-69C4-43EE-8FA5-4F655799ADFC}"/>
    <cellStyle name="Normal 44 2" xfId="549" xr:uid="{6DA7EF79-5376-4C91-9565-4EC94BE00620}"/>
    <cellStyle name="Normal 44 3" xfId="550" xr:uid="{1112E209-E5D2-411B-8652-269517E78375}"/>
    <cellStyle name="Normal 44 4" xfId="551" xr:uid="{8B64FCC8-5180-4F20-8D1D-1AB0C6037C8E}"/>
    <cellStyle name="Normal 44 5" xfId="552" xr:uid="{86D07283-7CFA-41DB-8A2A-9AD353B52C3F}"/>
    <cellStyle name="Normal 44 6" xfId="553" xr:uid="{63EF0CC6-0C03-4F70-9D86-AEB6589BCB54}"/>
    <cellStyle name="Normal 44 7" xfId="554" xr:uid="{BFAC4DC1-6861-43F4-AC43-A5C1D9F0C521}"/>
    <cellStyle name="Normal 44 8" xfId="555" xr:uid="{488A9E2D-EB26-43B7-AB4F-4BEDF9BD2890}"/>
    <cellStyle name="Normal 45" xfId="556" xr:uid="{D338C728-8FBD-4E45-AD49-18DF5AD95FDD}"/>
    <cellStyle name="Normal 45 10" xfId="28469" xr:uid="{2D9F2071-D920-4BA7-AF7E-DC94BE523CA6}"/>
    <cellStyle name="Normal 45 10 10" xfId="28470" xr:uid="{22C53D22-D9CD-49BF-9FBC-9D4D21DF1DDB}"/>
    <cellStyle name="Normal 45 10 11" xfId="28471" xr:uid="{4FEE516A-B3BA-493C-9E81-FDE8ECA976E6}"/>
    <cellStyle name="Normal 45 10 12" xfId="28472" xr:uid="{3E903027-2CE0-42D0-8E76-6E2692B5298A}"/>
    <cellStyle name="Normal 45 10 13" xfId="28473" xr:uid="{196F3BD0-7925-418B-BE10-5A2DC9FD2FAA}"/>
    <cellStyle name="Normal 45 10 14" xfId="28474" xr:uid="{AD0DF1D9-443F-4C41-918C-66843E63A640}"/>
    <cellStyle name="Normal 45 10 15" xfId="28475" xr:uid="{9452796E-4EA5-41B8-B710-D1E46EB84250}"/>
    <cellStyle name="Normal 45 10 16" xfId="28476" xr:uid="{C5407D5A-C4AF-4C66-8B63-E7EAC7FEB6D5}"/>
    <cellStyle name="Normal 45 10 17" xfId="28477" xr:uid="{6CC503B8-8B6C-49B2-8D53-6C3A7374DCF1}"/>
    <cellStyle name="Normal 45 10 18" xfId="28478" xr:uid="{6FF0B432-3922-4559-8A01-A04D1EC3C96F}"/>
    <cellStyle name="Normal 45 10 19" xfId="28479" xr:uid="{EA75913F-001A-49CD-B473-E32D19923903}"/>
    <cellStyle name="Normal 45 10 2" xfId="28480" xr:uid="{DCB0133D-FDFF-4BDE-AAB2-33D8B10AC920}"/>
    <cellStyle name="Normal 45 10 20" xfId="28481" xr:uid="{73F879EF-7831-4DC9-8E62-CC55D378F0BC}"/>
    <cellStyle name="Normal 45 10 21" xfId="28482" xr:uid="{C34F2187-4819-4DEC-8A95-E6126A8D193A}"/>
    <cellStyle name="Normal 45 10 22" xfId="28483" xr:uid="{27F1A397-42CA-4082-BC4A-996411DBE3DB}"/>
    <cellStyle name="Normal 45 10 3" xfId="28484" xr:uid="{75BB7377-AA18-4C37-B53E-8BE079D5D2A3}"/>
    <cellStyle name="Normal 45 10 4" xfId="28485" xr:uid="{D747BDA2-624F-423C-A120-A64C297E8D74}"/>
    <cellStyle name="Normal 45 10 5" xfId="28486" xr:uid="{14DFA09F-2779-404E-BA95-761953944C14}"/>
    <cellStyle name="Normal 45 10 6" xfId="28487" xr:uid="{2C027297-799C-40DA-B4CB-FFDFEDD58021}"/>
    <cellStyle name="Normal 45 10 7" xfId="28488" xr:uid="{19B7D3C1-9E53-4EB9-A2D2-AA92F0CB2C61}"/>
    <cellStyle name="Normal 45 10 8" xfId="28489" xr:uid="{23E2E4A8-4B85-41F1-9E82-DB0B0729C3BA}"/>
    <cellStyle name="Normal 45 10 9" xfId="28490" xr:uid="{0F12E2D4-7F4F-43DB-A2F4-6417069858DD}"/>
    <cellStyle name="Normal 45 11" xfId="28491" xr:uid="{91C60F2C-AE55-4309-9BF3-53CE3C4BC2C0}"/>
    <cellStyle name="Normal 45 12" xfId="28492" xr:uid="{896B2193-5114-4357-9CE9-D69F7FD0425B}"/>
    <cellStyle name="Normal 45 13" xfId="28493" xr:uid="{D05D1FB1-0BDB-45C2-805D-0830E67271C0}"/>
    <cellStyle name="Normal 45 14" xfId="28494" xr:uid="{64E005B9-3425-4CFD-8741-CF6F89D5ABA1}"/>
    <cellStyle name="Normal 45 15" xfId="28495" xr:uid="{D73FB758-AE66-4100-B483-7A2CAD39A54B}"/>
    <cellStyle name="Normal 45 16" xfId="28496" xr:uid="{798DCC4A-FC67-40CA-8E92-4D266CC3DA2C}"/>
    <cellStyle name="Normal 45 17" xfId="28497" xr:uid="{F5E0A86B-3E0C-4A37-A9CC-629B510B1664}"/>
    <cellStyle name="Normal 45 18" xfId="28498" xr:uid="{44DB412E-FDF2-478F-83AD-55C44243FF95}"/>
    <cellStyle name="Normal 45 19" xfId="28499" xr:uid="{BA05E0A4-D023-44F3-8FE6-7D010E15D4B6}"/>
    <cellStyle name="Normal 45 2" xfId="28500" xr:uid="{2A58EAD2-A703-4982-AAF4-A40AA4F76CE6}"/>
    <cellStyle name="Normal 45 2 10" xfId="28501" xr:uid="{CEBA7CF1-F4A6-451B-ADC8-A155EB653C7B}"/>
    <cellStyle name="Normal 45 2 11" xfId="28502" xr:uid="{B69A8397-38FA-453B-B73C-5FF202097B53}"/>
    <cellStyle name="Normal 45 2 12" xfId="28503" xr:uid="{7094AD69-6E40-4698-A36B-77C354EDA6BC}"/>
    <cellStyle name="Normal 45 2 13" xfId="28504" xr:uid="{21A5B047-966C-4298-86D2-6166BA0B8ED9}"/>
    <cellStyle name="Normal 45 2 14" xfId="28505" xr:uid="{E8864A8B-E457-4113-8197-EF5DCD073BB2}"/>
    <cellStyle name="Normal 45 2 15" xfId="28506" xr:uid="{40268573-61DF-428C-9427-7A8613B90FF2}"/>
    <cellStyle name="Normal 45 2 16" xfId="28507" xr:uid="{24E0892A-4333-442C-90CF-D27EB138759B}"/>
    <cellStyle name="Normal 45 2 17" xfId="28508" xr:uid="{C1A69812-2258-4413-A662-7C0ED7D0FE33}"/>
    <cellStyle name="Normal 45 2 18" xfId="28509" xr:uid="{6E5B88F6-7B98-488C-9259-7DC483AA5A97}"/>
    <cellStyle name="Normal 45 2 19" xfId="28510" xr:uid="{D16BBA91-E6D6-40FD-A5CE-3DC655068929}"/>
    <cellStyle name="Normal 45 2 2" xfId="28511" xr:uid="{E33FEB28-C389-4BC6-A6DD-26487552A468}"/>
    <cellStyle name="Normal 45 2 20" xfId="28512" xr:uid="{3DE34B6E-4DA3-4E36-8D4E-B96F5CB6FFB8}"/>
    <cellStyle name="Normal 45 2 21" xfId="28513" xr:uid="{30FF4F13-84A3-494B-9DAE-FA7AC7835C7A}"/>
    <cellStyle name="Normal 45 2 22" xfId="28514" xr:uid="{1E82F14B-508C-44C1-BC71-ED8E56061817}"/>
    <cellStyle name="Normal 45 2 3" xfId="28515" xr:uid="{1B3B51AC-D04B-4C07-A36E-2AE35D655A21}"/>
    <cellStyle name="Normal 45 2 4" xfId="28516" xr:uid="{7126FBC6-2E8A-4845-BB62-47AC192908AE}"/>
    <cellStyle name="Normal 45 2 5" xfId="28517" xr:uid="{741C901E-B202-4F25-A08C-69995C88025C}"/>
    <cellStyle name="Normal 45 2 6" xfId="28518" xr:uid="{03F1CB4B-0666-40BC-B11D-CB4A0D8FE076}"/>
    <cellStyle name="Normal 45 2 7" xfId="28519" xr:uid="{1F689D9E-2C27-4949-881F-1ED11368844B}"/>
    <cellStyle name="Normal 45 2 8" xfId="28520" xr:uid="{6E9471E3-E9E4-444D-A1CB-FC656FA2EF50}"/>
    <cellStyle name="Normal 45 2 9" xfId="28521" xr:uid="{84331984-7952-4075-A298-F927BBE69D11}"/>
    <cellStyle name="Normal 45 20" xfId="28522" xr:uid="{E20E34B0-8761-4182-888D-5959EA35133D}"/>
    <cellStyle name="Normal 45 21" xfId="28523" xr:uid="{4B9D893A-B301-4FFD-AB8A-3069DBB9B470}"/>
    <cellStyle name="Normal 45 22" xfId="28524" xr:uid="{735F98BB-4B35-4256-9EAD-A7A4627A9527}"/>
    <cellStyle name="Normal 45 23" xfId="28525" xr:uid="{0B3D2213-57DA-41D3-90B4-CF0D6740EE29}"/>
    <cellStyle name="Normal 45 24" xfId="28526" xr:uid="{9AFA7BF3-43DE-45B0-B8B4-A0AF1DFB3AA5}"/>
    <cellStyle name="Normal 45 25" xfId="28527" xr:uid="{9E8FEF64-7D94-48B1-8DB5-69EB7E30F785}"/>
    <cellStyle name="Normal 45 26" xfId="28528" xr:uid="{7676BC02-8FF7-4E29-A732-AD20CC2BF323}"/>
    <cellStyle name="Normal 45 27" xfId="28529" xr:uid="{B0FB4CBC-C205-4CE7-A897-18056D53A982}"/>
    <cellStyle name="Normal 45 28" xfId="28530" xr:uid="{DF1ED6A8-D0C6-4D29-A338-53E3387CD1BD}"/>
    <cellStyle name="Normal 45 29" xfId="28531" xr:uid="{C3AE3816-AE2B-4830-9AB7-EF06AEF11AA1}"/>
    <cellStyle name="Normal 45 3" xfId="28532" xr:uid="{AFAC0484-36E5-4292-890B-D56E85934701}"/>
    <cellStyle name="Normal 45 3 10" xfId="28533" xr:uid="{8EAEE49D-059D-4111-89A0-E68402F648AC}"/>
    <cellStyle name="Normal 45 3 11" xfId="28534" xr:uid="{3CCF4B77-E31F-41D6-9A0B-2700210E0675}"/>
    <cellStyle name="Normal 45 3 12" xfId="28535" xr:uid="{6B4AC9DA-94A0-4BDB-A53E-0251178282F1}"/>
    <cellStyle name="Normal 45 3 13" xfId="28536" xr:uid="{B0A2F55D-7D81-4BB2-9E66-64156DBF7C4D}"/>
    <cellStyle name="Normal 45 3 14" xfId="28537" xr:uid="{CF94E59A-C94A-4AF7-B7C4-4447E9B69CDC}"/>
    <cellStyle name="Normal 45 3 15" xfId="28538" xr:uid="{5E8E25B7-CBCB-46C1-9412-E9DE82B3CF75}"/>
    <cellStyle name="Normal 45 3 16" xfId="28539" xr:uid="{9B2A44C2-7AF8-4BFF-A5DF-E43F0AE6FAB0}"/>
    <cellStyle name="Normal 45 3 17" xfId="28540" xr:uid="{60A3E40B-A16C-4389-8F49-E2942EACC82B}"/>
    <cellStyle name="Normal 45 3 18" xfId="28541" xr:uid="{6930C69A-8BB9-4F94-BDFE-863E48A27920}"/>
    <cellStyle name="Normal 45 3 19" xfId="28542" xr:uid="{CD53627F-684E-4575-8EDE-93508F52B491}"/>
    <cellStyle name="Normal 45 3 2" xfId="28543" xr:uid="{7EC8A00D-4014-4B0B-A867-79CFE552C309}"/>
    <cellStyle name="Normal 45 3 20" xfId="28544" xr:uid="{4579C4A9-A244-41E7-96D5-D75B0C024077}"/>
    <cellStyle name="Normal 45 3 21" xfId="28545" xr:uid="{96F7978C-F9FE-46B3-B8DB-47B821E5F8E5}"/>
    <cellStyle name="Normal 45 3 22" xfId="28546" xr:uid="{9B9C471C-7EB5-430D-A5E6-46E6A16DE687}"/>
    <cellStyle name="Normal 45 3 3" xfId="28547" xr:uid="{2162D179-1BAB-4A33-B805-357EC73CFE19}"/>
    <cellStyle name="Normal 45 3 4" xfId="28548" xr:uid="{9DA0FDE8-0ECE-40F5-BA81-EE58072ADCFF}"/>
    <cellStyle name="Normal 45 3 5" xfId="28549" xr:uid="{DFEFF6F4-3AF6-4B25-B240-8FC76C383A49}"/>
    <cellStyle name="Normal 45 3 6" xfId="28550" xr:uid="{9DAF6DB2-49F9-4FBD-A3AA-385EB693CCCA}"/>
    <cellStyle name="Normal 45 3 7" xfId="28551" xr:uid="{C22FA239-111F-452A-8FA2-FA02C18A95A1}"/>
    <cellStyle name="Normal 45 3 8" xfId="28552" xr:uid="{B39A3A3E-669F-4613-9CEE-FDA575073172}"/>
    <cellStyle name="Normal 45 3 9" xfId="28553" xr:uid="{3670F145-7E05-43FA-B527-829FEAC612EF}"/>
    <cellStyle name="Normal 45 30" xfId="28554" xr:uid="{30E33242-6F93-4925-B579-E5A80D302053}"/>
    <cellStyle name="Normal 45 31" xfId="28555" xr:uid="{C62A17FC-A074-44EA-BE76-73349D464AE3}"/>
    <cellStyle name="Normal 45 4" xfId="28556" xr:uid="{7CC26C78-9F97-4944-A208-156AF2D9BAE5}"/>
    <cellStyle name="Normal 45 4 10" xfId="28557" xr:uid="{115A2962-08E0-44E0-A1AE-90D31DDE477C}"/>
    <cellStyle name="Normal 45 4 11" xfId="28558" xr:uid="{0BF239B4-0415-454E-883B-BF616A729C23}"/>
    <cellStyle name="Normal 45 4 12" xfId="28559" xr:uid="{6D2F0E1C-13A2-4347-B7F2-EFFE55CE2EA9}"/>
    <cellStyle name="Normal 45 4 13" xfId="28560" xr:uid="{3EB96A44-C60D-44E1-954E-886D05E32F05}"/>
    <cellStyle name="Normal 45 4 14" xfId="28561" xr:uid="{C762F525-1416-4472-8528-536670AF6573}"/>
    <cellStyle name="Normal 45 4 15" xfId="28562" xr:uid="{667C250D-A65E-4ECF-AF2B-6A9BB1FC7C94}"/>
    <cellStyle name="Normal 45 4 16" xfId="28563" xr:uid="{1274691D-A924-41B9-A70F-C0072E0B8FF5}"/>
    <cellStyle name="Normal 45 4 17" xfId="28564" xr:uid="{5B55E2BB-B13F-4EA4-B120-E9826D1ABD57}"/>
    <cellStyle name="Normal 45 4 18" xfId="28565" xr:uid="{C8ACA064-3EB3-4DB4-92A8-10252C9D2228}"/>
    <cellStyle name="Normal 45 4 19" xfId="28566" xr:uid="{D0CF69A3-2E36-44EC-B480-B87BD36B9FC5}"/>
    <cellStyle name="Normal 45 4 2" xfId="28567" xr:uid="{B32A4BF5-4241-4ACB-BAB1-D23292446767}"/>
    <cellStyle name="Normal 45 4 20" xfId="28568" xr:uid="{9CC7A1F8-D661-46C1-AE11-D61CA727C446}"/>
    <cellStyle name="Normal 45 4 21" xfId="28569" xr:uid="{014531DB-1F84-4291-BAFB-7B2DDC3DD7A9}"/>
    <cellStyle name="Normal 45 4 22" xfId="28570" xr:uid="{B53DC1D4-71BE-4522-B510-F99E863ACDCE}"/>
    <cellStyle name="Normal 45 4 3" xfId="28571" xr:uid="{5030A8B4-15DD-4626-B25C-C6B04AC9498C}"/>
    <cellStyle name="Normal 45 4 4" xfId="28572" xr:uid="{B96B59C6-C234-4AF8-A1AF-4FF1876E3340}"/>
    <cellStyle name="Normal 45 4 5" xfId="28573" xr:uid="{2A88BC72-7CC5-48A8-8DE5-FD6C4FA662C8}"/>
    <cellStyle name="Normal 45 4 6" xfId="28574" xr:uid="{2D50CC10-EF13-4901-AD65-B036482FA173}"/>
    <cellStyle name="Normal 45 4 7" xfId="28575" xr:uid="{A1EDB334-5054-4A9C-A07C-54600B98DF70}"/>
    <cellStyle name="Normal 45 4 8" xfId="28576" xr:uid="{7DB01FB9-77A6-4349-B36F-8D89677D3156}"/>
    <cellStyle name="Normal 45 4 9" xfId="28577" xr:uid="{1BE3A80E-8DAE-442F-9CC4-3E59F085A879}"/>
    <cellStyle name="Normal 45 5" xfId="28578" xr:uid="{7C162268-6022-40D1-A9C7-D6AED9E569B5}"/>
    <cellStyle name="Normal 45 5 10" xfId="28579" xr:uid="{3C5103EE-588F-4A46-93F0-939EAF1DAF65}"/>
    <cellStyle name="Normal 45 5 11" xfId="28580" xr:uid="{3BC1D15B-C9CC-465F-8616-16AEAF0C25B2}"/>
    <cellStyle name="Normal 45 5 12" xfId="28581" xr:uid="{CEBB87BA-145F-4C5C-92D9-6E9E27F7D963}"/>
    <cellStyle name="Normal 45 5 13" xfId="28582" xr:uid="{9590460D-8436-4865-8C33-0964B5477AFD}"/>
    <cellStyle name="Normal 45 5 14" xfId="28583" xr:uid="{6EF49126-4F5D-4AE7-B206-921ABAE8F6B6}"/>
    <cellStyle name="Normal 45 5 15" xfId="28584" xr:uid="{404C89B9-9457-4C8C-8335-F37B4D722CA6}"/>
    <cellStyle name="Normal 45 5 16" xfId="28585" xr:uid="{A12351A0-F0FF-4B34-BD6B-65144B4D23DF}"/>
    <cellStyle name="Normal 45 5 17" xfId="28586" xr:uid="{769AF743-DA40-4D23-A294-CDA245B1D542}"/>
    <cellStyle name="Normal 45 5 18" xfId="28587" xr:uid="{34CDC9FC-DDDC-469D-9F79-342DD92A52E8}"/>
    <cellStyle name="Normal 45 5 19" xfId="28588" xr:uid="{07433446-7917-4FEB-8415-AA343105B8A0}"/>
    <cellStyle name="Normal 45 5 2" xfId="28589" xr:uid="{0F4F3008-69D1-43FA-B3BC-F59662C4820C}"/>
    <cellStyle name="Normal 45 5 20" xfId="28590" xr:uid="{66D38251-5DF8-4790-A468-626E897068A2}"/>
    <cellStyle name="Normal 45 5 21" xfId="28591" xr:uid="{5C66C3CD-5230-498D-BF51-DFF0384F0326}"/>
    <cellStyle name="Normal 45 5 22" xfId="28592" xr:uid="{B3D8F452-1AE7-4B6B-8579-97EF267AF0ED}"/>
    <cellStyle name="Normal 45 5 3" xfId="28593" xr:uid="{6B74EA08-DBAF-44FA-839B-61C8DA9E1864}"/>
    <cellStyle name="Normal 45 5 4" xfId="28594" xr:uid="{6B8AB341-63CD-4382-822E-F3301C4C07D4}"/>
    <cellStyle name="Normal 45 5 5" xfId="28595" xr:uid="{5B76DF76-2145-41C0-A47F-2A35FD1586C3}"/>
    <cellStyle name="Normal 45 5 6" xfId="28596" xr:uid="{53E4A21F-F5F1-4365-B734-E10D0250872C}"/>
    <cellStyle name="Normal 45 5 7" xfId="28597" xr:uid="{97E171A1-3240-4FAD-B12B-F849D9790EDB}"/>
    <cellStyle name="Normal 45 5 8" xfId="28598" xr:uid="{6C3A520E-1AD9-49B4-838D-1076B9269B02}"/>
    <cellStyle name="Normal 45 5 9" xfId="28599" xr:uid="{2C2487BB-9B4F-4AFB-9A55-1B65A356047B}"/>
    <cellStyle name="Normal 45 6" xfId="28600" xr:uid="{036E8EE4-8DE4-44CE-B04F-786E586FC799}"/>
    <cellStyle name="Normal 45 6 10" xfId="28601" xr:uid="{CA63EEB0-8DE8-493F-909C-C3258208BFF7}"/>
    <cellStyle name="Normal 45 6 11" xfId="28602" xr:uid="{4EA115FE-CAAB-426C-8E1F-046D1C3CD831}"/>
    <cellStyle name="Normal 45 6 12" xfId="28603" xr:uid="{B636B174-BC07-46E9-A92B-F088BE872C87}"/>
    <cellStyle name="Normal 45 6 13" xfId="28604" xr:uid="{3D823468-D138-40F5-830D-6F5C841F55FC}"/>
    <cellStyle name="Normal 45 6 14" xfId="28605" xr:uid="{91C1EEF0-7F30-4C82-950D-E1928FC8AECB}"/>
    <cellStyle name="Normal 45 6 15" xfId="28606" xr:uid="{7A4E0F58-8DDF-4066-ADF8-19B6779E9D7C}"/>
    <cellStyle name="Normal 45 6 16" xfId="28607" xr:uid="{87581765-F621-43BD-B951-C54276A9D196}"/>
    <cellStyle name="Normal 45 6 17" xfId="28608" xr:uid="{B9F543A4-AC50-4D7B-B7D7-B17E1E611FC8}"/>
    <cellStyle name="Normal 45 6 18" xfId="28609" xr:uid="{136534C9-D96D-46AD-A235-F97103931977}"/>
    <cellStyle name="Normal 45 6 19" xfId="28610" xr:uid="{436D4C37-8761-4DB0-952E-EF8DB11158E0}"/>
    <cellStyle name="Normal 45 6 2" xfId="28611" xr:uid="{F3850B0B-2237-4981-B930-1C7977F8D702}"/>
    <cellStyle name="Normal 45 6 20" xfId="28612" xr:uid="{2B79DDB6-B42C-454E-8DE6-56A403D7660D}"/>
    <cellStyle name="Normal 45 6 21" xfId="28613" xr:uid="{1530E104-B5F1-405D-AD5F-4A9A489152D2}"/>
    <cellStyle name="Normal 45 6 22" xfId="28614" xr:uid="{41F59076-523C-4252-8045-1D51F9170F78}"/>
    <cellStyle name="Normal 45 6 3" xfId="28615" xr:uid="{343C0919-53BD-42C5-9E63-B7B21065071A}"/>
    <cellStyle name="Normal 45 6 4" xfId="28616" xr:uid="{D3791B9E-F6E3-4506-B1C0-DD8C44BACC34}"/>
    <cellStyle name="Normal 45 6 5" xfId="28617" xr:uid="{E67C7B96-C779-46D9-8A6E-DC9AC418C4FD}"/>
    <cellStyle name="Normal 45 6 6" xfId="28618" xr:uid="{E34C3AB3-9BB9-48AC-982C-1EBC027BC977}"/>
    <cellStyle name="Normal 45 6 7" xfId="28619" xr:uid="{A9E6A145-F045-4410-9A4E-DE7F18622287}"/>
    <cellStyle name="Normal 45 6 8" xfId="28620" xr:uid="{F313423A-B15D-47A2-8536-DAD4F8B90277}"/>
    <cellStyle name="Normal 45 6 9" xfId="28621" xr:uid="{413CDEC5-B9EB-4E12-8AD0-7829D9A65DA2}"/>
    <cellStyle name="Normal 45 7" xfId="28622" xr:uid="{2A74FFD7-E728-41C7-AD1E-ACDFDA30506C}"/>
    <cellStyle name="Normal 45 7 10" xfId="28623" xr:uid="{755BF103-B53B-448F-BE5E-0D751913C6C7}"/>
    <cellStyle name="Normal 45 7 11" xfId="28624" xr:uid="{843BCE45-7310-4021-A474-B1AB9E63FAB1}"/>
    <cellStyle name="Normal 45 7 12" xfId="28625" xr:uid="{DB23834B-33FE-4BEC-87CF-C5123717FCB9}"/>
    <cellStyle name="Normal 45 7 13" xfId="28626" xr:uid="{7182EFE3-7034-47E7-B494-B7E2A08E04B7}"/>
    <cellStyle name="Normal 45 7 14" xfId="28627" xr:uid="{A100B825-2878-438B-8398-1087DCEA87F5}"/>
    <cellStyle name="Normal 45 7 15" xfId="28628" xr:uid="{E39CB190-1785-4CB8-A5D5-D3F802479DC0}"/>
    <cellStyle name="Normal 45 7 16" xfId="28629" xr:uid="{0707CBD9-D0EC-4119-90D6-079175E81AE0}"/>
    <cellStyle name="Normal 45 7 17" xfId="28630" xr:uid="{D6D437E8-749E-4E56-B5B0-54364F46B75E}"/>
    <cellStyle name="Normal 45 7 18" xfId="28631" xr:uid="{3A99CC11-AE43-4EB0-BF0E-B546238DEE69}"/>
    <cellStyle name="Normal 45 7 19" xfId="28632" xr:uid="{24B91F55-FABA-433C-B7ED-66DC5A3DF131}"/>
    <cellStyle name="Normal 45 7 2" xfId="28633" xr:uid="{FA9036D1-B5D0-4FE5-81E9-9AA9C09ED6C8}"/>
    <cellStyle name="Normal 45 7 20" xfId="28634" xr:uid="{EA4B6D52-5621-46F7-9385-72CBD0E39373}"/>
    <cellStyle name="Normal 45 7 21" xfId="28635" xr:uid="{4FF729C5-CFEE-408E-A5BB-785D960ECCAB}"/>
    <cellStyle name="Normal 45 7 22" xfId="28636" xr:uid="{30E0674E-7C87-49D8-8FB9-D53EF9A037A1}"/>
    <cellStyle name="Normal 45 7 3" xfId="28637" xr:uid="{7EF4B60E-F232-44B4-8D5F-805D5E91B151}"/>
    <cellStyle name="Normal 45 7 4" xfId="28638" xr:uid="{4A775A6B-BC6E-469E-8CC2-DAEFE9940FCA}"/>
    <cellStyle name="Normal 45 7 5" xfId="28639" xr:uid="{87F454ED-32F3-419B-95F2-7B7D0F7CC4D7}"/>
    <cellStyle name="Normal 45 7 6" xfId="28640" xr:uid="{70B29A86-DC48-475C-A55F-0A0F3D3C6456}"/>
    <cellStyle name="Normal 45 7 7" xfId="28641" xr:uid="{0EB1D005-3D10-4057-98BC-27C44C6AF8D9}"/>
    <cellStyle name="Normal 45 7 8" xfId="28642" xr:uid="{7FA1F642-225D-42D8-A875-56851B6A5361}"/>
    <cellStyle name="Normal 45 7 9" xfId="28643" xr:uid="{BA3EEEE6-6E58-46BD-88F6-7CCF43093A29}"/>
    <cellStyle name="Normal 45 8" xfId="28644" xr:uid="{A5FCF098-972D-4DBF-A0B0-86503AD00D80}"/>
    <cellStyle name="Normal 45 8 10" xfId="28645" xr:uid="{129D7E71-875D-44ED-B978-F0658F4DDD88}"/>
    <cellStyle name="Normal 45 8 11" xfId="28646" xr:uid="{8B2F8E4B-240D-4939-9E94-C09FC92974A0}"/>
    <cellStyle name="Normal 45 8 12" xfId="28647" xr:uid="{A2740B59-9448-4D10-98EF-1CF619E80782}"/>
    <cellStyle name="Normal 45 8 13" xfId="28648" xr:uid="{35D3FED4-5BB9-45BA-AA44-BE86AE287735}"/>
    <cellStyle name="Normal 45 8 14" xfId="28649" xr:uid="{5C2D8538-6ABD-4900-A27B-C1CB84D27D72}"/>
    <cellStyle name="Normal 45 8 15" xfId="28650" xr:uid="{995F2EA5-60C9-43EC-AF22-A5964D7B0540}"/>
    <cellStyle name="Normal 45 8 16" xfId="28651" xr:uid="{878BECFC-4E29-4DB8-B70E-BE2787E2D234}"/>
    <cellStyle name="Normal 45 8 17" xfId="28652" xr:uid="{E52D575A-F0A4-4F63-912B-89B4EDE5388C}"/>
    <cellStyle name="Normal 45 8 18" xfId="28653" xr:uid="{E0E63D2F-57D2-4693-8791-5976BCEBCFD6}"/>
    <cellStyle name="Normal 45 8 19" xfId="28654" xr:uid="{D046F48E-772D-476E-812F-5F2227DA8201}"/>
    <cellStyle name="Normal 45 8 2" xfId="28655" xr:uid="{A35A1D7C-A038-43CF-B715-64BEB2BF5E57}"/>
    <cellStyle name="Normal 45 8 20" xfId="28656" xr:uid="{30ECDFFF-BB30-42C3-96C6-6A966E85C4D4}"/>
    <cellStyle name="Normal 45 8 21" xfId="28657" xr:uid="{30DE4C3C-87A3-4B7F-848C-F17F6DD88C8B}"/>
    <cellStyle name="Normal 45 8 22" xfId="28658" xr:uid="{A06FF988-FD1F-4203-8DE4-5751C93DE69B}"/>
    <cellStyle name="Normal 45 8 3" xfId="28659" xr:uid="{CC23E842-0667-4927-9F45-D8C5E6A28C36}"/>
    <cellStyle name="Normal 45 8 4" xfId="28660" xr:uid="{458F9EA5-8ACC-4B6E-A46A-A7C2C1AF4A09}"/>
    <cellStyle name="Normal 45 8 5" xfId="28661" xr:uid="{36726541-F628-43F6-812C-A6BF03600E0E}"/>
    <cellStyle name="Normal 45 8 6" xfId="28662" xr:uid="{21B06D85-5E87-46A7-B2D5-BFB3467286DA}"/>
    <cellStyle name="Normal 45 8 7" xfId="28663" xr:uid="{932D4B78-5200-4949-93E2-9D43C09C1921}"/>
    <cellStyle name="Normal 45 8 8" xfId="28664" xr:uid="{BD71D461-1102-4D6C-8220-262835366822}"/>
    <cellStyle name="Normal 45 8 9" xfId="28665" xr:uid="{8E533E6F-E5F9-404E-87BF-82A9EA086A9C}"/>
    <cellStyle name="Normal 45 9" xfId="28666" xr:uid="{22C07504-F3E3-477F-BE2A-554CEDB1BB33}"/>
    <cellStyle name="Normal 45 9 10" xfId="28667" xr:uid="{8EEF4FD4-F421-4BCF-90EA-694F73E5CAC2}"/>
    <cellStyle name="Normal 45 9 11" xfId="28668" xr:uid="{CAED55F2-1A8F-40E7-8C07-D75B3A7BB75A}"/>
    <cellStyle name="Normal 45 9 12" xfId="28669" xr:uid="{658C14C8-955B-4473-931A-63B80D6B5827}"/>
    <cellStyle name="Normal 45 9 13" xfId="28670" xr:uid="{506E9C25-83F7-4152-88A3-902D70768B09}"/>
    <cellStyle name="Normal 45 9 14" xfId="28671" xr:uid="{C6BCAA79-134A-4C0E-A563-3982DAEB7B6F}"/>
    <cellStyle name="Normal 45 9 15" xfId="28672" xr:uid="{ED0E180E-9EA3-46EA-B490-4D22373EC6E3}"/>
    <cellStyle name="Normal 45 9 16" xfId="28673" xr:uid="{290A7EBA-3AA4-4496-9D0B-05594CC53C86}"/>
    <cellStyle name="Normal 45 9 17" xfId="28674" xr:uid="{F3E218D3-DB66-40E1-83F3-2BBCDCD7D5AF}"/>
    <cellStyle name="Normal 45 9 18" xfId="28675" xr:uid="{7AD8ABA8-B868-4F45-9050-40FA25343E59}"/>
    <cellStyle name="Normal 45 9 19" xfId="28676" xr:uid="{56FE4540-B69C-4732-88A9-116993AD88BA}"/>
    <cellStyle name="Normal 45 9 2" xfId="28677" xr:uid="{07FC0D4C-135C-4D60-A36D-DE0E4462420A}"/>
    <cellStyle name="Normal 45 9 20" xfId="28678" xr:uid="{0BAE46EE-EFDF-42B7-B7AB-5B0A5128AFE9}"/>
    <cellStyle name="Normal 45 9 21" xfId="28679" xr:uid="{86A8FB34-87FD-4BBE-834C-24AC1CFC4019}"/>
    <cellStyle name="Normal 45 9 22" xfId="28680" xr:uid="{0AF26108-0E7A-4BE4-ACED-79B5E4A8C6E5}"/>
    <cellStyle name="Normal 45 9 3" xfId="28681" xr:uid="{CF1F66B4-1850-41D1-98F2-DCA3C249A52C}"/>
    <cellStyle name="Normal 45 9 4" xfId="28682" xr:uid="{BC873582-1501-4601-AA51-50A542A75D46}"/>
    <cellStyle name="Normal 45 9 5" xfId="28683" xr:uid="{8C5B5735-7336-4399-9075-7F64C691F27B}"/>
    <cellStyle name="Normal 45 9 6" xfId="28684" xr:uid="{B31FC558-D1FA-4F66-B46A-5F985CD97E54}"/>
    <cellStyle name="Normal 45 9 7" xfId="28685" xr:uid="{144A8FCF-CD2C-45A5-A0A0-62D3370B2A79}"/>
    <cellStyle name="Normal 45 9 8" xfId="28686" xr:uid="{96797499-4450-4A57-81A6-4425AE3D079C}"/>
    <cellStyle name="Normal 45 9 9" xfId="28687" xr:uid="{F4B85276-0236-44B2-B7B2-AF59F3686593}"/>
    <cellStyle name="Normal 46" xfId="557" xr:uid="{8D6C09E4-E46E-4CA5-AB82-5C4EEB5CE72D}"/>
    <cellStyle name="Normal 46 10" xfId="28688" xr:uid="{5B8BCD04-72C1-4C94-BDDA-5687EC7E8537}"/>
    <cellStyle name="Normal 46 10 10" xfId="28689" xr:uid="{0DCA4AB9-5A23-4D6E-9988-E8DF17B8A7E2}"/>
    <cellStyle name="Normal 46 10 11" xfId="28690" xr:uid="{3E5F66AD-5E95-45AE-9588-E473964E3671}"/>
    <cellStyle name="Normal 46 10 12" xfId="28691" xr:uid="{5E842BA5-EDE3-4FCE-BB59-F61180DD42F2}"/>
    <cellStyle name="Normal 46 10 13" xfId="28692" xr:uid="{5DCC79E0-9EA8-4CF8-9609-2A0CBBB22DCA}"/>
    <cellStyle name="Normal 46 10 14" xfId="28693" xr:uid="{F2512E92-6207-43B1-BC80-0A2783FBF9C9}"/>
    <cellStyle name="Normal 46 10 15" xfId="28694" xr:uid="{BA6AE94A-0502-4635-8CD3-9F245A287317}"/>
    <cellStyle name="Normal 46 10 16" xfId="28695" xr:uid="{D37FD260-5A9A-481F-B178-24BC3BA2862F}"/>
    <cellStyle name="Normal 46 10 17" xfId="28696" xr:uid="{38CA07D7-05D9-47D6-8228-ED5C7FDDF3FF}"/>
    <cellStyle name="Normal 46 10 18" xfId="28697" xr:uid="{E6E8FF2B-6648-4B8E-B2FE-2712D633ECAD}"/>
    <cellStyle name="Normal 46 10 19" xfId="28698" xr:uid="{73608D77-D801-48D9-987D-3704149395A6}"/>
    <cellStyle name="Normal 46 10 2" xfId="28699" xr:uid="{002B24EC-FB9E-4FBD-A835-3F6C76635281}"/>
    <cellStyle name="Normal 46 10 20" xfId="28700" xr:uid="{F1FA9B7D-68CF-4C4B-88D2-0C237CD04E12}"/>
    <cellStyle name="Normal 46 10 21" xfId="28701" xr:uid="{43CA85EA-4B4B-4723-995C-8A746A60DD21}"/>
    <cellStyle name="Normal 46 10 22" xfId="28702" xr:uid="{336CBA91-5DA4-45E0-BA2D-8669EEE61D0B}"/>
    <cellStyle name="Normal 46 10 3" xfId="28703" xr:uid="{A9EA9FB1-7BFD-43B5-B921-C611B9809792}"/>
    <cellStyle name="Normal 46 10 4" xfId="28704" xr:uid="{033CE5C9-BAA6-43CB-92E3-B9DC395ACAE1}"/>
    <cellStyle name="Normal 46 10 5" xfId="28705" xr:uid="{0A297734-B187-4B6C-BCD6-15F698AC268C}"/>
    <cellStyle name="Normal 46 10 6" xfId="28706" xr:uid="{AC4131CE-637D-482B-BB6A-19CF99E2AB0D}"/>
    <cellStyle name="Normal 46 10 7" xfId="28707" xr:uid="{17E4FAB3-5627-4E35-B7C7-FC4AA91D4295}"/>
    <cellStyle name="Normal 46 10 8" xfId="28708" xr:uid="{286D7282-88C1-4E54-98AD-5BC84B63FAD9}"/>
    <cellStyle name="Normal 46 10 9" xfId="28709" xr:uid="{911C54BA-8660-4C76-B65B-3122EF4CC829}"/>
    <cellStyle name="Normal 46 11" xfId="28710" xr:uid="{1C50E24C-78B9-49D2-A3E7-ECDED0B696C0}"/>
    <cellStyle name="Normal 46 12" xfId="28711" xr:uid="{528B9A38-4BA5-4767-AF54-7C7AE832CB94}"/>
    <cellStyle name="Normal 46 13" xfId="28712" xr:uid="{C4DC8505-A8D7-47F0-AAE1-7B4E08945160}"/>
    <cellStyle name="Normal 46 14" xfId="28713" xr:uid="{D5B7118E-C25E-4D2C-A830-5FA2799A7199}"/>
    <cellStyle name="Normal 46 15" xfId="28714" xr:uid="{85925A49-E374-495A-9F89-B5ED8EF6EBC5}"/>
    <cellStyle name="Normal 46 16" xfId="28715" xr:uid="{8BC9E7EE-1A19-4722-B9BF-369B6441D7E7}"/>
    <cellStyle name="Normal 46 17" xfId="28716" xr:uid="{B53AC513-E1AC-4C46-928C-8135DC1FEF85}"/>
    <cellStyle name="Normal 46 18" xfId="28717" xr:uid="{2E53E3DF-0E1F-4BE2-A15F-9A8047B26F3C}"/>
    <cellStyle name="Normal 46 19" xfId="28718" xr:uid="{B0DF6262-7B5A-4772-B276-CC7D1FBCFA57}"/>
    <cellStyle name="Normal 46 2" xfId="28719" xr:uid="{BBB43C67-791D-4777-8A48-9C34763E3971}"/>
    <cellStyle name="Normal 46 2 10" xfId="28720" xr:uid="{507FF327-AA5F-45E3-BB6C-9E624F3C4810}"/>
    <cellStyle name="Normal 46 2 11" xfId="28721" xr:uid="{D40E306F-8727-4CF7-BE46-10103D1A87A7}"/>
    <cellStyle name="Normal 46 2 12" xfId="28722" xr:uid="{7520A22B-9277-4F00-A0EA-8035DF73807C}"/>
    <cellStyle name="Normal 46 2 13" xfId="28723" xr:uid="{CE036562-68C3-4326-9C82-FECC1800136A}"/>
    <cellStyle name="Normal 46 2 14" xfId="28724" xr:uid="{53E2D1D7-354D-463C-9E2A-A7853FD78DD3}"/>
    <cellStyle name="Normal 46 2 15" xfId="28725" xr:uid="{EC7BDC44-986F-4811-A8A5-23489F8B39FC}"/>
    <cellStyle name="Normal 46 2 16" xfId="28726" xr:uid="{9C7D8339-616E-4EDF-B961-D8B5D6ABCDCE}"/>
    <cellStyle name="Normal 46 2 17" xfId="28727" xr:uid="{5D0C9E72-5297-41C2-86BE-06F0D62D6235}"/>
    <cellStyle name="Normal 46 2 18" xfId="28728" xr:uid="{D878BBBF-A27C-40BE-81AF-1A7DC35245F0}"/>
    <cellStyle name="Normal 46 2 19" xfId="28729" xr:uid="{A80B677F-AFE1-462B-8B40-7B384832724B}"/>
    <cellStyle name="Normal 46 2 2" xfId="28730" xr:uid="{911582A6-A8BB-4067-8B01-57ED5BCE6C1C}"/>
    <cellStyle name="Normal 46 2 20" xfId="28731" xr:uid="{8D011231-182B-4495-8751-7ED250513B03}"/>
    <cellStyle name="Normal 46 2 21" xfId="28732" xr:uid="{4CCAFA69-CEDC-4822-BEE1-11277B086DC7}"/>
    <cellStyle name="Normal 46 2 22" xfId="28733" xr:uid="{CD7E6555-1866-4734-A546-A56167857CF5}"/>
    <cellStyle name="Normal 46 2 3" xfId="28734" xr:uid="{F2EBDB07-1D10-4F39-BDF9-0FD023101CC0}"/>
    <cellStyle name="Normal 46 2 4" xfId="28735" xr:uid="{19F9CE49-7135-45B7-8F94-C508AC183A45}"/>
    <cellStyle name="Normal 46 2 5" xfId="28736" xr:uid="{A162CF3C-C2BA-4F46-A705-2C3F4558ED15}"/>
    <cellStyle name="Normal 46 2 6" xfId="28737" xr:uid="{5F8E96FB-AC39-42DB-AEB5-864E3A43389C}"/>
    <cellStyle name="Normal 46 2 7" xfId="28738" xr:uid="{F9867303-88C9-40BC-B9EC-3F999E10897F}"/>
    <cellStyle name="Normal 46 2 8" xfId="28739" xr:uid="{D67EBED3-8538-4612-AFA7-E5DB9D36C399}"/>
    <cellStyle name="Normal 46 2 9" xfId="28740" xr:uid="{84D39280-9CC5-4680-A5BA-5B8D5B6AC7FB}"/>
    <cellStyle name="Normal 46 20" xfId="28741" xr:uid="{595BB64E-D137-476F-AB6F-4F16EDD4BFA3}"/>
    <cellStyle name="Normal 46 21" xfId="28742" xr:uid="{0AEF80BD-3952-4BBB-9EA7-3808504469B2}"/>
    <cellStyle name="Normal 46 22" xfId="28743" xr:uid="{3ACF42A1-CB37-451A-822F-15ABA9A867B8}"/>
    <cellStyle name="Normal 46 23" xfId="28744" xr:uid="{5FD01BF0-A3AB-45E2-8377-8C7A904CA826}"/>
    <cellStyle name="Normal 46 24" xfId="28745" xr:uid="{13E92C0D-66D2-4CEB-A7A6-FFF64194CB03}"/>
    <cellStyle name="Normal 46 25" xfId="28746" xr:uid="{B28AA0C5-A45F-4C44-B631-7BA988E960CE}"/>
    <cellStyle name="Normal 46 26" xfId="28747" xr:uid="{6C70B6EC-CF8C-4A74-9546-F89E343BA157}"/>
    <cellStyle name="Normal 46 27" xfId="28748" xr:uid="{57A6C03C-FDEA-436A-9A83-96CADED6AD2A}"/>
    <cellStyle name="Normal 46 28" xfId="28749" xr:uid="{42A346B0-DB61-43F7-A818-7B44F85E464A}"/>
    <cellStyle name="Normal 46 29" xfId="28750" xr:uid="{F076C977-199F-4758-A9D4-5530FCD358AD}"/>
    <cellStyle name="Normal 46 3" xfId="28751" xr:uid="{08482F33-116D-460E-B061-9EEA9C7B39EC}"/>
    <cellStyle name="Normal 46 3 10" xfId="28752" xr:uid="{E1037E0A-E642-4D4B-AD2C-E8167246BBAF}"/>
    <cellStyle name="Normal 46 3 11" xfId="28753" xr:uid="{0B7F6312-40A6-456F-9AA6-2A083E170960}"/>
    <cellStyle name="Normal 46 3 12" xfId="28754" xr:uid="{E31BEAF2-748E-4C95-94D2-6D7DF469B781}"/>
    <cellStyle name="Normal 46 3 13" xfId="28755" xr:uid="{9A655335-7A1D-47FB-87F2-51EFE0AA72C2}"/>
    <cellStyle name="Normal 46 3 14" xfId="28756" xr:uid="{33EA919F-EA10-45C1-BE33-D01102A749BA}"/>
    <cellStyle name="Normal 46 3 15" xfId="28757" xr:uid="{A337C59D-6E84-42D7-948C-5E99BFD02646}"/>
    <cellStyle name="Normal 46 3 16" xfId="28758" xr:uid="{4B45609C-ABD5-44ED-85D0-4ACFDF021DD3}"/>
    <cellStyle name="Normal 46 3 17" xfId="28759" xr:uid="{1C4604EF-684F-4328-8166-4E9F5FDD6AD6}"/>
    <cellStyle name="Normal 46 3 18" xfId="28760" xr:uid="{28F68E0D-F275-4EE8-9710-7373834F96C4}"/>
    <cellStyle name="Normal 46 3 19" xfId="28761" xr:uid="{1DF2303A-477E-4AC5-8B59-CF7BC807A18B}"/>
    <cellStyle name="Normal 46 3 2" xfId="28762" xr:uid="{0353BE58-45A1-4CCB-8F08-00280EF8CDF1}"/>
    <cellStyle name="Normal 46 3 20" xfId="28763" xr:uid="{2F32EC88-0F4F-4EF9-8426-3BB6789E7D13}"/>
    <cellStyle name="Normal 46 3 21" xfId="28764" xr:uid="{3DBB6DE7-941B-4788-BD12-FF1CA5D9DB96}"/>
    <cellStyle name="Normal 46 3 22" xfId="28765" xr:uid="{48B0FCE1-BC3C-4580-B3ED-AA5CADDA4897}"/>
    <cellStyle name="Normal 46 3 3" xfId="28766" xr:uid="{F55AC6BF-5D26-4E1F-A50B-A6CD570439F6}"/>
    <cellStyle name="Normal 46 3 4" xfId="28767" xr:uid="{C75EDE84-065B-4E44-88DD-CD1D7DBD477E}"/>
    <cellStyle name="Normal 46 3 5" xfId="28768" xr:uid="{52A300E5-9486-452E-91DA-1B9AF035AC55}"/>
    <cellStyle name="Normal 46 3 6" xfId="28769" xr:uid="{38A85657-8B75-4F18-89B8-7A708B4E0D37}"/>
    <cellStyle name="Normal 46 3 7" xfId="28770" xr:uid="{514BFC81-02D1-4F9F-9E20-3B8EE3309FC0}"/>
    <cellStyle name="Normal 46 3 8" xfId="28771" xr:uid="{89A08514-F24B-434B-9305-61178A2AE828}"/>
    <cellStyle name="Normal 46 3 9" xfId="28772" xr:uid="{43D6F7FC-C612-4740-89FC-8A9001749324}"/>
    <cellStyle name="Normal 46 30" xfId="28773" xr:uid="{2F433305-125E-4CA6-A8A7-C50908370BCF}"/>
    <cellStyle name="Normal 46 31" xfId="28774" xr:uid="{8D40B58A-B548-4CD6-8119-D23F397F88F5}"/>
    <cellStyle name="Normal 46 4" xfId="28775" xr:uid="{D452C195-1864-4DF3-95D3-5C6284DD86CE}"/>
    <cellStyle name="Normal 46 4 10" xfId="28776" xr:uid="{1A815D75-71BC-43AB-8279-79ABC88D7223}"/>
    <cellStyle name="Normal 46 4 11" xfId="28777" xr:uid="{112481BE-C10A-46DB-B219-BA714D0AE512}"/>
    <cellStyle name="Normal 46 4 12" xfId="28778" xr:uid="{CA1463AF-45DA-4E0B-B6DB-A165EDB8FBC0}"/>
    <cellStyle name="Normal 46 4 13" xfId="28779" xr:uid="{511E85A0-DC69-4245-8806-02A24C534669}"/>
    <cellStyle name="Normal 46 4 14" xfId="28780" xr:uid="{5A2CE3CD-3D32-478C-A677-A22461EF2E15}"/>
    <cellStyle name="Normal 46 4 15" xfId="28781" xr:uid="{765C57C8-4C2B-4B47-B1B2-B4052BD62CE0}"/>
    <cellStyle name="Normal 46 4 16" xfId="28782" xr:uid="{CF65F159-563F-40D1-98B5-1D90E7F1DF21}"/>
    <cellStyle name="Normal 46 4 17" xfId="28783" xr:uid="{F4C5CBFB-4777-4C22-9C35-CD144581D2A6}"/>
    <cellStyle name="Normal 46 4 18" xfId="28784" xr:uid="{865E0FC8-FE78-41A2-8D69-50EF68810AF4}"/>
    <cellStyle name="Normal 46 4 19" xfId="28785" xr:uid="{206798AC-A02D-4675-925D-ADF18EBE6C76}"/>
    <cellStyle name="Normal 46 4 2" xfId="28786" xr:uid="{5C28C823-68A4-4B4E-8E92-7B3A486EA759}"/>
    <cellStyle name="Normal 46 4 20" xfId="28787" xr:uid="{33EA78CD-4272-42AD-8DD8-5FBAE76B7504}"/>
    <cellStyle name="Normal 46 4 21" xfId="28788" xr:uid="{5B99504C-E6DD-4B83-A357-2DE7F9F8A45D}"/>
    <cellStyle name="Normal 46 4 22" xfId="28789" xr:uid="{7BD203A6-BC42-4B2B-A131-E1A88ECB4A62}"/>
    <cellStyle name="Normal 46 4 3" xfId="28790" xr:uid="{190FA20F-1879-4A8B-B9C4-E20747A0166A}"/>
    <cellStyle name="Normal 46 4 4" xfId="28791" xr:uid="{18779FDB-9CC7-4E99-8CCA-6355CAF00A29}"/>
    <cellStyle name="Normal 46 4 5" xfId="28792" xr:uid="{46BFC176-7CBC-41AE-9B98-1B6D8FB7941B}"/>
    <cellStyle name="Normal 46 4 6" xfId="28793" xr:uid="{E8211550-B512-4677-9CA2-D2A6348800D1}"/>
    <cellStyle name="Normal 46 4 7" xfId="28794" xr:uid="{8F3CBE47-346F-4154-B90F-E51A677378E1}"/>
    <cellStyle name="Normal 46 4 8" xfId="28795" xr:uid="{2C78B5F7-C2FD-4994-A037-85760A53F284}"/>
    <cellStyle name="Normal 46 4 9" xfId="28796" xr:uid="{F03C3A81-8BA6-443C-A89D-F2C0EEC316CA}"/>
    <cellStyle name="Normal 46 5" xfId="28797" xr:uid="{66B4F11D-E7CC-44B7-9408-A9192F6B3769}"/>
    <cellStyle name="Normal 46 5 10" xfId="28798" xr:uid="{049B64B4-F152-496A-A146-DC18538D8A6B}"/>
    <cellStyle name="Normal 46 5 11" xfId="28799" xr:uid="{AF9184EB-5F6C-4499-8AF9-AFB47E99C3D2}"/>
    <cellStyle name="Normal 46 5 12" xfId="28800" xr:uid="{20EBAC00-F9D3-452C-81CA-550923F26BEA}"/>
    <cellStyle name="Normal 46 5 13" xfId="28801" xr:uid="{7C1E87F3-B720-422B-8E36-16E2CFB729A8}"/>
    <cellStyle name="Normal 46 5 14" xfId="28802" xr:uid="{E13947E4-B007-43A4-96E9-4E57BF0F447C}"/>
    <cellStyle name="Normal 46 5 15" xfId="28803" xr:uid="{41953FE4-01C1-4863-B264-7E3422F942AF}"/>
    <cellStyle name="Normal 46 5 16" xfId="28804" xr:uid="{C18926BD-7FC1-4701-86B7-22334FF84EE7}"/>
    <cellStyle name="Normal 46 5 17" xfId="28805" xr:uid="{6D42D193-AE88-4DFD-B6F1-AAE8720063B8}"/>
    <cellStyle name="Normal 46 5 18" xfId="28806" xr:uid="{1C6A43E8-F747-48F2-ADDB-B6961A5275DE}"/>
    <cellStyle name="Normal 46 5 19" xfId="28807" xr:uid="{D430F41B-E1A0-4019-B4DE-03D5BF9DFF0A}"/>
    <cellStyle name="Normal 46 5 2" xfId="28808" xr:uid="{D36CDD46-7FF2-460C-9F61-F213B093A649}"/>
    <cellStyle name="Normal 46 5 20" xfId="28809" xr:uid="{06B2263F-367B-4053-8EF8-66906158F496}"/>
    <cellStyle name="Normal 46 5 21" xfId="28810" xr:uid="{F42536EB-94B8-47DE-96BC-4CCF50918A48}"/>
    <cellStyle name="Normal 46 5 22" xfId="28811" xr:uid="{54F091EF-5E1B-496B-9E44-C692C0833727}"/>
    <cellStyle name="Normal 46 5 3" xfId="28812" xr:uid="{15F5FBAA-2621-4072-A886-360C6922C265}"/>
    <cellStyle name="Normal 46 5 4" xfId="28813" xr:uid="{6577BE9F-5FCF-4FBD-ADCF-C6E2D92606D7}"/>
    <cellStyle name="Normal 46 5 5" xfId="28814" xr:uid="{57E12D27-9CF0-4A71-B3C0-AEED479A5E7A}"/>
    <cellStyle name="Normal 46 5 6" xfId="28815" xr:uid="{247BFFA5-0F66-45D0-B6B6-B3948AF59A80}"/>
    <cellStyle name="Normal 46 5 7" xfId="28816" xr:uid="{BBD290EA-9152-4DBF-9183-27C75CC9768D}"/>
    <cellStyle name="Normal 46 5 8" xfId="28817" xr:uid="{6EC0778B-FBB6-419A-81D4-62B7880399E7}"/>
    <cellStyle name="Normal 46 5 9" xfId="28818" xr:uid="{ACD3A554-FE30-4918-B963-A1EF19EEF70F}"/>
    <cellStyle name="Normal 46 6" xfId="28819" xr:uid="{9ECAD8D0-41F2-427A-AE65-2B5BE270FA87}"/>
    <cellStyle name="Normal 46 6 10" xfId="28820" xr:uid="{345AE262-D23B-4086-A05C-9ADD51CF7B0A}"/>
    <cellStyle name="Normal 46 6 11" xfId="28821" xr:uid="{9A1A0F9E-CF30-4DCC-922C-F4CB5416706F}"/>
    <cellStyle name="Normal 46 6 12" xfId="28822" xr:uid="{24E1E282-1C1F-4231-B2E1-C0EB9C6FBB45}"/>
    <cellStyle name="Normal 46 6 13" xfId="28823" xr:uid="{C91E43EA-D438-4AE2-B2A2-C1B6D3AB31BB}"/>
    <cellStyle name="Normal 46 6 14" xfId="28824" xr:uid="{2F87DDD2-588A-4093-BCE0-4BE527F6079F}"/>
    <cellStyle name="Normal 46 6 15" xfId="28825" xr:uid="{534AADE1-406B-486F-BE6E-0CE2034BFDB6}"/>
    <cellStyle name="Normal 46 6 16" xfId="28826" xr:uid="{BBDCF138-C685-4523-A9BB-D737C3663B2A}"/>
    <cellStyle name="Normal 46 6 17" xfId="28827" xr:uid="{20C17820-0EDD-4C58-AEB3-5E991043813F}"/>
    <cellStyle name="Normal 46 6 18" xfId="28828" xr:uid="{0B19FE5F-F8C7-4FB3-8A37-F9EE0903C390}"/>
    <cellStyle name="Normal 46 6 19" xfId="28829" xr:uid="{5AD1DBB5-AB6B-472D-BEBA-F18B396B1503}"/>
    <cellStyle name="Normal 46 6 2" xfId="28830" xr:uid="{0B9A6E72-9A05-4A51-A4A8-CCFE3CE7739A}"/>
    <cellStyle name="Normal 46 6 20" xfId="28831" xr:uid="{0DCF3FF1-3E29-43FB-99E6-4243C63E7FA4}"/>
    <cellStyle name="Normal 46 6 21" xfId="28832" xr:uid="{2D49399A-6FBB-4CFB-8BBC-E418F431A5AF}"/>
    <cellStyle name="Normal 46 6 22" xfId="28833" xr:uid="{AD002C59-C663-4785-B017-CBAB60265577}"/>
    <cellStyle name="Normal 46 6 3" xfId="28834" xr:uid="{340DC026-88BE-401E-83B3-7D3EF23F74DF}"/>
    <cellStyle name="Normal 46 6 4" xfId="28835" xr:uid="{A7E3166B-3062-4B9F-BCA5-F2D3587EB4CF}"/>
    <cellStyle name="Normal 46 6 5" xfId="28836" xr:uid="{808D1EF0-9332-43F0-866C-E00176C2CF52}"/>
    <cellStyle name="Normal 46 6 6" xfId="28837" xr:uid="{6643DB55-B0C1-43CA-B2F7-C21795659A1A}"/>
    <cellStyle name="Normal 46 6 7" xfId="28838" xr:uid="{BF0B2D75-8560-4472-867C-BBFC7A3BD089}"/>
    <cellStyle name="Normal 46 6 8" xfId="28839" xr:uid="{ABAAB7AB-2600-4E38-A367-5406DF943DA8}"/>
    <cellStyle name="Normal 46 6 9" xfId="28840" xr:uid="{0B243529-AA9D-42FC-84D0-615F4747A156}"/>
    <cellStyle name="Normal 46 7" xfId="28841" xr:uid="{41426E81-E1D5-4429-8542-65257C1892D8}"/>
    <cellStyle name="Normal 46 7 10" xfId="28842" xr:uid="{F253A2D8-9EC7-48A5-AD24-C78B2C1D33D4}"/>
    <cellStyle name="Normal 46 7 11" xfId="28843" xr:uid="{0FEB0EB8-7A6B-4CAB-9E7A-9762C991D793}"/>
    <cellStyle name="Normal 46 7 12" xfId="28844" xr:uid="{7DF43CF2-1928-46A5-96FD-22656B8B4ECB}"/>
    <cellStyle name="Normal 46 7 13" xfId="28845" xr:uid="{08AE3279-C0FD-4E3D-B78F-3683378193CB}"/>
    <cellStyle name="Normal 46 7 14" xfId="28846" xr:uid="{EF3EF51F-186F-4F1D-854C-D515BA8BE87A}"/>
    <cellStyle name="Normal 46 7 15" xfId="28847" xr:uid="{658008B6-A4BE-4FB9-8374-65895C86175D}"/>
    <cellStyle name="Normal 46 7 16" xfId="28848" xr:uid="{34A08F85-44F9-46FB-A6A0-8793894A7531}"/>
    <cellStyle name="Normal 46 7 17" xfId="28849" xr:uid="{C0C05C17-F0C4-42CE-BF98-D63A4A4EE632}"/>
    <cellStyle name="Normal 46 7 18" xfId="28850" xr:uid="{C1F65AAD-940A-4A3E-BB86-F267E7E4C807}"/>
    <cellStyle name="Normal 46 7 19" xfId="28851" xr:uid="{BDCD6C79-B2F6-4A31-85CF-DB3C7C9E95B6}"/>
    <cellStyle name="Normal 46 7 2" xfId="28852" xr:uid="{1B4EA61A-3AC3-464A-8975-1E5579520D48}"/>
    <cellStyle name="Normal 46 7 20" xfId="28853" xr:uid="{C60AD36F-C8F9-419E-920A-7B38E331BD65}"/>
    <cellStyle name="Normal 46 7 21" xfId="28854" xr:uid="{AE8A9A4F-C552-4145-A3E5-5DE03CC12E82}"/>
    <cellStyle name="Normal 46 7 22" xfId="28855" xr:uid="{9D277479-71FF-4AEA-BBE8-F7B39F26B8A4}"/>
    <cellStyle name="Normal 46 7 3" xfId="28856" xr:uid="{E24D3EFE-BF91-414A-93EF-7AD20133015C}"/>
    <cellStyle name="Normal 46 7 4" xfId="28857" xr:uid="{85E7128E-31C6-4B06-848C-21AF0FEC2877}"/>
    <cellStyle name="Normal 46 7 5" xfId="28858" xr:uid="{79E6226A-736D-4236-9D2B-F7019AFA0F3B}"/>
    <cellStyle name="Normal 46 7 6" xfId="28859" xr:uid="{0EF14D30-AB80-4803-B6C5-C5B5BEC7D0D8}"/>
    <cellStyle name="Normal 46 7 7" xfId="28860" xr:uid="{20305F1F-6334-42F6-B749-792FC8A86909}"/>
    <cellStyle name="Normal 46 7 8" xfId="28861" xr:uid="{9FDB3BC2-4610-4F3B-B6D9-0F7E891B6763}"/>
    <cellStyle name="Normal 46 7 9" xfId="28862" xr:uid="{8CB3EA5D-9CCC-49A0-A783-D02752A30871}"/>
    <cellStyle name="Normal 46 8" xfId="28863" xr:uid="{D09CE3D0-C5CA-4637-A005-F3774C3DEDE1}"/>
    <cellStyle name="Normal 46 8 10" xfId="28864" xr:uid="{0678F48B-B0F9-4DE5-AEF9-08A486B35F84}"/>
    <cellStyle name="Normal 46 8 11" xfId="28865" xr:uid="{30A94BB0-A1F8-4814-BCFE-5E06486AAC32}"/>
    <cellStyle name="Normal 46 8 12" xfId="28866" xr:uid="{9F0042D1-C59E-4247-84B7-DE677A06AE62}"/>
    <cellStyle name="Normal 46 8 13" xfId="28867" xr:uid="{34F5C398-6D27-42DE-B5D0-81309AB2460C}"/>
    <cellStyle name="Normal 46 8 14" xfId="28868" xr:uid="{A10DD35F-C517-4086-81C2-DF84851DBA7A}"/>
    <cellStyle name="Normal 46 8 15" xfId="28869" xr:uid="{2FBE1C3E-9106-42C9-AE64-358974BEDEFF}"/>
    <cellStyle name="Normal 46 8 16" xfId="28870" xr:uid="{E30D98FB-7CE5-44CF-9883-84E9C8147BCD}"/>
    <cellStyle name="Normal 46 8 17" xfId="28871" xr:uid="{66575500-B332-4A55-A124-056CC3632519}"/>
    <cellStyle name="Normal 46 8 18" xfId="28872" xr:uid="{777B8F73-7A78-4292-86F4-ECEB2A5D08F0}"/>
    <cellStyle name="Normal 46 8 19" xfId="28873" xr:uid="{12240019-9030-4B0D-9CFF-57446B5B3116}"/>
    <cellStyle name="Normal 46 8 2" xfId="28874" xr:uid="{83BC11BE-E4FB-40BB-BDE7-A3375BF9B0FA}"/>
    <cellStyle name="Normal 46 8 20" xfId="28875" xr:uid="{AB8A013D-33EA-4EE6-8990-F0AEDC1E96E2}"/>
    <cellStyle name="Normal 46 8 21" xfId="28876" xr:uid="{DE88D19E-1A50-4F8C-B9FC-905094A36899}"/>
    <cellStyle name="Normal 46 8 22" xfId="28877" xr:uid="{B49C7440-A641-440A-884C-C88518286F96}"/>
    <cellStyle name="Normal 46 8 3" xfId="28878" xr:uid="{4E25275F-00BE-41C8-8E8C-6B2B4FE8BE27}"/>
    <cellStyle name="Normal 46 8 4" xfId="28879" xr:uid="{E5BFD307-395A-43F6-8B35-8B7592181F2A}"/>
    <cellStyle name="Normal 46 8 5" xfId="28880" xr:uid="{FF473D53-077A-4164-AE01-268A5919096E}"/>
    <cellStyle name="Normal 46 8 6" xfId="28881" xr:uid="{B8ECE321-08C4-4780-AF14-6D14886128B7}"/>
    <cellStyle name="Normal 46 8 7" xfId="28882" xr:uid="{18B667BE-82CA-44CB-9D9D-6616180E9E24}"/>
    <cellStyle name="Normal 46 8 8" xfId="28883" xr:uid="{DADFCB05-2495-4157-A310-E679B3FF8C70}"/>
    <cellStyle name="Normal 46 8 9" xfId="28884" xr:uid="{B05CD181-34CB-4069-949C-D587DC8A9B0A}"/>
    <cellStyle name="Normal 46 9" xfId="28885" xr:uid="{D12D04E0-5F56-489F-A5B7-B7DEE8276931}"/>
    <cellStyle name="Normal 46 9 10" xfId="28886" xr:uid="{5731861D-F5A4-47FE-A703-D3575489D8CD}"/>
    <cellStyle name="Normal 46 9 11" xfId="28887" xr:uid="{E336269E-92E0-4E3F-ABE3-4E347B65656D}"/>
    <cellStyle name="Normal 46 9 12" xfId="28888" xr:uid="{503DCBDE-C96C-4573-B722-09AB0743ED88}"/>
    <cellStyle name="Normal 46 9 13" xfId="28889" xr:uid="{CFF7B10C-E237-4B8E-BAC7-189D2BB37B36}"/>
    <cellStyle name="Normal 46 9 14" xfId="28890" xr:uid="{F25FD9F4-933F-4A9B-9499-12F33B43BA69}"/>
    <cellStyle name="Normal 46 9 15" xfId="28891" xr:uid="{F411348D-9B41-48C6-949E-130B1375C278}"/>
    <cellStyle name="Normal 46 9 16" xfId="28892" xr:uid="{7C19BFF5-1221-4B5F-98C4-17DACF09D858}"/>
    <cellStyle name="Normal 46 9 17" xfId="28893" xr:uid="{E7C6027D-B029-411A-BBCE-5F19A74EAB26}"/>
    <cellStyle name="Normal 46 9 18" xfId="28894" xr:uid="{E8944229-9702-40A0-BE68-2FF0348A614B}"/>
    <cellStyle name="Normal 46 9 19" xfId="28895" xr:uid="{7A2AA64E-5A92-4C67-A302-5951896182FC}"/>
    <cellStyle name="Normal 46 9 2" xfId="28896" xr:uid="{B508F13B-436F-4EAF-B15A-B6DACBD129C6}"/>
    <cellStyle name="Normal 46 9 20" xfId="28897" xr:uid="{EE786543-1F43-430F-B983-AEE978C772EE}"/>
    <cellStyle name="Normal 46 9 21" xfId="28898" xr:uid="{4D5AC5C4-9D71-4E5C-A122-32019423BA66}"/>
    <cellStyle name="Normal 46 9 22" xfId="28899" xr:uid="{30C2F690-4A11-484F-A852-B3416E08AB55}"/>
    <cellStyle name="Normal 46 9 3" xfId="28900" xr:uid="{82502278-3A2A-46FA-94D6-C13765ACD660}"/>
    <cellStyle name="Normal 46 9 4" xfId="28901" xr:uid="{70E1F189-F307-4128-91B7-4A0BFBE43D77}"/>
    <cellStyle name="Normal 46 9 5" xfId="28902" xr:uid="{5C0E8512-FCCA-43FC-A45D-B3A4499F39F6}"/>
    <cellStyle name="Normal 46 9 6" xfId="28903" xr:uid="{9C312B4F-FD7C-47C7-974D-96064DAE071D}"/>
    <cellStyle name="Normal 46 9 7" xfId="28904" xr:uid="{48CCF695-6687-40EA-BDE7-B8D466756DF2}"/>
    <cellStyle name="Normal 46 9 8" xfId="28905" xr:uid="{79B2924E-C52D-465C-B6F0-6C397BB51F66}"/>
    <cellStyle name="Normal 46 9 9" xfId="28906" xr:uid="{ECD24ABB-51D2-40E4-B5A8-5255A5CBB728}"/>
    <cellStyle name="Normal 47" xfId="558" xr:uid="{BD8EBD09-7182-4C8E-B60B-68B624B4DAB8}"/>
    <cellStyle name="Normal 48" xfId="559" xr:uid="{F8B8893D-1B50-4185-A007-261B4B4449A4}"/>
    <cellStyle name="Normal 49" xfId="560" xr:uid="{945F4F9E-BB99-4EE0-A080-650B6E35365B}"/>
    <cellStyle name="Normal 49 10" xfId="28907" xr:uid="{E166AD80-0B9B-42A0-B3D3-2D8133062D8F}"/>
    <cellStyle name="Normal 49 11" xfId="28908" xr:uid="{D4F10248-6FB4-4F15-B011-4A7AF9BA5C6C}"/>
    <cellStyle name="Normal 49 12" xfId="28909" xr:uid="{633E3DA0-6E54-4236-88D7-65FC5FA20585}"/>
    <cellStyle name="Normal 49 13" xfId="28910" xr:uid="{862D597A-2C84-43F6-99D1-15CD75826571}"/>
    <cellStyle name="Normal 49 14" xfId="28911" xr:uid="{6F9E1D27-71B6-4702-A665-DD782D403110}"/>
    <cellStyle name="Normal 49 15" xfId="28912" xr:uid="{5EEB0FB1-3629-409B-BE01-B325F0E3DA35}"/>
    <cellStyle name="Normal 49 16" xfId="28913" xr:uid="{2916959D-98B2-4568-BD79-A5240F5D013A}"/>
    <cellStyle name="Normal 49 17" xfId="28914" xr:uid="{A8738D60-E58F-4151-90E1-510A2CE35DB8}"/>
    <cellStyle name="Normal 49 18" xfId="28915" xr:uid="{F5AC7497-B36F-4331-9BE6-3FFB72061843}"/>
    <cellStyle name="Normal 49 19" xfId="28916" xr:uid="{7D95D710-CAA5-4DD7-B358-D9EC012CAB7E}"/>
    <cellStyle name="Normal 49 2" xfId="28917" xr:uid="{831B179B-9896-4D08-B2F3-E242646946AA}"/>
    <cellStyle name="Normal 49 20" xfId="28918" xr:uid="{56769A77-ADF6-4BC3-B075-4C3510087901}"/>
    <cellStyle name="Normal 49 21" xfId="28919" xr:uid="{B8B3546F-1187-42CE-AF68-4EED677C858A}"/>
    <cellStyle name="Normal 49 22" xfId="28920" xr:uid="{DB559EB0-C7F6-4CEB-86A0-9521946FA349}"/>
    <cellStyle name="Normal 49 3" xfId="28921" xr:uid="{1C2B1CBF-EE39-46C5-AFB3-7A37F609B667}"/>
    <cellStyle name="Normal 49 4" xfId="28922" xr:uid="{B6E8122F-20F5-4D31-8943-00B80AF4C7DF}"/>
    <cellStyle name="Normal 49 5" xfId="28923" xr:uid="{56D9FBFF-9EA6-49F7-BC9B-3A156FA81801}"/>
    <cellStyle name="Normal 49 6" xfId="28924" xr:uid="{CA0B225D-B439-42C0-A0B2-DB7DD32CD02B}"/>
    <cellStyle name="Normal 49 7" xfId="28925" xr:uid="{1C0DAF6A-E68C-4AE9-B38B-7FA632D9A214}"/>
    <cellStyle name="Normal 49 8" xfId="28926" xr:uid="{0A35BEA3-2FC7-4107-B418-7F821220C89A}"/>
    <cellStyle name="Normal 49 9" xfId="28927" xr:uid="{6A3972AD-68EA-4812-8DCF-4465FDBC09A1}"/>
    <cellStyle name="Normal 5" xfId="61" xr:uid="{BCA50743-0F0D-44D4-BA72-85416D34CA64}"/>
    <cellStyle name="Normal 5 10" xfId="28928" xr:uid="{551049A1-7DB6-4B45-953B-A94A7C9069F1}"/>
    <cellStyle name="Normal 5 11" xfId="28929" xr:uid="{DBE0FF3E-26EB-46DD-B9BB-1C1D24F82361}"/>
    <cellStyle name="Normal 5 12" xfId="28930" xr:uid="{AD66E45E-FB67-4FB5-8FD7-E6BAB2260966}"/>
    <cellStyle name="Normal 5 13" xfId="28931" xr:uid="{AB6E591F-616D-4D4F-BCCC-99610EDA1A20}"/>
    <cellStyle name="Normal 5 14" xfId="28932" xr:uid="{491CCCB1-F8ED-47A6-AC31-A9B5EA0E952D}"/>
    <cellStyle name="Normal 5 15" xfId="28933" xr:uid="{E8AC52F5-94F9-49B8-8FA5-3F21A89D78C3}"/>
    <cellStyle name="Normal 5 16" xfId="28934" xr:uid="{85F6A6EE-4281-48A0-B05C-8CBB19B5662F}"/>
    <cellStyle name="Normal 5 17" xfId="28935" xr:uid="{0C1500B9-5342-4F03-B84A-2609C090B92A}"/>
    <cellStyle name="Normal 5 18" xfId="28936" xr:uid="{F58235CE-EDF7-42F7-B536-0D43B70ADBB9}"/>
    <cellStyle name="Normal 5 19" xfId="28937" xr:uid="{F407D949-3858-41C2-ADC2-A9C71454D1FE}"/>
    <cellStyle name="Normal 5 2" xfId="62" xr:uid="{B46B1DAF-3AF6-4C36-8ACE-50B2945CBCE2}"/>
    <cellStyle name="Normal 5 2 2" xfId="28938" xr:uid="{F70A32A2-5422-4E58-B71D-D6ADDE7A3DCE}"/>
    <cellStyle name="Normal 5 20" xfId="28939" xr:uid="{DF92D85C-B792-4B6F-9012-DFEB1764EB4B}"/>
    <cellStyle name="Normal 5 21" xfId="28940" xr:uid="{27FB111A-1759-4B03-806D-E58A739D67AE}"/>
    <cellStyle name="Normal 5 22" xfId="28941" xr:uid="{588D626E-938A-4239-960F-118256C97563}"/>
    <cellStyle name="Normal 5 23" xfId="28942" xr:uid="{C13410CF-E106-4DFC-81D1-0E90069E3328}"/>
    <cellStyle name="Normal 5 24" xfId="28943" xr:uid="{7AEC920B-6D65-4B91-AF45-468E0843D55D}"/>
    <cellStyle name="Normal 5 25" xfId="28944" xr:uid="{36B590DC-7BEF-4F64-981F-885D4180E713}"/>
    <cellStyle name="Normal 5 26" xfId="28945" xr:uid="{36222BC2-CF2C-45E6-8B32-C5008C6BEA14}"/>
    <cellStyle name="Normal 5 27" xfId="28946" xr:uid="{C5BF6901-9C03-450C-8BAE-57CC9640D9D6}"/>
    <cellStyle name="Normal 5 28" xfId="28947" xr:uid="{7F97C3E2-61A5-4413-9E4F-E45C0D2C838E}"/>
    <cellStyle name="Normal 5 29" xfId="28948" xr:uid="{89CB4B1B-E2B8-4E19-9CE6-62B7339DC187}"/>
    <cellStyle name="Normal 5 3" xfId="561" xr:uid="{C0C8083B-4DDA-40A9-B83F-5221B5F914C9}"/>
    <cellStyle name="Normal 5 3 2" xfId="28949" xr:uid="{3C191054-C8EF-49D5-B7F7-667CD5BBCA2E}"/>
    <cellStyle name="Normal 5 30" xfId="28950" xr:uid="{8CCADA7B-F268-4B3B-9604-BE493773DCF2}"/>
    <cellStyle name="Normal 5 31" xfId="28951" xr:uid="{43E114C4-2F81-4C4C-BE6C-AB9CFD5367D7}"/>
    <cellStyle name="Normal 5 32" xfId="28952" xr:uid="{172A2008-0F8F-4E96-A715-128ED4EF533E}"/>
    <cellStyle name="Normal 5 33" xfId="28953" xr:uid="{E2E28DB2-E5CC-4C1F-B65A-3CB81FFA3D25}"/>
    <cellStyle name="Normal 5 34" xfId="28954" xr:uid="{EB893939-C0A1-4CB0-8C53-E80E9CA49A71}"/>
    <cellStyle name="Normal 5 35" xfId="28955" xr:uid="{FEAEA1B8-2BE1-4669-89B9-1390E4E3C77C}"/>
    <cellStyle name="Normal 5 36" xfId="28956" xr:uid="{AC1F9666-6C01-4B1E-AF86-98EFAE69CC51}"/>
    <cellStyle name="Normal 5 37" xfId="28957" xr:uid="{A0083F07-F150-47CA-8051-4ED6A8189DE2}"/>
    <cellStyle name="Normal 5 38" xfId="28958" xr:uid="{903CD3C9-AC33-436F-A8B1-00838FAFC655}"/>
    <cellStyle name="Normal 5 39" xfId="28959" xr:uid="{E8317EE1-5D24-46D8-A089-4CA917CDB6B3}"/>
    <cellStyle name="Normal 5 4" xfId="562" xr:uid="{AE92699F-CE86-4BDF-971C-51C148D8A497}"/>
    <cellStyle name="Normal 5 40" xfId="28960" xr:uid="{E9109D9B-3686-44C7-9E55-B837AC3090F8}"/>
    <cellStyle name="Normal 5 41" xfId="28961" xr:uid="{B2BD0213-A56D-4D58-8926-EDD488A83B82}"/>
    <cellStyle name="Normal 5 42" xfId="28962" xr:uid="{5E5A7716-F9C9-44AB-B9A3-E9B7A94B03DA}"/>
    <cellStyle name="Normal 5 43" xfId="28963" xr:uid="{9FF832D4-80C3-4E29-BE6A-EA8559F58E72}"/>
    <cellStyle name="Normal 5 44" xfId="28964" xr:uid="{B4995657-D69C-495C-B5B9-349D675E4D41}"/>
    <cellStyle name="Normal 5 45" xfId="28965" xr:uid="{91CACBE5-6035-49B8-9A77-D51E83C6BEB9}"/>
    <cellStyle name="Normal 5 46" xfId="28966" xr:uid="{0BD7400B-4975-4BCD-9B79-2FC09990DB3C}"/>
    <cellStyle name="Normal 5 47" xfId="28967" xr:uid="{8973677C-F072-477D-ACD4-0679746B9470}"/>
    <cellStyle name="Normal 5 5" xfId="563" xr:uid="{8A86A3AC-03ED-4993-AAF3-691AA2CA1579}"/>
    <cellStyle name="Normal 5 6" xfId="564" xr:uid="{8C9CAD5A-C42F-4B6F-8782-307274830699}"/>
    <cellStyle name="Normal 5 7" xfId="565" xr:uid="{FF72F1BA-BA5B-4311-BEBF-D68A2D5C50C3}"/>
    <cellStyle name="Normal 5 8" xfId="566" xr:uid="{8EED1041-809B-4407-85A4-6CB8362580F9}"/>
    <cellStyle name="Normal 5 9" xfId="28968" xr:uid="{40194CF4-98A4-4F81-B631-7B62463AB402}"/>
    <cellStyle name="Normal 50" xfId="567" xr:uid="{69842866-E8DC-4B65-953D-D956E64957D4}"/>
    <cellStyle name="Normal 50 2" xfId="568" xr:uid="{C75AE722-CBD6-4827-A365-FA96EEF9365B}"/>
    <cellStyle name="Normal 50 3" xfId="569" xr:uid="{020C3812-80B6-461E-A253-A1E37FDE9588}"/>
    <cellStyle name="Normal 50 4" xfId="570" xr:uid="{3E969E8C-B58F-43EA-9C45-9B107ABBAD2D}"/>
    <cellStyle name="Normal 50 5" xfId="571" xr:uid="{A133DB17-2DE5-494B-8981-6EBA3DEA01F1}"/>
    <cellStyle name="Normal 50 6" xfId="572" xr:uid="{B7E3C09B-3EF1-42D5-817F-CC845B9E1D6B}"/>
    <cellStyle name="Normal 50 7" xfId="573" xr:uid="{13CFCB80-27B7-4ED2-89B0-A398049F4129}"/>
    <cellStyle name="Normal 50 8" xfId="574" xr:uid="{C555E785-FF52-4C29-9856-29C3FDAFF199}"/>
    <cellStyle name="Normal 50 9" xfId="28969" xr:uid="{3064BE55-B3C6-4E2F-96F8-F0A2A49BA821}"/>
    <cellStyle name="Normal 51" xfId="23" xr:uid="{D96B893F-A29E-4C83-8429-FA5577E325E9}"/>
    <cellStyle name="Normal 51 2" xfId="576" xr:uid="{A53819E5-8323-4361-8EB7-5F79AD084707}"/>
    <cellStyle name="Normal 51 3" xfId="577" xr:uid="{B8264E4C-9C0D-41B1-851F-4A2D623BF876}"/>
    <cellStyle name="Normal 51 4" xfId="578" xr:uid="{21CB697D-98A9-47DE-B4E0-44AEBA84366A}"/>
    <cellStyle name="Normal 51 5" xfId="579" xr:uid="{13DC4738-7722-43D8-812E-069054978F1F}"/>
    <cellStyle name="Normal 51 6" xfId="580" xr:uid="{17D4BEBE-8178-4F0A-B29B-418EDB65539B}"/>
    <cellStyle name="Normal 51 7" xfId="581" xr:uid="{3FEC18BA-BC5A-422D-B866-E422B4137E97}"/>
    <cellStyle name="Normal 51 8" xfId="582" xr:uid="{B5C42BB4-2FEB-438A-8A68-F59B54754F13}"/>
    <cellStyle name="Normal 51 9" xfId="575" xr:uid="{FA4CE7BC-6D0A-48E6-BFC3-C555A58968A9}"/>
    <cellStyle name="Normal 52" xfId="583" xr:uid="{D7FA73C7-53FE-4E01-A29F-1924ACA00CA9}"/>
    <cellStyle name="Normal 52 2" xfId="24" xr:uid="{044356E5-92F8-4788-9FC2-056542B7C9C0}"/>
    <cellStyle name="Normal 52 3" xfId="584" xr:uid="{2A47E655-C3BF-4FAC-A794-5871B8ACFF3D}"/>
    <cellStyle name="Normal 52 4" xfId="585" xr:uid="{373B08FF-B72C-4DB7-8A42-B2B6E4751CAE}"/>
    <cellStyle name="Normal 52 5" xfId="586" xr:uid="{FA32D40F-17F3-429B-81F2-EEDC4E10CC50}"/>
    <cellStyle name="Normal 52 6" xfId="587" xr:uid="{E7A9EF04-9E57-4471-A98B-BC9546D1EA0B}"/>
    <cellStyle name="Normal 52 7" xfId="588" xr:uid="{81EBBC5A-CF17-49D6-9428-88F8D56F2377}"/>
    <cellStyle name="Normal 52 8" xfId="589" xr:uid="{10D35F9B-1B9F-4301-8F64-8B2D02F2ECEF}"/>
    <cellStyle name="Normal 52 9" xfId="28970" xr:uid="{496049EE-3A6C-400C-A113-650CC638573F}"/>
    <cellStyle name="Normal 53" xfId="590" xr:uid="{C9F28AF6-7E47-4782-9E3E-1FFE90F2DEA1}"/>
    <cellStyle name="Normal 53 2" xfId="591" xr:uid="{8C9314AD-59DF-475A-A377-3ACAB4E0F3D1}"/>
    <cellStyle name="Normal 53 3" xfId="592" xr:uid="{4A7A28DE-E5FE-4273-A77A-9E804E06B2E2}"/>
    <cellStyle name="Normal 53 4" xfId="593" xr:uid="{2D5A8E4B-8D15-4E49-B493-94446F6AD999}"/>
    <cellStyle name="Normal 53 5" xfId="594" xr:uid="{24B537C8-3825-4EE3-9AE5-36D39FA63A98}"/>
    <cellStyle name="Normal 53 6" xfId="595" xr:uid="{263EA162-8A5C-456A-AB0C-ED7048F4F321}"/>
    <cellStyle name="Normal 53 7" xfId="596" xr:uid="{AAED4A49-0187-4834-B195-CE442EFF78DA}"/>
    <cellStyle name="Normal 53 8" xfId="597" xr:uid="{8E3C1882-231A-4B33-B9EA-6516561E419E}"/>
    <cellStyle name="Normal 53 9" xfId="28971" xr:uid="{32159A86-71F7-476F-A183-C5E1E85FC118}"/>
    <cellStyle name="Normal 54" xfId="598" xr:uid="{F6D870E0-4CE4-45CA-9066-63C53D334EFA}"/>
    <cellStyle name="Normal 54 2" xfId="28972" xr:uid="{C3059FBF-9A11-425A-A140-E7683F9CFC8F}"/>
    <cellStyle name="Normal 54 3" xfId="28973" xr:uid="{89C892A9-0698-4964-BF92-18DC4F93D40D}"/>
    <cellStyle name="Normal 54 4" xfId="28974" xr:uid="{8B02478E-0E91-4759-9CCA-1894F09937BE}"/>
    <cellStyle name="Normal 54 5" xfId="28975" xr:uid="{26511A3D-FFF5-45AF-A678-509F04B1EB18}"/>
    <cellStyle name="Normal 54 6" xfId="28976" xr:uid="{75A6DFD2-20CF-4052-953C-94CD2F1636B7}"/>
    <cellStyle name="Normal 54 7" xfId="28977" xr:uid="{72AD654A-1D1E-42C8-871C-67F7E331C389}"/>
    <cellStyle name="Normal 54 8" xfId="28978" xr:uid="{00181338-EB15-416A-843C-885A0DD4D1D7}"/>
    <cellStyle name="Normal 54 9" xfId="28979" xr:uid="{47AE091F-3C7C-4D0C-8135-E213DD855B2F}"/>
    <cellStyle name="Normal 55" xfId="20" xr:uid="{AA873C56-E4B1-4140-8CF8-AF3860FFEED3}"/>
    <cellStyle name="Normal 55 10" xfId="599" xr:uid="{9B2D14D5-A363-40A5-B560-F81AF34D3C42}"/>
    <cellStyle name="Normal 55 2" xfId="600" xr:uid="{A7F0FB26-58D7-4323-B3BB-CBE2F2ED2162}"/>
    <cellStyle name="Normal 55 3" xfId="601" xr:uid="{316C1DF5-1778-41EF-8A28-43212994F5A1}"/>
    <cellStyle name="Normal 55 4" xfId="602" xr:uid="{B711E608-4C59-4B66-9CA7-83220A9F8808}"/>
    <cellStyle name="Normal 55 5" xfId="603" xr:uid="{69FF032E-FFEE-431C-8C38-AB1ED5589585}"/>
    <cellStyle name="Normal 55 6" xfId="604" xr:uid="{E5FE89DC-3513-4551-B4C1-E30C9C6B6ECD}"/>
    <cellStyle name="Normal 55 7" xfId="605" xr:uid="{8CD37F16-780F-4BB5-ABE2-89D2F6A25BC4}"/>
    <cellStyle name="Normal 55 8" xfId="606" xr:uid="{A341621E-01D6-4C18-B2D1-C8C7DBDF293A}"/>
    <cellStyle name="Normal 55 9" xfId="28980" xr:uid="{76D7B2A2-68B0-4A69-ACF5-F909A8344529}"/>
    <cellStyle name="Normal 56" xfId="607" xr:uid="{83B5D5C9-0E06-403C-81C7-621FFAAF6FF0}"/>
    <cellStyle name="Normal 56 2" xfId="608" xr:uid="{F0FDE879-BC11-40AE-8E92-7340F6A7ABA8}"/>
    <cellStyle name="Normal 56 3" xfId="609" xr:uid="{CBC2FADB-65AD-46DF-8CBD-FD3445073C03}"/>
    <cellStyle name="Normal 56 4" xfId="610" xr:uid="{0440DDDA-9DA3-4D34-932A-57E76A950647}"/>
    <cellStyle name="Normal 56 5" xfId="611" xr:uid="{4979033E-B811-42EE-B849-061D74DAF28E}"/>
    <cellStyle name="Normal 56 6" xfId="612" xr:uid="{E6A0E727-E137-443B-BA79-8EEEB7244289}"/>
    <cellStyle name="Normal 56 7" xfId="613" xr:uid="{1BA2FD24-DCB7-46D7-B3E4-7B50428B7CCB}"/>
    <cellStyle name="Normal 56 8" xfId="614" xr:uid="{E1C4FAB9-F54A-4E75-848B-9D1DE8FE537D}"/>
    <cellStyle name="Normal 56 9" xfId="28981" xr:uid="{E418D2F1-D161-473D-BC09-650DF3E1C132}"/>
    <cellStyle name="Normal 57" xfId="615" xr:uid="{F8873F18-E17B-42FC-9D33-368334B542E7}"/>
    <cellStyle name="Normal 57 10" xfId="28982" xr:uid="{EB355878-4560-4ED1-B3CF-B81A8D85FC57}"/>
    <cellStyle name="Normal 57 11" xfId="28983" xr:uid="{8A24602C-7521-4EE3-8B74-B62E9A425B72}"/>
    <cellStyle name="Normal 57 12" xfId="28984" xr:uid="{97161068-3196-4A6A-B7E1-53013F80EF3A}"/>
    <cellStyle name="Normal 57 13" xfId="28985" xr:uid="{B6B28265-754C-4465-8AD8-D38F6DDDB213}"/>
    <cellStyle name="Normal 57 14" xfId="28986" xr:uid="{08A463D2-6255-424C-9ED3-FED819D3EE8C}"/>
    <cellStyle name="Normal 57 15" xfId="28987" xr:uid="{6E0AA7B5-3992-43ED-B383-B76B6EBD96F0}"/>
    <cellStyle name="Normal 57 16" xfId="28988" xr:uid="{5C1B7130-4B18-47E9-8AA8-A1672F541242}"/>
    <cellStyle name="Normal 57 17" xfId="28989" xr:uid="{CF6DDF4A-683C-4C47-A883-DE506091DBE3}"/>
    <cellStyle name="Normal 57 2" xfId="616" xr:uid="{F8214BFE-CE24-4704-A340-FF62193F3E82}"/>
    <cellStyle name="Normal 57 3" xfId="617" xr:uid="{CC09BDC4-7ED6-43B9-8715-A222D5E48A2E}"/>
    <cellStyle name="Normal 57 4" xfId="618" xr:uid="{7CFDA59A-EBE0-40C0-9FA0-D43938973484}"/>
    <cellStyle name="Normal 57 5" xfId="619" xr:uid="{E2E727FA-F2F6-4973-9E11-055C1238DA50}"/>
    <cellStyle name="Normal 57 6" xfId="620" xr:uid="{4FEC0219-E363-4A10-B88C-161EED0CD026}"/>
    <cellStyle name="Normal 57 7" xfId="621" xr:uid="{5D0ABEF9-B179-427D-ABFE-ABE23D5403D0}"/>
    <cellStyle name="Normal 57 8" xfId="622" xr:uid="{BA2B631B-98D0-416A-9483-AC753C1A1BD7}"/>
    <cellStyle name="Normal 57 9" xfId="28990" xr:uid="{76D4FEB4-924E-4747-A24B-2C948C102C64}"/>
    <cellStyle name="Normal 58" xfId="623" xr:uid="{57D05E69-1873-405A-92F4-816858BAE1A2}"/>
    <cellStyle name="Normal 58 2" xfId="624" xr:uid="{3DCBA597-7997-4A00-B727-4BC41F257E03}"/>
    <cellStyle name="Normal 58 3" xfId="625" xr:uid="{32A147F1-DF7B-49CA-BDDB-F11FFB445F30}"/>
    <cellStyle name="Normal 58 4" xfId="626" xr:uid="{B4F9A241-B442-47FB-80B0-C4DB9691A7CA}"/>
    <cellStyle name="Normal 58 5" xfId="627" xr:uid="{2AA7E6EE-DFF5-4B7A-A85D-3B3F4CE0D2BC}"/>
    <cellStyle name="Normal 58 6" xfId="628" xr:uid="{B6ED3C08-31DA-4475-93F4-E33E28C0B1A6}"/>
    <cellStyle name="Normal 58 7" xfId="629" xr:uid="{207B7BE4-809E-4F9E-A111-B92997E353D2}"/>
    <cellStyle name="Normal 58 8" xfId="630" xr:uid="{34B8AE29-C0B2-400A-8FB5-8ACA18BACF26}"/>
    <cellStyle name="Normal 59" xfId="631" xr:uid="{939E23C5-C7D6-49ED-B57A-C779ECE31CB8}"/>
    <cellStyle name="Normal 59 10" xfId="28991" xr:uid="{516BBA5C-68CD-47C0-8887-86F0BEF964F1}"/>
    <cellStyle name="Normal 59 11" xfId="28992" xr:uid="{2EB33E4A-299B-4359-997D-C2C7DB395740}"/>
    <cellStyle name="Normal 59 12" xfId="28993" xr:uid="{873A7E11-CB34-4A44-B25C-2E02B6272A22}"/>
    <cellStyle name="Normal 59 13" xfId="28994" xr:uid="{ADC307E5-4ED7-402D-8868-453A5CBCA9BD}"/>
    <cellStyle name="Normal 59 14" xfId="28995" xr:uid="{6A8B257D-E11E-41E6-9111-DB182D4BF4DA}"/>
    <cellStyle name="Normal 59 15" xfId="28996" xr:uid="{3B2F12D9-EA79-4F29-8B0B-F22CFEDC23E2}"/>
    <cellStyle name="Normal 59 16" xfId="28997" xr:uid="{7C01E599-1BCB-4EDC-9C0B-887AED64E450}"/>
    <cellStyle name="Normal 59 17" xfId="28998" xr:uid="{EDFB05EC-AA82-43DA-B15C-EEDE695578B9}"/>
    <cellStyle name="Normal 59 18" xfId="28999" xr:uid="{418DA8D6-9F9D-4F03-8132-3F1F2ACBBB8D}"/>
    <cellStyle name="Normal 59 19" xfId="29000" xr:uid="{3D2514B7-C7F5-407E-BE0D-4248D7887496}"/>
    <cellStyle name="Normal 59 2" xfId="632" xr:uid="{2B85B0F1-58B6-42BB-BFE8-A016DD302EA7}"/>
    <cellStyle name="Normal 59 20" xfId="29001" xr:uid="{15743D7E-45AF-46CC-82AF-8B59B75268E9}"/>
    <cellStyle name="Normal 59 21" xfId="29002" xr:uid="{DF3AA102-25BA-4409-99B3-4290F0FEB5F8}"/>
    <cellStyle name="Normal 59 22" xfId="29003" xr:uid="{C1781B3B-B6D0-451F-A5DE-E4D9B20A5C28}"/>
    <cellStyle name="Normal 59 3" xfId="633" xr:uid="{8CA90199-A86D-4DE5-BF7C-9462755417CF}"/>
    <cellStyle name="Normal 59 4" xfId="634" xr:uid="{133C6E5F-E585-4AF5-A551-4094FD60DA7B}"/>
    <cellStyle name="Normal 59 5" xfId="635" xr:uid="{1FBFBDD6-EB7A-467B-B3DF-68D40069719C}"/>
    <cellStyle name="Normal 59 6" xfId="636" xr:uid="{28C1E282-FF59-408F-9FB2-BCEFA16418E3}"/>
    <cellStyle name="Normal 59 7" xfId="637" xr:uid="{B6F36EC3-C7B0-4696-B4EF-851AE571430D}"/>
    <cellStyle name="Normal 59 8" xfId="638" xr:uid="{8CBCEE19-811D-4DB8-9517-4FF024BBDC05}"/>
    <cellStyle name="Normal 59 9" xfId="29004" xr:uid="{448C638C-0003-43BD-A353-D1A693F7C005}"/>
    <cellStyle name="Normal 6" xfId="63" xr:uid="{6BACB2E0-34DA-41C1-8118-F39430696910}"/>
    <cellStyle name="Normal 6 10" xfId="29005" xr:uid="{B2CE437E-9EF7-48E9-9FF2-4534179FD3C8}"/>
    <cellStyle name="Normal 6 11" xfId="29006" xr:uid="{0A7E7C3E-F6B4-4FDE-955F-C71C0983AE16}"/>
    <cellStyle name="Normal 6 12" xfId="29007" xr:uid="{9FDE5BE2-B55D-4367-9B53-27FF2BFFA89E}"/>
    <cellStyle name="Normal 6 13" xfId="29008" xr:uid="{496787E5-FA0A-426D-9522-26E17FB288BB}"/>
    <cellStyle name="Normal 6 14" xfId="29009" xr:uid="{CBCE9469-C647-4ABA-8E02-24BF656AA089}"/>
    <cellStyle name="Normal 6 15" xfId="29010" xr:uid="{123D180C-99E2-4527-B4F7-E4057B404F1D}"/>
    <cellStyle name="Normal 6 16" xfId="29011" xr:uid="{91B71041-9D0A-4061-A61D-C5D037CC0F87}"/>
    <cellStyle name="Normal 6 17" xfId="29012" xr:uid="{9CA7A947-4EA5-4B78-927B-BFBB11D89314}"/>
    <cellStyle name="Normal 6 18" xfId="29013" xr:uid="{93867E77-5E50-4CAD-8801-BA35361D6DE8}"/>
    <cellStyle name="Normal 6 19" xfId="29014" xr:uid="{DA988AB8-051D-45EB-8E95-21F84EB87C84}"/>
    <cellStyle name="Normal 6 2" xfId="126" xr:uid="{950CA5F7-BFE0-481B-AF2E-CBD3000773AA}"/>
    <cellStyle name="Normal 6 20" xfId="29015" xr:uid="{284AE14D-C1C3-4D9D-AA69-5BD13E8E2EEF}"/>
    <cellStyle name="Normal 6 21" xfId="29016" xr:uid="{C455FA92-9A3D-4721-A9B6-9F5F11F258E5}"/>
    <cellStyle name="Normal 6 22" xfId="29017" xr:uid="{B39D3469-7DF3-4B70-8653-53E78039490B}"/>
    <cellStyle name="Normal 6 23" xfId="29018" xr:uid="{4BDA85EB-744E-40D2-8AEF-ABBFE8BCEFD1}"/>
    <cellStyle name="Normal 6 24" xfId="29019" xr:uid="{C6E751B1-7303-4A78-A321-38E6AE8CFEBE}"/>
    <cellStyle name="Normal 6 25" xfId="29020" xr:uid="{977FBE7C-77C1-4CEE-955D-F78278F8A312}"/>
    <cellStyle name="Normal 6 26" xfId="29021" xr:uid="{A640CEE2-C3C8-45D4-B411-0971E25DDFDD}"/>
    <cellStyle name="Normal 6 27" xfId="29022" xr:uid="{B6911D5A-C3B8-4254-BAA4-AB4D44D0F5E3}"/>
    <cellStyle name="Normal 6 28" xfId="29023" xr:uid="{162C10DE-BE6E-412B-A18A-4BB734D27E12}"/>
    <cellStyle name="Normal 6 29" xfId="29024" xr:uid="{B0721883-552B-4B68-B870-3BA123E4E6A7}"/>
    <cellStyle name="Normal 6 3" xfId="639" xr:uid="{149A2FBF-5F21-4C1E-9D42-B962CABF3BFC}"/>
    <cellStyle name="Normal 6 30" xfId="29025" xr:uid="{8BD43DBE-F3C9-49B2-B42F-7D61643D1723}"/>
    <cellStyle name="Normal 6 31" xfId="29026" xr:uid="{5ABBF338-4E10-4C5A-A9D6-A6BF7C031D48}"/>
    <cellStyle name="Normal 6 32" xfId="29027" xr:uid="{5F4E23E8-7A8B-4276-86DA-9D1CAC0DA30B}"/>
    <cellStyle name="Normal 6 33" xfId="29028" xr:uid="{7EB80707-18B3-423F-A468-672E4D847F88}"/>
    <cellStyle name="Normal 6 34" xfId="29029" xr:uid="{ED1D1EB7-4BBB-41C0-9BE6-A6ADD3583F6E}"/>
    <cellStyle name="Normal 6 35" xfId="29030" xr:uid="{A37B3C19-A4D4-487C-B789-BE4EE647E60E}"/>
    <cellStyle name="Normal 6 36" xfId="29031" xr:uid="{50EB4301-A34F-4A00-8588-1E6EECD0597B}"/>
    <cellStyle name="Normal 6 37" xfId="29032" xr:uid="{47E47ED3-463A-4E47-8CB7-E13A0FEAD044}"/>
    <cellStyle name="Normal 6 38" xfId="29033" xr:uid="{685FBA80-EA14-47C2-B71E-1EF61CEF25F3}"/>
    <cellStyle name="Normal 6 39" xfId="29034" xr:uid="{A7D56A93-80D4-4988-B8BF-84C24ACB1D85}"/>
    <cellStyle name="Normal 6 4" xfId="640" xr:uid="{A9843FAA-1B75-4CE9-B7B7-14A0CFFB745D}"/>
    <cellStyle name="Normal 6 40" xfId="29035" xr:uid="{401E0ECE-891F-46AE-8326-391869B0C870}"/>
    <cellStyle name="Normal 6 41" xfId="29036" xr:uid="{3116E3C2-5502-47FC-873B-5B9B52F84C1B}"/>
    <cellStyle name="Normal 6 42" xfId="29037" xr:uid="{DCAC07F6-F218-4B81-9BFF-F27FDCF90950}"/>
    <cellStyle name="Normal 6 43" xfId="29038" xr:uid="{EE22DEDA-EAA1-49F9-8220-55059F326D68}"/>
    <cellStyle name="Normal 6 44" xfId="29039" xr:uid="{70D4C525-9D4A-47AA-966A-AE3C1B67F163}"/>
    <cellStyle name="Normal 6 45" xfId="29040" xr:uid="{F23D9C56-CF6A-4B71-981F-FD22F1281FF1}"/>
    <cellStyle name="Normal 6 46" xfId="29041" xr:uid="{CD5C0038-F070-4709-83A6-72E7A375BC52}"/>
    <cellStyle name="Normal 6 47" xfId="29042" xr:uid="{2300DCC7-21E0-4DD7-B64F-F589D3C657D5}"/>
    <cellStyle name="Normal 6 48" xfId="43332" xr:uid="{DC6ED870-AB75-41C0-82F8-52F6A97C8A85}"/>
    <cellStyle name="Normal 6 5" xfId="641" xr:uid="{3D5F6F5F-DA47-4323-BE4A-75B4B3E24F0F}"/>
    <cellStyle name="Normal 6 6" xfId="642" xr:uid="{5E9D05BA-197D-4F86-BFCA-B4C5ACF3CAD5}"/>
    <cellStyle name="Normal 6 7" xfId="643" xr:uid="{5BD3E6CC-6251-489E-8F76-8D4EF08B43F3}"/>
    <cellStyle name="Normal 6 8" xfId="644" xr:uid="{B49A2436-869E-480B-9EEA-DE51D6029D6E}"/>
    <cellStyle name="Normal 6 9" xfId="29043" xr:uid="{B67F33E2-91F9-429E-B518-50F7E1B9937B}"/>
    <cellStyle name="Normal 60" xfId="645" xr:uid="{2FFC69A2-4FED-435B-BA07-51D4B80372A2}"/>
    <cellStyle name="Normal 60 2" xfId="646" xr:uid="{2049068F-B2F2-40E9-B67F-7BF87DB6C613}"/>
    <cellStyle name="Normal 60 3" xfId="647" xr:uid="{6C06BDF1-5D8E-457E-9D8C-899648196CAF}"/>
    <cellStyle name="Normal 60 4" xfId="648" xr:uid="{A2B0FE75-DABC-4C9E-ACAD-443F8ECF0D26}"/>
    <cellStyle name="Normal 60 5" xfId="649" xr:uid="{4815AE14-59B6-4564-9988-ED44192F955B}"/>
    <cellStyle name="Normal 60 6" xfId="650" xr:uid="{919EC093-0DCD-492E-97F4-DEB6A6958C7A}"/>
    <cellStyle name="Normal 60 7" xfId="651" xr:uid="{0B81246D-1C54-4921-8040-4AB1DB4296C9}"/>
    <cellStyle name="Normal 60 8" xfId="652" xr:uid="{E90309F2-C4C8-493F-87DE-711D8F7A3F13}"/>
    <cellStyle name="Normal 61" xfId="653" xr:uid="{53DADAA1-5F31-4623-BE3E-3393048E987F}"/>
    <cellStyle name="Normal 61 10" xfId="29044" xr:uid="{B392268D-EC38-41F0-A794-98706B40E984}"/>
    <cellStyle name="Normal 61 11" xfId="29045" xr:uid="{5994AFDD-F945-473C-84F9-C0095D88ABE0}"/>
    <cellStyle name="Normal 61 12" xfId="29046" xr:uid="{AB3E209C-9D26-4147-AAFE-994026EE9444}"/>
    <cellStyle name="Normal 61 13" xfId="29047" xr:uid="{9984296F-EFE7-4983-A271-6CAB8C722B85}"/>
    <cellStyle name="Normal 61 14" xfId="29048" xr:uid="{C9200B35-B135-4C26-B922-9BBD766F23D3}"/>
    <cellStyle name="Normal 61 15" xfId="29049" xr:uid="{CEEFB816-97E9-4D5D-95F5-B709564EC643}"/>
    <cellStyle name="Normal 61 16" xfId="29050" xr:uid="{A713BC06-ACAF-4A78-B7C3-635D270B49B5}"/>
    <cellStyle name="Normal 61 17" xfId="29051" xr:uid="{89FC14FD-0C7D-48EF-BBB4-BA3B5CFD4B02}"/>
    <cellStyle name="Normal 61 2" xfId="654" xr:uid="{E0B9A34D-A7BA-4AC3-9CAB-EE59FDE40A53}"/>
    <cellStyle name="Normal 61 3" xfId="655" xr:uid="{20BF08DD-F8EC-4E4C-A3CD-73735BC7AE68}"/>
    <cellStyle name="Normal 61 4" xfId="656" xr:uid="{7FCC7FCF-5236-41F1-8126-BEA217B5E25C}"/>
    <cellStyle name="Normal 61 5" xfId="657" xr:uid="{707312C1-256C-444B-ACA3-13B19AD77D06}"/>
    <cellStyle name="Normal 61 6" xfId="658" xr:uid="{E50931A1-7DCE-4B17-97A6-20C5E8FF5BFF}"/>
    <cellStyle name="Normal 61 7" xfId="659" xr:uid="{B91641B8-353C-43FD-8AAC-8D8E2BD6A00A}"/>
    <cellStyle name="Normal 61 8" xfId="660" xr:uid="{3EFEB1C2-EC0A-4F87-B36B-C3100BB07EFD}"/>
    <cellStyle name="Normal 61 9" xfId="29052" xr:uid="{005B4633-F341-4362-9E1C-81FEDD4FBA18}"/>
    <cellStyle name="Normal 62" xfId="661" xr:uid="{88020421-638C-44A8-A37D-31284660A6D8}"/>
    <cellStyle name="Normal 62 10" xfId="29053" xr:uid="{010192D1-D62D-4BA6-A52E-06A32BB3A1D7}"/>
    <cellStyle name="Normal 62 11" xfId="29054" xr:uid="{FB997FF1-C7F0-4C82-A900-C143F1618A71}"/>
    <cellStyle name="Normal 62 12" xfId="29055" xr:uid="{343978B3-A7CC-43BA-B042-24F348D6F0E7}"/>
    <cellStyle name="Normal 62 13" xfId="29056" xr:uid="{2BB1DC43-DDFE-443B-B489-0D2111395194}"/>
    <cellStyle name="Normal 62 14" xfId="29057" xr:uid="{11913201-F2B7-4AB5-B970-5BE69863774B}"/>
    <cellStyle name="Normal 62 15" xfId="29058" xr:uid="{B2E64DC0-C5BF-4D5F-B219-006890D9C3B8}"/>
    <cellStyle name="Normal 62 16" xfId="29059" xr:uid="{5E18A6B7-E650-4569-9E36-126330B8E846}"/>
    <cellStyle name="Normal 62 17" xfId="29060" xr:uid="{DA203148-F099-4AF0-97C6-5856DB3563D4}"/>
    <cellStyle name="Normal 62 2" xfId="662" xr:uid="{8B5E4B9B-E1EB-44EA-8D07-D7ADECAD967B}"/>
    <cellStyle name="Normal 62 3" xfId="663" xr:uid="{BF9CCD6E-D205-4E69-8BF2-0E968E9C3EE5}"/>
    <cellStyle name="Normal 62 4" xfId="664" xr:uid="{C5CCE8F7-A59D-4FA1-811B-17634C700F76}"/>
    <cellStyle name="Normal 62 5" xfId="665" xr:uid="{C53FD96E-AD73-4F39-BE43-A9EA8F8313A3}"/>
    <cellStyle name="Normal 62 6" xfId="666" xr:uid="{D6F31EEC-7173-4B04-8A30-2CEF7FA9FAD6}"/>
    <cellStyle name="Normal 62 7" xfId="667" xr:uid="{F7E2834F-3546-4373-AFDB-56BC2D31680B}"/>
    <cellStyle name="Normal 62 8" xfId="668" xr:uid="{AFB0DA14-B4A2-4280-9C00-23A6CD6D10B8}"/>
    <cellStyle name="Normal 62 9" xfId="29061" xr:uid="{360D5AAE-327F-4607-B4D4-124F9BE9609D}"/>
    <cellStyle name="Normal 63" xfId="669" xr:uid="{A34A2D45-582F-4D0A-B8D2-D8BC36D0E084}"/>
    <cellStyle name="Normal 63 10" xfId="29062" xr:uid="{9FC77FDF-652B-4FBA-A213-882B2690D6DC}"/>
    <cellStyle name="Normal 63 11" xfId="29063" xr:uid="{8C63970A-1053-43C2-9080-AF4732CC1015}"/>
    <cellStyle name="Normal 63 12" xfId="29064" xr:uid="{05B61E63-22E2-4F84-9BC9-A2EFCB7E496B}"/>
    <cellStyle name="Normal 63 13" xfId="29065" xr:uid="{DBCFCE6C-837D-40CB-B436-EFB2703D0153}"/>
    <cellStyle name="Normal 63 14" xfId="29066" xr:uid="{41DCA4AE-9853-49B7-8AEE-A1425DC12801}"/>
    <cellStyle name="Normal 63 15" xfId="29067" xr:uid="{097AE3B3-456D-46AD-A328-C879BFE42EBD}"/>
    <cellStyle name="Normal 63 16" xfId="29068" xr:uid="{905D3E5F-15BB-4BBD-9354-6EC5A87DA3F8}"/>
    <cellStyle name="Normal 63 17" xfId="29069" xr:uid="{5614239B-63BB-4AF7-9185-717C1119FE38}"/>
    <cellStyle name="Normal 63 2" xfId="670" xr:uid="{B698A5FA-5EF6-4C94-AD63-517B846972BF}"/>
    <cellStyle name="Normal 63 3" xfId="671" xr:uid="{6BACA946-C37A-42FC-A036-5CCAD3D6F6EC}"/>
    <cellStyle name="Normal 63 4" xfId="672" xr:uid="{3F236011-5F54-4209-A15F-7F303763E832}"/>
    <cellStyle name="Normal 63 5" xfId="673" xr:uid="{02D11654-645E-4F95-87B9-01800ADB8B1C}"/>
    <cellStyle name="Normal 63 6" xfId="674" xr:uid="{EEDD46AA-B681-4BC4-8491-767486C1D3DD}"/>
    <cellStyle name="Normal 63 7" xfId="675" xr:uid="{5948E85F-CD67-4FB0-9FC0-EEE02D4217C2}"/>
    <cellStyle name="Normal 63 8" xfId="676" xr:uid="{89406CF4-036E-4E9B-8D0F-5F29B7EC5EE5}"/>
    <cellStyle name="Normal 63 9" xfId="29070" xr:uid="{3731E696-285E-4C76-952F-DFF5EFC7EE14}"/>
    <cellStyle name="Normal 64" xfId="677" xr:uid="{7FA29280-8B72-44A0-907C-3C93FE40C46B}"/>
    <cellStyle name="Normal 64 2" xfId="678" xr:uid="{F291D29F-6220-4137-95DA-EF8F6729B036}"/>
    <cellStyle name="Normal 64 3" xfId="679" xr:uid="{E2907015-97EA-4473-9C35-3CF707504840}"/>
    <cellStyle name="Normal 64 4" xfId="680" xr:uid="{863884D6-A582-47EF-90E2-4A22B657A16A}"/>
    <cellStyle name="Normal 64 5" xfId="681" xr:uid="{A6D4ED3B-CE24-4A07-ABE7-37F6B32B7FB1}"/>
    <cellStyle name="Normal 64 6" xfId="682" xr:uid="{A8206C18-1C72-4544-920F-5D84B0279397}"/>
    <cellStyle name="Normal 64 7" xfId="683" xr:uid="{2AC1AD5B-4DFB-4505-B4A3-2385DCA0A78D}"/>
    <cellStyle name="Normal 64 8" xfId="684" xr:uid="{0DA67A71-2BA5-4BAD-BB1B-5817CC76DC3D}"/>
    <cellStyle name="Normal 65" xfId="685" xr:uid="{E8789465-E4EA-48A8-B17D-529608F37E10}"/>
    <cellStyle name="Normal 65 2" xfId="686" xr:uid="{082FF3A5-075C-44F0-8A96-08363B46B5C9}"/>
    <cellStyle name="Normal 65 3" xfId="687" xr:uid="{9953B654-15D5-4E69-BCFC-0219E843CBAF}"/>
    <cellStyle name="Normal 65 4" xfId="688" xr:uid="{5DC3B6CE-686A-457D-A5C9-4D50F98AC62C}"/>
    <cellStyle name="Normal 65 5" xfId="689" xr:uid="{54BC97BE-CFA2-4394-90F1-D1006AF3D8B5}"/>
    <cellStyle name="Normal 65 6" xfId="690" xr:uid="{5419C2C8-1AC3-4329-9C5D-47D42E70B270}"/>
    <cellStyle name="Normal 65 7" xfId="691" xr:uid="{475EBF08-1366-461E-84B6-BB23F51D82AB}"/>
    <cellStyle name="Normal 65 8" xfId="692" xr:uid="{C8B66840-F45D-4A9A-AA85-8443CF767AAB}"/>
    <cellStyle name="Normal 66" xfId="693" xr:uid="{71E44231-5566-403C-AFA9-A68D85937A64}"/>
    <cellStyle name="Normal 66 2" xfId="694" xr:uid="{9D1670B9-4E41-408D-BA5D-2417ECF4891B}"/>
    <cellStyle name="Normal 66 3" xfId="695" xr:uid="{17E841A7-0F4A-4EC4-8B3E-9EEE74B1238B}"/>
    <cellStyle name="Normal 66 4" xfId="696" xr:uid="{5CF2B9B0-9C93-43CE-8ACA-57EB280A77CE}"/>
    <cellStyle name="Normal 66 5" xfId="697" xr:uid="{BD9449E0-82C7-4383-B682-11A5A5582867}"/>
    <cellStyle name="Normal 66 6" xfId="698" xr:uid="{62124ACF-9809-4D69-912B-977950D70B21}"/>
    <cellStyle name="Normal 66 7" xfId="699" xr:uid="{2E86E794-0689-4C22-A1D7-CA7A54FD7C41}"/>
    <cellStyle name="Normal 66 8" xfId="700" xr:uid="{5B9DDD99-67B0-4137-BA4B-02382F943B26}"/>
    <cellStyle name="Normal 67" xfId="701" xr:uid="{ABAB6EDE-9E66-41A1-853A-4BFA10081834}"/>
    <cellStyle name="Normal 67 2" xfId="702" xr:uid="{F3EDF473-7531-4A5C-9D06-9D2677D285F8}"/>
    <cellStyle name="Normal 67 3" xfId="703" xr:uid="{A45F0340-7E99-4330-872B-C753616097A8}"/>
    <cellStyle name="Normal 67 4" xfId="704" xr:uid="{4004A431-E6D7-4E42-9E84-C2DE2B402D0A}"/>
    <cellStyle name="Normal 67 5" xfId="705" xr:uid="{0A0E436B-020D-4F33-A8CE-88F6C2BAE0FF}"/>
    <cellStyle name="Normal 67 6" xfId="706" xr:uid="{0D45AB1F-CA35-4082-BE73-DAD3718B6A86}"/>
    <cellStyle name="Normal 67 7" xfId="707" xr:uid="{5E6F35FC-DEC2-4B16-9BAB-4B2502BEFE91}"/>
    <cellStyle name="Normal 67 8" xfId="708" xr:uid="{7B5CDAD2-44D5-4127-BEEC-C9AEFDE31E34}"/>
    <cellStyle name="Normal 68" xfId="709" xr:uid="{AEC98542-A197-47F9-9204-114723DFAFCD}"/>
    <cellStyle name="Normal 68 2" xfId="710" xr:uid="{DB05890F-1828-414A-8B72-87FEA0B6EF8F}"/>
    <cellStyle name="Normal 68 3" xfId="711" xr:uid="{5555A42D-A4FF-43DA-B76E-076AF00127C4}"/>
    <cellStyle name="Normal 68 4" xfId="712" xr:uid="{7FCDE6FF-CAFE-4613-8E9B-5AD8F2348AC3}"/>
    <cellStyle name="Normal 68 5" xfId="713" xr:uid="{2BDAA362-4639-4126-83AA-CCFEF0CC4EE2}"/>
    <cellStyle name="Normal 68 6" xfId="714" xr:uid="{F3E5747E-A735-4330-ADE9-6733CBE1B291}"/>
    <cellStyle name="Normal 68 7" xfId="715" xr:uid="{6548E57B-F45B-4F93-86A4-2898EBF00CE4}"/>
    <cellStyle name="Normal 68 8" xfId="716" xr:uid="{68DC20C3-4E61-441C-A62C-DE035539857D}"/>
    <cellStyle name="Normal 69" xfId="717" xr:uid="{29DE7F6C-4433-41F3-B4F0-C8D4CC74EC55}"/>
    <cellStyle name="Normal 69 2" xfId="718" xr:uid="{B96AC14A-3E3C-406E-8058-5115094D274C}"/>
    <cellStyle name="Normal 69 3" xfId="719" xr:uid="{259AB9EF-31E7-45FD-94D2-E639206EB081}"/>
    <cellStyle name="Normal 69 4" xfId="720" xr:uid="{3BDC9D15-F05C-4877-9AEB-3F80B1929F1D}"/>
    <cellStyle name="Normal 69 5" xfId="721" xr:uid="{ADAD222A-C966-45DF-8130-512C1E7FEEDF}"/>
    <cellStyle name="Normal 69 6" xfId="722" xr:uid="{04F366FD-C6D3-4AE6-92FB-EBDA7773CD7A}"/>
    <cellStyle name="Normal 69 7" xfId="723" xr:uid="{770779AC-E96C-4B37-BC04-C79D041DFD8C}"/>
    <cellStyle name="Normal 69 8" xfId="724" xr:uid="{E46AC780-E9B1-4935-B4F4-3A0A6FAA901A}"/>
    <cellStyle name="Normal 7" xfId="64" xr:uid="{0A4DAF67-A4A5-4A33-828F-FD401369FE3A}"/>
    <cellStyle name="Normal 7 10" xfId="29071" xr:uid="{4FB1249F-EEB1-42CE-BA6F-6ED03F2AF1EB}"/>
    <cellStyle name="Normal 7 11" xfId="29072" xr:uid="{10FD714E-F407-4248-966E-EC86BD2568AE}"/>
    <cellStyle name="Normal 7 12" xfId="29073" xr:uid="{8186C75E-545A-4C16-A4DA-2D99E9165E80}"/>
    <cellStyle name="Normal 7 13" xfId="29074" xr:uid="{88830A71-4056-416C-8348-FA75B037B0A7}"/>
    <cellStyle name="Normal 7 14" xfId="29075" xr:uid="{D9D66B06-C42D-4A01-B5F2-ECD0275AF0CC}"/>
    <cellStyle name="Normal 7 15" xfId="29076" xr:uid="{B0775800-AC73-4A39-80D3-6F1F228588C8}"/>
    <cellStyle name="Normal 7 16" xfId="29077" xr:uid="{6FE5ED44-A9A5-43F4-8E19-35FD7ADDBB53}"/>
    <cellStyle name="Normal 7 17" xfId="29078" xr:uid="{0689E0AF-85FF-4954-9CAF-3C1E8D92DA99}"/>
    <cellStyle name="Normal 7 18" xfId="29079" xr:uid="{66729CBE-1165-479A-A780-917B5318062F}"/>
    <cellStyle name="Normal 7 19" xfId="29080" xr:uid="{1350698A-826D-421F-AD5A-B4185E3E0B6F}"/>
    <cellStyle name="Normal 7 2" xfId="127" xr:uid="{C6C9BC14-CE23-4E25-A115-D2EEBFA85BC8}"/>
    <cellStyle name="Normal 7 20" xfId="29081" xr:uid="{DBDDE62B-10DE-485D-AE43-53FEAC37B6A2}"/>
    <cellStyle name="Normal 7 21" xfId="29082" xr:uid="{BF51E843-2D7E-40DC-8F2D-863A644C9CF6}"/>
    <cellStyle name="Normal 7 22" xfId="29083" xr:uid="{724921E5-D23F-4F1E-A0FB-689097EA13BE}"/>
    <cellStyle name="Normal 7 23" xfId="29084" xr:uid="{DCFF021A-7F05-424F-8E9F-FFB8EC56B9C4}"/>
    <cellStyle name="Normal 7 24" xfId="29085" xr:uid="{BEA9FB91-8858-452D-B2FF-E0B7AEF7C7EE}"/>
    <cellStyle name="Normal 7 25" xfId="29086" xr:uid="{F93ED455-C80A-4FC1-A5EA-26A2B8294E07}"/>
    <cellStyle name="Normal 7 26" xfId="29087" xr:uid="{3C0221D6-40E0-4988-9367-0015480992AF}"/>
    <cellStyle name="Normal 7 27" xfId="29088" xr:uid="{0CBEA233-4B1B-46CD-B3AE-978BF5BF3102}"/>
    <cellStyle name="Normal 7 28" xfId="29089" xr:uid="{D31B51BD-7ED1-4569-A3E1-268C1F359B53}"/>
    <cellStyle name="Normal 7 29" xfId="29090" xr:uid="{E9525B6C-2EB6-4B18-A7F4-B97EC6812551}"/>
    <cellStyle name="Normal 7 3" xfId="725" xr:uid="{DF933A91-6F75-4576-B79B-24C0A78128B8}"/>
    <cellStyle name="Normal 7 30" xfId="29091" xr:uid="{42E10F18-FEF7-4DF5-AE17-D2B1C9BBCAB6}"/>
    <cellStyle name="Normal 7 31" xfId="29092" xr:uid="{0B775487-8224-47F0-ACDD-8DF2F862E91B}"/>
    <cellStyle name="Normal 7 32" xfId="29093" xr:uid="{2803935F-0599-431E-A676-D655FD7FB16D}"/>
    <cellStyle name="Normal 7 33" xfId="29094" xr:uid="{31832F90-DCFA-41A1-BA9D-CBFD4C0DD4EB}"/>
    <cellStyle name="Normal 7 34" xfId="29095" xr:uid="{72C0D431-D284-40BB-812E-2AE77DB0FFF4}"/>
    <cellStyle name="Normal 7 35" xfId="29096" xr:uid="{65A1CB1D-AE5D-43A2-BA07-47D4CA5BF09B}"/>
    <cellStyle name="Normal 7 36" xfId="29097" xr:uid="{549E8CDF-2A35-492B-ABCB-DCC36FB5139B}"/>
    <cellStyle name="Normal 7 37" xfId="29098" xr:uid="{595CF677-C76F-4557-BA2F-388A73505018}"/>
    <cellStyle name="Normal 7 38" xfId="29099" xr:uid="{AA8EDF20-F213-42FC-86E1-488DD7FFF283}"/>
    <cellStyle name="Normal 7 39" xfId="29100" xr:uid="{61E2BFC1-B626-42D1-BC37-03FCEB6A610C}"/>
    <cellStyle name="Normal 7 4" xfId="726" xr:uid="{4699F051-0656-4B76-B509-D6EE09DD64F6}"/>
    <cellStyle name="Normal 7 40" xfId="29101" xr:uid="{9F45D3E6-4161-46AD-A7EB-514B0ED79D75}"/>
    <cellStyle name="Normal 7 41" xfId="29102" xr:uid="{90AF9F57-43C9-48F8-A2CA-A2E8DEBA1E38}"/>
    <cellStyle name="Normal 7 42" xfId="29103" xr:uid="{A66440A5-77A7-44D7-B742-AB1029272474}"/>
    <cellStyle name="Normal 7 43" xfId="29104" xr:uid="{24B75E74-6623-4EEC-866C-E78A498CAA02}"/>
    <cellStyle name="Normal 7 44" xfId="29105" xr:uid="{9EA418F4-3DC1-4DEB-AD22-5B90B3106B53}"/>
    <cellStyle name="Normal 7 45" xfId="29106" xr:uid="{37C2FE6C-7208-4E15-A94E-838CE34E3F64}"/>
    <cellStyle name="Normal 7 46" xfId="29107" xr:uid="{A0E758B3-7E0A-458B-97A5-8922D1450012}"/>
    <cellStyle name="Normal 7 5" xfId="727" xr:uid="{923F17C5-770B-4DD3-9B3D-8C00BDAFE06A}"/>
    <cellStyle name="Normal 7 6" xfId="728" xr:uid="{CFB6BE52-F402-46B3-B20D-3C6E1CBF6C7A}"/>
    <cellStyle name="Normal 7 7" xfId="729" xr:uid="{D8658DA0-09A0-4FD1-9A28-C54057A3D92A}"/>
    <cellStyle name="Normal 7 8" xfId="730" xr:uid="{E7C1399A-69B9-4E7D-B2D6-7EA1515CFF8D}"/>
    <cellStyle name="Normal 7 9" xfId="29108" xr:uid="{B2E86611-DC04-4162-8275-764860F97397}"/>
    <cellStyle name="Normal 70" xfId="731" xr:uid="{225D446E-D7C2-4449-A449-612C32BD9730}"/>
    <cellStyle name="Normal 70 2" xfId="732" xr:uid="{912B827C-6421-4C6F-A0EE-2719E5309C48}"/>
    <cellStyle name="Normal 70 3" xfId="733" xr:uid="{099746E8-2F9B-4F68-94B0-C38E06357FBE}"/>
    <cellStyle name="Normal 70 4" xfId="734" xr:uid="{9233A9FA-ADA2-4A2F-AF71-40099E13C0A6}"/>
    <cellStyle name="Normal 70 5" xfId="735" xr:uid="{206A5A0F-E24A-4AB6-8DDE-C1F17E3B1230}"/>
    <cellStyle name="Normal 70 6" xfId="736" xr:uid="{ABFC3508-23FE-4472-B695-59DB38D8B23A}"/>
    <cellStyle name="Normal 70 7" xfId="737" xr:uid="{B5136EBC-748F-4DBB-9FE7-235F98B01F8F}"/>
    <cellStyle name="Normal 70 8" xfId="738" xr:uid="{ABDDA7A2-F629-4EC5-B145-4250BBA927AF}"/>
    <cellStyle name="Normal 71" xfId="739" xr:uid="{80C28C14-371D-464E-865B-7FCBB3C95EE0}"/>
    <cellStyle name="Normal 71 2" xfId="740" xr:uid="{E466A58F-F246-4869-88CA-79BA72E3E0EA}"/>
    <cellStyle name="Normal 71 3" xfId="741" xr:uid="{F2D5E8C6-69CF-479F-977F-ECBFC4702C25}"/>
    <cellStyle name="Normal 71 4" xfId="742" xr:uid="{2E7B6F84-3D67-4E31-8E57-1737FEF85CD6}"/>
    <cellStyle name="Normal 71 5" xfId="743" xr:uid="{83C458E5-65BC-4689-AE50-F8FDF26D5F8A}"/>
    <cellStyle name="Normal 71 6" xfId="744" xr:uid="{3AF894E6-9585-4B0F-9DAD-0383D52CC48B}"/>
    <cellStyle name="Normal 71 7" xfId="745" xr:uid="{BCD242EC-6605-488E-8226-ECC43D9385DF}"/>
    <cellStyle name="Normal 71 8" xfId="746" xr:uid="{871EF826-078F-4EE7-B653-89D3DA29E6EE}"/>
    <cellStyle name="Normal 72" xfId="747" xr:uid="{3D45695B-9BF2-467F-9736-570A99A41778}"/>
    <cellStyle name="Normal 72 2" xfId="748" xr:uid="{549B244D-DCDB-44E2-ACC1-FFF91049C8D6}"/>
    <cellStyle name="Normal 72 3" xfId="749" xr:uid="{AA71C249-5647-47B8-9E5D-3A030A2FE49F}"/>
    <cellStyle name="Normal 72 4" xfId="750" xr:uid="{8E050860-698E-4824-933D-03F76C999021}"/>
    <cellStyle name="Normal 72 5" xfId="751" xr:uid="{8D93BF02-C4B8-460C-AF42-637B33568735}"/>
    <cellStyle name="Normal 72 6" xfId="752" xr:uid="{CF8EE2E9-573F-4AB6-BE46-D4E6589BF4EE}"/>
    <cellStyle name="Normal 72 7" xfId="753" xr:uid="{645FF4F2-D0F4-4D88-B620-C6D5B01A6614}"/>
    <cellStyle name="Normal 72 8" xfId="754" xr:uid="{8A95EC38-E4F6-4ACA-83E0-5046FFE7CA9E}"/>
    <cellStyle name="Normal 73" xfId="755" xr:uid="{B14F4600-CD74-4E6D-9D07-F187CE99DEA6}"/>
    <cellStyle name="Normal 73 2" xfId="756" xr:uid="{1B4186DB-113B-432F-9803-BB6C0939F3CC}"/>
    <cellStyle name="Normal 73 3" xfId="757" xr:uid="{0CC3F03D-1244-4DDD-8F88-B9FD7E784FAA}"/>
    <cellStyle name="Normal 73 4" xfId="758" xr:uid="{31D7836D-BABA-4341-8740-3DF9B9B148E2}"/>
    <cellStyle name="Normal 73 5" xfId="759" xr:uid="{B84A4350-3573-4C61-86B4-6B5503FE905A}"/>
    <cellStyle name="Normal 73 6" xfId="760" xr:uid="{1DD724DA-CA58-408C-BF63-9DB00D776419}"/>
    <cellStyle name="Normal 73 7" xfId="761" xr:uid="{652B8F0E-6CF0-4013-8636-06509E32C1D4}"/>
    <cellStyle name="Normal 73 8" xfId="762" xr:uid="{24BA8B3F-1FAB-415D-B5C7-2652F644DDFB}"/>
    <cellStyle name="Normal 74" xfId="763" xr:uid="{6DE3D3CD-5EA7-419E-96D1-3EC1B2E16F97}"/>
    <cellStyle name="Normal 74 2" xfId="764" xr:uid="{A62B501F-1699-4ED5-BD10-89FF9932D1C9}"/>
    <cellStyle name="Normal 74 3" xfId="765" xr:uid="{203E0DED-80F7-4B4E-AF84-B52B5CB4F709}"/>
    <cellStyle name="Normal 74 4" xfId="766" xr:uid="{64E3C1F4-AD30-484A-A34F-CCB785EAE36E}"/>
    <cellStyle name="Normal 74 5" xfId="767" xr:uid="{8A594117-8C3F-488A-847F-E33D20297282}"/>
    <cellStyle name="Normal 74 6" xfId="768" xr:uid="{454458B3-017A-41AE-9E8F-57BDAADCEEC1}"/>
    <cellStyle name="Normal 74 7" xfId="769" xr:uid="{3BAB97AC-E5C3-4630-AB9B-E91298163D52}"/>
    <cellStyle name="Normal 74 8" xfId="770" xr:uid="{AE8F6933-BF2B-4D33-A76B-A61CFC539C0F}"/>
    <cellStyle name="Normal 75" xfId="771" xr:uid="{48B71266-3A7D-4103-BA0A-FC3D37F5BE5A}"/>
    <cellStyle name="Normal 75 2" xfId="772" xr:uid="{05983C1B-76B7-40FF-8D09-63D0D3FE2267}"/>
    <cellStyle name="Normal 75 3" xfId="773" xr:uid="{2BA4C8A4-96AE-4BCF-91D7-2AFBE5EB1521}"/>
    <cellStyle name="Normal 75 4" xfId="774" xr:uid="{3A3E47F7-649D-4D72-A395-4DAD4D2E905B}"/>
    <cellStyle name="Normal 75 5" xfId="775" xr:uid="{ED3D527B-60D3-418D-A3A9-167B999D736E}"/>
    <cellStyle name="Normal 75 6" xfId="776" xr:uid="{32C0820E-423D-45A8-AEEC-FAEBAD64553A}"/>
    <cellStyle name="Normal 75 7" xfId="777" xr:uid="{156B3E73-1070-48A3-9FC7-5D607C85F1D8}"/>
    <cellStyle name="Normal 75 8" xfId="778" xr:uid="{6FE2A07E-127C-4FBF-9960-93E45DF1C9EF}"/>
    <cellStyle name="Normal 76" xfId="779" xr:uid="{85CF1004-1748-4FD0-8DC1-3832F095D6BF}"/>
    <cellStyle name="Normal 76 2" xfId="780" xr:uid="{4EB19624-5F9E-44B4-AF50-44CA933E071E}"/>
    <cellStyle name="Normal 76 3" xfId="781" xr:uid="{AEB7D3BF-413E-44A5-AFC6-120DD2B42BB6}"/>
    <cellStyle name="Normal 76 4" xfId="782" xr:uid="{4815DDFB-5045-42FE-B60A-36FE0E677A77}"/>
    <cellStyle name="Normal 76 5" xfId="783" xr:uid="{B6985BE0-9491-43CB-9BB0-DD09A45988CA}"/>
    <cellStyle name="Normal 76 6" xfId="784" xr:uid="{518BFC3E-308A-4EA9-945A-8D79A13A3D13}"/>
    <cellStyle name="Normal 76 7" xfId="785" xr:uid="{621B84A2-2EA7-406D-9853-8BED1572437E}"/>
    <cellStyle name="Normal 76 8" xfId="786" xr:uid="{BFC76AE6-58B8-40A2-A30F-FD12A81B438D}"/>
    <cellStyle name="Normal 77" xfId="787" xr:uid="{6137E99A-15CF-413C-8317-C6FC55A0D26F}"/>
    <cellStyle name="Normal 77 2" xfId="788" xr:uid="{1D479E97-9E3E-4F52-9D0D-7F8DB745D433}"/>
    <cellStyle name="Normal 77 3" xfId="789" xr:uid="{263A6BE0-0D29-4525-B0B4-F3D805620A2D}"/>
    <cellStyle name="Normal 77 4" xfId="790" xr:uid="{D07E517D-5E18-4725-B164-EA35D4D0F754}"/>
    <cellStyle name="Normal 77 5" xfId="791" xr:uid="{18C7B4D1-3A78-4E3E-9308-4A90D62EEAF7}"/>
    <cellStyle name="Normal 77 6" xfId="792" xr:uid="{CA1DC66D-96BD-40E9-B935-6AA7983B8499}"/>
    <cellStyle name="Normal 77 7" xfId="793" xr:uid="{B356A5A4-CD1F-43F7-91C5-A45CA315340B}"/>
    <cellStyle name="Normal 77 8" xfId="794" xr:uid="{923605E5-1835-493E-9303-1F2792A9D08C}"/>
    <cellStyle name="Normal 78" xfId="795" xr:uid="{163724D5-CFAC-48E2-9EBB-295A5628A913}"/>
    <cellStyle name="Normal 78 2" xfId="796" xr:uid="{AF9569BA-5EB2-4587-99B3-868FBC7A800B}"/>
    <cellStyle name="Normal 78 3" xfId="797" xr:uid="{39D4B166-78C6-447C-82D4-80707B121857}"/>
    <cellStyle name="Normal 78 4" xfId="798" xr:uid="{9801EF96-DFED-427E-BADF-FEC5D144A21B}"/>
    <cellStyle name="Normal 78 5" xfId="799" xr:uid="{79C56CF7-71DF-4B96-B385-220056BF6E9C}"/>
    <cellStyle name="Normal 78 6" xfId="800" xr:uid="{C5B08B8B-E0D1-4C10-99F5-7F597157083B}"/>
    <cellStyle name="Normal 78 7" xfId="801" xr:uid="{0372DA85-2B0C-4E7E-B158-B7B001E63D61}"/>
    <cellStyle name="Normal 78 8" xfId="802" xr:uid="{67633755-724F-4A60-AF1C-11E31A1B3FE9}"/>
    <cellStyle name="Normal 79" xfId="803" xr:uid="{ACB2BA77-2E4E-4CB8-9605-17DFBD099F86}"/>
    <cellStyle name="Normal 8" xfId="65" xr:uid="{9CC40722-4F51-4DBF-B77F-A1094C651823}"/>
    <cellStyle name="Normal 8 10" xfId="29109" xr:uid="{534B547C-F046-40BB-8533-88E824FACCCE}"/>
    <cellStyle name="Normal 8 11" xfId="29110" xr:uid="{47D07616-ED95-4A65-B2A0-2B290F2F8A92}"/>
    <cellStyle name="Normal 8 12" xfId="29111" xr:uid="{35D25BF0-2313-4C38-B456-A1F63275F921}"/>
    <cellStyle name="Normal 8 13" xfId="29112" xr:uid="{A224AE8B-BC20-483D-99CC-66CD173811E7}"/>
    <cellStyle name="Normal 8 14" xfId="29113" xr:uid="{D0DE85C3-7BD5-4C38-BB88-FC8737C534FC}"/>
    <cellStyle name="Normal 8 15" xfId="29114" xr:uid="{98CCD608-7140-4288-AA00-4FB18A9383BE}"/>
    <cellStyle name="Normal 8 16" xfId="29115" xr:uid="{CE2AB3FB-074F-4962-8041-338A53E4D1AE}"/>
    <cellStyle name="Normal 8 17" xfId="29116" xr:uid="{B4FCC9E8-113F-4721-9562-6B636B0CAE25}"/>
    <cellStyle name="Normal 8 18" xfId="29117" xr:uid="{96D5B0C6-D672-4903-ACE5-0F6789123E7F}"/>
    <cellStyle name="Normal 8 19" xfId="29118" xr:uid="{C49362AD-2F8C-45CD-9221-1534DB46266D}"/>
    <cellStyle name="Normal 8 2" xfId="128" xr:uid="{652F56A9-2928-4587-9F61-E7E08DE8BE46}"/>
    <cellStyle name="Normal 8 20" xfId="29119" xr:uid="{186BC25B-6CE3-4893-BAA2-D01A03E17DA2}"/>
    <cellStyle name="Normal 8 21" xfId="29120" xr:uid="{74D86795-611C-49B0-9288-221028E37FEB}"/>
    <cellStyle name="Normal 8 22" xfId="29121" xr:uid="{A71DFFF7-1FFE-4383-968A-09F2CCEA9216}"/>
    <cellStyle name="Normal 8 23" xfId="29122" xr:uid="{F6692C85-CFF7-47BB-99DA-33106BC40CFF}"/>
    <cellStyle name="Normal 8 24" xfId="29123" xr:uid="{2347DB6D-4E35-41D7-BB6B-F077F3A175DA}"/>
    <cellStyle name="Normal 8 25" xfId="29124" xr:uid="{E045FB47-A30C-4600-85E8-E3671626653A}"/>
    <cellStyle name="Normal 8 26" xfId="29125" xr:uid="{1A4EF4BB-8C27-4DA8-90E0-2A41EFC1AECC}"/>
    <cellStyle name="Normal 8 27" xfId="29126" xr:uid="{AF0A3DFE-F281-4E5D-904B-B91B7AF49898}"/>
    <cellStyle name="Normal 8 28" xfId="29127" xr:uid="{AD0BA6BA-E64E-4D27-99C3-BBF8FFA4F058}"/>
    <cellStyle name="Normal 8 29" xfId="29128" xr:uid="{A13FBB98-6FED-491F-933E-E31BE82D25EA}"/>
    <cellStyle name="Normal 8 3" xfId="804" xr:uid="{D7C9C315-4127-4ADF-AB6B-762503B547E2}"/>
    <cellStyle name="Normal 8 30" xfId="29129" xr:uid="{221B9696-DFAE-4D49-8CAD-055F87FA0DA6}"/>
    <cellStyle name="Normal 8 31" xfId="29130" xr:uid="{7BBB2D59-47F4-49CD-8EDC-3BE6F9FE3226}"/>
    <cellStyle name="Normal 8 32" xfId="29131" xr:uid="{6097F27E-CC0B-474E-83E4-0884F5297A56}"/>
    <cellStyle name="Normal 8 33" xfId="29132" xr:uid="{D1B15FAD-FAEB-4346-BAAD-7809C3C9F85B}"/>
    <cellStyle name="Normal 8 34" xfId="29133" xr:uid="{E886DF4B-EBCB-4057-9E43-07A6445CADB9}"/>
    <cellStyle name="Normal 8 35" xfId="29134" xr:uid="{0DD21000-DAA2-4BDE-8C1F-18990DB6AF6D}"/>
    <cellStyle name="Normal 8 36" xfId="29135" xr:uid="{11090A8C-CCA6-446E-9018-379B7ACAEEDF}"/>
    <cellStyle name="Normal 8 37" xfId="29136" xr:uid="{40CC33DE-8E1B-44B7-A1A1-8C55BFD7C18A}"/>
    <cellStyle name="Normal 8 38" xfId="29137" xr:uid="{4C31FF52-6211-4FB1-88EF-A62C4CDE08CF}"/>
    <cellStyle name="Normal 8 39" xfId="29138" xr:uid="{B08501AA-CC1E-45C9-8BF3-0AEBF273F042}"/>
    <cellStyle name="Normal 8 4" xfId="805" xr:uid="{F270A403-1B0C-4E10-846B-249C6DE3E307}"/>
    <cellStyle name="Normal 8 40" xfId="29139" xr:uid="{2510CD63-DA40-430C-8BC1-2C24B5860980}"/>
    <cellStyle name="Normal 8 41" xfId="29140" xr:uid="{CFAEE4D2-78D2-4778-B36B-E4DCB5A275D9}"/>
    <cellStyle name="Normal 8 42" xfId="29141" xr:uid="{AD684511-A78C-4B29-91D3-E3A94F0D10E9}"/>
    <cellStyle name="Normal 8 43" xfId="29142" xr:uid="{E1B4DD72-4A32-4DD4-A85B-8AE23309EBFD}"/>
    <cellStyle name="Normal 8 44" xfId="29143" xr:uid="{E3381D62-F9B1-473F-9F66-8FC54C7F073E}"/>
    <cellStyle name="Normal 8 45" xfId="29144" xr:uid="{9912DC5A-11FC-4320-88B8-6DB8F2D18436}"/>
    <cellStyle name="Normal 8 46" xfId="29145" xr:uid="{BF8B2DF0-388A-45E7-B370-9EFF9A2B2951}"/>
    <cellStyle name="Normal 8 5" xfId="806" xr:uid="{E223CDBD-1DE5-40CB-9314-F65B27BC546C}"/>
    <cellStyle name="Normal 8 6" xfId="807" xr:uid="{C96105B0-F54B-4F17-83AA-68AA2763BA13}"/>
    <cellStyle name="Normal 8 7" xfId="808" xr:uid="{6E51FF6E-3974-45DB-AA54-0C7D0D333003}"/>
    <cellStyle name="Normal 8 8" xfId="809" xr:uid="{C5D87624-54AA-47EE-B876-CA02DABA4CBF}"/>
    <cellStyle name="Normal 8 9" xfId="29146" xr:uid="{BEDC2D39-F50C-4862-AE94-76AA8CB26316}"/>
    <cellStyle name="Normal 80" xfId="810" xr:uid="{82D859BF-5539-45F6-B503-DDE170DD380B}"/>
    <cellStyle name="Normal 81" xfId="811" xr:uid="{C6918A18-EE6D-4984-8D4A-4F3CEFBFCBD7}"/>
    <cellStyle name="Normal 82" xfId="812" xr:uid="{42EC732A-6865-4FA8-8107-9F6A5484EE1F}"/>
    <cellStyle name="Normal 83" xfId="813" xr:uid="{A51B1375-87DE-40A4-825C-C7B2D97B8B82}"/>
    <cellStyle name="Normal 84" xfId="814" xr:uid="{B892D8D7-4F03-4137-9E60-B0B769EFFE7A}"/>
    <cellStyle name="Normal 84 2" xfId="815" xr:uid="{EE9DC350-DCB5-438E-BD4D-461E321B4EDF}"/>
    <cellStyle name="Normal 84 3" xfId="816" xr:uid="{0B6BA438-499B-4166-BBEB-2AB3809DD5F2}"/>
    <cellStyle name="Normal 84 4" xfId="817" xr:uid="{55EA1F95-BFA2-4DC8-A81A-42B9F13DF781}"/>
    <cellStyle name="Normal 84 5" xfId="818" xr:uid="{C3457D85-1D9D-4160-89B5-E479487FABC9}"/>
    <cellStyle name="Normal 84 6" xfId="819" xr:uid="{95E1A24E-5CA9-42AF-BC46-84C7271F7466}"/>
    <cellStyle name="Normal 84 7" xfId="820" xr:uid="{E679D22D-F59F-4176-95E1-25041E312806}"/>
    <cellStyle name="Normal 84 8" xfId="821" xr:uid="{678DE4EC-145E-474D-8507-D55C94E40325}"/>
    <cellStyle name="Normal 85" xfId="822" xr:uid="{E929C972-2658-4F27-BDAC-A205955EB58A}"/>
    <cellStyle name="Normal 85 2" xfId="823" xr:uid="{81B3DC09-3735-4DEB-9A40-098486AE74AD}"/>
    <cellStyle name="Normal 85 3" xfId="824" xr:uid="{C5FE9670-7C9B-46EA-8251-84FA16ED7FDC}"/>
    <cellStyle name="Normal 85 4" xfId="825" xr:uid="{DC8495EF-4F9E-46AE-BEE9-B5A1E25F3D30}"/>
    <cellStyle name="Normal 85 5" xfId="826" xr:uid="{A5E36E1A-9860-49A2-A5A6-074AFE370CEC}"/>
    <cellStyle name="Normal 85 6" xfId="827" xr:uid="{A20A4E02-754A-4ABC-B0C0-FF2A4BD4D808}"/>
    <cellStyle name="Normal 85 7" xfId="828" xr:uid="{0A1EA366-B9B2-44DB-BC98-58CC176088AF}"/>
    <cellStyle name="Normal 85 8" xfId="829" xr:uid="{DBCB0398-45C3-4AB7-9220-23391741B600}"/>
    <cellStyle name="Normal 86" xfId="830" xr:uid="{17422A65-69F0-43BE-BF50-B4D8ADE22355}"/>
    <cellStyle name="Normal 86 2" xfId="831" xr:uid="{53B9B81A-8E45-494A-9D95-575BA41C7CB5}"/>
    <cellStyle name="Normal 86 3" xfId="832" xr:uid="{BAD6339A-1F4B-4B96-A60C-56B6AF84AD50}"/>
    <cellStyle name="Normal 86 4" xfId="833" xr:uid="{62D740BE-4088-4E5C-9CAA-B0798E48CE93}"/>
    <cellStyle name="Normal 86 5" xfId="834" xr:uid="{01C346CD-6B9F-4D39-9BEF-979975074192}"/>
    <cellStyle name="Normal 86 6" xfId="835" xr:uid="{1555F2EE-5701-4D53-8C1E-4A0CCA56182C}"/>
    <cellStyle name="Normal 86 7" xfId="836" xr:uid="{B19878A4-A023-4D95-AAED-F8E55BEFC4CD}"/>
    <cellStyle name="Normal 86 8" xfId="837" xr:uid="{4E7618F6-C0FB-4E10-9EBB-BBB702EF0E5D}"/>
    <cellStyle name="Normal 87" xfId="838" xr:uid="{37C6E0DF-7CC7-4660-B6D6-B42A37D29B39}"/>
    <cellStyle name="Normal 87 2" xfId="839" xr:uid="{EB646DCC-27C9-44EA-80F5-F4EFCB474FFD}"/>
    <cellStyle name="Normal 87 3" xfId="840" xr:uid="{08CB1509-5407-4879-A986-D7D189273050}"/>
    <cellStyle name="Normal 87 4" xfId="841" xr:uid="{CD660134-DB71-4A2B-8E08-1E459534E2A6}"/>
    <cellStyle name="Normal 87 5" xfId="842" xr:uid="{2671AEDD-17B6-469A-89C7-0449592F2B74}"/>
    <cellStyle name="Normal 87 6" xfId="843" xr:uid="{ADCA03C9-9E4A-4544-9FCC-171819FFA905}"/>
    <cellStyle name="Normal 87 7" xfId="844" xr:uid="{C7B1B6F9-BF32-46D3-A393-CBAFEED9B4EF}"/>
    <cellStyle name="Normal 87 8" xfId="845" xr:uid="{264F0D06-54DE-494C-946A-77FC441AEE89}"/>
    <cellStyle name="Normal 88" xfId="846" xr:uid="{69D1F68D-6291-4D00-9D09-2679132E54E7}"/>
    <cellStyle name="Normal 88 2" xfId="847" xr:uid="{40512EAA-56EC-48DC-A0FE-F657C54EBEEA}"/>
    <cellStyle name="Normal 88 3" xfId="848" xr:uid="{17C69790-D183-4C7B-9799-7DB0B585B007}"/>
    <cellStyle name="Normal 88 4" xfId="849" xr:uid="{6760787C-64A2-444B-9A96-24CF2A938379}"/>
    <cellStyle name="Normal 88 5" xfId="850" xr:uid="{2180B01D-89A8-466D-9C27-81BAE3AAE97F}"/>
    <cellStyle name="Normal 88 6" xfId="851" xr:uid="{44F4EB87-0370-4617-94E1-7D6BB5816754}"/>
    <cellStyle name="Normal 88 7" xfId="852" xr:uid="{507748C4-7389-4764-9A2D-7188529DEAF6}"/>
    <cellStyle name="Normal 88 8" xfId="853" xr:uid="{E5DF8C2E-ECDD-4B7D-8553-99D73A14C48F}"/>
    <cellStyle name="Normal 89" xfId="854" xr:uid="{636F3E5D-C7B6-46FF-8644-05FECE9EFEF8}"/>
    <cellStyle name="Normal 89 2" xfId="855" xr:uid="{6C88B5F4-DD8A-4B75-A24E-6650B3CC74D9}"/>
    <cellStyle name="Normal 89 3" xfId="856" xr:uid="{E33DF669-3A73-495D-83ED-C843D1618E07}"/>
    <cellStyle name="Normal 89 4" xfId="857" xr:uid="{9767EDCA-710A-4A47-8A21-7050E3D1CB5E}"/>
    <cellStyle name="Normal 89 5" xfId="858" xr:uid="{AC1D429D-8DFC-468C-A407-F8C2DBC654ED}"/>
    <cellStyle name="Normal 89 6" xfId="859" xr:uid="{E72FE6D7-9EDD-4517-9B07-F0D7CAC569E0}"/>
    <cellStyle name="Normal 89 7" xfId="860" xr:uid="{81A3E45B-ED14-44B5-A9D3-43849610CE44}"/>
    <cellStyle name="Normal 89 8" xfId="861" xr:uid="{3D506278-A45F-4797-BB81-4A60C8C0A2B4}"/>
    <cellStyle name="Normal 9" xfId="66" xr:uid="{9740F2A8-3690-4426-BC0E-25F96BC30D5E}"/>
    <cellStyle name="Normal 9 10" xfId="29147" xr:uid="{FF164C1E-E8B4-4995-A178-B62E40ACC2AB}"/>
    <cellStyle name="Normal 9 11" xfId="29148" xr:uid="{EC746968-4D3D-4C02-ADDA-675300E3980A}"/>
    <cellStyle name="Normal 9 12" xfId="29149" xr:uid="{7D188F67-0A18-48DD-BA95-48F5C0DB10A4}"/>
    <cellStyle name="Normal 9 13" xfId="29150" xr:uid="{621E3E61-558E-43A4-935D-3BD09CA953C6}"/>
    <cellStyle name="Normal 9 14" xfId="29151" xr:uid="{3B9BAD82-EA16-44CB-B8FF-7566C5446B14}"/>
    <cellStyle name="Normal 9 15" xfId="29152" xr:uid="{F3F7823F-F126-4BEF-9483-47558D0ACFCC}"/>
    <cellStyle name="Normal 9 16" xfId="29153" xr:uid="{D8BE34A9-705C-4413-B78C-7A330446676D}"/>
    <cellStyle name="Normal 9 17" xfId="29154" xr:uid="{108953F6-4284-446E-94AE-508DE63849CF}"/>
    <cellStyle name="Normal 9 18" xfId="29155" xr:uid="{7608D530-3A64-4DAB-9A18-9D77E2A86AE6}"/>
    <cellStyle name="Normal 9 19" xfId="29156" xr:uid="{7B95A8DC-56DC-4131-98C6-A17D6DD981C0}"/>
    <cellStyle name="Normal 9 2" xfId="129" xr:uid="{73E36AF7-3937-4C38-A987-501871CE03DC}"/>
    <cellStyle name="Normal 9 20" xfId="29157" xr:uid="{A3E1FED4-768A-4B9D-94F2-7F796CD49BD8}"/>
    <cellStyle name="Normal 9 21" xfId="29158" xr:uid="{A1F85351-B2C6-40AE-B171-90778FB671BB}"/>
    <cellStyle name="Normal 9 22" xfId="29159" xr:uid="{A79CC4B2-64EB-4DE3-A7B3-4DFC6FF7EB96}"/>
    <cellStyle name="Normal 9 23" xfId="29160" xr:uid="{EAF52B1F-4797-42B3-9425-4ABECC5C86CF}"/>
    <cellStyle name="Normal 9 24" xfId="29161" xr:uid="{29269217-A8C0-4483-B34C-F8C89FFBE7C8}"/>
    <cellStyle name="Normal 9 25" xfId="29162" xr:uid="{C3DC53D2-BF34-4CF5-96FE-B366B4C19F27}"/>
    <cellStyle name="Normal 9 26" xfId="29163" xr:uid="{B8DC160F-B761-4AA7-BE2C-B14F8BC063DB}"/>
    <cellStyle name="Normal 9 27" xfId="29164" xr:uid="{83CCC98C-DAD9-4ED6-91BC-6B2D73C419F3}"/>
    <cellStyle name="Normal 9 28" xfId="29165" xr:uid="{A9080BBA-2208-410E-BC66-724BDA119E5D}"/>
    <cellStyle name="Normal 9 29" xfId="29166" xr:uid="{2E69E220-F1BC-4567-8C04-FB37E740106C}"/>
    <cellStyle name="Normal 9 3" xfId="862" xr:uid="{D2F5EE5E-23BB-4F40-A0F1-C94AF00454D9}"/>
    <cellStyle name="Normal 9 30" xfId="29167" xr:uid="{A460E904-4BA5-4AE8-926B-722F2B9C9B9F}"/>
    <cellStyle name="Normal 9 31" xfId="29168" xr:uid="{99F7D539-69B4-43AC-BB6B-8A200F038292}"/>
    <cellStyle name="Normal 9 32" xfId="29169" xr:uid="{621E1D61-3B0B-43BF-BFE7-3537CE0A61A6}"/>
    <cellStyle name="Normal 9 33" xfId="29170" xr:uid="{F567D1DD-2B72-490A-B055-D8592F649735}"/>
    <cellStyle name="Normal 9 34" xfId="29171" xr:uid="{8528B766-39D2-466F-9DF7-A5D8B1138F27}"/>
    <cellStyle name="Normal 9 35" xfId="29172" xr:uid="{F56AB6F5-23D5-4B2A-BAD0-EFC55BCC2D3C}"/>
    <cellStyle name="Normal 9 36" xfId="29173" xr:uid="{6123E364-29B0-4A30-8211-FAF183445D58}"/>
    <cellStyle name="Normal 9 37" xfId="29174" xr:uid="{B57551A2-1873-452B-A85C-522EFD1E3C50}"/>
    <cellStyle name="Normal 9 38" xfId="29175" xr:uid="{3C2091F3-C9CC-4C98-B2EF-57F8C319B1C4}"/>
    <cellStyle name="Normal 9 39" xfId="29176" xr:uid="{FC3D1BA0-DA11-46A4-B117-B5C6C823726F}"/>
    <cellStyle name="Normal 9 4" xfId="863" xr:uid="{65924F92-7143-4033-BC4B-5BCED6B78230}"/>
    <cellStyle name="Normal 9 40" xfId="29177" xr:uid="{4CF8ACA8-6CCB-4064-BC74-089664FA1FA2}"/>
    <cellStyle name="Normal 9 41" xfId="29178" xr:uid="{57C08EBD-446C-46A7-8BD1-A8C32AABA526}"/>
    <cellStyle name="Normal 9 42" xfId="29179" xr:uid="{AEC3059E-2EDB-48B1-B1AE-17DF86941683}"/>
    <cellStyle name="Normal 9 43" xfId="29180" xr:uid="{122476F4-B35D-4B60-A9AD-3A2813732989}"/>
    <cellStyle name="Normal 9 44" xfId="29181" xr:uid="{3A70FC87-1BD9-4F46-8EB0-CBDC6A63D690}"/>
    <cellStyle name="Normal 9 45" xfId="29182" xr:uid="{BB68D6A0-712B-4406-BC20-0091C78969F2}"/>
    <cellStyle name="Normal 9 46" xfId="29183" xr:uid="{43FD364F-4068-4A38-AEFD-9C44743C7D7A}"/>
    <cellStyle name="Normal 9 5" xfId="864" xr:uid="{6F7C9401-8A5B-48AF-874C-6BAC5B235351}"/>
    <cellStyle name="Normal 9 6" xfId="865" xr:uid="{CD3DBE21-A063-4264-A82F-5C3C14D9C271}"/>
    <cellStyle name="Normal 9 7" xfId="866" xr:uid="{1C75BAEE-1EEA-454C-8B37-52D0510F76CC}"/>
    <cellStyle name="Normal 9 8" xfId="867" xr:uid="{13A190BB-F2ED-4558-9458-2172E9CB3AED}"/>
    <cellStyle name="Normal 9 9" xfId="29184" xr:uid="{B71CF661-D161-4CBA-AD0B-A63236D1B643}"/>
    <cellStyle name="Normal 90" xfId="868" xr:uid="{16F721C5-C90E-462C-935D-8B11842EC965}"/>
    <cellStyle name="Normal 90 2" xfId="869" xr:uid="{7CE981B4-EBD3-4472-8AAB-24633B690DD9}"/>
    <cellStyle name="Normal 90 3" xfId="870" xr:uid="{08245B07-A06E-41E6-A169-00CEBB26FA87}"/>
    <cellStyle name="Normal 90 4" xfId="871" xr:uid="{2918A38E-597A-4603-B20A-4E369D1E890C}"/>
    <cellStyle name="Normal 90 5" xfId="872" xr:uid="{9AE40628-EF84-4524-90A4-8061C02067B3}"/>
    <cellStyle name="Normal 90 6" xfId="873" xr:uid="{235D85E1-0F65-4955-8055-5D3D2A0EF524}"/>
    <cellStyle name="Normal 90 7" xfId="874" xr:uid="{A87EEA75-0982-44EE-A764-08AB192934B3}"/>
    <cellStyle name="Normal 90 8" xfId="875" xr:uid="{3CAF1ADC-5B3C-4025-B0B4-8537067D0DDF}"/>
    <cellStyle name="Normal 91" xfId="876" xr:uid="{58A2D6FA-40B5-44EA-B8D5-13DDECD539E3}"/>
    <cellStyle name="Normal 91 2" xfId="877" xr:uid="{1B9F77BB-007E-4AE9-826D-46354CF636D2}"/>
    <cellStyle name="Normal 91 3" xfId="878" xr:uid="{E550CF8E-25C4-49BA-8609-9EF6A707E18B}"/>
    <cellStyle name="Normal 91 4" xfId="879" xr:uid="{3C698F6C-CCCD-4815-A0EF-159E4BED8DDB}"/>
    <cellStyle name="Normal 91 5" xfId="880" xr:uid="{72D57275-548E-472B-8CA8-0D7F1E2D19AE}"/>
    <cellStyle name="Normal 91 6" xfId="881" xr:uid="{093D2158-0EB2-4C40-91B4-3F7D2D1E94AF}"/>
    <cellStyle name="Normal 91 7" xfId="882" xr:uid="{D1AC3F3A-DBAC-4FA8-BFD6-A2E9945ACC0C}"/>
    <cellStyle name="Normal 91 8" xfId="883" xr:uid="{6C7625F9-1DA0-4BC0-BDCA-CAA1F761A725}"/>
    <cellStyle name="Normal 92" xfId="884" xr:uid="{A2157DB7-2E39-481E-9D39-D71BAB50BCD8}"/>
    <cellStyle name="Normal 92 2" xfId="885" xr:uid="{B2ABA026-1259-47D2-BCDF-BEC45C712D02}"/>
    <cellStyle name="Normal 92 3" xfId="886" xr:uid="{6EE27AC5-E09D-4CB1-980C-BF1E431D9799}"/>
    <cellStyle name="Normal 92 4" xfId="887" xr:uid="{1E76E044-D9EB-4F2C-AFF3-401F6430BB53}"/>
    <cellStyle name="Normal 92 5" xfId="888" xr:uid="{20384FBC-673D-4470-9B6B-337DB50FA104}"/>
    <cellStyle name="Normal 92 6" xfId="889" xr:uid="{5429448D-CBBC-4D60-92A5-8C4E3E99A79D}"/>
    <cellStyle name="Normal 92 7" xfId="890" xr:uid="{442DCB60-94F5-4535-AA88-35BA3E14C1C3}"/>
    <cellStyle name="Normal 92 8" xfId="891" xr:uid="{616B1B31-4F55-4839-A443-703F606D33B1}"/>
    <cellStyle name="Normal 93" xfId="892" xr:uid="{2CE6BB02-9294-418F-9CC2-094DB0D283E0}"/>
    <cellStyle name="Normal 93 2" xfId="893" xr:uid="{5E8153BD-EAEF-472F-A7E6-0AF352199533}"/>
    <cellStyle name="Normal 93 3" xfId="894" xr:uid="{2404B578-5D8F-4188-9EEF-2B7361EFDDE7}"/>
    <cellStyle name="Normal 93 4" xfId="895" xr:uid="{45DA45DC-AC2E-48DD-A6BF-1161A92F72F9}"/>
    <cellStyle name="Normal 93 5" xfId="896" xr:uid="{629F6B05-7D3C-43CD-8B72-2470F20E9344}"/>
    <cellStyle name="Normal 93 6" xfId="897" xr:uid="{CF062911-C18E-46EA-9809-E5408571F6F4}"/>
    <cellStyle name="Normal 93 7" xfId="898" xr:uid="{24DCE293-0F2D-4A0B-B05B-A6B806B9CCBE}"/>
    <cellStyle name="Normal 93 8" xfId="899" xr:uid="{9B203B0E-AAC3-4285-A1FD-1B71B49D947E}"/>
    <cellStyle name="Normal 94" xfId="900" xr:uid="{7DD83698-9EE4-4C03-AD26-B405AE3DAEBA}"/>
    <cellStyle name="Normal 94 2" xfId="901" xr:uid="{6DAB30D2-AB37-4D3C-870A-86BADA4E8960}"/>
    <cellStyle name="Normal 94 3" xfId="902" xr:uid="{8EAEB9D0-3447-407B-AE3B-3AF83C52A699}"/>
    <cellStyle name="Normal 94 4" xfId="903" xr:uid="{74C10F08-CBF2-4D7B-8ACC-A862B30C6CFC}"/>
    <cellStyle name="Normal 94 5" xfId="904" xr:uid="{83468468-B994-4604-9FF9-140CB502DA53}"/>
    <cellStyle name="Normal 94 6" xfId="905" xr:uid="{4C2F1302-A81B-4BC7-A1FD-5341C83508E3}"/>
    <cellStyle name="Normal 94 7" xfId="906" xr:uid="{236CCB2E-F97F-4B33-91D0-D174CDB961CC}"/>
    <cellStyle name="Normal 94 8" xfId="907" xr:uid="{CD8E83CD-207D-4916-A0C4-0D5085D7BDFC}"/>
    <cellStyle name="Normal 95" xfId="908" xr:uid="{F5800523-9C7C-42CF-8436-091A35C64418}"/>
    <cellStyle name="Normal 95 2" xfId="909" xr:uid="{49C7B458-3B83-4A1C-80E4-0B7FD0444DA4}"/>
    <cellStyle name="Normal 95 3" xfId="910" xr:uid="{F12421D0-4906-4A7C-AF72-93B8270068C1}"/>
    <cellStyle name="Normal 95 4" xfId="911" xr:uid="{EE5B177E-7F95-45D4-B86E-D901BD98B85F}"/>
    <cellStyle name="Normal 95 5" xfId="912" xr:uid="{FD72A771-85CB-41BD-B52A-0234B05DBA1C}"/>
    <cellStyle name="Normal 95 6" xfId="913" xr:uid="{92F96AD7-E598-4AFD-885E-6FC660E4EAFE}"/>
    <cellStyle name="Normal 95 7" xfId="914" xr:uid="{0F36BBC7-365D-431F-AE6E-C18B7FAA62E9}"/>
    <cellStyle name="Normal 95 8" xfId="915" xr:uid="{C44F259E-8B65-4232-A234-11446F57EB02}"/>
    <cellStyle name="Normal 96" xfId="916" xr:uid="{466A4A74-54E2-46D5-B795-1AB9713BEFB1}"/>
    <cellStyle name="Normal 96 2" xfId="917" xr:uid="{9BA1667D-5992-4D3D-B175-F58FF7404AE1}"/>
    <cellStyle name="Normal 96 3" xfId="918" xr:uid="{EA2B9E8C-5146-4E51-AE2B-609C6B76936E}"/>
    <cellStyle name="Normal 96 4" xfId="919" xr:uid="{9B1A93FF-4B3F-4491-992B-27246DC579FB}"/>
    <cellStyle name="Normal 96 5" xfId="920" xr:uid="{492E2DF3-20BD-41A1-9CF3-DFFC6BCEF8B1}"/>
    <cellStyle name="Normal 96 6" xfId="921" xr:uid="{8A2654BA-4701-4ABE-B4F6-5169273C89F3}"/>
    <cellStyle name="Normal 96 7" xfId="922" xr:uid="{5BB29C71-2332-40B4-B707-CFA1D11DAD3A}"/>
    <cellStyle name="Normal 96 8" xfId="923" xr:uid="{18B6FFCC-7DB6-462A-A7A2-3E1E5C0335AF}"/>
    <cellStyle name="Normal 97" xfId="924" xr:uid="{0D93DC11-BD17-4DFA-91A1-5E533A55A40B}"/>
    <cellStyle name="Normal 97 2" xfId="925" xr:uid="{4B6ADB0B-E8AE-4F6F-9DC3-19A1042C0B77}"/>
    <cellStyle name="Normal 97 3" xfId="926" xr:uid="{4BEEA47E-900F-4744-896F-C41252BFB793}"/>
    <cellStyle name="Normal 97 4" xfId="927" xr:uid="{F5DF62EA-A126-4F45-A19E-6E6F03A0364D}"/>
    <cellStyle name="Normal 97 5" xfId="928" xr:uid="{F16C4BC2-ABB7-4DA7-A11D-42D7586AA108}"/>
    <cellStyle name="Normal 97 6" xfId="929" xr:uid="{426EE03D-BDDB-478D-A96C-F8623FFFAE22}"/>
    <cellStyle name="Normal 97 7" xfId="930" xr:uid="{9D95D0F4-CD5A-489B-AC85-C7873590016F}"/>
    <cellStyle name="Normal 97 8" xfId="931" xr:uid="{C255D31D-37DB-479A-B0DC-1D1B1E557512}"/>
    <cellStyle name="Normal 98" xfId="932" xr:uid="{A7716139-A711-442A-8573-049E7968A47D}"/>
    <cellStyle name="Normal 98 2" xfId="933" xr:uid="{D6F00CFE-4041-43A7-9067-80C11627505E}"/>
    <cellStyle name="Normal 98 3" xfId="934" xr:uid="{4812EB4A-5245-4492-A319-E71BFF1F1DF4}"/>
    <cellStyle name="Normal 98 4" xfId="935" xr:uid="{C54EFD9D-0F84-48B6-94D1-61D1293DB859}"/>
    <cellStyle name="Normal 98 5" xfId="936" xr:uid="{0DA2DB23-F067-4A2B-BB59-389E4E20D7C6}"/>
    <cellStyle name="Normal 98 6" xfId="937" xr:uid="{D9CABE12-989E-4FD5-8522-C49900BFADB0}"/>
    <cellStyle name="Normal 98 7" xfId="938" xr:uid="{D6D9A8E8-674C-411B-84E7-FD0208FB1E4D}"/>
    <cellStyle name="Normal 98 8" xfId="939" xr:uid="{EF3FEF5E-2E49-4978-B1B5-4CA52BAA9174}"/>
    <cellStyle name="Normal 99" xfId="940" xr:uid="{4DF14F84-EC7D-40E8-8C67-504B43652EEC}"/>
    <cellStyle name="Normal 99 2" xfId="941" xr:uid="{6681783E-1848-45D8-BF48-CA0B8CB7B36F}"/>
    <cellStyle name="Normal 99 3" xfId="942" xr:uid="{46A36AED-3D62-4B10-8A8C-2FBD37FA5FF6}"/>
    <cellStyle name="Normal 99 4" xfId="943" xr:uid="{2635D073-8EE3-41AB-836B-7025DC35C8A2}"/>
    <cellStyle name="Normal 99 5" xfId="944" xr:uid="{B53953DF-C7FE-404A-B015-64109D0A3630}"/>
    <cellStyle name="Normal 99 6" xfId="945" xr:uid="{11B0AAA0-7AA1-44AE-A7FB-76BE3CCB34D8}"/>
    <cellStyle name="Normal 99 7" xfId="946" xr:uid="{947845CF-7FD2-4525-A534-18D9AE1A4794}"/>
    <cellStyle name="Normal 99 8" xfId="947" xr:uid="{E4063AEA-97B3-48FD-AA41-5A4AFAB7ADD3}"/>
    <cellStyle name="Notas 2" xfId="130" xr:uid="{81AE0151-71D8-4108-ABCD-C7C3A552F225}"/>
    <cellStyle name="Notas 2 10" xfId="29185" xr:uid="{9CEC9E7B-630F-484D-888C-4AF6CFF90271}"/>
    <cellStyle name="Notas 2 10 10" xfId="29186" xr:uid="{949EA0E9-E212-4EF3-94FA-BC71B782E048}"/>
    <cellStyle name="Notas 2 10 11" xfId="29187" xr:uid="{F19F079F-35BB-4FB4-9E6E-ACDB2116F1A6}"/>
    <cellStyle name="Notas 2 10 12" xfId="29188" xr:uid="{8003421D-AF4A-4F6C-AC05-6B7E47EAA86F}"/>
    <cellStyle name="Notas 2 10 13" xfId="29189" xr:uid="{D542ED95-9DCF-439A-B78E-C4490B298964}"/>
    <cellStyle name="Notas 2 10 14" xfId="29190" xr:uid="{C3C595A5-774B-41B4-8D02-21AFBF70BE54}"/>
    <cellStyle name="Notas 2 10 15" xfId="29191" xr:uid="{51A4C4D8-96D9-4885-BC9B-6833D381A46C}"/>
    <cellStyle name="Notas 2 10 16" xfId="29192" xr:uid="{9B04E4C2-C722-40E0-9BB7-1F9FF9E1AFB6}"/>
    <cellStyle name="Notas 2 10 17" xfId="29193" xr:uid="{8EB7F405-828C-4E6A-8DCE-26DFB0849670}"/>
    <cellStyle name="Notas 2 10 18" xfId="29194" xr:uid="{8EDBFE99-A340-424E-8190-2E5D510C708C}"/>
    <cellStyle name="Notas 2 10 19" xfId="29195" xr:uid="{547AE12B-992A-4073-835A-355205EFD78B}"/>
    <cellStyle name="Notas 2 10 2" xfId="29196" xr:uid="{45918692-25D8-45D9-822B-AF5C40DA4774}"/>
    <cellStyle name="Notas 2 10 2 10" xfId="29197" xr:uid="{77BF3B8E-9052-42E6-A535-8B314C7AE953}"/>
    <cellStyle name="Notas 2 10 2 11" xfId="29198" xr:uid="{6B43F9C9-9D5A-4E74-AD6C-B70DB3BC5EA4}"/>
    <cellStyle name="Notas 2 10 2 12" xfId="29199" xr:uid="{5AAD9944-1B7B-454B-B994-4A2C9B39545D}"/>
    <cellStyle name="Notas 2 10 2 13" xfId="29200" xr:uid="{09C08757-1C6D-4858-8F86-D47AAD57B561}"/>
    <cellStyle name="Notas 2 10 2 14" xfId="29201" xr:uid="{34DF75AF-0E68-40F6-B9B9-99B640F47FD1}"/>
    <cellStyle name="Notas 2 10 2 15" xfId="29202" xr:uid="{F76AA424-E740-4BB7-9C87-0135FAB3BA28}"/>
    <cellStyle name="Notas 2 10 2 16" xfId="29203" xr:uid="{369CA97B-B2C0-469B-B065-6D15AB100AD2}"/>
    <cellStyle name="Notas 2 10 2 17" xfId="29204" xr:uid="{369BB09A-E772-4233-90DA-254ECDB596DF}"/>
    <cellStyle name="Notas 2 10 2 18" xfId="29205" xr:uid="{54D5A14E-AB70-4164-9E71-7515F66E66FC}"/>
    <cellStyle name="Notas 2 10 2 19" xfId="29206" xr:uid="{BAEF574F-6B88-40B7-92D2-F0FE3A85C03F}"/>
    <cellStyle name="Notas 2 10 2 2" xfId="29207" xr:uid="{1DAE8BEE-34E1-4C59-A949-D4DBE3797D6D}"/>
    <cellStyle name="Notas 2 10 2 20" xfId="29208" xr:uid="{F9194752-E501-4D61-9A2A-975664B6BEDF}"/>
    <cellStyle name="Notas 2 10 2 21" xfId="29209" xr:uid="{1063DF06-97DF-4E58-87DF-43E1EDA61EA4}"/>
    <cellStyle name="Notas 2 10 2 22" xfId="29210" xr:uid="{3AE7308D-DDEF-461A-86B6-E62066D89308}"/>
    <cellStyle name="Notas 2 10 2 23" xfId="29211" xr:uid="{33FFFF1C-2640-4725-8EF7-CE164ED52A93}"/>
    <cellStyle name="Notas 2 10 2 24" xfId="29212" xr:uid="{851910CC-79BD-42DB-8D1C-F74C6844C967}"/>
    <cellStyle name="Notas 2 10 2 25" xfId="29213" xr:uid="{82798FFA-2F1C-4409-AB2A-F6BA1FC06332}"/>
    <cellStyle name="Notas 2 10 2 26" xfId="29214" xr:uid="{90132B19-E9D7-47CA-A7EB-2BABDB5759D3}"/>
    <cellStyle name="Notas 2 10 2 27" xfId="29215" xr:uid="{CBAA2851-216A-4CC5-914D-D3FBEFC63415}"/>
    <cellStyle name="Notas 2 10 2 28" xfId="29216" xr:uid="{46DDA6B5-300C-402D-8D48-B2548C08051A}"/>
    <cellStyle name="Notas 2 10 2 29" xfId="29217" xr:uid="{E07780DF-6A69-4F7F-B9FF-0B7A9EF89295}"/>
    <cellStyle name="Notas 2 10 2 3" xfId="29218" xr:uid="{5B67D4A4-100D-487B-B068-A65995B6D036}"/>
    <cellStyle name="Notas 2 10 2 30" xfId="29219" xr:uid="{ECDFADDD-4D8D-4B96-B47A-2D433655C4AD}"/>
    <cellStyle name="Notas 2 10 2 31" xfId="29220" xr:uid="{78C8BAAE-2FC2-4225-BC08-65280312E0B6}"/>
    <cellStyle name="Notas 2 10 2 4" xfId="29221" xr:uid="{B0F87FBC-087D-47BD-AB3E-76189E692BE5}"/>
    <cellStyle name="Notas 2 10 2 5" xfId="29222" xr:uid="{ADE5FE73-1361-4F84-8CB3-2E5D1FD2D790}"/>
    <cellStyle name="Notas 2 10 2 6" xfId="29223" xr:uid="{12B790E4-0619-499C-B94A-B0699A8834EE}"/>
    <cellStyle name="Notas 2 10 2 7" xfId="29224" xr:uid="{D8F6A9A8-B5B1-423C-8088-9B2D6ACB9035}"/>
    <cellStyle name="Notas 2 10 2 8" xfId="29225" xr:uid="{5B7FFB69-323B-4A99-ACA7-7EF23EAFC619}"/>
    <cellStyle name="Notas 2 10 2 9" xfId="29226" xr:uid="{FD4CAE7C-FFA3-4558-A479-A5335DCD04E2}"/>
    <cellStyle name="Notas 2 10 20" xfId="29227" xr:uid="{83DFE7ED-DAC7-48FF-9804-78504FF279C1}"/>
    <cellStyle name="Notas 2 10 21" xfId="29228" xr:uid="{58392AEC-862C-4B2D-88C8-1DEAAA688D7C}"/>
    <cellStyle name="Notas 2 10 22" xfId="29229" xr:uid="{16DF4BD4-F6B6-446E-A9DA-A6464390E121}"/>
    <cellStyle name="Notas 2 10 23" xfId="29230" xr:uid="{D67FE09B-ED12-428E-995D-90FDD075057F}"/>
    <cellStyle name="Notas 2 10 24" xfId="29231" xr:uid="{9F889144-87CC-4761-AF36-63C3DC60B43F}"/>
    <cellStyle name="Notas 2 10 25" xfId="29232" xr:uid="{5C946CA4-E82B-4D70-9176-04F25025E4D7}"/>
    <cellStyle name="Notas 2 10 26" xfId="29233" xr:uid="{C63C6522-D34B-4966-A0CC-752C19ADA0FE}"/>
    <cellStyle name="Notas 2 10 27" xfId="29234" xr:uid="{D40B152C-7788-478F-9536-C031BA24CC13}"/>
    <cellStyle name="Notas 2 10 28" xfId="29235" xr:uid="{8D029EE7-3BF8-42EE-919D-A1E86A0404F0}"/>
    <cellStyle name="Notas 2 10 29" xfId="29236" xr:uid="{05F251D3-65D2-4DFF-9212-1299CC228606}"/>
    <cellStyle name="Notas 2 10 3" xfId="29237" xr:uid="{4D2E7019-1F3E-46E9-9CDB-57AD5678553D}"/>
    <cellStyle name="Notas 2 10 30" xfId="29238" xr:uid="{1B55B365-D940-4CFC-BFC0-F18D5B2DB2DF}"/>
    <cellStyle name="Notas 2 10 31" xfId="29239" xr:uid="{58C7291F-5E71-4869-BA39-D45CE9C519CC}"/>
    <cellStyle name="Notas 2 10 32" xfId="29240" xr:uid="{E0AF2625-1A9E-4F72-9AF6-1B3EE319F420}"/>
    <cellStyle name="Notas 2 10 4" xfId="29241" xr:uid="{F01BDB73-DD93-4651-BCF9-03480453C8A0}"/>
    <cellStyle name="Notas 2 10 5" xfId="29242" xr:uid="{455F43A0-F665-497B-BAF0-F7C32A1DDD44}"/>
    <cellStyle name="Notas 2 10 6" xfId="29243" xr:uid="{BB352179-F0A7-42A4-9D30-102E15478353}"/>
    <cellStyle name="Notas 2 10 7" xfId="29244" xr:uid="{47D6FE2E-0DA0-4DE2-B6BC-39006D871BAD}"/>
    <cellStyle name="Notas 2 10 8" xfId="29245" xr:uid="{30CD56FB-B217-4EF4-891D-CBD15ECBA895}"/>
    <cellStyle name="Notas 2 10 9" xfId="29246" xr:uid="{5A867778-9BB3-47A7-81F0-F3FA9C7FB291}"/>
    <cellStyle name="Notas 2 11" xfId="29247" xr:uid="{BECC0249-24BD-4BAC-8294-BCA2BA03B6A9}"/>
    <cellStyle name="Notas 2 11 10" xfId="29248" xr:uid="{3FEABDB4-894B-4300-9725-F840E8980E3D}"/>
    <cellStyle name="Notas 2 11 11" xfId="29249" xr:uid="{B2757D55-9C5D-4D39-8A1D-8A46E1589644}"/>
    <cellStyle name="Notas 2 11 12" xfId="29250" xr:uid="{2A7D6FEC-3E50-4E97-94C3-0792413F326B}"/>
    <cellStyle name="Notas 2 11 13" xfId="29251" xr:uid="{539D8066-8473-4991-AA09-A6778115B24A}"/>
    <cellStyle name="Notas 2 11 14" xfId="29252" xr:uid="{DFFC1F7A-BE11-4536-A4AA-4314CAFF7637}"/>
    <cellStyle name="Notas 2 11 15" xfId="29253" xr:uid="{02D76469-466A-4572-B809-B4A5A3C59BF0}"/>
    <cellStyle name="Notas 2 11 16" xfId="29254" xr:uid="{16BBCAE4-2311-4000-A7DD-2C883EA5BBBF}"/>
    <cellStyle name="Notas 2 11 17" xfId="29255" xr:uid="{EEBDEA6B-FA6A-43A3-947E-C83B1E4B4519}"/>
    <cellStyle name="Notas 2 11 18" xfId="29256" xr:uid="{5022EF4B-4F9B-4F20-88D5-10F94F10546E}"/>
    <cellStyle name="Notas 2 11 19" xfId="29257" xr:uid="{9CA48626-50F4-4D90-BDA6-D0EB41533F26}"/>
    <cellStyle name="Notas 2 11 2" xfId="29258" xr:uid="{1474D0C6-A553-4E4A-98D9-D674E67A702F}"/>
    <cellStyle name="Notas 2 11 20" xfId="29259" xr:uid="{390A2F88-CF80-4649-8746-93362E231CC3}"/>
    <cellStyle name="Notas 2 11 21" xfId="29260" xr:uid="{65768720-78D8-40E7-BEE1-B1063A289397}"/>
    <cellStyle name="Notas 2 11 22" xfId="29261" xr:uid="{3F1E43C9-3C56-448D-9763-1B125455B31A}"/>
    <cellStyle name="Notas 2 11 23" xfId="29262" xr:uid="{F5DCB28C-CC43-4DB0-8B48-8214E4406ADF}"/>
    <cellStyle name="Notas 2 11 24" xfId="29263" xr:uid="{E2BD621F-277B-40A4-A4CC-F088DEF916C9}"/>
    <cellStyle name="Notas 2 11 25" xfId="29264" xr:uid="{3D70C81C-20A1-48E1-A4D0-C46D410877F8}"/>
    <cellStyle name="Notas 2 11 26" xfId="29265" xr:uid="{E24EFB67-5763-4B0B-83F8-CC12B0330ABE}"/>
    <cellStyle name="Notas 2 11 27" xfId="29266" xr:uid="{9AFE5828-9280-4005-BFF8-9DF411DAD335}"/>
    <cellStyle name="Notas 2 11 28" xfId="29267" xr:uid="{B57CCB47-13D7-40BE-9AF3-DD44E6AFB3BC}"/>
    <cellStyle name="Notas 2 11 29" xfId="29268" xr:uid="{44C97EB9-C494-40C1-97C6-9786602AB822}"/>
    <cellStyle name="Notas 2 11 3" xfId="29269" xr:uid="{01F38EDD-9A9E-4607-BDF0-74D32CF5E1AD}"/>
    <cellStyle name="Notas 2 11 30" xfId="29270" xr:uid="{D89F325E-92E7-41D3-9922-9C836EFFBB57}"/>
    <cellStyle name="Notas 2 11 31" xfId="29271" xr:uid="{25FD0B8A-4C46-496C-A8CF-674732538882}"/>
    <cellStyle name="Notas 2 11 4" xfId="29272" xr:uid="{451202BA-0606-4A6B-B251-C89C8F4078FE}"/>
    <cellStyle name="Notas 2 11 5" xfId="29273" xr:uid="{F6133F8E-647B-4C7F-9B5D-EA94068F8CE0}"/>
    <cellStyle name="Notas 2 11 6" xfId="29274" xr:uid="{EF81202F-E88E-41D7-B5B3-2E37E228EEF9}"/>
    <cellStyle name="Notas 2 11 7" xfId="29275" xr:uid="{E3291F72-BB17-4FE2-9600-2CE8CBE066B4}"/>
    <cellStyle name="Notas 2 11 8" xfId="29276" xr:uid="{0BEC9EBE-EA35-4233-8FCE-A6ED7D7C9C7D}"/>
    <cellStyle name="Notas 2 11 9" xfId="29277" xr:uid="{4330EF64-DCF1-4665-AA79-B4805E65E957}"/>
    <cellStyle name="Notas 2 12" xfId="29278" xr:uid="{5A1E9E91-3A27-4A40-AC03-D54B46408384}"/>
    <cellStyle name="Notas 2 12 10" xfId="29279" xr:uid="{D65186CF-B19D-42A7-9673-DEF3F8D03378}"/>
    <cellStyle name="Notas 2 12 11" xfId="29280" xr:uid="{01760F0F-BA8F-4E16-94A0-67190FB185EA}"/>
    <cellStyle name="Notas 2 12 12" xfId="29281" xr:uid="{6F972C4D-063C-4382-974D-0A6B80E39EB0}"/>
    <cellStyle name="Notas 2 12 13" xfId="29282" xr:uid="{EB8C1912-6BC7-4AD7-A373-961B9DA0A100}"/>
    <cellStyle name="Notas 2 12 14" xfId="29283" xr:uid="{78CAFDE8-F9CC-4F09-B525-BC7DB042F6AB}"/>
    <cellStyle name="Notas 2 12 15" xfId="29284" xr:uid="{3327055B-9530-487B-9B06-3A814FB82AAE}"/>
    <cellStyle name="Notas 2 12 16" xfId="29285" xr:uid="{D171DC43-5409-4CC5-91F4-13EA4A4AB3BF}"/>
    <cellStyle name="Notas 2 12 17" xfId="29286" xr:uid="{FD4D9912-0D99-41F0-B939-4CFCBA0D35D9}"/>
    <cellStyle name="Notas 2 12 18" xfId="29287" xr:uid="{1148EE12-9A82-4BF7-937B-A0352774A5B3}"/>
    <cellStyle name="Notas 2 12 19" xfId="29288" xr:uid="{FE3C5A34-A3AE-42A8-9960-E0D3E3AF5232}"/>
    <cellStyle name="Notas 2 12 2" xfId="29289" xr:uid="{AB84FCFE-1587-4B41-8A7B-3CBB3AD55E60}"/>
    <cellStyle name="Notas 2 12 20" xfId="29290" xr:uid="{0AA8C9A8-F2BA-49D7-A8ED-1000F42F2DC7}"/>
    <cellStyle name="Notas 2 12 21" xfId="29291" xr:uid="{5476695C-D694-414E-B798-7F45473365C8}"/>
    <cellStyle name="Notas 2 12 22" xfId="29292" xr:uid="{3E6F7FF4-E310-4819-8034-2F9A75B91958}"/>
    <cellStyle name="Notas 2 12 23" xfId="29293" xr:uid="{055CB454-ADAF-417A-9615-9748486A4AB1}"/>
    <cellStyle name="Notas 2 12 24" xfId="29294" xr:uid="{02482D58-23B9-44DE-908A-3F212DC9549E}"/>
    <cellStyle name="Notas 2 12 25" xfId="29295" xr:uid="{A4B69075-0B93-473E-8286-DB8C7E0D536D}"/>
    <cellStyle name="Notas 2 12 26" xfId="29296" xr:uid="{712E7574-100E-45D0-A73B-D1C85BFA711D}"/>
    <cellStyle name="Notas 2 12 27" xfId="29297" xr:uid="{D80F584B-78C1-493F-B2E6-A287BEC916A5}"/>
    <cellStyle name="Notas 2 12 28" xfId="29298" xr:uid="{1016F3BE-F8D4-4713-A5FA-5C2EA7DE4923}"/>
    <cellStyle name="Notas 2 12 29" xfId="29299" xr:uid="{F70A665B-5B0C-4194-B212-6F406C9A343D}"/>
    <cellStyle name="Notas 2 12 3" xfId="29300" xr:uid="{A0DF4C85-F8B8-4AC7-AACB-3F8F7C255E93}"/>
    <cellStyle name="Notas 2 12 30" xfId="29301" xr:uid="{6E4783F6-C9B0-4D86-9710-150FDEC0252E}"/>
    <cellStyle name="Notas 2 12 31" xfId="29302" xr:uid="{55CA664C-4558-43C3-9322-9CDF8747566F}"/>
    <cellStyle name="Notas 2 12 4" xfId="29303" xr:uid="{BA9F331E-B0DC-4F4F-AAD3-4D2C4F6C9420}"/>
    <cellStyle name="Notas 2 12 5" xfId="29304" xr:uid="{EFD3886C-E17B-4F19-BFEC-4A71C35E4247}"/>
    <cellStyle name="Notas 2 12 6" xfId="29305" xr:uid="{8A2006BA-EBC2-42A6-8061-F4FBD3EED483}"/>
    <cellStyle name="Notas 2 12 7" xfId="29306" xr:uid="{F309D0E4-A8D9-4DE7-9DD0-236388679F76}"/>
    <cellStyle name="Notas 2 12 8" xfId="29307" xr:uid="{7401CDF5-211E-4260-96D0-56FED94B2992}"/>
    <cellStyle name="Notas 2 12 9" xfId="29308" xr:uid="{6F7904E5-A583-4AD4-BB66-D4727BDCF0A1}"/>
    <cellStyle name="Notas 2 13" xfId="29309" xr:uid="{8FDECED6-ACA1-46D7-94D4-E1F0C8B7A5AA}"/>
    <cellStyle name="Notas 2 14" xfId="29310" xr:uid="{7815EFF4-FAD7-474E-9DD9-8A71BF8CC2F8}"/>
    <cellStyle name="Notas 2 15" xfId="29311" xr:uid="{754C0AF9-7A5A-4CAC-B9D0-ACACDCAA3710}"/>
    <cellStyle name="Notas 2 16" xfId="29312" xr:uid="{63AFA3D2-FC68-4EB6-95B1-069DB0ECB35F}"/>
    <cellStyle name="Notas 2 17" xfId="29313" xr:uid="{36DA60CC-152E-4825-992D-582F74F6B1E8}"/>
    <cellStyle name="Notas 2 18" xfId="29314" xr:uid="{AA8FA81D-6ECA-4AAE-B541-6467BB6493E9}"/>
    <cellStyle name="Notas 2 19" xfId="29315" xr:uid="{3B37899E-4223-470A-B6AB-5C9FD4EBA71E}"/>
    <cellStyle name="Notas 2 2" xfId="29316" xr:uid="{1CBEF21D-FA76-4BDA-AC7C-D306D0C19B92}"/>
    <cellStyle name="Notas 2 2 10" xfId="29317" xr:uid="{1F71FD27-3DE0-4D85-8EE9-79A99E8A2246}"/>
    <cellStyle name="Notas 2 2 11" xfId="29318" xr:uid="{1D2D7767-6679-41FB-8A82-BACA51688BAA}"/>
    <cellStyle name="Notas 2 2 12" xfId="29319" xr:uid="{6A1D0BFB-DEF6-4F0D-B254-6C3B4BF31FC6}"/>
    <cellStyle name="Notas 2 2 13" xfId="29320" xr:uid="{2DA54135-FD07-4D65-A0EF-E0D86493EB75}"/>
    <cellStyle name="Notas 2 2 14" xfId="29321" xr:uid="{5B3B56E1-8019-45FB-9AD8-409F846B8416}"/>
    <cellStyle name="Notas 2 2 15" xfId="29322" xr:uid="{EFAB5027-3869-4810-A802-D5C9F22A478B}"/>
    <cellStyle name="Notas 2 2 16" xfId="29323" xr:uid="{D82D37FE-F01E-4ECC-AC2C-614F8623385E}"/>
    <cellStyle name="Notas 2 2 17" xfId="29324" xr:uid="{BC95029E-B2F7-443B-B545-9888F4BC2063}"/>
    <cellStyle name="Notas 2 2 18" xfId="29325" xr:uid="{09C39BAC-A70D-4A53-BBA0-9574ED679BC9}"/>
    <cellStyle name="Notas 2 2 19" xfId="29326" xr:uid="{D0808C11-E3DC-444D-8F61-F617E5E0036A}"/>
    <cellStyle name="Notas 2 2 2" xfId="29327" xr:uid="{A0AE9997-10BE-4DB9-8301-5292A8C4BDC4}"/>
    <cellStyle name="Notas 2 2 2 10" xfId="29328" xr:uid="{A4F39F37-16FB-44FA-9CB9-62364DC016BE}"/>
    <cellStyle name="Notas 2 2 2 11" xfId="29329" xr:uid="{60121F19-08B7-464D-9A5A-9E3F148359AB}"/>
    <cellStyle name="Notas 2 2 2 12" xfId="29330" xr:uid="{1A875940-CFF8-4FDF-8B7D-98D912E7AE31}"/>
    <cellStyle name="Notas 2 2 2 13" xfId="29331" xr:uid="{779E6249-5F4F-451F-ADD2-D48BC305A165}"/>
    <cellStyle name="Notas 2 2 2 14" xfId="29332" xr:uid="{B65502F7-E4B5-4DDF-AC07-9FBEC15ED054}"/>
    <cellStyle name="Notas 2 2 2 15" xfId="29333" xr:uid="{5309DFCD-98BC-4323-A895-BDB21C1524BF}"/>
    <cellStyle name="Notas 2 2 2 16" xfId="29334" xr:uid="{752FDB57-C250-4653-A43B-DFE59E6EEE0E}"/>
    <cellStyle name="Notas 2 2 2 17" xfId="29335" xr:uid="{89B1494F-9C42-4761-AC7F-DF4A0A6CF1BC}"/>
    <cellStyle name="Notas 2 2 2 18" xfId="29336" xr:uid="{3CFC22AD-0950-4835-AB15-7E03BAF6C0B4}"/>
    <cellStyle name="Notas 2 2 2 19" xfId="29337" xr:uid="{0821FDDF-7C33-4325-AED3-B6320C189260}"/>
    <cellStyle name="Notas 2 2 2 2" xfId="29338" xr:uid="{08685CD6-1934-4438-9934-421442AC2B9A}"/>
    <cellStyle name="Notas 2 2 2 2 10" xfId="29339" xr:uid="{241DC3A6-D2D2-4C24-ACBF-607F517ED5CA}"/>
    <cellStyle name="Notas 2 2 2 2 11" xfId="29340" xr:uid="{5760BF36-9E92-40F8-9D8A-D65C59A12F39}"/>
    <cellStyle name="Notas 2 2 2 2 12" xfId="29341" xr:uid="{08A082BC-B85F-4032-8662-9CB7C84BBA12}"/>
    <cellStyle name="Notas 2 2 2 2 13" xfId="29342" xr:uid="{B7F243A8-EA1E-458D-A376-BE3AB19E9D6B}"/>
    <cellStyle name="Notas 2 2 2 2 14" xfId="29343" xr:uid="{5124B3F4-C8D3-464A-A3BB-C111D28DBA37}"/>
    <cellStyle name="Notas 2 2 2 2 15" xfId="29344" xr:uid="{15458A29-2DCC-414E-9170-652F0AAAF8FE}"/>
    <cellStyle name="Notas 2 2 2 2 16" xfId="29345" xr:uid="{10200276-9193-445F-9F9A-EE0547B2E97E}"/>
    <cellStyle name="Notas 2 2 2 2 17" xfId="29346" xr:uid="{3C63EE7D-03B5-4F57-9E67-1C94E8D30E09}"/>
    <cellStyle name="Notas 2 2 2 2 18" xfId="29347" xr:uid="{7DCCDF11-C4D8-4E66-8A9D-CD23771CA4B1}"/>
    <cellStyle name="Notas 2 2 2 2 19" xfId="29348" xr:uid="{2EC70DB7-9785-42B4-ADDB-8B619749825C}"/>
    <cellStyle name="Notas 2 2 2 2 2" xfId="29349" xr:uid="{CB07CF1D-B1BC-4582-8787-D97D74671924}"/>
    <cellStyle name="Notas 2 2 2 2 2 10" xfId="29350" xr:uid="{97595DF4-4D33-4203-9A9C-9320BC7B0784}"/>
    <cellStyle name="Notas 2 2 2 2 2 11" xfId="29351" xr:uid="{D277EA6A-3F30-4D8A-88C3-AD2B653A856D}"/>
    <cellStyle name="Notas 2 2 2 2 2 12" xfId="29352" xr:uid="{CB69A5CA-243C-4E20-9C3D-C430C7938E8B}"/>
    <cellStyle name="Notas 2 2 2 2 2 13" xfId="29353" xr:uid="{72C57E5C-3E8F-42D6-B26C-78CFBC918C8E}"/>
    <cellStyle name="Notas 2 2 2 2 2 14" xfId="29354" xr:uid="{914F7684-9BBE-40C0-8D75-D3CA6663C7E8}"/>
    <cellStyle name="Notas 2 2 2 2 2 15" xfId="29355" xr:uid="{D30F503E-B778-4299-89E1-A355C884B772}"/>
    <cellStyle name="Notas 2 2 2 2 2 16" xfId="29356" xr:uid="{7F96B9A0-2CDA-4538-AC31-BCA2A3A66778}"/>
    <cellStyle name="Notas 2 2 2 2 2 17" xfId="29357" xr:uid="{A7C694E9-934A-4713-9D30-C5588B3CF26C}"/>
    <cellStyle name="Notas 2 2 2 2 2 18" xfId="29358" xr:uid="{AE79DA2C-64CD-4BE9-829E-2FC3FA131967}"/>
    <cellStyle name="Notas 2 2 2 2 2 19" xfId="29359" xr:uid="{5329FEC1-CC51-4BBB-B94E-FD201EA49146}"/>
    <cellStyle name="Notas 2 2 2 2 2 2" xfId="29360" xr:uid="{13AB8893-4619-4691-A6D4-70740F55EBCF}"/>
    <cellStyle name="Notas 2 2 2 2 2 20" xfId="29361" xr:uid="{6D8D39C6-5ECF-4C40-BDC4-4CEA0B79086A}"/>
    <cellStyle name="Notas 2 2 2 2 2 21" xfId="29362" xr:uid="{2F58D0C1-FCBC-4767-97F7-D147269A3AD4}"/>
    <cellStyle name="Notas 2 2 2 2 2 22" xfId="29363" xr:uid="{99A1ED71-DDAD-425B-BDF2-20A7C4254345}"/>
    <cellStyle name="Notas 2 2 2 2 2 23" xfId="29364" xr:uid="{E5532665-1FA4-4FF7-9A1F-8A8DB913525C}"/>
    <cellStyle name="Notas 2 2 2 2 2 24" xfId="29365" xr:uid="{DB429527-D7D3-4EB1-B7A6-F3344AC8ED06}"/>
    <cellStyle name="Notas 2 2 2 2 2 25" xfId="29366" xr:uid="{1ABE8538-AC7D-4BE3-91A2-AB97664CB999}"/>
    <cellStyle name="Notas 2 2 2 2 2 26" xfId="29367" xr:uid="{4ED1EE7B-6393-4052-8721-45FAF2285C19}"/>
    <cellStyle name="Notas 2 2 2 2 2 27" xfId="29368" xr:uid="{C68F438F-0274-4F83-8FD8-1A6BC92C6FA5}"/>
    <cellStyle name="Notas 2 2 2 2 2 28" xfId="29369" xr:uid="{B39A6E90-4CC9-4E91-B1CF-A13C7CC2E2F4}"/>
    <cellStyle name="Notas 2 2 2 2 2 29" xfId="29370" xr:uid="{9E7D35B8-DA9C-4C66-A3BF-6B30AD192E5E}"/>
    <cellStyle name="Notas 2 2 2 2 2 3" xfId="29371" xr:uid="{15449E2F-2EC9-41B5-BE77-528A8071C63B}"/>
    <cellStyle name="Notas 2 2 2 2 2 30" xfId="29372" xr:uid="{49E42876-C6BC-407C-BC15-4271FDF31BD7}"/>
    <cellStyle name="Notas 2 2 2 2 2 31" xfId="29373" xr:uid="{11E3CE18-9E83-4400-B025-3D29E3A561DD}"/>
    <cellStyle name="Notas 2 2 2 2 2 4" xfId="29374" xr:uid="{F3413CC5-7943-4C1E-960B-EE704891F5DF}"/>
    <cellStyle name="Notas 2 2 2 2 2 5" xfId="29375" xr:uid="{C13CB065-7DA7-4A01-B4DF-4EFE425DED4B}"/>
    <cellStyle name="Notas 2 2 2 2 2 6" xfId="29376" xr:uid="{800B8490-76C8-4569-B9BD-9A010190C5DC}"/>
    <cellStyle name="Notas 2 2 2 2 2 7" xfId="29377" xr:uid="{CFF492EE-9E95-4239-89CB-1D5AD2740B2C}"/>
    <cellStyle name="Notas 2 2 2 2 2 8" xfId="29378" xr:uid="{70E3CC99-970C-40E7-866D-32E3B8132737}"/>
    <cellStyle name="Notas 2 2 2 2 2 9" xfId="29379" xr:uid="{4A17EC49-3C04-4ADC-96E5-78B51EB58427}"/>
    <cellStyle name="Notas 2 2 2 2 20" xfId="29380" xr:uid="{BBDDE651-96F8-43AF-8FF0-1E33D6BB5808}"/>
    <cellStyle name="Notas 2 2 2 2 21" xfId="29381" xr:uid="{59076D69-37C4-4156-B190-8F32EE3895C8}"/>
    <cellStyle name="Notas 2 2 2 2 22" xfId="29382" xr:uid="{DB7CD568-7A24-4A21-9633-BA16308A5A11}"/>
    <cellStyle name="Notas 2 2 2 2 23" xfId="29383" xr:uid="{6BBD4D0B-DEA9-427F-A3DA-FC4A4CDD0769}"/>
    <cellStyle name="Notas 2 2 2 2 24" xfId="29384" xr:uid="{4B612EC4-8CE4-45DE-91F7-59DFEB4160E6}"/>
    <cellStyle name="Notas 2 2 2 2 25" xfId="29385" xr:uid="{1F9A57C0-056E-45AC-AF25-10DE082CA5A2}"/>
    <cellStyle name="Notas 2 2 2 2 26" xfId="29386" xr:uid="{352E3D35-E856-48EF-A588-852E72E92D04}"/>
    <cellStyle name="Notas 2 2 2 2 27" xfId="29387" xr:uid="{82692803-5052-4AD1-BB16-66B5FE23108F}"/>
    <cellStyle name="Notas 2 2 2 2 28" xfId="29388" xr:uid="{FCA77384-6648-43B2-AC40-26D8163D76AE}"/>
    <cellStyle name="Notas 2 2 2 2 29" xfId="29389" xr:uid="{7749D02A-2E87-4C6C-855A-29524D8264D8}"/>
    <cellStyle name="Notas 2 2 2 2 3" xfId="29390" xr:uid="{A5E9D4E2-0C67-4EFC-8E48-66563A19F2C3}"/>
    <cellStyle name="Notas 2 2 2 2 3 10" xfId="29391" xr:uid="{D62662F0-D422-4AD7-94E5-7B21AC215F17}"/>
    <cellStyle name="Notas 2 2 2 2 3 11" xfId="29392" xr:uid="{FD87653C-2DB5-479B-9405-79BC234FF04A}"/>
    <cellStyle name="Notas 2 2 2 2 3 12" xfId="29393" xr:uid="{2323B549-78C3-4340-B83E-A4D4835159D2}"/>
    <cellStyle name="Notas 2 2 2 2 3 13" xfId="29394" xr:uid="{2E62B30F-02C7-4D9B-A71F-E0303AC9C49B}"/>
    <cellStyle name="Notas 2 2 2 2 3 14" xfId="29395" xr:uid="{B8AD8F80-286E-4A87-92B1-7499F2B7A5D0}"/>
    <cellStyle name="Notas 2 2 2 2 3 15" xfId="29396" xr:uid="{608DEA1A-F445-4052-AD9D-CBFF2FA299BB}"/>
    <cellStyle name="Notas 2 2 2 2 3 16" xfId="29397" xr:uid="{2C59BA39-8F50-4B1F-A374-BB64B75332CB}"/>
    <cellStyle name="Notas 2 2 2 2 3 17" xfId="29398" xr:uid="{F5D69A4E-A645-41AA-BBF2-E61956A34BB0}"/>
    <cellStyle name="Notas 2 2 2 2 3 18" xfId="29399" xr:uid="{03BD8F59-C8AB-4ED7-9E7E-42356B9C4884}"/>
    <cellStyle name="Notas 2 2 2 2 3 19" xfId="29400" xr:uid="{2DB1B111-D5B9-4F2C-AE49-E71DE366765A}"/>
    <cellStyle name="Notas 2 2 2 2 3 2" xfId="29401" xr:uid="{B03A4CD7-C674-4D00-BC6E-51607FC96099}"/>
    <cellStyle name="Notas 2 2 2 2 3 20" xfId="29402" xr:uid="{DF76C41A-279D-4869-8D9B-E3100C2BF160}"/>
    <cellStyle name="Notas 2 2 2 2 3 21" xfId="29403" xr:uid="{EDCFF292-DBA0-4583-802D-7B1665D76B3E}"/>
    <cellStyle name="Notas 2 2 2 2 3 22" xfId="29404" xr:uid="{5B99A4A6-AE3E-4196-B998-CF4670B0C0AA}"/>
    <cellStyle name="Notas 2 2 2 2 3 23" xfId="29405" xr:uid="{B9EBA4CD-EE28-459C-BD5E-F4493486923F}"/>
    <cellStyle name="Notas 2 2 2 2 3 24" xfId="29406" xr:uid="{5D016466-1917-4EDE-B0F9-E66896DE4049}"/>
    <cellStyle name="Notas 2 2 2 2 3 25" xfId="29407" xr:uid="{CCFEA1D2-E67D-42B8-85EE-CBFC7AEED06A}"/>
    <cellStyle name="Notas 2 2 2 2 3 26" xfId="29408" xr:uid="{97438186-403E-469E-AFDD-7913D5C81119}"/>
    <cellStyle name="Notas 2 2 2 2 3 27" xfId="29409" xr:uid="{69269F8F-6383-44BC-BB11-4288E3C95716}"/>
    <cellStyle name="Notas 2 2 2 2 3 28" xfId="29410" xr:uid="{2684A9E6-0035-447B-B1CD-CC4F164D62B7}"/>
    <cellStyle name="Notas 2 2 2 2 3 29" xfId="29411" xr:uid="{67D4614D-5753-49BE-97F6-B96A0368CB8E}"/>
    <cellStyle name="Notas 2 2 2 2 3 3" xfId="29412" xr:uid="{7109AAE3-46D2-4A63-A5DC-CBCF3A7B6B60}"/>
    <cellStyle name="Notas 2 2 2 2 3 30" xfId="29413" xr:uid="{CC9F225A-4430-4272-A013-006740242CC6}"/>
    <cellStyle name="Notas 2 2 2 2 3 31" xfId="29414" xr:uid="{07AC4E43-D6A5-4CF9-90C3-3617A17A7799}"/>
    <cellStyle name="Notas 2 2 2 2 3 4" xfId="29415" xr:uid="{36AFC87C-5DE8-4BCB-B397-5C9EB6E0D50E}"/>
    <cellStyle name="Notas 2 2 2 2 3 5" xfId="29416" xr:uid="{C1FCC97C-9213-45DB-857D-22CF4D16720A}"/>
    <cellStyle name="Notas 2 2 2 2 3 6" xfId="29417" xr:uid="{D99DD5DD-E8B1-4FE4-A9BE-A58C0F407896}"/>
    <cellStyle name="Notas 2 2 2 2 3 7" xfId="29418" xr:uid="{390F4726-6E1B-463C-917C-0F3AE0DFC144}"/>
    <cellStyle name="Notas 2 2 2 2 3 8" xfId="29419" xr:uid="{9F572240-D336-4DE7-9CD4-74FAB2C3AB44}"/>
    <cellStyle name="Notas 2 2 2 2 3 9" xfId="29420" xr:uid="{DCC1417C-AADA-40FC-BE48-4EBDAA233FBF}"/>
    <cellStyle name="Notas 2 2 2 2 30" xfId="29421" xr:uid="{035436E2-495C-4BB7-98CF-3EB4A4F08A4E}"/>
    <cellStyle name="Notas 2 2 2 2 31" xfId="29422" xr:uid="{12DB7BB8-85B9-45D2-8FFF-325EEC130C46}"/>
    <cellStyle name="Notas 2 2 2 2 32" xfId="29423" xr:uid="{5994D5E6-166E-4A5E-87F8-A27D91EDF749}"/>
    <cellStyle name="Notas 2 2 2 2 33" xfId="29424" xr:uid="{0EF82DBA-64C8-422B-9E8A-AEEA316A5B6A}"/>
    <cellStyle name="Notas 2 2 2 2 4" xfId="29425" xr:uid="{E081F19F-2844-4778-9AA6-2B2C8C22BC8B}"/>
    <cellStyle name="Notas 2 2 2 2 5" xfId="29426" xr:uid="{11DD9BCE-975A-4AE8-A0A5-C7AB349F29EF}"/>
    <cellStyle name="Notas 2 2 2 2 6" xfId="29427" xr:uid="{521BCD4D-1AEF-45DF-82E4-9DD8A84D032A}"/>
    <cellStyle name="Notas 2 2 2 2 7" xfId="29428" xr:uid="{C223B06E-4FA9-4E9B-A64C-436C801CFB59}"/>
    <cellStyle name="Notas 2 2 2 2 8" xfId="29429" xr:uid="{9E41B7CB-D8C8-4C40-B34B-80BB51F94EEF}"/>
    <cellStyle name="Notas 2 2 2 2 9" xfId="29430" xr:uid="{732A7835-A7D1-48AC-915D-77E4CF2B1550}"/>
    <cellStyle name="Notas 2 2 2 20" xfId="29431" xr:uid="{0FEE3171-2110-46E7-BE63-E851BE50D792}"/>
    <cellStyle name="Notas 2 2 2 21" xfId="29432" xr:uid="{C54A248E-4F84-4FDE-ADB8-B4427EC789D1}"/>
    <cellStyle name="Notas 2 2 2 22" xfId="29433" xr:uid="{D7166D63-056E-4E07-9469-411EA9026528}"/>
    <cellStyle name="Notas 2 2 2 23" xfId="29434" xr:uid="{A3640F0F-5607-4D93-A7B3-558FA1F9A1C2}"/>
    <cellStyle name="Notas 2 2 2 24" xfId="29435" xr:uid="{83D20E1A-0C69-4D72-8B5E-9AD3264BF987}"/>
    <cellStyle name="Notas 2 2 2 25" xfId="29436" xr:uid="{168650AE-EF22-4B91-87D4-B9EBED542147}"/>
    <cellStyle name="Notas 2 2 2 26" xfId="29437" xr:uid="{1EFF7B52-287D-461D-88A4-E781CC66A98A}"/>
    <cellStyle name="Notas 2 2 2 27" xfId="29438" xr:uid="{C2AE8D1F-836A-4FC5-AFD3-DD65FB79E0D1}"/>
    <cellStyle name="Notas 2 2 2 28" xfId="29439" xr:uid="{CCBE60FF-27A8-469D-A1C9-550DD2F78DFB}"/>
    <cellStyle name="Notas 2 2 2 29" xfId="29440" xr:uid="{60D3BDA3-B919-4DE4-A40E-6E65D85246BC}"/>
    <cellStyle name="Notas 2 2 2 3" xfId="29441" xr:uid="{C038F145-C88B-49C6-9016-FF1D231A9EE6}"/>
    <cellStyle name="Notas 2 2 2 3 10" xfId="29442" xr:uid="{C06A3B65-8092-4AF7-9735-964E0DB58C2A}"/>
    <cellStyle name="Notas 2 2 2 3 11" xfId="29443" xr:uid="{7F03CD2D-F3B9-427E-AA24-D4E9667D619E}"/>
    <cellStyle name="Notas 2 2 2 3 12" xfId="29444" xr:uid="{918FAE51-5CF5-46B9-826B-2FE006B70A03}"/>
    <cellStyle name="Notas 2 2 2 3 13" xfId="29445" xr:uid="{BBA378AA-631B-401A-BD02-8223F155782F}"/>
    <cellStyle name="Notas 2 2 2 3 14" xfId="29446" xr:uid="{C8865C62-ECE8-4FE8-AAE7-371644FD6765}"/>
    <cellStyle name="Notas 2 2 2 3 15" xfId="29447" xr:uid="{849D3AFB-F169-4667-B36B-F1F9D73C9314}"/>
    <cellStyle name="Notas 2 2 2 3 16" xfId="29448" xr:uid="{059F221F-0D52-428F-955A-394C4FF26A74}"/>
    <cellStyle name="Notas 2 2 2 3 17" xfId="29449" xr:uid="{E6EEF9F1-DAA1-4C08-AC45-EC095E2245CC}"/>
    <cellStyle name="Notas 2 2 2 3 18" xfId="29450" xr:uid="{ECDE63B0-F53A-4729-88BD-4BD29F7527F1}"/>
    <cellStyle name="Notas 2 2 2 3 19" xfId="29451" xr:uid="{BC987668-1B81-4E53-A314-4094035396C6}"/>
    <cellStyle name="Notas 2 2 2 3 2" xfId="29452" xr:uid="{7CEA9744-A9B9-4C64-9E63-8DB505DDE9CF}"/>
    <cellStyle name="Notas 2 2 2 3 2 10" xfId="29453" xr:uid="{7B07D8F0-7DD4-441D-91DE-BB5ED9FE8C6C}"/>
    <cellStyle name="Notas 2 2 2 3 2 11" xfId="29454" xr:uid="{D31EC6F5-79DA-4F3F-BCA7-44574F9CDBE8}"/>
    <cellStyle name="Notas 2 2 2 3 2 12" xfId="29455" xr:uid="{0B5F7F0B-E58C-4A07-A72E-24B678B58353}"/>
    <cellStyle name="Notas 2 2 2 3 2 13" xfId="29456" xr:uid="{FC30915B-158F-4DA4-BAAC-5E722DEC1FA7}"/>
    <cellStyle name="Notas 2 2 2 3 2 14" xfId="29457" xr:uid="{49308052-BA35-499F-8A22-84616541303D}"/>
    <cellStyle name="Notas 2 2 2 3 2 15" xfId="29458" xr:uid="{5EA10449-9D4B-49EC-BD02-67C2195D0E52}"/>
    <cellStyle name="Notas 2 2 2 3 2 16" xfId="29459" xr:uid="{EE57562A-06FA-4BBC-A85B-58B452274C6D}"/>
    <cellStyle name="Notas 2 2 2 3 2 17" xfId="29460" xr:uid="{121E0362-F829-4B1F-BC14-0AA6A839119B}"/>
    <cellStyle name="Notas 2 2 2 3 2 18" xfId="29461" xr:uid="{AF16C4DB-A7CD-4C9B-81AD-7D522F703E05}"/>
    <cellStyle name="Notas 2 2 2 3 2 19" xfId="29462" xr:uid="{8603CE39-08C8-478E-B0FC-D540F0D5E152}"/>
    <cellStyle name="Notas 2 2 2 3 2 2" xfId="29463" xr:uid="{41ED7E9B-0CD6-433B-8007-0172A3D687DF}"/>
    <cellStyle name="Notas 2 2 2 3 2 20" xfId="29464" xr:uid="{EDB4A036-D2C7-477D-8B2B-8AFE6106F3A0}"/>
    <cellStyle name="Notas 2 2 2 3 2 21" xfId="29465" xr:uid="{6BC13E0F-87C3-4C2B-A779-925BE86CCD2D}"/>
    <cellStyle name="Notas 2 2 2 3 2 22" xfId="29466" xr:uid="{24F14D6E-8C03-4CB1-AEAF-7E6ABC555F8B}"/>
    <cellStyle name="Notas 2 2 2 3 2 23" xfId="29467" xr:uid="{AD26B3FC-CF1E-4FC7-B1AB-4A82A1F5FD3D}"/>
    <cellStyle name="Notas 2 2 2 3 2 24" xfId="29468" xr:uid="{4556224D-4BE2-43DB-AE90-DABA2D296D1C}"/>
    <cellStyle name="Notas 2 2 2 3 2 25" xfId="29469" xr:uid="{5C605096-E990-45F3-814F-022A8D34C29B}"/>
    <cellStyle name="Notas 2 2 2 3 2 26" xfId="29470" xr:uid="{14E02DE0-0F6C-4DFA-895F-EC62ACC50E65}"/>
    <cellStyle name="Notas 2 2 2 3 2 27" xfId="29471" xr:uid="{AEB4993A-D547-403E-AEF6-624CE93F0780}"/>
    <cellStyle name="Notas 2 2 2 3 2 28" xfId="29472" xr:uid="{3B245444-1EF9-465C-960E-446074BD1E05}"/>
    <cellStyle name="Notas 2 2 2 3 2 29" xfId="29473" xr:uid="{414D2F65-4E64-424C-B9AD-F55350841A92}"/>
    <cellStyle name="Notas 2 2 2 3 2 3" xfId="29474" xr:uid="{F2EC46DE-CB96-4AA7-8EC8-C627EF37964D}"/>
    <cellStyle name="Notas 2 2 2 3 2 30" xfId="29475" xr:uid="{5149C844-286A-4B80-AAA0-595E392CBEFE}"/>
    <cellStyle name="Notas 2 2 2 3 2 31" xfId="29476" xr:uid="{6B9FAC26-78AE-48E9-8253-1446B56AAA6F}"/>
    <cellStyle name="Notas 2 2 2 3 2 4" xfId="29477" xr:uid="{81D4F581-A253-423D-AF9F-9987BAAA8EE5}"/>
    <cellStyle name="Notas 2 2 2 3 2 5" xfId="29478" xr:uid="{0F581B0B-C396-48DC-A80C-64718CE77F31}"/>
    <cellStyle name="Notas 2 2 2 3 2 6" xfId="29479" xr:uid="{349E08A1-09C0-44A8-9DC3-76C311D98363}"/>
    <cellStyle name="Notas 2 2 2 3 2 7" xfId="29480" xr:uid="{A9927E6F-A63E-43B9-B85A-CE3C0936A529}"/>
    <cellStyle name="Notas 2 2 2 3 2 8" xfId="29481" xr:uid="{921D1132-C8F7-4C63-BF31-0E76E422BD07}"/>
    <cellStyle name="Notas 2 2 2 3 2 9" xfId="29482" xr:uid="{BA098EE8-8E2F-4A26-9F2C-FFDBBEDF85CA}"/>
    <cellStyle name="Notas 2 2 2 3 20" xfId="29483" xr:uid="{CA7826E7-8989-43DA-850A-3D64CF7BA8BE}"/>
    <cellStyle name="Notas 2 2 2 3 21" xfId="29484" xr:uid="{FE2E3381-26FF-4975-AC54-D5D1EBB3D188}"/>
    <cellStyle name="Notas 2 2 2 3 22" xfId="29485" xr:uid="{5D02FB68-1F98-4771-B89B-2ECCCF3DB06E}"/>
    <cellStyle name="Notas 2 2 2 3 23" xfId="29486" xr:uid="{CF9120FC-690A-420B-9F17-6189EA8C1297}"/>
    <cellStyle name="Notas 2 2 2 3 24" xfId="29487" xr:uid="{47A1D806-26E4-4EF4-8EC1-3690ACD93561}"/>
    <cellStyle name="Notas 2 2 2 3 25" xfId="29488" xr:uid="{42A8A7AE-DC50-419D-9920-D18065979838}"/>
    <cellStyle name="Notas 2 2 2 3 26" xfId="29489" xr:uid="{47DA43EB-EB76-49EE-9051-59556C6F6C1A}"/>
    <cellStyle name="Notas 2 2 2 3 27" xfId="29490" xr:uid="{A5535E83-EE00-4276-9D77-AF4921634724}"/>
    <cellStyle name="Notas 2 2 2 3 28" xfId="29491" xr:uid="{AA2C0684-710F-4714-A88F-9208D855776E}"/>
    <cellStyle name="Notas 2 2 2 3 29" xfId="29492" xr:uid="{9C5DEA68-FC33-4805-BF73-3D7A0C196024}"/>
    <cellStyle name="Notas 2 2 2 3 3" xfId="29493" xr:uid="{949963C5-8557-4D09-80CF-9F250B68123E}"/>
    <cellStyle name="Notas 2 2 2 3 3 10" xfId="29494" xr:uid="{AD7AC33B-8245-4AFB-AF4F-CE7A6D1A1C80}"/>
    <cellStyle name="Notas 2 2 2 3 3 11" xfId="29495" xr:uid="{B0423268-945C-456A-93A5-5164FD515885}"/>
    <cellStyle name="Notas 2 2 2 3 3 12" xfId="29496" xr:uid="{C837C5A9-918D-44E2-924C-BB9E5E9F719C}"/>
    <cellStyle name="Notas 2 2 2 3 3 13" xfId="29497" xr:uid="{901DD3B6-BEB7-4E69-AA96-2BF901A8FD20}"/>
    <cellStyle name="Notas 2 2 2 3 3 14" xfId="29498" xr:uid="{0D38E8FA-247E-4CD9-A7F5-4BEECF64C2CA}"/>
    <cellStyle name="Notas 2 2 2 3 3 15" xfId="29499" xr:uid="{1F865758-9EAC-481A-8A49-6735AE436606}"/>
    <cellStyle name="Notas 2 2 2 3 3 16" xfId="29500" xr:uid="{585AB3DB-3C9F-4338-8065-6359FA92150F}"/>
    <cellStyle name="Notas 2 2 2 3 3 17" xfId="29501" xr:uid="{1CC28BE0-A713-4C08-9F8F-ADEA091F06DD}"/>
    <cellStyle name="Notas 2 2 2 3 3 18" xfId="29502" xr:uid="{BDF75E09-C7A0-46F0-9D37-92D4EA473AD1}"/>
    <cellStyle name="Notas 2 2 2 3 3 19" xfId="29503" xr:uid="{5B48747E-5B30-49CF-B749-2E9B318D72FF}"/>
    <cellStyle name="Notas 2 2 2 3 3 2" xfId="29504" xr:uid="{AF3CC60F-B3C9-4D68-A427-8E5B2B9942D0}"/>
    <cellStyle name="Notas 2 2 2 3 3 20" xfId="29505" xr:uid="{57FCDABA-0DBB-4BA3-9734-CD7BC9C9D4B0}"/>
    <cellStyle name="Notas 2 2 2 3 3 21" xfId="29506" xr:uid="{7928CB31-3CC5-43C8-9943-A789FE401BEE}"/>
    <cellStyle name="Notas 2 2 2 3 3 22" xfId="29507" xr:uid="{B111E066-9E05-4379-9DEE-05334CBAF94C}"/>
    <cellStyle name="Notas 2 2 2 3 3 23" xfId="29508" xr:uid="{925ACABD-971F-4A43-8EFC-C37BDC063548}"/>
    <cellStyle name="Notas 2 2 2 3 3 24" xfId="29509" xr:uid="{CBF90528-AA1A-482B-9244-A654E6EF9F3B}"/>
    <cellStyle name="Notas 2 2 2 3 3 25" xfId="29510" xr:uid="{B80A2FEB-4E19-4178-A93D-05F08FC9E44E}"/>
    <cellStyle name="Notas 2 2 2 3 3 26" xfId="29511" xr:uid="{EDDEF4FE-0C63-4DD0-B96A-B18AAA246FB3}"/>
    <cellStyle name="Notas 2 2 2 3 3 27" xfId="29512" xr:uid="{65D86949-F35F-4A9E-8AE4-5C5B6D0039AD}"/>
    <cellStyle name="Notas 2 2 2 3 3 28" xfId="29513" xr:uid="{E9154E21-50BA-4BF8-A6BB-0F02AA2FF605}"/>
    <cellStyle name="Notas 2 2 2 3 3 29" xfId="29514" xr:uid="{14F191FB-2981-44A1-B64E-AA1211C2F060}"/>
    <cellStyle name="Notas 2 2 2 3 3 3" xfId="29515" xr:uid="{9532248A-0AD6-4C93-B995-0A5F0F78D175}"/>
    <cellStyle name="Notas 2 2 2 3 3 30" xfId="29516" xr:uid="{10E738F0-3C07-48C9-9CD2-488AE85B1C76}"/>
    <cellStyle name="Notas 2 2 2 3 3 31" xfId="29517" xr:uid="{11C4AEBF-2CCA-4E75-B20E-04F59E24C484}"/>
    <cellStyle name="Notas 2 2 2 3 3 4" xfId="29518" xr:uid="{E36E6EA2-F8BF-4E9D-B3E7-7CC067940B4B}"/>
    <cellStyle name="Notas 2 2 2 3 3 5" xfId="29519" xr:uid="{9F980C27-49EA-4FA7-B151-B3C6A2D03EF5}"/>
    <cellStyle name="Notas 2 2 2 3 3 6" xfId="29520" xr:uid="{584DF456-FB2E-42FA-B58D-07430703EE77}"/>
    <cellStyle name="Notas 2 2 2 3 3 7" xfId="29521" xr:uid="{76B3315E-5E8F-4D96-A06C-7129BB1FA57F}"/>
    <cellStyle name="Notas 2 2 2 3 3 8" xfId="29522" xr:uid="{EFC927E1-2A65-4E70-A981-5FB611D2BE1B}"/>
    <cellStyle name="Notas 2 2 2 3 3 9" xfId="29523" xr:uid="{F7BBB3D7-1F0B-421A-81F0-D8B570202FAB}"/>
    <cellStyle name="Notas 2 2 2 3 30" xfId="29524" xr:uid="{A320CDE6-4F78-4166-9165-0446A631ADA4}"/>
    <cellStyle name="Notas 2 2 2 3 31" xfId="29525" xr:uid="{7FB65EED-B103-430B-8509-17909D62196F}"/>
    <cellStyle name="Notas 2 2 2 3 32" xfId="29526" xr:uid="{4DC94C8E-48F8-47D7-8B61-7D7898743B50}"/>
    <cellStyle name="Notas 2 2 2 3 33" xfId="29527" xr:uid="{0D3D460B-EEC7-4727-AABC-FE3280853BF2}"/>
    <cellStyle name="Notas 2 2 2 3 4" xfId="29528" xr:uid="{ACBF8F43-DB33-49CA-9772-1E2357C7C668}"/>
    <cellStyle name="Notas 2 2 2 3 5" xfId="29529" xr:uid="{F31BC0D2-C637-45BA-AB83-23A4078B364A}"/>
    <cellStyle name="Notas 2 2 2 3 6" xfId="29530" xr:uid="{72518D1C-2656-4F47-9D31-2FF8BDAFE75B}"/>
    <cellStyle name="Notas 2 2 2 3 7" xfId="29531" xr:uid="{EFADEB18-0D1F-48A9-8ADD-E646A0AB53A4}"/>
    <cellStyle name="Notas 2 2 2 3 8" xfId="29532" xr:uid="{DC080CA3-AA74-4D57-8BBE-1F48E834EE60}"/>
    <cellStyle name="Notas 2 2 2 3 9" xfId="29533" xr:uid="{18C6FD4A-B2AB-4F8C-8688-18E17E841FAB}"/>
    <cellStyle name="Notas 2 2 2 30" xfId="29534" xr:uid="{1C4A0C2B-2603-4EE4-81E9-F6E349EFBFED}"/>
    <cellStyle name="Notas 2 2 2 31" xfId="29535" xr:uid="{1FB9396F-7D9A-4AD3-9504-C024B38BFB0C}"/>
    <cellStyle name="Notas 2 2 2 32" xfId="29536" xr:uid="{706EA59F-A5E9-4DD5-A9CE-AA12CDA0967A}"/>
    <cellStyle name="Notas 2 2 2 33" xfId="29537" xr:uid="{B45CBF54-646D-4B96-AB17-DAA8A5E2470F}"/>
    <cellStyle name="Notas 2 2 2 34" xfId="29538" xr:uid="{B81CB285-0D5C-4DE0-ACF7-1B442E5D9FFB}"/>
    <cellStyle name="Notas 2 2 2 35" xfId="29539" xr:uid="{3E64BA99-6016-400F-BE0A-49187BBA7E84}"/>
    <cellStyle name="Notas 2 2 2 36" xfId="29540" xr:uid="{5A6E3C5A-FBBB-4821-9A72-81AB1C519036}"/>
    <cellStyle name="Notas 2 2 2 4" xfId="29541" xr:uid="{90F336A8-0276-4841-A7D7-AEC8FB0A9AFE}"/>
    <cellStyle name="Notas 2 2 2 4 10" xfId="29542" xr:uid="{7994C2B8-1140-417A-B26B-0B691D7B0EC9}"/>
    <cellStyle name="Notas 2 2 2 4 11" xfId="29543" xr:uid="{15662FF7-0986-4C62-9A95-367BCFA4D761}"/>
    <cellStyle name="Notas 2 2 2 4 12" xfId="29544" xr:uid="{48AA31C2-9A97-4D4B-8A7B-95EB3EF2D021}"/>
    <cellStyle name="Notas 2 2 2 4 13" xfId="29545" xr:uid="{FAD24745-B9F0-4895-9C49-6F9886F09884}"/>
    <cellStyle name="Notas 2 2 2 4 14" xfId="29546" xr:uid="{7AF7C3F3-8F72-423E-ABFF-4621BA76EAAC}"/>
    <cellStyle name="Notas 2 2 2 4 15" xfId="29547" xr:uid="{F73CF968-2E91-4CCA-8D77-0B98208AF201}"/>
    <cellStyle name="Notas 2 2 2 4 16" xfId="29548" xr:uid="{85A705F3-5EFE-4C9E-BAA7-B4327281344A}"/>
    <cellStyle name="Notas 2 2 2 4 17" xfId="29549" xr:uid="{1FDA86DC-3FEB-4C63-A8D8-371351424C7F}"/>
    <cellStyle name="Notas 2 2 2 4 18" xfId="29550" xr:uid="{978025B8-5DB3-4351-8EF8-C0093BC18AC2}"/>
    <cellStyle name="Notas 2 2 2 4 19" xfId="29551" xr:uid="{0B5A7E8C-91AE-4FFF-B589-DFC92D606794}"/>
    <cellStyle name="Notas 2 2 2 4 2" xfId="29552" xr:uid="{28C07D7A-8E19-406C-A24D-EEA0767648D2}"/>
    <cellStyle name="Notas 2 2 2 4 2 10" xfId="29553" xr:uid="{B9CC270F-57F5-45B9-958F-91E27263C3ED}"/>
    <cellStyle name="Notas 2 2 2 4 2 11" xfId="29554" xr:uid="{AF727671-E020-4077-831F-1B8A856284E4}"/>
    <cellStyle name="Notas 2 2 2 4 2 12" xfId="29555" xr:uid="{D1CC994A-4E73-426A-90E3-090B9D63283E}"/>
    <cellStyle name="Notas 2 2 2 4 2 13" xfId="29556" xr:uid="{CF723136-74DB-409E-B884-E28A9F63E561}"/>
    <cellStyle name="Notas 2 2 2 4 2 14" xfId="29557" xr:uid="{F61ADA16-E780-4331-A918-AEB623C35FC1}"/>
    <cellStyle name="Notas 2 2 2 4 2 15" xfId="29558" xr:uid="{2A21658A-909C-4CF7-8BBB-D873096DAACA}"/>
    <cellStyle name="Notas 2 2 2 4 2 16" xfId="29559" xr:uid="{090B788C-82E0-48EB-9964-2E2A86D40B60}"/>
    <cellStyle name="Notas 2 2 2 4 2 17" xfId="29560" xr:uid="{D02E6340-A5AA-443A-BE6C-6F9F366DA2AC}"/>
    <cellStyle name="Notas 2 2 2 4 2 18" xfId="29561" xr:uid="{AB93FBC6-12BD-4673-900A-E232E31E446A}"/>
    <cellStyle name="Notas 2 2 2 4 2 19" xfId="29562" xr:uid="{D96ECED1-1A05-4D35-BA05-621E260B5FAD}"/>
    <cellStyle name="Notas 2 2 2 4 2 2" xfId="29563" xr:uid="{25C8E361-EA87-4788-895C-2CC30C751D12}"/>
    <cellStyle name="Notas 2 2 2 4 2 20" xfId="29564" xr:uid="{41D3DC2D-D717-4E73-A1F2-0F9490A9DC88}"/>
    <cellStyle name="Notas 2 2 2 4 2 21" xfId="29565" xr:uid="{3242BEE9-0172-432E-8D21-C0686A351932}"/>
    <cellStyle name="Notas 2 2 2 4 2 22" xfId="29566" xr:uid="{482E1BA7-C64C-4A19-BB06-64E4E08ECCC4}"/>
    <cellStyle name="Notas 2 2 2 4 2 23" xfId="29567" xr:uid="{8E097392-7455-4FAE-B9EE-7E96D43E5FED}"/>
    <cellStyle name="Notas 2 2 2 4 2 24" xfId="29568" xr:uid="{17D0CDB1-CAFD-4EB1-9224-9724C6F66580}"/>
    <cellStyle name="Notas 2 2 2 4 2 25" xfId="29569" xr:uid="{C52912D3-9A7C-4007-AED0-6027FB899FD1}"/>
    <cellStyle name="Notas 2 2 2 4 2 26" xfId="29570" xr:uid="{DDAB7F50-C74B-4B35-9A2D-26366508508F}"/>
    <cellStyle name="Notas 2 2 2 4 2 27" xfId="29571" xr:uid="{21643EBE-BE6A-4800-B513-FA5B35EB7AA4}"/>
    <cellStyle name="Notas 2 2 2 4 2 28" xfId="29572" xr:uid="{8AED01AA-0A2E-4F33-89AA-CC72F1E35C24}"/>
    <cellStyle name="Notas 2 2 2 4 2 29" xfId="29573" xr:uid="{540DDEC8-DBE4-4BBD-B8F9-B62EFCD14AC2}"/>
    <cellStyle name="Notas 2 2 2 4 2 3" xfId="29574" xr:uid="{199AADC2-7A2D-4DA6-BF8A-4E513373FE8B}"/>
    <cellStyle name="Notas 2 2 2 4 2 30" xfId="29575" xr:uid="{475D6679-17D8-4130-BE15-90EDA4C056CA}"/>
    <cellStyle name="Notas 2 2 2 4 2 31" xfId="29576" xr:uid="{3308D393-6856-4BAB-B5E5-5A67168BD056}"/>
    <cellStyle name="Notas 2 2 2 4 2 4" xfId="29577" xr:uid="{0D60D0FF-F80F-46DD-9A4A-B9278E1D2925}"/>
    <cellStyle name="Notas 2 2 2 4 2 5" xfId="29578" xr:uid="{584FB493-8B15-4B19-ACC4-4EF96E249751}"/>
    <cellStyle name="Notas 2 2 2 4 2 6" xfId="29579" xr:uid="{24D1C2E4-4D7F-4DF4-A894-8CB4DE241438}"/>
    <cellStyle name="Notas 2 2 2 4 2 7" xfId="29580" xr:uid="{867DACD6-B081-4AB8-A701-5F1899131915}"/>
    <cellStyle name="Notas 2 2 2 4 2 8" xfId="29581" xr:uid="{16388486-F91A-4ACA-B172-07AFEA798A42}"/>
    <cellStyle name="Notas 2 2 2 4 2 9" xfId="29582" xr:uid="{E71E1C33-26B5-4165-9B61-BC3983AAD9CF}"/>
    <cellStyle name="Notas 2 2 2 4 20" xfId="29583" xr:uid="{12FF7E77-2284-400C-AA62-029819735DAD}"/>
    <cellStyle name="Notas 2 2 2 4 21" xfId="29584" xr:uid="{269FF571-072A-4E8D-9B00-E92705A2D1CE}"/>
    <cellStyle name="Notas 2 2 2 4 22" xfId="29585" xr:uid="{3650F43A-7345-49EE-830A-F0DDC1253D98}"/>
    <cellStyle name="Notas 2 2 2 4 23" xfId="29586" xr:uid="{57CE71F6-017D-4622-9A71-2ECB5D9F2504}"/>
    <cellStyle name="Notas 2 2 2 4 24" xfId="29587" xr:uid="{69DB7323-5F1E-4EBE-8878-27B49F963D9D}"/>
    <cellStyle name="Notas 2 2 2 4 25" xfId="29588" xr:uid="{372BD813-2FD2-4A63-B623-00F84AFB7452}"/>
    <cellStyle name="Notas 2 2 2 4 26" xfId="29589" xr:uid="{30A57CD7-B288-4518-A697-225C6EB3AFB7}"/>
    <cellStyle name="Notas 2 2 2 4 27" xfId="29590" xr:uid="{6DF6D1B4-87B5-4AB1-A252-EDF1101071E8}"/>
    <cellStyle name="Notas 2 2 2 4 28" xfId="29591" xr:uid="{2B2EF097-73DE-4C50-B0A3-D058CA0299E2}"/>
    <cellStyle name="Notas 2 2 2 4 29" xfId="29592" xr:uid="{B60503B2-D41C-4CE8-ABE1-60C031D95148}"/>
    <cellStyle name="Notas 2 2 2 4 3" xfId="29593" xr:uid="{77C9B930-305A-40F3-AABB-E3D2C6D10C6E}"/>
    <cellStyle name="Notas 2 2 2 4 3 10" xfId="29594" xr:uid="{8FD61E6F-2488-4E72-B071-9FEC6B55BA73}"/>
    <cellStyle name="Notas 2 2 2 4 3 11" xfId="29595" xr:uid="{24E739C0-069E-46DC-98D2-1A2676B2A524}"/>
    <cellStyle name="Notas 2 2 2 4 3 12" xfId="29596" xr:uid="{F0729289-90CF-4FF3-9692-ADCC1D1E0921}"/>
    <cellStyle name="Notas 2 2 2 4 3 13" xfId="29597" xr:uid="{6BC79BDE-CB1C-4337-9427-3D1A9E0BA502}"/>
    <cellStyle name="Notas 2 2 2 4 3 14" xfId="29598" xr:uid="{AD42A9EA-673B-4A54-9F99-8E83C380C613}"/>
    <cellStyle name="Notas 2 2 2 4 3 15" xfId="29599" xr:uid="{C92D1623-390D-4E59-AFB9-A3238A1F82F2}"/>
    <cellStyle name="Notas 2 2 2 4 3 16" xfId="29600" xr:uid="{DE9D3622-03F2-46A5-AB41-AA0CB5347EB5}"/>
    <cellStyle name="Notas 2 2 2 4 3 17" xfId="29601" xr:uid="{CB6D3C6E-D3F0-4783-AB21-A0AA4EE8488B}"/>
    <cellStyle name="Notas 2 2 2 4 3 18" xfId="29602" xr:uid="{CF8B233F-E828-4AC7-A115-5C892D2C60A9}"/>
    <cellStyle name="Notas 2 2 2 4 3 19" xfId="29603" xr:uid="{7DE1CB73-040D-45B9-B5B0-BC16A9C12606}"/>
    <cellStyle name="Notas 2 2 2 4 3 2" xfId="29604" xr:uid="{17E35D5F-3B6D-46F5-8B6C-3F2C0B9919C4}"/>
    <cellStyle name="Notas 2 2 2 4 3 20" xfId="29605" xr:uid="{22976F02-F8A8-4A20-90D3-A253E44BC267}"/>
    <cellStyle name="Notas 2 2 2 4 3 21" xfId="29606" xr:uid="{E523C961-2FF7-473D-9D84-0C96F958002A}"/>
    <cellStyle name="Notas 2 2 2 4 3 22" xfId="29607" xr:uid="{72695803-B705-4A13-A221-708994D2AE2B}"/>
    <cellStyle name="Notas 2 2 2 4 3 23" xfId="29608" xr:uid="{07873B66-BA7D-49DE-82D2-CBF1ACB2C9D1}"/>
    <cellStyle name="Notas 2 2 2 4 3 24" xfId="29609" xr:uid="{484381DE-CFE5-4692-A82D-A45ABB609EA5}"/>
    <cellStyle name="Notas 2 2 2 4 3 25" xfId="29610" xr:uid="{7AE981AE-3405-496E-9712-457001DE11E9}"/>
    <cellStyle name="Notas 2 2 2 4 3 26" xfId="29611" xr:uid="{EE13469A-82B3-415A-99B2-1AE139DFB701}"/>
    <cellStyle name="Notas 2 2 2 4 3 27" xfId="29612" xr:uid="{C12B62D1-5F61-47F9-BC78-35413BD35A1F}"/>
    <cellStyle name="Notas 2 2 2 4 3 28" xfId="29613" xr:uid="{DF15173F-040E-4CFB-B939-D00AA43B6061}"/>
    <cellStyle name="Notas 2 2 2 4 3 29" xfId="29614" xr:uid="{2CD96F4E-B018-453D-BF42-56AB7F3CD722}"/>
    <cellStyle name="Notas 2 2 2 4 3 3" xfId="29615" xr:uid="{D21D30A0-871C-454C-A209-809C4C0C64D2}"/>
    <cellStyle name="Notas 2 2 2 4 3 30" xfId="29616" xr:uid="{6F49BFD0-70F8-4F7A-8CEE-D5454A0CE7A2}"/>
    <cellStyle name="Notas 2 2 2 4 3 31" xfId="29617" xr:uid="{72AB2398-9B16-455A-BD81-7CEC7D2AF480}"/>
    <cellStyle name="Notas 2 2 2 4 3 4" xfId="29618" xr:uid="{00549205-E098-44E9-B30F-84934043B5F1}"/>
    <cellStyle name="Notas 2 2 2 4 3 5" xfId="29619" xr:uid="{E55F090D-2134-4157-A1C8-FFAC30C97791}"/>
    <cellStyle name="Notas 2 2 2 4 3 6" xfId="29620" xr:uid="{EE0BA36E-70DF-4A0C-A60E-2512D45A2B85}"/>
    <cellStyle name="Notas 2 2 2 4 3 7" xfId="29621" xr:uid="{500179A8-EA17-4CC3-9648-2F682E352C91}"/>
    <cellStyle name="Notas 2 2 2 4 3 8" xfId="29622" xr:uid="{9873EEDC-A024-4603-A877-92B676EE6385}"/>
    <cellStyle name="Notas 2 2 2 4 3 9" xfId="29623" xr:uid="{402B6E53-63B4-40BA-8A78-25155F66E6B2}"/>
    <cellStyle name="Notas 2 2 2 4 30" xfId="29624" xr:uid="{00CBFF8E-A965-4728-A0A3-8F75D1D921EB}"/>
    <cellStyle name="Notas 2 2 2 4 31" xfId="29625" xr:uid="{28CCFF0F-5F1A-480A-A051-3E00DB87B530}"/>
    <cellStyle name="Notas 2 2 2 4 32" xfId="29626" xr:uid="{E77166E0-8F49-44A0-B02A-3835BC20324F}"/>
    <cellStyle name="Notas 2 2 2 4 33" xfId="29627" xr:uid="{5A7BC326-758C-40A8-8C63-24712C722FFF}"/>
    <cellStyle name="Notas 2 2 2 4 4" xfId="29628" xr:uid="{2CDA003E-1636-4C22-B83E-7DB8BEACC000}"/>
    <cellStyle name="Notas 2 2 2 4 5" xfId="29629" xr:uid="{7F7F1DCF-B695-4CF6-939D-1B85895EA337}"/>
    <cellStyle name="Notas 2 2 2 4 6" xfId="29630" xr:uid="{2ACF3E1E-AFCA-4189-925D-46C52F38E823}"/>
    <cellStyle name="Notas 2 2 2 4 7" xfId="29631" xr:uid="{5A5B555E-02D8-405C-BADA-8D366A7965DF}"/>
    <cellStyle name="Notas 2 2 2 4 8" xfId="29632" xr:uid="{AD91ADC2-3AB0-4B46-9A66-9600CA64E642}"/>
    <cellStyle name="Notas 2 2 2 4 9" xfId="29633" xr:uid="{CD3AE6E0-C7C7-44BB-8195-0E24D3E0B474}"/>
    <cellStyle name="Notas 2 2 2 5" xfId="29634" xr:uid="{267BBC97-2AD6-4AAC-860D-D2ED750461D5}"/>
    <cellStyle name="Notas 2 2 2 5 10" xfId="29635" xr:uid="{EC5584B5-9E02-4DBF-AB62-E17985F45575}"/>
    <cellStyle name="Notas 2 2 2 5 11" xfId="29636" xr:uid="{5E2A3492-DAD3-4CBA-ABC4-A3239D8238E0}"/>
    <cellStyle name="Notas 2 2 2 5 12" xfId="29637" xr:uid="{246FDF0B-196B-45BC-A44A-012222C1559D}"/>
    <cellStyle name="Notas 2 2 2 5 13" xfId="29638" xr:uid="{43176DD5-E31F-4BC4-A25B-722FF2246D4E}"/>
    <cellStyle name="Notas 2 2 2 5 14" xfId="29639" xr:uid="{730E14E7-0095-447A-A89E-3DBC34FB8909}"/>
    <cellStyle name="Notas 2 2 2 5 15" xfId="29640" xr:uid="{8186639F-74BA-4723-B27D-5B8938255225}"/>
    <cellStyle name="Notas 2 2 2 5 16" xfId="29641" xr:uid="{01811ABF-985A-46E6-AF3E-EE0D6B37ABD0}"/>
    <cellStyle name="Notas 2 2 2 5 17" xfId="29642" xr:uid="{6CCCE2D2-968D-4CCD-A684-D2134D6B9578}"/>
    <cellStyle name="Notas 2 2 2 5 18" xfId="29643" xr:uid="{007ECFDB-3373-4596-9826-DEA1B0C8C799}"/>
    <cellStyle name="Notas 2 2 2 5 19" xfId="29644" xr:uid="{C423CA2B-8494-4EAF-BA1B-80F9921C5856}"/>
    <cellStyle name="Notas 2 2 2 5 2" xfId="29645" xr:uid="{6FDBDFB1-758C-4EF9-861C-02B12B59FB89}"/>
    <cellStyle name="Notas 2 2 2 5 20" xfId="29646" xr:uid="{848AF777-8330-4B89-BF1A-2B1E473485FC}"/>
    <cellStyle name="Notas 2 2 2 5 21" xfId="29647" xr:uid="{E93BA6EB-0353-4E60-895F-7BA3B01FCBCA}"/>
    <cellStyle name="Notas 2 2 2 5 22" xfId="29648" xr:uid="{AF080F9C-5712-4A8E-9D09-5B66273AB4A7}"/>
    <cellStyle name="Notas 2 2 2 5 23" xfId="29649" xr:uid="{9375080A-A67C-481C-A203-806BAA9CB353}"/>
    <cellStyle name="Notas 2 2 2 5 24" xfId="29650" xr:uid="{6CCBF720-1A52-4F87-BF86-13C9AAC47605}"/>
    <cellStyle name="Notas 2 2 2 5 25" xfId="29651" xr:uid="{364BBED2-4BDA-4048-B256-5D117B3E1791}"/>
    <cellStyle name="Notas 2 2 2 5 26" xfId="29652" xr:uid="{3FD05A4B-C99A-4510-ABB1-CE33A9AEB550}"/>
    <cellStyle name="Notas 2 2 2 5 27" xfId="29653" xr:uid="{651CDF74-7674-4177-AA65-2DFB716B7D50}"/>
    <cellStyle name="Notas 2 2 2 5 28" xfId="29654" xr:uid="{C797A149-E1EE-4729-B81D-2F6E41C907EB}"/>
    <cellStyle name="Notas 2 2 2 5 29" xfId="29655" xr:uid="{F98686A4-62E8-4913-AB00-59CBD4C916C9}"/>
    <cellStyle name="Notas 2 2 2 5 3" xfId="29656" xr:uid="{68BC6149-BE6B-42B1-911E-0BFE8B553D13}"/>
    <cellStyle name="Notas 2 2 2 5 30" xfId="29657" xr:uid="{FC3FCCF9-6081-4019-AC18-2D923CB8D3D6}"/>
    <cellStyle name="Notas 2 2 2 5 31" xfId="29658" xr:uid="{18C58D1A-70F0-4374-A46C-D281C01503C2}"/>
    <cellStyle name="Notas 2 2 2 5 4" xfId="29659" xr:uid="{852CF9DF-2EBA-4A14-B3E1-386045933458}"/>
    <cellStyle name="Notas 2 2 2 5 5" xfId="29660" xr:uid="{89D032AF-C491-432A-9F83-586FACBA0154}"/>
    <cellStyle name="Notas 2 2 2 5 6" xfId="29661" xr:uid="{D97F66DA-0A91-4030-964B-8A049B512FE2}"/>
    <cellStyle name="Notas 2 2 2 5 7" xfId="29662" xr:uid="{84D434F5-981F-4330-8DA3-B4D588D8C5F3}"/>
    <cellStyle name="Notas 2 2 2 5 8" xfId="29663" xr:uid="{559C1FC7-CA30-4D21-99C3-5B823FA056C3}"/>
    <cellStyle name="Notas 2 2 2 5 9" xfId="29664" xr:uid="{CE442A5E-A09A-46B9-B91B-E0E0FE4198E3}"/>
    <cellStyle name="Notas 2 2 2 6" xfId="29665" xr:uid="{371FBC78-924B-4DEB-8A7A-AEE717C3B69C}"/>
    <cellStyle name="Notas 2 2 2 6 10" xfId="29666" xr:uid="{C726D094-6613-41FF-9C52-32D06A55ED0F}"/>
    <cellStyle name="Notas 2 2 2 6 11" xfId="29667" xr:uid="{6D9FFE3D-5412-487F-832D-FB0503E60C4E}"/>
    <cellStyle name="Notas 2 2 2 6 12" xfId="29668" xr:uid="{DCF26FC6-B01E-46F4-897B-351B76413489}"/>
    <cellStyle name="Notas 2 2 2 6 13" xfId="29669" xr:uid="{DD9EFB38-FAB9-467A-966A-BBA46F1114AD}"/>
    <cellStyle name="Notas 2 2 2 6 14" xfId="29670" xr:uid="{DC48FDA0-467F-4669-A49B-79B124E865B5}"/>
    <cellStyle name="Notas 2 2 2 6 15" xfId="29671" xr:uid="{F03EC7C2-30F6-40AF-9409-0A77DE564343}"/>
    <cellStyle name="Notas 2 2 2 6 16" xfId="29672" xr:uid="{A28283CF-E8DC-45DA-A559-53A289F25526}"/>
    <cellStyle name="Notas 2 2 2 6 17" xfId="29673" xr:uid="{DA38488E-B69B-4E73-B1FF-ABFC9F5D214D}"/>
    <cellStyle name="Notas 2 2 2 6 18" xfId="29674" xr:uid="{E2866BAF-762F-4AEE-9339-C6CB723C698D}"/>
    <cellStyle name="Notas 2 2 2 6 19" xfId="29675" xr:uid="{34DD9BE7-97CF-4AE1-93E0-81A8B21D8585}"/>
    <cellStyle name="Notas 2 2 2 6 2" xfId="29676" xr:uid="{8E5F006D-2504-437B-8371-C687D9A246C9}"/>
    <cellStyle name="Notas 2 2 2 6 20" xfId="29677" xr:uid="{587A03B1-DF6A-4D73-8F99-7EC01EEBDC64}"/>
    <cellStyle name="Notas 2 2 2 6 21" xfId="29678" xr:uid="{343337A7-E0BB-48F4-A867-B4BDC7639629}"/>
    <cellStyle name="Notas 2 2 2 6 22" xfId="29679" xr:uid="{D06181AC-3F9B-4234-9E62-2165BB3DA60E}"/>
    <cellStyle name="Notas 2 2 2 6 23" xfId="29680" xr:uid="{5E85C975-66FD-4D40-8061-15ABE6B27FD0}"/>
    <cellStyle name="Notas 2 2 2 6 24" xfId="29681" xr:uid="{8E72715E-60E7-4D44-828B-9A15D6C2E37C}"/>
    <cellStyle name="Notas 2 2 2 6 25" xfId="29682" xr:uid="{6745264A-16DB-4C89-BF55-EB8616805AAD}"/>
    <cellStyle name="Notas 2 2 2 6 26" xfId="29683" xr:uid="{C1914096-D11B-453C-8935-C9F422693249}"/>
    <cellStyle name="Notas 2 2 2 6 27" xfId="29684" xr:uid="{18BDA22E-F78C-48E3-B118-F96F8957EC9E}"/>
    <cellStyle name="Notas 2 2 2 6 28" xfId="29685" xr:uid="{DA68E3CF-7A4F-4DF4-88FC-57A5F8C411DD}"/>
    <cellStyle name="Notas 2 2 2 6 29" xfId="29686" xr:uid="{CBCE4FF0-F20D-41C1-B957-D009AFA1C965}"/>
    <cellStyle name="Notas 2 2 2 6 3" xfId="29687" xr:uid="{F7E20C77-D3F3-40BA-91FA-A445163D3FC2}"/>
    <cellStyle name="Notas 2 2 2 6 30" xfId="29688" xr:uid="{2E10DF1F-2ACB-423F-ABCD-73165D2D5C77}"/>
    <cellStyle name="Notas 2 2 2 6 31" xfId="29689" xr:uid="{D89E8E26-218F-4C46-B518-12CFF78E50D0}"/>
    <cellStyle name="Notas 2 2 2 6 4" xfId="29690" xr:uid="{25F5AB78-6196-4467-8CFE-DF7BD683619C}"/>
    <cellStyle name="Notas 2 2 2 6 5" xfId="29691" xr:uid="{3D5B0500-0466-454D-A1E2-B4EEA55099CB}"/>
    <cellStyle name="Notas 2 2 2 6 6" xfId="29692" xr:uid="{2298BCBC-2FF9-4CFA-85A2-F85F18EABF26}"/>
    <cellStyle name="Notas 2 2 2 6 7" xfId="29693" xr:uid="{D06AA0FA-D985-4BC6-A478-E4CC04622565}"/>
    <cellStyle name="Notas 2 2 2 6 8" xfId="29694" xr:uid="{DDDCDD93-C25E-48C0-9E82-9CE1550F1698}"/>
    <cellStyle name="Notas 2 2 2 6 9" xfId="29695" xr:uid="{44E286B0-6C61-4670-BBF8-2F8198A17406}"/>
    <cellStyle name="Notas 2 2 2 7" xfId="29696" xr:uid="{CB3AC156-DDFE-4D7F-9E37-0D1B33658BC6}"/>
    <cellStyle name="Notas 2 2 2 8" xfId="29697" xr:uid="{F44DA894-F9C1-45C4-88DF-3EB936740138}"/>
    <cellStyle name="Notas 2 2 2 9" xfId="29698" xr:uid="{3CC62057-B119-44F1-8524-890818CA514B}"/>
    <cellStyle name="Notas 2 2 20" xfId="29699" xr:uid="{7F71182E-B90D-406B-BFEE-014E9673D393}"/>
    <cellStyle name="Notas 2 2 21" xfId="29700" xr:uid="{91FB25B9-B5D6-42DE-A221-B90843B2A5A7}"/>
    <cellStyle name="Notas 2 2 22" xfId="29701" xr:uid="{E2C4B5AB-0F16-4349-AB1C-2485CF1BEAC9}"/>
    <cellStyle name="Notas 2 2 23" xfId="29702" xr:uid="{E38AB315-2D25-4B8A-ACF9-5D21FB424F7F}"/>
    <cellStyle name="Notas 2 2 24" xfId="29703" xr:uid="{B8E29BAA-750D-4678-9B04-40664F3A75AC}"/>
    <cellStyle name="Notas 2 2 25" xfId="29704" xr:uid="{6962165D-227C-4755-A78D-7D6625DB3592}"/>
    <cellStyle name="Notas 2 2 26" xfId="29705" xr:uid="{516ED69C-99DB-4CB0-BEA6-C5A09BF874ED}"/>
    <cellStyle name="Notas 2 2 27" xfId="29706" xr:uid="{9B3CA2C6-DCEB-4667-9627-6F45ED8F58A0}"/>
    <cellStyle name="Notas 2 2 28" xfId="29707" xr:uid="{A5C62848-A45E-42EC-AE9D-F1D5E7E50807}"/>
    <cellStyle name="Notas 2 2 29" xfId="29708" xr:uid="{2FD4D819-923C-45BF-B619-854B1E3083A8}"/>
    <cellStyle name="Notas 2 2 3" xfId="29709" xr:uid="{6C07D021-40CA-4F61-9A9B-303C15B828F0}"/>
    <cellStyle name="Notas 2 2 3 10" xfId="29710" xr:uid="{202BA656-45FF-4881-A719-8157B49A29F5}"/>
    <cellStyle name="Notas 2 2 3 11" xfId="29711" xr:uid="{67533F62-53FF-48E3-B85D-19FCDB000D60}"/>
    <cellStyle name="Notas 2 2 3 12" xfId="29712" xr:uid="{D35CEC32-7FCE-4608-8D10-0BC59EADB8FE}"/>
    <cellStyle name="Notas 2 2 3 13" xfId="29713" xr:uid="{897E1DCE-05F0-4027-81F0-C338FE531882}"/>
    <cellStyle name="Notas 2 2 3 14" xfId="29714" xr:uid="{4735B977-8B68-4A68-A773-922F724474B6}"/>
    <cellStyle name="Notas 2 2 3 15" xfId="29715" xr:uid="{E64E2F47-BDA1-4B1F-9216-431C4873B494}"/>
    <cellStyle name="Notas 2 2 3 16" xfId="29716" xr:uid="{459657F7-24E7-4A30-9B90-E98BC56CA990}"/>
    <cellStyle name="Notas 2 2 3 17" xfId="29717" xr:uid="{FA50FF97-C9E8-40A6-83C4-B40E0E1341A7}"/>
    <cellStyle name="Notas 2 2 3 18" xfId="29718" xr:uid="{07BA898E-F831-4EE2-9EB9-6098D5FE0F59}"/>
    <cellStyle name="Notas 2 2 3 19" xfId="29719" xr:uid="{FDDCFB15-910A-48E9-AB20-0E430D1BAC9E}"/>
    <cellStyle name="Notas 2 2 3 2" xfId="29720" xr:uid="{93F9724F-12DB-4608-8F6B-6283EB60A221}"/>
    <cellStyle name="Notas 2 2 3 2 10" xfId="29721" xr:uid="{04A0BF04-A715-46E6-BC3F-2EC43D8736FC}"/>
    <cellStyle name="Notas 2 2 3 2 11" xfId="29722" xr:uid="{1DD3CD51-B3BB-4492-9710-57185D1CAE61}"/>
    <cellStyle name="Notas 2 2 3 2 12" xfId="29723" xr:uid="{9BA63271-75D0-4B31-87E7-E3DE53118481}"/>
    <cellStyle name="Notas 2 2 3 2 13" xfId="29724" xr:uid="{27A8ED95-C68C-44F2-AD21-867671072743}"/>
    <cellStyle name="Notas 2 2 3 2 14" xfId="29725" xr:uid="{0C6AE2AD-E1EA-4F27-9E33-FB5273428445}"/>
    <cellStyle name="Notas 2 2 3 2 15" xfId="29726" xr:uid="{A98163C6-8264-4A8B-9FFC-D28F90F5A8F6}"/>
    <cellStyle name="Notas 2 2 3 2 16" xfId="29727" xr:uid="{0E0D9A81-7FAA-4F63-94BB-B7E9845EE0A2}"/>
    <cellStyle name="Notas 2 2 3 2 17" xfId="29728" xr:uid="{A912DEAE-B4DD-43EB-9ADB-4EAFC600D2AE}"/>
    <cellStyle name="Notas 2 2 3 2 18" xfId="29729" xr:uid="{66CE7755-7BDF-48B1-A9FA-63DA75A51244}"/>
    <cellStyle name="Notas 2 2 3 2 19" xfId="29730" xr:uid="{93965C7B-431A-43B3-803B-149A81E06B00}"/>
    <cellStyle name="Notas 2 2 3 2 2" xfId="29731" xr:uid="{37F375D9-CE34-47D5-A4B5-6AAFC9BCD053}"/>
    <cellStyle name="Notas 2 2 3 2 20" xfId="29732" xr:uid="{3CE6F664-AB2A-4599-84CF-FD509A8A847B}"/>
    <cellStyle name="Notas 2 2 3 2 21" xfId="29733" xr:uid="{0B22119C-3FAA-49A1-8879-F5CBE2DA3834}"/>
    <cellStyle name="Notas 2 2 3 2 22" xfId="29734" xr:uid="{E1F92D05-F90C-40F4-A9CE-7C3B3D736B17}"/>
    <cellStyle name="Notas 2 2 3 2 23" xfId="29735" xr:uid="{24B1CBFE-E731-42CE-BC82-83DC5F703909}"/>
    <cellStyle name="Notas 2 2 3 2 24" xfId="29736" xr:uid="{B16D9609-335F-448E-B341-EF292D68ADBE}"/>
    <cellStyle name="Notas 2 2 3 2 25" xfId="29737" xr:uid="{8DFAC03F-40E7-40E2-B2BF-E5FD5B6347E8}"/>
    <cellStyle name="Notas 2 2 3 2 26" xfId="29738" xr:uid="{796C3A0B-59B5-46DA-A04A-C9F0E3C698A2}"/>
    <cellStyle name="Notas 2 2 3 2 27" xfId="29739" xr:uid="{EA617CBA-AE84-4698-9488-44D0E6ED4F4A}"/>
    <cellStyle name="Notas 2 2 3 2 28" xfId="29740" xr:uid="{DD2334DF-7562-47FC-80A2-D3C7AABBF557}"/>
    <cellStyle name="Notas 2 2 3 2 29" xfId="29741" xr:uid="{99E39751-92D3-47E4-A47C-0816159A470D}"/>
    <cellStyle name="Notas 2 2 3 2 3" xfId="29742" xr:uid="{02C9AA5E-23D5-4A49-BFDE-D09D9CBE3FF9}"/>
    <cellStyle name="Notas 2 2 3 2 30" xfId="29743" xr:uid="{8F056926-75E9-4B93-9D38-C12B17657F57}"/>
    <cellStyle name="Notas 2 2 3 2 31" xfId="29744" xr:uid="{1C95D408-5248-44FE-AE14-1C779CD00E00}"/>
    <cellStyle name="Notas 2 2 3 2 4" xfId="29745" xr:uid="{5C66F53E-C16F-4FA4-B978-35C8EC03E213}"/>
    <cellStyle name="Notas 2 2 3 2 5" xfId="29746" xr:uid="{4EA38A40-6DFB-4907-8B74-4D0AAA7CC1F3}"/>
    <cellStyle name="Notas 2 2 3 2 6" xfId="29747" xr:uid="{26A60BB4-4BEA-49C6-B345-AA3FE2245730}"/>
    <cellStyle name="Notas 2 2 3 2 7" xfId="29748" xr:uid="{D68A389F-D4B2-4433-91EC-8D24FA06BE4F}"/>
    <cellStyle name="Notas 2 2 3 2 8" xfId="29749" xr:uid="{94D1AB07-19E7-4C7F-B221-3CD3C7F5F846}"/>
    <cellStyle name="Notas 2 2 3 2 9" xfId="29750" xr:uid="{FD759E87-7FC1-45D7-B5E8-8E834FECF123}"/>
    <cellStyle name="Notas 2 2 3 20" xfId="29751" xr:uid="{B444FA46-710B-4231-A88F-C946CB68C81B}"/>
    <cellStyle name="Notas 2 2 3 21" xfId="29752" xr:uid="{BC6CAB75-7C58-4DFD-9F61-C938965DE35C}"/>
    <cellStyle name="Notas 2 2 3 22" xfId="29753" xr:uid="{EE91CE98-696D-48C7-9CC3-F96E215D223A}"/>
    <cellStyle name="Notas 2 2 3 23" xfId="29754" xr:uid="{C13F296E-06E7-43CD-913C-B1918D6FCF4D}"/>
    <cellStyle name="Notas 2 2 3 24" xfId="29755" xr:uid="{D913236B-0934-45C2-AC58-03876DF5995D}"/>
    <cellStyle name="Notas 2 2 3 25" xfId="29756" xr:uid="{9F54ACAE-7CBE-4DE3-9DE8-F5A4746FF03B}"/>
    <cellStyle name="Notas 2 2 3 26" xfId="29757" xr:uid="{12E13BAA-9C6F-48D4-A72D-30A4B7DDE188}"/>
    <cellStyle name="Notas 2 2 3 27" xfId="29758" xr:uid="{C97003F6-8AD7-44C0-8B02-84BF77DF97EE}"/>
    <cellStyle name="Notas 2 2 3 28" xfId="29759" xr:uid="{C2D49F0A-0570-446A-8363-12881BA7E3CF}"/>
    <cellStyle name="Notas 2 2 3 29" xfId="29760" xr:uid="{656B0D0A-623C-4864-81AB-7B60CDB3A9FE}"/>
    <cellStyle name="Notas 2 2 3 3" xfId="29761" xr:uid="{60E3268B-4342-4650-AE85-097F10A72D04}"/>
    <cellStyle name="Notas 2 2 3 3 10" xfId="29762" xr:uid="{AC367451-0D85-4CA9-8422-445CABE23618}"/>
    <cellStyle name="Notas 2 2 3 3 11" xfId="29763" xr:uid="{9609581A-8E0B-4BE6-8A6F-E9E7884D8B0B}"/>
    <cellStyle name="Notas 2 2 3 3 12" xfId="29764" xr:uid="{52323885-08BD-492E-940F-70378ADC0A1E}"/>
    <cellStyle name="Notas 2 2 3 3 13" xfId="29765" xr:uid="{AAEEE951-F692-428B-AF76-4BD78FCC655D}"/>
    <cellStyle name="Notas 2 2 3 3 14" xfId="29766" xr:uid="{9F010338-8E31-4FD3-85CF-F5286369F683}"/>
    <cellStyle name="Notas 2 2 3 3 15" xfId="29767" xr:uid="{66C69784-AB86-4708-A352-E21BD2BA0472}"/>
    <cellStyle name="Notas 2 2 3 3 16" xfId="29768" xr:uid="{01AE5E97-C090-456F-8392-B36CEAA6B0EE}"/>
    <cellStyle name="Notas 2 2 3 3 17" xfId="29769" xr:uid="{3F81B99C-487B-4C42-A171-CEF02D6B4F5A}"/>
    <cellStyle name="Notas 2 2 3 3 18" xfId="29770" xr:uid="{DFFB924C-7412-4A7D-A0B3-58B828D6C262}"/>
    <cellStyle name="Notas 2 2 3 3 19" xfId="29771" xr:uid="{CA05737D-A523-43A8-BED1-271E964ECF62}"/>
    <cellStyle name="Notas 2 2 3 3 2" xfId="29772" xr:uid="{7DA6603C-A2E9-43BA-90A3-4AE003B1FA78}"/>
    <cellStyle name="Notas 2 2 3 3 20" xfId="29773" xr:uid="{52EEB135-1354-4A28-9D8E-BD477E3B5A61}"/>
    <cellStyle name="Notas 2 2 3 3 21" xfId="29774" xr:uid="{1C0799F2-6ADA-4490-89D9-F4A15EDD7CF1}"/>
    <cellStyle name="Notas 2 2 3 3 22" xfId="29775" xr:uid="{8809FAC1-A7CE-4185-A4DA-FC863F1F1A3F}"/>
    <cellStyle name="Notas 2 2 3 3 23" xfId="29776" xr:uid="{D2261D93-972F-4A9B-BD25-4912F503F25F}"/>
    <cellStyle name="Notas 2 2 3 3 24" xfId="29777" xr:uid="{6EFACF13-5BAF-4668-B766-77FD004C09D3}"/>
    <cellStyle name="Notas 2 2 3 3 25" xfId="29778" xr:uid="{28ABD195-9C29-46AD-8C8C-ACACD1BC7183}"/>
    <cellStyle name="Notas 2 2 3 3 26" xfId="29779" xr:uid="{9BE822F2-49FF-4D1E-B60D-8380CF44E9C7}"/>
    <cellStyle name="Notas 2 2 3 3 27" xfId="29780" xr:uid="{507A5CF2-3E44-40E6-8905-C6DE1F31DD37}"/>
    <cellStyle name="Notas 2 2 3 3 28" xfId="29781" xr:uid="{00E4D178-9DF0-4CC7-8B78-6844AF092CA9}"/>
    <cellStyle name="Notas 2 2 3 3 29" xfId="29782" xr:uid="{F7E7476E-3BF8-4FA3-94B1-253AA00361C6}"/>
    <cellStyle name="Notas 2 2 3 3 3" xfId="29783" xr:uid="{58B98EDB-0FE3-481F-B288-A35256833CD1}"/>
    <cellStyle name="Notas 2 2 3 3 30" xfId="29784" xr:uid="{DCC6D3A5-20CF-439A-9A4F-262E8BF62550}"/>
    <cellStyle name="Notas 2 2 3 3 31" xfId="29785" xr:uid="{18F9B982-620F-403F-9F4B-A75C8E5A44D8}"/>
    <cellStyle name="Notas 2 2 3 3 4" xfId="29786" xr:uid="{96130040-C1C4-4F47-8F5E-88AFBCEA6E08}"/>
    <cellStyle name="Notas 2 2 3 3 5" xfId="29787" xr:uid="{3D0DCF40-18D0-490B-AE9E-4A50DDAA2E04}"/>
    <cellStyle name="Notas 2 2 3 3 6" xfId="29788" xr:uid="{6433F861-F508-4C19-9E00-E98F5E338AB9}"/>
    <cellStyle name="Notas 2 2 3 3 7" xfId="29789" xr:uid="{5646C39F-E56C-4626-8BA2-85EE8FA86E10}"/>
    <cellStyle name="Notas 2 2 3 3 8" xfId="29790" xr:uid="{9AF71442-68EA-42A0-980B-60F6C7A11C15}"/>
    <cellStyle name="Notas 2 2 3 3 9" xfId="29791" xr:uid="{313305FC-7701-4712-A8B1-7465E8FA2263}"/>
    <cellStyle name="Notas 2 2 3 30" xfId="29792" xr:uid="{D7D7DCAC-09A9-4778-BF02-8C6DBF61787B}"/>
    <cellStyle name="Notas 2 2 3 31" xfId="29793" xr:uid="{9B498AED-77B9-4546-B1CC-71C1A194FB12}"/>
    <cellStyle name="Notas 2 2 3 32" xfId="29794" xr:uid="{D8697DF5-6582-46BB-9567-343761E9AB20}"/>
    <cellStyle name="Notas 2 2 3 33" xfId="29795" xr:uid="{52EDC755-47FA-43DD-842D-DD3D1B921CDE}"/>
    <cellStyle name="Notas 2 2 3 4" xfId="29796" xr:uid="{D0916580-411E-456E-9393-782707FBADC1}"/>
    <cellStyle name="Notas 2 2 3 5" xfId="29797" xr:uid="{D4C704C5-823C-43B9-B27A-6A193B8E5361}"/>
    <cellStyle name="Notas 2 2 3 6" xfId="29798" xr:uid="{BBFE7B4E-411A-46CE-A1C2-2943440444D7}"/>
    <cellStyle name="Notas 2 2 3 7" xfId="29799" xr:uid="{7CE50273-E9E3-4483-A9A1-F3C25EA7CD39}"/>
    <cellStyle name="Notas 2 2 3 8" xfId="29800" xr:uid="{59F58DDF-925B-4528-9E17-878C3E7D961C}"/>
    <cellStyle name="Notas 2 2 3 9" xfId="29801" xr:uid="{D28ACBE6-3BE5-4916-8215-6B88DDEC43EC}"/>
    <cellStyle name="Notas 2 2 30" xfId="29802" xr:uid="{D7C86D86-1F94-475E-8F03-6EE31BA24FFB}"/>
    <cellStyle name="Notas 2 2 31" xfId="29803" xr:uid="{6FD9BA01-AACA-43E0-AA76-943A3B3BF804}"/>
    <cellStyle name="Notas 2 2 32" xfId="29804" xr:uid="{37455AC0-AA2C-4D6D-B471-C8AE7F96067F}"/>
    <cellStyle name="Notas 2 2 33" xfId="29805" xr:uid="{C8F365AB-6EB7-4F58-9F26-B369D03A794C}"/>
    <cellStyle name="Notas 2 2 34" xfId="29806" xr:uid="{F65FF5EB-A18F-4054-B495-5846E9A763C1}"/>
    <cellStyle name="Notas 2 2 35" xfId="29807" xr:uid="{1C002668-8049-436A-A02F-8F5C731E54D0}"/>
    <cellStyle name="Notas 2 2 36" xfId="29808" xr:uid="{A9330772-FFE2-40CA-8EF0-0190FF9B6C87}"/>
    <cellStyle name="Notas 2 2 37" xfId="29809" xr:uid="{3260C134-E36B-4614-BE03-BFDB454C2060}"/>
    <cellStyle name="Notas 2 2 4" xfId="29810" xr:uid="{86471AAC-E8D0-41F9-BCB6-57B151130C68}"/>
    <cellStyle name="Notas 2 2 4 10" xfId="29811" xr:uid="{FCDB2994-37C0-4284-88DC-605C65B886FA}"/>
    <cellStyle name="Notas 2 2 4 11" xfId="29812" xr:uid="{108656EC-3A14-47E2-BC74-C102B65EC543}"/>
    <cellStyle name="Notas 2 2 4 12" xfId="29813" xr:uid="{CE4B6A3E-8F0A-43E2-9DCA-3018CBCC92D8}"/>
    <cellStyle name="Notas 2 2 4 13" xfId="29814" xr:uid="{B7FC7DEF-FF36-487F-BFE0-FF72A87FC78C}"/>
    <cellStyle name="Notas 2 2 4 14" xfId="29815" xr:uid="{F93206D4-12FB-4AA0-AFE7-882D30971BE1}"/>
    <cellStyle name="Notas 2 2 4 15" xfId="29816" xr:uid="{F1370203-15DD-4F72-B230-4C06AFA0C777}"/>
    <cellStyle name="Notas 2 2 4 16" xfId="29817" xr:uid="{B9BB2CB4-56A3-42FB-8532-DEEF1924B764}"/>
    <cellStyle name="Notas 2 2 4 17" xfId="29818" xr:uid="{D3B4A17E-FD3E-453B-B358-373477982E7D}"/>
    <cellStyle name="Notas 2 2 4 18" xfId="29819" xr:uid="{C6AE70F0-1113-48A5-9B4F-7AD3B0E8B7A0}"/>
    <cellStyle name="Notas 2 2 4 19" xfId="29820" xr:uid="{D287416D-96C6-44D6-8AAF-985779FDE000}"/>
    <cellStyle name="Notas 2 2 4 2" xfId="29821" xr:uid="{7D19BCA8-AC4C-4244-AE0D-61D1A5B29A9D}"/>
    <cellStyle name="Notas 2 2 4 2 10" xfId="29822" xr:uid="{B7AE00CA-1460-413B-BE61-8B5F7F85985E}"/>
    <cellStyle name="Notas 2 2 4 2 11" xfId="29823" xr:uid="{B52E1DD0-0A2C-4617-BB37-7E6965268A41}"/>
    <cellStyle name="Notas 2 2 4 2 12" xfId="29824" xr:uid="{F7ED5FE2-E0A2-4440-831B-92AC98922268}"/>
    <cellStyle name="Notas 2 2 4 2 13" xfId="29825" xr:uid="{E021197F-D2AC-4D89-9FFA-E3FCAFE33CBD}"/>
    <cellStyle name="Notas 2 2 4 2 14" xfId="29826" xr:uid="{7ABF002B-A9BA-4163-BF72-255F2A8B5311}"/>
    <cellStyle name="Notas 2 2 4 2 15" xfId="29827" xr:uid="{0994D391-F483-4690-83F2-D09813576410}"/>
    <cellStyle name="Notas 2 2 4 2 16" xfId="29828" xr:uid="{9767C465-2A32-43CE-BCAF-6CFDF69832DE}"/>
    <cellStyle name="Notas 2 2 4 2 17" xfId="29829" xr:uid="{309C70C9-4347-4D29-A276-E41936AE005C}"/>
    <cellStyle name="Notas 2 2 4 2 18" xfId="29830" xr:uid="{DF85B84B-A195-4DEA-BC8A-C7DE98A83CA2}"/>
    <cellStyle name="Notas 2 2 4 2 19" xfId="29831" xr:uid="{8A094554-F5A1-4603-82DC-474C018F62ED}"/>
    <cellStyle name="Notas 2 2 4 2 2" xfId="29832" xr:uid="{CD2DAD1C-8C22-4CC2-AFA0-C7574AC3D006}"/>
    <cellStyle name="Notas 2 2 4 2 20" xfId="29833" xr:uid="{3DB0CC76-1CEC-4538-89D4-954B136D619A}"/>
    <cellStyle name="Notas 2 2 4 2 21" xfId="29834" xr:uid="{077AE691-024E-41F7-80C1-C197BA7A4048}"/>
    <cellStyle name="Notas 2 2 4 2 22" xfId="29835" xr:uid="{A2C54FC7-4C56-4982-9176-77E9CB72A6AC}"/>
    <cellStyle name="Notas 2 2 4 2 23" xfId="29836" xr:uid="{BB71C3AF-A591-4CD9-BBF5-F7A6F5167202}"/>
    <cellStyle name="Notas 2 2 4 2 24" xfId="29837" xr:uid="{3E12A17E-CE2C-41BE-B3C1-863E21944325}"/>
    <cellStyle name="Notas 2 2 4 2 25" xfId="29838" xr:uid="{5ABF5C4E-4888-4EF3-9C88-7E96372E7CF1}"/>
    <cellStyle name="Notas 2 2 4 2 26" xfId="29839" xr:uid="{FAE3D313-E7D5-423D-8A11-4F319DEAF44C}"/>
    <cellStyle name="Notas 2 2 4 2 27" xfId="29840" xr:uid="{4824553D-DCF2-402A-A746-E322C3FF118C}"/>
    <cellStyle name="Notas 2 2 4 2 28" xfId="29841" xr:uid="{4AA0FA7B-71FC-416F-906A-B81F93070E10}"/>
    <cellStyle name="Notas 2 2 4 2 29" xfId="29842" xr:uid="{0E3048C8-F4B4-4CD3-A89A-AAF9896142FA}"/>
    <cellStyle name="Notas 2 2 4 2 3" xfId="29843" xr:uid="{6CC9F1E8-5816-4FE3-94A6-6C1B0FDBAEBB}"/>
    <cellStyle name="Notas 2 2 4 2 30" xfId="29844" xr:uid="{8E4F43B3-9BA7-44CF-8407-340C7BFFF42D}"/>
    <cellStyle name="Notas 2 2 4 2 31" xfId="29845" xr:uid="{DC7879F6-7CC1-4DC1-878A-492B34806337}"/>
    <cellStyle name="Notas 2 2 4 2 4" xfId="29846" xr:uid="{45BCE736-A956-42F9-8A2B-6C7576ABB5CB}"/>
    <cellStyle name="Notas 2 2 4 2 5" xfId="29847" xr:uid="{23FAFC04-F1E8-4F4A-8A5A-4B5F81949F75}"/>
    <cellStyle name="Notas 2 2 4 2 6" xfId="29848" xr:uid="{F59CF6C3-238A-4E41-9356-D023C3A6E813}"/>
    <cellStyle name="Notas 2 2 4 2 7" xfId="29849" xr:uid="{E1EFEE00-5BBE-4D1B-81D0-6D7332DF207F}"/>
    <cellStyle name="Notas 2 2 4 2 8" xfId="29850" xr:uid="{F32C5D6B-ACB2-4E2C-94A0-2DAD1B653CD9}"/>
    <cellStyle name="Notas 2 2 4 2 9" xfId="29851" xr:uid="{7BB884D3-EE4D-419B-A61D-55F66EA448D3}"/>
    <cellStyle name="Notas 2 2 4 20" xfId="29852" xr:uid="{8BFE918F-7011-445B-B4FA-FB05078DD7DC}"/>
    <cellStyle name="Notas 2 2 4 21" xfId="29853" xr:uid="{D40DB9D3-D5FA-4A07-992E-1CC2C704F680}"/>
    <cellStyle name="Notas 2 2 4 22" xfId="29854" xr:uid="{5BF13A2A-B3DC-4203-88CA-AAD29EB20002}"/>
    <cellStyle name="Notas 2 2 4 23" xfId="29855" xr:uid="{F46BF97B-8EF4-4E57-BA9A-809695E19CF8}"/>
    <cellStyle name="Notas 2 2 4 24" xfId="29856" xr:uid="{72C604B8-1009-4C78-9809-7B53E9CED63C}"/>
    <cellStyle name="Notas 2 2 4 25" xfId="29857" xr:uid="{6D9AD89A-48B8-41AA-851A-CA4E1506CBFA}"/>
    <cellStyle name="Notas 2 2 4 26" xfId="29858" xr:uid="{9B402B60-1876-4050-AEE4-986757F9DC71}"/>
    <cellStyle name="Notas 2 2 4 27" xfId="29859" xr:uid="{7F43234C-A126-4719-AC38-8AC4FC20D9F1}"/>
    <cellStyle name="Notas 2 2 4 28" xfId="29860" xr:uid="{93334B5A-1D01-44EB-8EA2-A484313C311B}"/>
    <cellStyle name="Notas 2 2 4 29" xfId="29861" xr:uid="{55717578-6986-4824-84A0-0743D9ADB3BA}"/>
    <cellStyle name="Notas 2 2 4 3" xfId="29862" xr:uid="{D06B9BA8-087E-4670-BA0B-D1744508CC94}"/>
    <cellStyle name="Notas 2 2 4 3 10" xfId="29863" xr:uid="{D9381F05-11FA-414A-BC2A-4AE1ECCE96F4}"/>
    <cellStyle name="Notas 2 2 4 3 11" xfId="29864" xr:uid="{8B064B07-118C-491C-A2A2-FC491DE2075A}"/>
    <cellStyle name="Notas 2 2 4 3 12" xfId="29865" xr:uid="{4C52ED51-01D6-4DD0-82A2-6D13CC46BD39}"/>
    <cellStyle name="Notas 2 2 4 3 13" xfId="29866" xr:uid="{96B9E6A5-28FF-4F49-B60F-01C3A8DD7259}"/>
    <cellStyle name="Notas 2 2 4 3 14" xfId="29867" xr:uid="{A07385F3-D77C-4435-B99F-7114085B44DE}"/>
    <cellStyle name="Notas 2 2 4 3 15" xfId="29868" xr:uid="{8D65FC4B-151F-42D4-835C-EC97C12BB3A1}"/>
    <cellStyle name="Notas 2 2 4 3 16" xfId="29869" xr:uid="{CC9F14AC-063E-419A-BD8A-E0AEC075210C}"/>
    <cellStyle name="Notas 2 2 4 3 17" xfId="29870" xr:uid="{BFD5C06E-4A72-4220-BF14-D62A6E0DDE32}"/>
    <cellStyle name="Notas 2 2 4 3 18" xfId="29871" xr:uid="{8285FA14-6000-42D8-86B9-38C3B3D63298}"/>
    <cellStyle name="Notas 2 2 4 3 19" xfId="29872" xr:uid="{15C79239-D1BB-41D5-991E-A45A4274C9E1}"/>
    <cellStyle name="Notas 2 2 4 3 2" xfId="29873" xr:uid="{06EB7523-B716-4238-B891-FAFC9DB3D15F}"/>
    <cellStyle name="Notas 2 2 4 3 20" xfId="29874" xr:uid="{E2959B0D-C4A0-450C-9FE6-B8D033B0A014}"/>
    <cellStyle name="Notas 2 2 4 3 21" xfId="29875" xr:uid="{F88EB84E-106C-417D-A30F-A5676D56A545}"/>
    <cellStyle name="Notas 2 2 4 3 22" xfId="29876" xr:uid="{B3065116-E1C8-4E18-B99D-1E15B3943AA1}"/>
    <cellStyle name="Notas 2 2 4 3 23" xfId="29877" xr:uid="{0DB8D92D-8417-4088-AEE7-422457492257}"/>
    <cellStyle name="Notas 2 2 4 3 24" xfId="29878" xr:uid="{A8DE9936-5480-4D1D-AD1C-4D21A6FE7B27}"/>
    <cellStyle name="Notas 2 2 4 3 25" xfId="29879" xr:uid="{EA18FFFF-B584-4DC6-9890-9A5277FCBF86}"/>
    <cellStyle name="Notas 2 2 4 3 26" xfId="29880" xr:uid="{89D944F7-B215-4BA3-8B7C-F7030BDCC53F}"/>
    <cellStyle name="Notas 2 2 4 3 27" xfId="29881" xr:uid="{0AACC103-C7EF-44B6-B343-907B6EEF2F1A}"/>
    <cellStyle name="Notas 2 2 4 3 28" xfId="29882" xr:uid="{E944D8B2-F6BC-483C-A7F6-A5B27FC45AEF}"/>
    <cellStyle name="Notas 2 2 4 3 29" xfId="29883" xr:uid="{148BD274-0DA7-473F-886D-381B7EEB4781}"/>
    <cellStyle name="Notas 2 2 4 3 3" xfId="29884" xr:uid="{3DE9BFA4-CDE3-45AA-91EB-3CADFB4C727A}"/>
    <cellStyle name="Notas 2 2 4 3 30" xfId="29885" xr:uid="{8E4B1527-B8FD-4806-A5CA-491A7C9E029A}"/>
    <cellStyle name="Notas 2 2 4 3 31" xfId="29886" xr:uid="{297C21C6-C553-4C31-A996-8D1B03806FB4}"/>
    <cellStyle name="Notas 2 2 4 3 4" xfId="29887" xr:uid="{9971D7B4-F04A-4815-A98E-ED20CA3FB584}"/>
    <cellStyle name="Notas 2 2 4 3 5" xfId="29888" xr:uid="{751C4085-48F8-4A04-BDDE-A7539778116D}"/>
    <cellStyle name="Notas 2 2 4 3 6" xfId="29889" xr:uid="{49322FE8-320B-43E0-B05F-6C84BF0436B5}"/>
    <cellStyle name="Notas 2 2 4 3 7" xfId="29890" xr:uid="{450DB369-7F9B-4CE5-BB55-6501E7137A35}"/>
    <cellStyle name="Notas 2 2 4 3 8" xfId="29891" xr:uid="{8E467B1A-8D3A-4A54-BF50-840E90BF5936}"/>
    <cellStyle name="Notas 2 2 4 3 9" xfId="29892" xr:uid="{3DB525D0-0E7C-4494-B3C8-8D4CFA945143}"/>
    <cellStyle name="Notas 2 2 4 30" xfId="29893" xr:uid="{D60CDD98-EAAF-4F27-B866-9E3F53F47261}"/>
    <cellStyle name="Notas 2 2 4 31" xfId="29894" xr:uid="{74D6122F-C1AF-44FB-9EE9-FDC51D185BDA}"/>
    <cellStyle name="Notas 2 2 4 32" xfId="29895" xr:uid="{8654647D-3D3E-4D66-ADA3-702EA0C08AFE}"/>
    <cellStyle name="Notas 2 2 4 33" xfId="29896" xr:uid="{4C223599-BD45-4691-BE5C-79E70B2B67AA}"/>
    <cellStyle name="Notas 2 2 4 4" xfId="29897" xr:uid="{F775912D-CC11-4DCE-B43F-E1ED32DB2E06}"/>
    <cellStyle name="Notas 2 2 4 5" xfId="29898" xr:uid="{C060B353-6657-4E42-9112-2CB6CDED04EC}"/>
    <cellStyle name="Notas 2 2 4 6" xfId="29899" xr:uid="{1ACE48F3-88E7-45FB-8322-C8C738895BBB}"/>
    <cellStyle name="Notas 2 2 4 7" xfId="29900" xr:uid="{42ED587B-E654-41FB-A399-6EB870943897}"/>
    <cellStyle name="Notas 2 2 4 8" xfId="29901" xr:uid="{E5B94CFD-40A8-4E7C-8DB4-D9D8D72660B5}"/>
    <cellStyle name="Notas 2 2 4 9" xfId="29902" xr:uid="{91544766-9733-4E12-AF85-464B8B4CD697}"/>
    <cellStyle name="Notas 2 2 5" xfId="29903" xr:uid="{74195ADC-10CF-49D1-82AE-6DB9373118C2}"/>
    <cellStyle name="Notas 2 2 5 10" xfId="29904" xr:uid="{D97212D9-54A5-4347-9E00-7CE608E1E70B}"/>
    <cellStyle name="Notas 2 2 5 11" xfId="29905" xr:uid="{697F378F-FFCC-4AFD-B870-90B87777E042}"/>
    <cellStyle name="Notas 2 2 5 12" xfId="29906" xr:uid="{620E40DD-D827-491A-B50E-E1439DF72511}"/>
    <cellStyle name="Notas 2 2 5 13" xfId="29907" xr:uid="{F5F90268-DED1-486D-B1D0-1DB674BCE28A}"/>
    <cellStyle name="Notas 2 2 5 14" xfId="29908" xr:uid="{65C62165-852E-4B63-9433-96269F76CCEB}"/>
    <cellStyle name="Notas 2 2 5 15" xfId="29909" xr:uid="{BE208D1D-ED18-438B-85AA-44587F8F1E8D}"/>
    <cellStyle name="Notas 2 2 5 16" xfId="29910" xr:uid="{C1EE421E-6C9B-47BC-B6DF-7BD29AC926E6}"/>
    <cellStyle name="Notas 2 2 5 17" xfId="29911" xr:uid="{3059AE7E-9A25-476C-A477-C3BAC91CBE62}"/>
    <cellStyle name="Notas 2 2 5 18" xfId="29912" xr:uid="{F1CEA127-D69B-4BB0-A818-8F06A5227811}"/>
    <cellStyle name="Notas 2 2 5 19" xfId="29913" xr:uid="{2C0196FF-51F8-46B6-A44F-C4EE92FD5D14}"/>
    <cellStyle name="Notas 2 2 5 2" xfId="29914" xr:uid="{885882B6-551E-44A8-9143-217A63A8933F}"/>
    <cellStyle name="Notas 2 2 5 2 10" xfId="29915" xr:uid="{93D347D5-239D-427B-BF55-ED1EE6419A5A}"/>
    <cellStyle name="Notas 2 2 5 2 11" xfId="29916" xr:uid="{8D4840C7-C141-4830-B24E-37FA38C9BADA}"/>
    <cellStyle name="Notas 2 2 5 2 12" xfId="29917" xr:uid="{76F8CA2E-93D4-4D6C-8FC8-8F9ACAAE7218}"/>
    <cellStyle name="Notas 2 2 5 2 13" xfId="29918" xr:uid="{7EE98099-0F82-4EBB-9D98-13C0ABE113B5}"/>
    <cellStyle name="Notas 2 2 5 2 14" xfId="29919" xr:uid="{A733D17B-B534-4699-AD48-9527B28CFA90}"/>
    <cellStyle name="Notas 2 2 5 2 15" xfId="29920" xr:uid="{5C00C323-66C3-4061-AB43-64747EC87FDB}"/>
    <cellStyle name="Notas 2 2 5 2 16" xfId="29921" xr:uid="{D27AAE48-25B0-4F7A-8C5D-303E1173CE3C}"/>
    <cellStyle name="Notas 2 2 5 2 17" xfId="29922" xr:uid="{B8877BE0-7E01-4DBF-A39D-35339D4BCE6F}"/>
    <cellStyle name="Notas 2 2 5 2 18" xfId="29923" xr:uid="{AAF98E28-EC80-4272-A4C1-BCE0E43D5B28}"/>
    <cellStyle name="Notas 2 2 5 2 19" xfId="29924" xr:uid="{11517D8A-C2F3-41E7-AD81-819B24738139}"/>
    <cellStyle name="Notas 2 2 5 2 2" xfId="29925" xr:uid="{278BE6CE-4FF0-4947-8DE4-D301EA90FC53}"/>
    <cellStyle name="Notas 2 2 5 2 20" xfId="29926" xr:uid="{648343E3-A405-4F49-A72D-6C0C06AC7D9B}"/>
    <cellStyle name="Notas 2 2 5 2 21" xfId="29927" xr:uid="{B7F9108A-DCCA-4241-9918-531A3EB1CC37}"/>
    <cellStyle name="Notas 2 2 5 2 22" xfId="29928" xr:uid="{EB13674D-DA6A-45BE-BE24-3A85EEDAAE79}"/>
    <cellStyle name="Notas 2 2 5 2 23" xfId="29929" xr:uid="{AEDBD659-0A08-4FCD-AE1B-1BD364046588}"/>
    <cellStyle name="Notas 2 2 5 2 24" xfId="29930" xr:uid="{DF8731F4-9937-4E03-BC28-7D588B9F2F83}"/>
    <cellStyle name="Notas 2 2 5 2 25" xfId="29931" xr:uid="{DD0C8584-0932-47CA-9274-415CAE70F33C}"/>
    <cellStyle name="Notas 2 2 5 2 26" xfId="29932" xr:uid="{CE7D7EF7-4627-4756-83AB-7F7D7D9068A8}"/>
    <cellStyle name="Notas 2 2 5 2 27" xfId="29933" xr:uid="{243EBB44-FAAF-4DAD-ABF2-51BB2FBB3688}"/>
    <cellStyle name="Notas 2 2 5 2 28" xfId="29934" xr:uid="{94AA2537-6081-486C-875A-3B4ED4E9BDAC}"/>
    <cellStyle name="Notas 2 2 5 2 29" xfId="29935" xr:uid="{BF371DA0-FD46-46DA-B3E0-A13408FCB870}"/>
    <cellStyle name="Notas 2 2 5 2 3" xfId="29936" xr:uid="{EF8A5E6C-53D0-4D5B-B93F-27D1F644ED03}"/>
    <cellStyle name="Notas 2 2 5 2 30" xfId="29937" xr:uid="{F0EC2D78-7EEE-4D1D-BB02-528D7D0E58F7}"/>
    <cellStyle name="Notas 2 2 5 2 31" xfId="29938" xr:uid="{0B2DAFB3-356C-41C2-B1D7-7E9D41E99321}"/>
    <cellStyle name="Notas 2 2 5 2 4" xfId="29939" xr:uid="{AF064409-0B49-4673-82B4-A03E9AF3685E}"/>
    <cellStyle name="Notas 2 2 5 2 5" xfId="29940" xr:uid="{3975D586-3F21-4A9E-915E-0CFE49EF6E22}"/>
    <cellStyle name="Notas 2 2 5 2 6" xfId="29941" xr:uid="{04402D02-5304-481B-8A67-F6D64885DCDA}"/>
    <cellStyle name="Notas 2 2 5 2 7" xfId="29942" xr:uid="{9975CBD7-3984-46E4-A399-1DBE2A885CF3}"/>
    <cellStyle name="Notas 2 2 5 2 8" xfId="29943" xr:uid="{B957411F-681A-40A1-8EE0-AE52948F8778}"/>
    <cellStyle name="Notas 2 2 5 2 9" xfId="29944" xr:uid="{66470587-B136-437B-B4BD-2D52E04E3819}"/>
    <cellStyle name="Notas 2 2 5 20" xfId="29945" xr:uid="{DA5ABBF6-6901-4634-87F4-60124C9E5907}"/>
    <cellStyle name="Notas 2 2 5 21" xfId="29946" xr:uid="{9FE79DF1-66F1-4A8C-9C4A-00B8F011DECE}"/>
    <cellStyle name="Notas 2 2 5 22" xfId="29947" xr:uid="{E436CDE5-A7E2-4371-B83D-F74A3B53A690}"/>
    <cellStyle name="Notas 2 2 5 23" xfId="29948" xr:uid="{D0FB289B-6109-444B-84BE-7E8B39EC1E1E}"/>
    <cellStyle name="Notas 2 2 5 24" xfId="29949" xr:uid="{12AB4B55-8146-47AE-B229-8789BA3487E5}"/>
    <cellStyle name="Notas 2 2 5 25" xfId="29950" xr:uid="{FA85F8C7-19B7-4C34-A668-8B62D7270793}"/>
    <cellStyle name="Notas 2 2 5 26" xfId="29951" xr:uid="{3D49D50E-9CA6-4CBB-98F4-6B1579C8B41F}"/>
    <cellStyle name="Notas 2 2 5 27" xfId="29952" xr:uid="{B3C0ED34-D0DA-4788-8132-EF553D0DB929}"/>
    <cellStyle name="Notas 2 2 5 28" xfId="29953" xr:uid="{311EC615-A395-4646-BDA6-0DE9E7D238AC}"/>
    <cellStyle name="Notas 2 2 5 29" xfId="29954" xr:uid="{19B0ADD2-2232-4A6D-B246-C74BF82F14F1}"/>
    <cellStyle name="Notas 2 2 5 3" xfId="29955" xr:uid="{A400E46F-343B-4EFE-AB57-ECB7BF56CCA8}"/>
    <cellStyle name="Notas 2 2 5 30" xfId="29956" xr:uid="{FB6AF6A7-3923-4257-8ABE-33A9199A919C}"/>
    <cellStyle name="Notas 2 2 5 31" xfId="29957" xr:uid="{79336BA7-D395-41B3-B74B-547239B4C3EE}"/>
    <cellStyle name="Notas 2 2 5 32" xfId="29958" xr:uid="{8CC9E0C7-E3B4-4E23-8444-CF26095BEBD9}"/>
    <cellStyle name="Notas 2 2 5 4" xfId="29959" xr:uid="{D43027A2-4693-490A-859A-41F9E12BBCE0}"/>
    <cellStyle name="Notas 2 2 5 5" xfId="29960" xr:uid="{2754A521-252D-4AC1-A3B2-3FD2DD097EF5}"/>
    <cellStyle name="Notas 2 2 5 6" xfId="29961" xr:uid="{17634A8D-1F4B-46B9-B7D5-4AC219C01E8F}"/>
    <cellStyle name="Notas 2 2 5 7" xfId="29962" xr:uid="{12BCBF4B-6FAF-46F0-8B9A-744474A7F04F}"/>
    <cellStyle name="Notas 2 2 5 8" xfId="29963" xr:uid="{E777FAB2-EE4A-462B-88F3-1813F1641EEE}"/>
    <cellStyle name="Notas 2 2 5 9" xfId="29964" xr:uid="{ACBBA33F-614B-417D-9B37-823E075ED449}"/>
    <cellStyle name="Notas 2 2 6" xfId="29965" xr:uid="{7898A8C9-237B-4E03-8C95-B552DA58757F}"/>
    <cellStyle name="Notas 2 2 6 10" xfId="29966" xr:uid="{618542CF-47A1-4173-ADC7-B297E4C00217}"/>
    <cellStyle name="Notas 2 2 6 11" xfId="29967" xr:uid="{04AA491F-EC5B-47D1-BC1D-D320CBB57353}"/>
    <cellStyle name="Notas 2 2 6 12" xfId="29968" xr:uid="{A979AF7B-6080-44FC-B6C4-E50EA99A2953}"/>
    <cellStyle name="Notas 2 2 6 13" xfId="29969" xr:uid="{10D57B1A-FA41-4BFA-84FB-0BE70E14D94C}"/>
    <cellStyle name="Notas 2 2 6 14" xfId="29970" xr:uid="{81921585-A86A-4830-824A-A12A0CAFAD7C}"/>
    <cellStyle name="Notas 2 2 6 15" xfId="29971" xr:uid="{9069636E-80D7-4B65-B2F7-811A4B88AA65}"/>
    <cellStyle name="Notas 2 2 6 16" xfId="29972" xr:uid="{48AB912A-0EE6-4C03-B8F3-36BB58990983}"/>
    <cellStyle name="Notas 2 2 6 17" xfId="29973" xr:uid="{796E4105-344D-4862-A6AB-4CEB6B89708F}"/>
    <cellStyle name="Notas 2 2 6 18" xfId="29974" xr:uid="{D7914489-CD8F-4BBC-9526-DECE5269DB80}"/>
    <cellStyle name="Notas 2 2 6 19" xfId="29975" xr:uid="{01EBC6B4-436B-42A4-82DA-2EB77203A17C}"/>
    <cellStyle name="Notas 2 2 6 2" xfId="29976" xr:uid="{8AC96087-3F90-492B-A4AC-21F6DEACC0C8}"/>
    <cellStyle name="Notas 2 2 6 20" xfId="29977" xr:uid="{02FA77D4-0064-4B55-AF81-0F99CE9ACB9E}"/>
    <cellStyle name="Notas 2 2 6 21" xfId="29978" xr:uid="{1E6447A2-A80F-4DD7-8B17-4F67D1B9F435}"/>
    <cellStyle name="Notas 2 2 6 22" xfId="29979" xr:uid="{39E9E6AB-5D31-47F5-A91E-06ED3D0E8C67}"/>
    <cellStyle name="Notas 2 2 6 23" xfId="29980" xr:uid="{7EAA7E7D-B723-4684-A345-E8B625745DDF}"/>
    <cellStyle name="Notas 2 2 6 24" xfId="29981" xr:uid="{791CB4EE-A5AC-440F-A3E5-1BDD8429BDA8}"/>
    <cellStyle name="Notas 2 2 6 25" xfId="29982" xr:uid="{30FAAF14-4B74-4384-B291-79CC2E8AE5BD}"/>
    <cellStyle name="Notas 2 2 6 26" xfId="29983" xr:uid="{7ADC8517-A101-4C59-B020-D16FD89F0F58}"/>
    <cellStyle name="Notas 2 2 6 27" xfId="29984" xr:uid="{C0AF1C28-2942-4259-A147-1696CC6161D5}"/>
    <cellStyle name="Notas 2 2 6 28" xfId="29985" xr:uid="{CB50EE74-6D08-4BD6-BC40-54977C64D5B0}"/>
    <cellStyle name="Notas 2 2 6 29" xfId="29986" xr:uid="{02EC9F83-E170-4293-9CC1-A4C636D4B180}"/>
    <cellStyle name="Notas 2 2 6 3" xfId="29987" xr:uid="{CD2A7EBC-32A4-4FB5-8562-A66DA3907E05}"/>
    <cellStyle name="Notas 2 2 6 30" xfId="29988" xr:uid="{BA85517F-DAE2-4873-8999-701E4B442854}"/>
    <cellStyle name="Notas 2 2 6 31" xfId="29989" xr:uid="{EDAE5095-9FD3-4F63-89E6-ECD6B8C11975}"/>
    <cellStyle name="Notas 2 2 6 4" xfId="29990" xr:uid="{2C110DB0-4AAE-4EE1-9071-7CA3BA4639DB}"/>
    <cellStyle name="Notas 2 2 6 5" xfId="29991" xr:uid="{8A061558-C5BA-4D96-BF8F-FAF3A64738C3}"/>
    <cellStyle name="Notas 2 2 6 6" xfId="29992" xr:uid="{CC2C6623-136A-4916-A5A0-11B618364551}"/>
    <cellStyle name="Notas 2 2 6 7" xfId="29993" xr:uid="{5F95C988-A3F3-4A90-BD52-2CD347A94A75}"/>
    <cellStyle name="Notas 2 2 6 8" xfId="29994" xr:uid="{5D2D3FC9-DCFC-4784-8C9B-53E723D3D4F1}"/>
    <cellStyle name="Notas 2 2 6 9" xfId="29995" xr:uid="{70937C22-A355-4DCD-A257-9231AB46AAC4}"/>
    <cellStyle name="Notas 2 2 7" xfId="29996" xr:uid="{457817B2-C865-430E-9FC9-39086F06ED0D}"/>
    <cellStyle name="Notas 2 2 7 10" xfId="29997" xr:uid="{E00175EB-B74B-4566-9C18-A543C3016CC3}"/>
    <cellStyle name="Notas 2 2 7 11" xfId="29998" xr:uid="{86E12EC2-FD53-4DC0-BD62-29422D690E4F}"/>
    <cellStyle name="Notas 2 2 7 12" xfId="29999" xr:uid="{B28158B7-B911-48D2-B7A2-BC2AF184DA72}"/>
    <cellStyle name="Notas 2 2 7 13" xfId="30000" xr:uid="{ACB67CD9-EA2F-490F-8DD6-E522DCD6AE92}"/>
    <cellStyle name="Notas 2 2 7 14" xfId="30001" xr:uid="{6748D3C5-05AA-415C-98A1-BC0C08D5194E}"/>
    <cellStyle name="Notas 2 2 7 15" xfId="30002" xr:uid="{A7455F75-1003-4C52-9FB1-AA7B6CE5366C}"/>
    <cellStyle name="Notas 2 2 7 16" xfId="30003" xr:uid="{226713B3-1720-4015-9B3B-1E4759966C2A}"/>
    <cellStyle name="Notas 2 2 7 17" xfId="30004" xr:uid="{C9C1072B-FCFD-41DB-BF41-25A3A46A0250}"/>
    <cellStyle name="Notas 2 2 7 18" xfId="30005" xr:uid="{6371AD2B-73DE-4E14-A600-5CAD849C34EF}"/>
    <cellStyle name="Notas 2 2 7 19" xfId="30006" xr:uid="{3360CA4B-AC12-44A0-8E1C-D84AF84AA3B8}"/>
    <cellStyle name="Notas 2 2 7 2" xfId="30007" xr:uid="{5A68FF0C-C9BF-4E80-A9FB-4D3BA194E850}"/>
    <cellStyle name="Notas 2 2 7 20" xfId="30008" xr:uid="{5A345138-5A07-4C38-A3AF-87C5A44F9C6B}"/>
    <cellStyle name="Notas 2 2 7 21" xfId="30009" xr:uid="{828B1936-0B92-4986-837B-295302121D00}"/>
    <cellStyle name="Notas 2 2 7 22" xfId="30010" xr:uid="{8DF67BA4-F93B-4F9E-AB29-7E34252FFF5C}"/>
    <cellStyle name="Notas 2 2 7 23" xfId="30011" xr:uid="{76862134-C036-414F-839B-624AA1BA2428}"/>
    <cellStyle name="Notas 2 2 7 24" xfId="30012" xr:uid="{7695740E-2683-4AF6-9161-087E08258DEB}"/>
    <cellStyle name="Notas 2 2 7 25" xfId="30013" xr:uid="{B7F69BFD-E52C-4EEB-B540-76B4998DE8AF}"/>
    <cellStyle name="Notas 2 2 7 26" xfId="30014" xr:uid="{5D3565C5-C4C1-48FF-98B2-35B71B7F7E56}"/>
    <cellStyle name="Notas 2 2 7 27" xfId="30015" xr:uid="{CA3C528E-53CC-4211-9635-DF306890899A}"/>
    <cellStyle name="Notas 2 2 7 28" xfId="30016" xr:uid="{FC6019C8-640D-49D6-A130-7060AE743C62}"/>
    <cellStyle name="Notas 2 2 7 29" xfId="30017" xr:uid="{91E34677-0EF6-4106-8E10-05E822BED414}"/>
    <cellStyle name="Notas 2 2 7 3" xfId="30018" xr:uid="{66940D83-1FA4-45AE-B944-E3412215C031}"/>
    <cellStyle name="Notas 2 2 7 30" xfId="30019" xr:uid="{67A53288-7332-4E71-8F56-E895B651E04D}"/>
    <cellStyle name="Notas 2 2 7 31" xfId="30020" xr:uid="{0C6A393E-EEB9-496B-9391-EB1BA591FAFD}"/>
    <cellStyle name="Notas 2 2 7 4" xfId="30021" xr:uid="{FBAE1C98-3108-420D-B8F6-A4A7E1516554}"/>
    <cellStyle name="Notas 2 2 7 5" xfId="30022" xr:uid="{C4D48727-5696-45F5-9F0B-90853D21D97F}"/>
    <cellStyle name="Notas 2 2 7 6" xfId="30023" xr:uid="{9581BD37-4118-49E0-BA21-9DC6D506C8FF}"/>
    <cellStyle name="Notas 2 2 7 7" xfId="30024" xr:uid="{33E758C9-159C-47CF-8BD4-197D5C3E1677}"/>
    <cellStyle name="Notas 2 2 7 8" xfId="30025" xr:uid="{1C518B69-B587-4FE1-9773-D0159322352B}"/>
    <cellStyle name="Notas 2 2 7 9" xfId="30026" xr:uid="{1815B634-F4E0-491A-BEC7-6DA3B666142F}"/>
    <cellStyle name="Notas 2 2 8" xfId="30027" xr:uid="{CDC46988-A804-4C4D-89FF-32E1791FC975}"/>
    <cellStyle name="Notas 2 2 9" xfId="30028" xr:uid="{D744CFD2-6B97-4312-90DB-88D70DC26B86}"/>
    <cellStyle name="Notas 2 20" xfId="30029" xr:uid="{AA1B30FE-C2AA-4E29-986F-D223FAB4F64F}"/>
    <cellStyle name="Notas 2 21" xfId="30030" xr:uid="{8F41A91E-4359-4C04-ADB3-E8D9B74E7923}"/>
    <cellStyle name="Notas 2 22" xfId="30031" xr:uid="{79D7C3DF-D45F-45EF-A654-C6A6838070E1}"/>
    <cellStyle name="Notas 2 23" xfId="30032" xr:uid="{5888B655-04C6-45EE-9636-FDF949763941}"/>
    <cellStyle name="Notas 2 24" xfId="30033" xr:uid="{B4D1D343-4641-4750-B53A-FB558A54ACD5}"/>
    <cellStyle name="Notas 2 25" xfId="30034" xr:uid="{772BB952-17AE-4283-A03A-293816B1E3B5}"/>
    <cellStyle name="Notas 2 26" xfId="30035" xr:uid="{131EE721-7D91-4E5C-8F91-2AFD01AE8C24}"/>
    <cellStyle name="Notas 2 27" xfId="30036" xr:uid="{A66C76AB-1BA9-4CEA-A9A3-FE596180EACB}"/>
    <cellStyle name="Notas 2 28" xfId="30037" xr:uid="{9E3FD344-DD75-426A-951C-71394143BC9F}"/>
    <cellStyle name="Notas 2 29" xfId="30038" xr:uid="{5DC0613C-C1FE-499B-A13A-6F8CDE77641B}"/>
    <cellStyle name="Notas 2 3" xfId="30039" xr:uid="{FBD63563-799D-4739-87C6-0794750BBA45}"/>
    <cellStyle name="Notas 2 3 10" xfId="30040" xr:uid="{1493D27B-6E9C-4123-8C3C-BB2B547CB43B}"/>
    <cellStyle name="Notas 2 3 11" xfId="30041" xr:uid="{C03972C4-97EF-4D94-A681-DCA274B8F8D4}"/>
    <cellStyle name="Notas 2 3 12" xfId="30042" xr:uid="{42B148C8-790A-40C8-A4FC-8206D5D81C8E}"/>
    <cellStyle name="Notas 2 3 13" xfId="30043" xr:uid="{3FF38998-EAF4-40F9-BDA7-A0420BCB4949}"/>
    <cellStyle name="Notas 2 3 14" xfId="30044" xr:uid="{6A6C23A9-15B4-4F71-948F-5E2773025A52}"/>
    <cellStyle name="Notas 2 3 15" xfId="30045" xr:uid="{65EEBB0F-09D7-439B-AE47-59BB0291CDD4}"/>
    <cellStyle name="Notas 2 3 16" xfId="30046" xr:uid="{B1BFEB12-F259-4553-90C4-2A0AAA5155A4}"/>
    <cellStyle name="Notas 2 3 17" xfId="30047" xr:uid="{198FEBA6-5BB6-414D-A251-46BE6E9F2DDA}"/>
    <cellStyle name="Notas 2 3 18" xfId="30048" xr:uid="{81A17AA1-9FAC-4272-8526-AECB6FF0D781}"/>
    <cellStyle name="Notas 2 3 19" xfId="30049" xr:uid="{979804A2-8C81-41A5-AA1E-F80C7F824B63}"/>
    <cellStyle name="Notas 2 3 2" xfId="30050" xr:uid="{B3CF85AB-5DA7-4CE6-92AD-83CED2EACB95}"/>
    <cellStyle name="Notas 2 3 2 10" xfId="30051" xr:uid="{89B58265-3E3C-4CC2-820E-43D006E913D4}"/>
    <cellStyle name="Notas 2 3 2 11" xfId="30052" xr:uid="{1F6D5F25-D2C8-45E3-9ABF-319C0CCEF29E}"/>
    <cellStyle name="Notas 2 3 2 12" xfId="30053" xr:uid="{DB4B02B7-DC63-4CCB-97E6-D9663841DEC5}"/>
    <cellStyle name="Notas 2 3 2 13" xfId="30054" xr:uid="{753FE42F-C80F-4346-B2BF-CF17DD8CC0DD}"/>
    <cellStyle name="Notas 2 3 2 14" xfId="30055" xr:uid="{F688ADB8-D5EE-4275-BF59-BECDD2B3FE16}"/>
    <cellStyle name="Notas 2 3 2 15" xfId="30056" xr:uid="{03B2B6ED-4D54-4F27-95C5-F61D0D282475}"/>
    <cellStyle name="Notas 2 3 2 16" xfId="30057" xr:uid="{FEF6E4F5-240C-470A-9E41-657213106702}"/>
    <cellStyle name="Notas 2 3 2 17" xfId="30058" xr:uid="{42A2C0FE-10DA-42B1-9921-9C279CCBF349}"/>
    <cellStyle name="Notas 2 3 2 18" xfId="30059" xr:uid="{0398510E-4C58-44A6-B83A-6B1D418D1BB9}"/>
    <cellStyle name="Notas 2 3 2 19" xfId="30060" xr:uid="{8DD02AA5-FDEC-4FE4-B4F2-66590BE1017F}"/>
    <cellStyle name="Notas 2 3 2 2" xfId="30061" xr:uid="{2B78ED7D-6DEE-4CBD-9575-E9C77D3891AF}"/>
    <cellStyle name="Notas 2 3 2 2 10" xfId="30062" xr:uid="{69AC1535-C4CE-4EF5-9779-16F3E65037B6}"/>
    <cellStyle name="Notas 2 3 2 2 11" xfId="30063" xr:uid="{E5A38841-9601-4D9D-B0F5-0B4358BC8320}"/>
    <cellStyle name="Notas 2 3 2 2 12" xfId="30064" xr:uid="{2449322F-828E-4889-B63B-F164BD021CC0}"/>
    <cellStyle name="Notas 2 3 2 2 13" xfId="30065" xr:uid="{084FB3D0-5FEC-4223-AFC0-DABB8D040F65}"/>
    <cellStyle name="Notas 2 3 2 2 14" xfId="30066" xr:uid="{39F41C1B-AF3E-4421-B131-662427179CA4}"/>
    <cellStyle name="Notas 2 3 2 2 15" xfId="30067" xr:uid="{7E51B36A-F075-4FDB-B6D5-B1A80464D7FC}"/>
    <cellStyle name="Notas 2 3 2 2 16" xfId="30068" xr:uid="{829375AE-2AF5-4148-8228-F191D00C9D5E}"/>
    <cellStyle name="Notas 2 3 2 2 17" xfId="30069" xr:uid="{0CAD39EF-BF48-468C-A769-C56A4DADAC19}"/>
    <cellStyle name="Notas 2 3 2 2 18" xfId="30070" xr:uid="{3A21FDF3-F09B-4728-B5AE-CBBE88396212}"/>
    <cellStyle name="Notas 2 3 2 2 19" xfId="30071" xr:uid="{AD3C80E9-98C0-4E55-A161-15CC10F00CF9}"/>
    <cellStyle name="Notas 2 3 2 2 2" xfId="30072" xr:uid="{E7E779FF-BE7C-4B78-BFD5-15BD310CC338}"/>
    <cellStyle name="Notas 2 3 2 2 2 10" xfId="30073" xr:uid="{A934FDEB-C8A2-450C-BC5D-A5FDB545E38D}"/>
    <cellStyle name="Notas 2 3 2 2 2 11" xfId="30074" xr:uid="{1F999B66-A220-4FD2-A79D-16EE9B7B1BD6}"/>
    <cellStyle name="Notas 2 3 2 2 2 12" xfId="30075" xr:uid="{1F90460D-C61B-4720-A0F2-3DD9C12FFFD6}"/>
    <cellStyle name="Notas 2 3 2 2 2 13" xfId="30076" xr:uid="{95655C42-7AE9-4307-B05B-31947A193C17}"/>
    <cellStyle name="Notas 2 3 2 2 2 14" xfId="30077" xr:uid="{3F2CEE3A-0985-449C-BFD8-C75D8C96F7B6}"/>
    <cellStyle name="Notas 2 3 2 2 2 15" xfId="30078" xr:uid="{230C297F-82B7-4894-BA88-931935D5AFDD}"/>
    <cellStyle name="Notas 2 3 2 2 2 16" xfId="30079" xr:uid="{508146EF-D49E-4C99-B2F6-02AACDC2C8B6}"/>
    <cellStyle name="Notas 2 3 2 2 2 17" xfId="30080" xr:uid="{324CA9F6-3A24-4131-BC38-BD7E1875EA6F}"/>
    <cellStyle name="Notas 2 3 2 2 2 18" xfId="30081" xr:uid="{F864830D-AD09-4219-9399-ED9CFAEA5E79}"/>
    <cellStyle name="Notas 2 3 2 2 2 19" xfId="30082" xr:uid="{FB80FFF1-BF48-44D9-A0D8-88ECED13B8DB}"/>
    <cellStyle name="Notas 2 3 2 2 2 2" xfId="30083" xr:uid="{977A94F5-468F-46FA-84C7-E2AF370F9EC7}"/>
    <cellStyle name="Notas 2 3 2 2 2 20" xfId="30084" xr:uid="{780857DE-5562-4946-8A87-A89E5E780EA4}"/>
    <cellStyle name="Notas 2 3 2 2 2 21" xfId="30085" xr:uid="{4C4A8446-4FF0-4EE1-94FA-2E5C4C54EC75}"/>
    <cellStyle name="Notas 2 3 2 2 2 22" xfId="30086" xr:uid="{D1001A08-BC6E-4DFD-8B8E-89F2A71E70A4}"/>
    <cellStyle name="Notas 2 3 2 2 2 23" xfId="30087" xr:uid="{9C4E82E7-4615-4C2C-8819-1D9E4D502CAA}"/>
    <cellStyle name="Notas 2 3 2 2 2 24" xfId="30088" xr:uid="{9404CF03-F525-48F3-9AC2-4CFCCBC8D1D9}"/>
    <cellStyle name="Notas 2 3 2 2 2 25" xfId="30089" xr:uid="{B9963CA4-8151-4E2E-9FC9-D92ACFD0C134}"/>
    <cellStyle name="Notas 2 3 2 2 2 26" xfId="30090" xr:uid="{0B8DAE41-8473-4571-A22C-2CE2C4D2F9F4}"/>
    <cellStyle name="Notas 2 3 2 2 2 27" xfId="30091" xr:uid="{8DAAA410-4008-4700-8F88-78DD0B133883}"/>
    <cellStyle name="Notas 2 3 2 2 2 28" xfId="30092" xr:uid="{47BC9C78-04C1-47A0-A8AE-77D99A1FA037}"/>
    <cellStyle name="Notas 2 3 2 2 2 29" xfId="30093" xr:uid="{F92DCDE9-885D-4697-89F3-1D2C4757907A}"/>
    <cellStyle name="Notas 2 3 2 2 2 3" xfId="30094" xr:uid="{F05D1CBE-1D64-4E0F-9A6E-807ADAB79E32}"/>
    <cellStyle name="Notas 2 3 2 2 2 30" xfId="30095" xr:uid="{D2B48DAF-520B-484D-A030-8A69D828857C}"/>
    <cellStyle name="Notas 2 3 2 2 2 31" xfId="30096" xr:uid="{3A7081A4-B22F-4896-9BB9-E4E881A1CE82}"/>
    <cellStyle name="Notas 2 3 2 2 2 4" xfId="30097" xr:uid="{ED7BA6CE-2E5C-4654-814D-8CD6487E9642}"/>
    <cellStyle name="Notas 2 3 2 2 2 5" xfId="30098" xr:uid="{E80F4154-DA0E-4F3D-9E22-3764D45B2B0C}"/>
    <cellStyle name="Notas 2 3 2 2 2 6" xfId="30099" xr:uid="{22C8BC1D-E010-4140-A32F-54D780565E06}"/>
    <cellStyle name="Notas 2 3 2 2 2 7" xfId="30100" xr:uid="{715FDA7B-6B56-4523-B5A8-13A6CD530617}"/>
    <cellStyle name="Notas 2 3 2 2 2 8" xfId="30101" xr:uid="{90F4B312-34B2-441E-B6FF-FACC9AB38EE3}"/>
    <cellStyle name="Notas 2 3 2 2 2 9" xfId="30102" xr:uid="{59A3743F-EEF8-4BED-997A-860D426F21CD}"/>
    <cellStyle name="Notas 2 3 2 2 20" xfId="30103" xr:uid="{A76D06D4-8FF9-441D-B15B-6131F2FE3A3C}"/>
    <cellStyle name="Notas 2 3 2 2 21" xfId="30104" xr:uid="{19A3CDD6-E150-4A9C-B6AD-938EF24BBD5B}"/>
    <cellStyle name="Notas 2 3 2 2 22" xfId="30105" xr:uid="{61F3CDF0-3765-42D2-97C4-B582FA837CFD}"/>
    <cellStyle name="Notas 2 3 2 2 23" xfId="30106" xr:uid="{39226C7A-5EC3-4330-B557-66BF4C98D765}"/>
    <cellStyle name="Notas 2 3 2 2 24" xfId="30107" xr:uid="{B3AB7BED-4738-412B-8887-8846F930F80A}"/>
    <cellStyle name="Notas 2 3 2 2 25" xfId="30108" xr:uid="{B6668BF5-FBCB-4AF9-B3C1-77D5D8202FA9}"/>
    <cellStyle name="Notas 2 3 2 2 26" xfId="30109" xr:uid="{CF127658-7F47-48F8-8609-C1C941EAC34D}"/>
    <cellStyle name="Notas 2 3 2 2 27" xfId="30110" xr:uid="{9494EFC1-E9FF-4807-9F21-2E39390322A0}"/>
    <cellStyle name="Notas 2 3 2 2 28" xfId="30111" xr:uid="{867A7756-6119-46FC-8C4A-8098283B11C1}"/>
    <cellStyle name="Notas 2 3 2 2 29" xfId="30112" xr:uid="{96319840-5134-40C0-BF04-0C1843561536}"/>
    <cellStyle name="Notas 2 3 2 2 3" xfId="30113" xr:uid="{17350F83-E4E4-47A4-A72B-53780E62B7FC}"/>
    <cellStyle name="Notas 2 3 2 2 3 10" xfId="30114" xr:uid="{C0364EB9-4188-44EA-B87E-4E758C545BB2}"/>
    <cellStyle name="Notas 2 3 2 2 3 11" xfId="30115" xr:uid="{666802E1-14FC-43AC-ADB0-0E46C9B02E90}"/>
    <cellStyle name="Notas 2 3 2 2 3 12" xfId="30116" xr:uid="{1A60EAE3-8685-4E2F-B765-AA2D53796264}"/>
    <cellStyle name="Notas 2 3 2 2 3 13" xfId="30117" xr:uid="{65B00D97-B0AC-4857-ADF6-A9EB24BE03B1}"/>
    <cellStyle name="Notas 2 3 2 2 3 14" xfId="30118" xr:uid="{FD97FB9C-2C8C-4988-A7EC-B7F05AC3FA15}"/>
    <cellStyle name="Notas 2 3 2 2 3 15" xfId="30119" xr:uid="{90B7D36A-0379-44FE-B1C7-ED2018359649}"/>
    <cellStyle name="Notas 2 3 2 2 3 16" xfId="30120" xr:uid="{1E7CF9D2-7B10-4C01-91C7-CA2C12FAC922}"/>
    <cellStyle name="Notas 2 3 2 2 3 17" xfId="30121" xr:uid="{13185A4C-AD23-4534-8B89-DFD25D2144D7}"/>
    <cellStyle name="Notas 2 3 2 2 3 18" xfId="30122" xr:uid="{F556C9AA-CB93-4FEE-A443-363562A3C45F}"/>
    <cellStyle name="Notas 2 3 2 2 3 19" xfId="30123" xr:uid="{833ADCA2-6D1C-4675-89BA-B42F6AD8056F}"/>
    <cellStyle name="Notas 2 3 2 2 3 2" xfId="30124" xr:uid="{213ED1A4-3FD1-4ED3-A49F-8719382C5B45}"/>
    <cellStyle name="Notas 2 3 2 2 3 20" xfId="30125" xr:uid="{6D08E73B-A2C7-45C9-9648-DB1CA2B5B67B}"/>
    <cellStyle name="Notas 2 3 2 2 3 21" xfId="30126" xr:uid="{A6327812-367F-42C3-A6E7-69B67D3F02B6}"/>
    <cellStyle name="Notas 2 3 2 2 3 22" xfId="30127" xr:uid="{BA1E1EDA-8AAD-405A-9BC8-EE8823BB8B9E}"/>
    <cellStyle name="Notas 2 3 2 2 3 23" xfId="30128" xr:uid="{653E599D-57A8-4B82-81D4-8CCAFC2C25D8}"/>
    <cellStyle name="Notas 2 3 2 2 3 24" xfId="30129" xr:uid="{4B5714A0-4FCE-47AF-A9B6-94BF030A2ED0}"/>
    <cellStyle name="Notas 2 3 2 2 3 25" xfId="30130" xr:uid="{5341BB07-BADC-4ABB-8BB8-E84220A059F8}"/>
    <cellStyle name="Notas 2 3 2 2 3 26" xfId="30131" xr:uid="{85EAA109-03E4-479D-BA08-430E6CC9338E}"/>
    <cellStyle name="Notas 2 3 2 2 3 27" xfId="30132" xr:uid="{741286D5-32EA-4335-B48C-1ACF53998C28}"/>
    <cellStyle name="Notas 2 3 2 2 3 28" xfId="30133" xr:uid="{D141556C-0AD5-4C4B-B5D0-A3FF80B062C3}"/>
    <cellStyle name="Notas 2 3 2 2 3 29" xfId="30134" xr:uid="{BBF7B5AA-23A6-42FE-A650-9E4D96D07C7E}"/>
    <cellStyle name="Notas 2 3 2 2 3 3" xfId="30135" xr:uid="{8CE15C48-A223-4D18-9C0C-C026AFDA1387}"/>
    <cellStyle name="Notas 2 3 2 2 3 30" xfId="30136" xr:uid="{4D7F22B2-0D9F-44B3-B368-48D56F66D940}"/>
    <cellStyle name="Notas 2 3 2 2 3 31" xfId="30137" xr:uid="{29F25351-D8DB-48DF-B60B-78AF773E4810}"/>
    <cellStyle name="Notas 2 3 2 2 3 4" xfId="30138" xr:uid="{6BC7DC43-5375-4C5F-B078-538FAD20ABB4}"/>
    <cellStyle name="Notas 2 3 2 2 3 5" xfId="30139" xr:uid="{B066CC93-768E-481F-8938-CDAC22BB36EC}"/>
    <cellStyle name="Notas 2 3 2 2 3 6" xfId="30140" xr:uid="{48183BEE-2A8D-4BDD-9792-C2E12BD31350}"/>
    <cellStyle name="Notas 2 3 2 2 3 7" xfId="30141" xr:uid="{26E7982D-7E41-4467-8C5D-0DC476CBF592}"/>
    <cellStyle name="Notas 2 3 2 2 3 8" xfId="30142" xr:uid="{A385EE56-5699-4795-A2E3-031FB8E35B6B}"/>
    <cellStyle name="Notas 2 3 2 2 3 9" xfId="30143" xr:uid="{0C4FF700-352C-45B1-A552-D3FD688DC26A}"/>
    <cellStyle name="Notas 2 3 2 2 30" xfId="30144" xr:uid="{D1B538E2-FFD5-4918-BA39-25C891BF6A49}"/>
    <cellStyle name="Notas 2 3 2 2 31" xfId="30145" xr:uid="{A7B1459E-8E34-4A2A-ADD9-18D9E8308A24}"/>
    <cellStyle name="Notas 2 3 2 2 32" xfId="30146" xr:uid="{CD3BB58C-23E3-42D6-89E7-2DC40836EC46}"/>
    <cellStyle name="Notas 2 3 2 2 33" xfId="30147" xr:uid="{3344DE05-B378-4C99-AD5B-A300907C4F9E}"/>
    <cellStyle name="Notas 2 3 2 2 4" xfId="30148" xr:uid="{47B28BE4-CA0D-40CA-9D5A-9F3B69C68E82}"/>
    <cellStyle name="Notas 2 3 2 2 5" xfId="30149" xr:uid="{1363BEEB-0C81-47C2-A1D8-D53CF0C59362}"/>
    <cellStyle name="Notas 2 3 2 2 6" xfId="30150" xr:uid="{42D4B7F0-5926-4FC5-B7BF-0F87A1DE98F3}"/>
    <cellStyle name="Notas 2 3 2 2 7" xfId="30151" xr:uid="{B055965F-1A6A-4D05-AC50-796107C4B47D}"/>
    <cellStyle name="Notas 2 3 2 2 8" xfId="30152" xr:uid="{24B765E9-7FB6-4D82-BF2C-3A8E81773BCC}"/>
    <cellStyle name="Notas 2 3 2 2 9" xfId="30153" xr:uid="{747BA477-D986-4461-9361-46048E740368}"/>
    <cellStyle name="Notas 2 3 2 20" xfId="30154" xr:uid="{B91EDD5E-DA4F-404D-8AED-DCB0EBB9CA55}"/>
    <cellStyle name="Notas 2 3 2 21" xfId="30155" xr:uid="{E4CE4BDE-FABD-42CF-B52D-DE9CDBECBE92}"/>
    <cellStyle name="Notas 2 3 2 22" xfId="30156" xr:uid="{49C5E6B5-2692-4A53-B4B4-442D4E0470E2}"/>
    <cellStyle name="Notas 2 3 2 23" xfId="30157" xr:uid="{857875C0-1B78-4AA2-87E8-258E3E788889}"/>
    <cellStyle name="Notas 2 3 2 24" xfId="30158" xr:uid="{9E89136F-7A8B-465A-A860-9D40CCD05239}"/>
    <cellStyle name="Notas 2 3 2 25" xfId="30159" xr:uid="{45D8C085-7886-4EC0-AAF3-160D6D90EA61}"/>
    <cellStyle name="Notas 2 3 2 26" xfId="30160" xr:uid="{2C071493-ED6D-47CA-948E-5DC963693869}"/>
    <cellStyle name="Notas 2 3 2 27" xfId="30161" xr:uid="{7F9A5CA7-1D82-429B-8F5B-6D1D9D257A8C}"/>
    <cellStyle name="Notas 2 3 2 28" xfId="30162" xr:uid="{D2A41CD7-08CF-4D7C-9C42-F8F6D9DE8C1A}"/>
    <cellStyle name="Notas 2 3 2 29" xfId="30163" xr:uid="{02C463C9-E03E-4DBA-8D75-15E010794386}"/>
    <cellStyle name="Notas 2 3 2 3" xfId="30164" xr:uid="{5E92625E-FD70-4981-8E18-43C06323CD6C}"/>
    <cellStyle name="Notas 2 3 2 3 10" xfId="30165" xr:uid="{1ED74C54-1D15-4D99-ADFA-BEE1CB685A5A}"/>
    <cellStyle name="Notas 2 3 2 3 11" xfId="30166" xr:uid="{9D74B8E4-E7B1-4D9B-B56F-2A1FB87E6DCB}"/>
    <cellStyle name="Notas 2 3 2 3 12" xfId="30167" xr:uid="{20684355-6519-4ADD-B31C-2BC156766D56}"/>
    <cellStyle name="Notas 2 3 2 3 13" xfId="30168" xr:uid="{ABF66891-BDBE-4572-B1DD-D60DD6FB1449}"/>
    <cellStyle name="Notas 2 3 2 3 14" xfId="30169" xr:uid="{11D25077-4C35-4A1A-8AF0-2006F276F955}"/>
    <cellStyle name="Notas 2 3 2 3 15" xfId="30170" xr:uid="{ABD7EB50-8248-4D62-83CE-4D17566098DF}"/>
    <cellStyle name="Notas 2 3 2 3 16" xfId="30171" xr:uid="{86E0B1DD-2E75-4929-8936-BF46C154E32D}"/>
    <cellStyle name="Notas 2 3 2 3 17" xfId="30172" xr:uid="{9EB4D212-00DB-47A6-ADEE-8A88BC74619E}"/>
    <cellStyle name="Notas 2 3 2 3 18" xfId="30173" xr:uid="{D4712F0E-53B9-46F5-8FDD-4F1E174F6124}"/>
    <cellStyle name="Notas 2 3 2 3 19" xfId="30174" xr:uid="{EDB6F011-CBCF-494C-BA5A-2ED909B1DF65}"/>
    <cellStyle name="Notas 2 3 2 3 2" xfId="30175" xr:uid="{60B58F8A-9D08-47F7-BC37-689676A4882C}"/>
    <cellStyle name="Notas 2 3 2 3 2 10" xfId="30176" xr:uid="{478C4C49-A88C-4185-8A19-FFF76EC62618}"/>
    <cellStyle name="Notas 2 3 2 3 2 11" xfId="30177" xr:uid="{4DDC1118-1CE3-45E7-ACA6-D5C231FC925C}"/>
    <cellStyle name="Notas 2 3 2 3 2 12" xfId="30178" xr:uid="{68D832DF-6ED4-45D6-8714-15E731E098B2}"/>
    <cellStyle name="Notas 2 3 2 3 2 13" xfId="30179" xr:uid="{05E596CE-73DB-4C55-B97B-6D4E4E117F67}"/>
    <cellStyle name="Notas 2 3 2 3 2 14" xfId="30180" xr:uid="{E3136283-ED25-4972-A993-A9EBA6E8C9B1}"/>
    <cellStyle name="Notas 2 3 2 3 2 15" xfId="30181" xr:uid="{0B118F67-1260-41E5-903D-A8CABDD6BBF1}"/>
    <cellStyle name="Notas 2 3 2 3 2 16" xfId="30182" xr:uid="{83FF9A60-6978-4644-B888-26716E7B4237}"/>
    <cellStyle name="Notas 2 3 2 3 2 17" xfId="30183" xr:uid="{9DFC9F07-3185-48B5-BAEC-5CADF90CE95B}"/>
    <cellStyle name="Notas 2 3 2 3 2 18" xfId="30184" xr:uid="{49E907D4-5D52-4091-A427-C2B7826D7976}"/>
    <cellStyle name="Notas 2 3 2 3 2 19" xfId="30185" xr:uid="{72B3E8E3-C397-4FC1-A7CF-8E841ECFF478}"/>
    <cellStyle name="Notas 2 3 2 3 2 2" xfId="30186" xr:uid="{1CAE673B-A94D-430C-8789-8450931E2C62}"/>
    <cellStyle name="Notas 2 3 2 3 2 20" xfId="30187" xr:uid="{81E6FFD7-276F-44FC-B091-A30F520E3DBF}"/>
    <cellStyle name="Notas 2 3 2 3 2 21" xfId="30188" xr:uid="{1B7EAEB2-8920-4493-8D2C-1006EC0359D0}"/>
    <cellStyle name="Notas 2 3 2 3 2 22" xfId="30189" xr:uid="{C0A7FD61-6A29-4671-8DAB-F5CF17D282EE}"/>
    <cellStyle name="Notas 2 3 2 3 2 23" xfId="30190" xr:uid="{614C8819-9F92-4A27-A557-F417C0B81D08}"/>
    <cellStyle name="Notas 2 3 2 3 2 24" xfId="30191" xr:uid="{085933A0-24A9-47C8-844A-3841B43F7CD8}"/>
    <cellStyle name="Notas 2 3 2 3 2 25" xfId="30192" xr:uid="{41EF87C3-D4E5-489B-87C4-1A5DFA861835}"/>
    <cellStyle name="Notas 2 3 2 3 2 26" xfId="30193" xr:uid="{6AF64BEF-BCD0-4BF7-9D5B-1BB18D544F53}"/>
    <cellStyle name="Notas 2 3 2 3 2 27" xfId="30194" xr:uid="{7F252DFF-0955-4969-987F-8D0B6B3A1265}"/>
    <cellStyle name="Notas 2 3 2 3 2 28" xfId="30195" xr:uid="{07962A28-57BA-4B5B-AC4D-DB00C3C810F7}"/>
    <cellStyle name="Notas 2 3 2 3 2 29" xfId="30196" xr:uid="{9DE6A164-24AA-476D-AE73-36918C1BA891}"/>
    <cellStyle name="Notas 2 3 2 3 2 3" xfId="30197" xr:uid="{6F46EC78-5BE6-4BC6-9ED5-03FB41262600}"/>
    <cellStyle name="Notas 2 3 2 3 2 30" xfId="30198" xr:uid="{622637C3-EB58-4C6A-B524-48BA920393F3}"/>
    <cellStyle name="Notas 2 3 2 3 2 31" xfId="30199" xr:uid="{E4DBB15A-69EC-467B-BDF3-2E1F444AAFF2}"/>
    <cellStyle name="Notas 2 3 2 3 2 4" xfId="30200" xr:uid="{7304F33D-6023-4A12-B773-D3BEF9DC6E62}"/>
    <cellStyle name="Notas 2 3 2 3 2 5" xfId="30201" xr:uid="{BDD746DC-07CE-4685-AEEE-F8211AAB9A97}"/>
    <cellStyle name="Notas 2 3 2 3 2 6" xfId="30202" xr:uid="{07107F59-6FF3-4E79-ADB8-9D38C27A0119}"/>
    <cellStyle name="Notas 2 3 2 3 2 7" xfId="30203" xr:uid="{C2EF07E0-AF95-4238-8194-850AC0E74A60}"/>
    <cellStyle name="Notas 2 3 2 3 2 8" xfId="30204" xr:uid="{7D7BA8B0-5DA3-4A31-9372-B9B17E8A0E28}"/>
    <cellStyle name="Notas 2 3 2 3 2 9" xfId="30205" xr:uid="{94FFC8BE-977B-4940-9060-67C75CD5A70C}"/>
    <cellStyle name="Notas 2 3 2 3 20" xfId="30206" xr:uid="{93D1CBAC-2581-40D6-97C6-D205E18FF2AF}"/>
    <cellStyle name="Notas 2 3 2 3 21" xfId="30207" xr:uid="{6FE43020-C238-4A67-97BF-FBEEF6D80854}"/>
    <cellStyle name="Notas 2 3 2 3 22" xfId="30208" xr:uid="{9A9A51C4-0C6B-4CD4-B0B0-D12C9B35D2E7}"/>
    <cellStyle name="Notas 2 3 2 3 23" xfId="30209" xr:uid="{97A9E7D8-5146-40C0-8B94-78FA4F938F31}"/>
    <cellStyle name="Notas 2 3 2 3 24" xfId="30210" xr:uid="{5084361F-2311-4E5B-BC2A-D4FE34664B30}"/>
    <cellStyle name="Notas 2 3 2 3 25" xfId="30211" xr:uid="{3E780FCD-1806-4462-923A-EA1B4F36E313}"/>
    <cellStyle name="Notas 2 3 2 3 26" xfId="30212" xr:uid="{EB8D98F8-1AB9-4838-B4AA-D39B0300DA9F}"/>
    <cellStyle name="Notas 2 3 2 3 27" xfId="30213" xr:uid="{CC52B116-651B-437C-9EB1-0D7B20553A11}"/>
    <cellStyle name="Notas 2 3 2 3 28" xfId="30214" xr:uid="{7821D68F-6DF7-4BFA-886C-D9CA1E18F722}"/>
    <cellStyle name="Notas 2 3 2 3 29" xfId="30215" xr:uid="{900ADBE2-8914-4326-9B94-0DE4936F7824}"/>
    <cellStyle name="Notas 2 3 2 3 3" xfId="30216" xr:uid="{C4E10CC0-7837-4A82-B8BF-27C7AE795892}"/>
    <cellStyle name="Notas 2 3 2 3 3 10" xfId="30217" xr:uid="{9E55A097-5A5D-4C37-A4CF-3820CAE654AB}"/>
    <cellStyle name="Notas 2 3 2 3 3 11" xfId="30218" xr:uid="{914D031A-F13C-4990-8BB0-35F86801B506}"/>
    <cellStyle name="Notas 2 3 2 3 3 12" xfId="30219" xr:uid="{82C9049C-8FC1-45D2-B376-39D55A34B53E}"/>
    <cellStyle name="Notas 2 3 2 3 3 13" xfId="30220" xr:uid="{5C607E08-56AF-4473-95CB-5413D02492F9}"/>
    <cellStyle name="Notas 2 3 2 3 3 14" xfId="30221" xr:uid="{D47A102D-4C6D-44D6-AE5A-82C75E38DE18}"/>
    <cellStyle name="Notas 2 3 2 3 3 15" xfId="30222" xr:uid="{9A04CB6D-8D58-46C9-878E-B0889ABD0254}"/>
    <cellStyle name="Notas 2 3 2 3 3 16" xfId="30223" xr:uid="{24B56B20-191E-43A0-A647-04F7AEE5F08F}"/>
    <cellStyle name="Notas 2 3 2 3 3 17" xfId="30224" xr:uid="{CBC3016C-129D-46C1-A944-9A5D5566F6CC}"/>
    <cellStyle name="Notas 2 3 2 3 3 18" xfId="30225" xr:uid="{90083B40-2505-44F1-A515-ABA7054B6B2D}"/>
    <cellStyle name="Notas 2 3 2 3 3 19" xfId="30226" xr:uid="{64CAD399-79B2-4800-8A8F-83D09ACE41B4}"/>
    <cellStyle name="Notas 2 3 2 3 3 2" xfId="30227" xr:uid="{767F3116-435D-4A95-A68E-A9737AA292FE}"/>
    <cellStyle name="Notas 2 3 2 3 3 20" xfId="30228" xr:uid="{F11CBCC8-61F2-4FDD-8232-919771237CAC}"/>
    <cellStyle name="Notas 2 3 2 3 3 21" xfId="30229" xr:uid="{6FF34B72-E856-4587-9E78-8179D0BC20BC}"/>
    <cellStyle name="Notas 2 3 2 3 3 22" xfId="30230" xr:uid="{F1095CB9-574F-46B1-957A-11319EA082D0}"/>
    <cellStyle name="Notas 2 3 2 3 3 23" xfId="30231" xr:uid="{57A0A1ED-B998-4F83-BA91-65E425B9222D}"/>
    <cellStyle name="Notas 2 3 2 3 3 24" xfId="30232" xr:uid="{093F7BC2-16D7-4E8E-BBD8-FE2483384D9F}"/>
    <cellStyle name="Notas 2 3 2 3 3 25" xfId="30233" xr:uid="{A1A9340F-6B60-43D1-84BC-3E44228850D6}"/>
    <cellStyle name="Notas 2 3 2 3 3 26" xfId="30234" xr:uid="{457AA204-0297-4C90-882E-FBC72CF7EEBC}"/>
    <cellStyle name="Notas 2 3 2 3 3 27" xfId="30235" xr:uid="{6FC97DC9-719F-4961-806A-C469E44659D7}"/>
    <cellStyle name="Notas 2 3 2 3 3 28" xfId="30236" xr:uid="{8623D613-9ADA-4A12-ACCF-55552A3E4396}"/>
    <cellStyle name="Notas 2 3 2 3 3 29" xfId="30237" xr:uid="{28EB35CE-CB2C-4B77-A1A5-1FB6CDECC9D2}"/>
    <cellStyle name="Notas 2 3 2 3 3 3" xfId="30238" xr:uid="{B3EF520B-8F6D-4312-857C-F4901A3D0301}"/>
    <cellStyle name="Notas 2 3 2 3 3 30" xfId="30239" xr:uid="{A215D639-BF66-4097-981C-BF09C10D3188}"/>
    <cellStyle name="Notas 2 3 2 3 3 31" xfId="30240" xr:uid="{47F068E6-9DCC-4993-A1BD-82D87CCABB53}"/>
    <cellStyle name="Notas 2 3 2 3 3 4" xfId="30241" xr:uid="{B218EAB9-3459-42F7-A71C-B7988D65CF97}"/>
    <cellStyle name="Notas 2 3 2 3 3 5" xfId="30242" xr:uid="{F5176A94-A46F-40ED-AD90-73D7DECA2CEA}"/>
    <cellStyle name="Notas 2 3 2 3 3 6" xfId="30243" xr:uid="{C0DD5141-83FF-4E39-8161-5740B1D994E0}"/>
    <cellStyle name="Notas 2 3 2 3 3 7" xfId="30244" xr:uid="{E414D75E-B17F-49B0-B5B0-09230F22D4F1}"/>
    <cellStyle name="Notas 2 3 2 3 3 8" xfId="30245" xr:uid="{CC413C34-6E2B-47CC-B79C-5322D9522D9D}"/>
    <cellStyle name="Notas 2 3 2 3 3 9" xfId="30246" xr:uid="{338236CB-7678-4FCF-BF6B-55F3373DA631}"/>
    <cellStyle name="Notas 2 3 2 3 30" xfId="30247" xr:uid="{A76BFAA6-20C0-4559-9892-E60D97438EB8}"/>
    <cellStyle name="Notas 2 3 2 3 31" xfId="30248" xr:uid="{F3E383B0-B0D3-4DD1-8343-694C677B7A0A}"/>
    <cellStyle name="Notas 2 3 2 3 32" xfId="30249" xr:uid="{E3541FB3-4F5B-4A90-834C-4A3E04470307}"/>
    <cellStyle name="Notas 2 3 2 3 33" xfId="30250" xr:uid="{2402D9F5-E22A-488F-BAC1-22C2BA75C912}"/>
    <cellStyle name="Notas 2 3 2 3 4" xfId="30251" xr:uid="{FBF82AD1-6123-47F6-A6DF-EA662F81F32A}"/>
    <cellStyle name="Notas 2 3 2 3 5" xfId="30252" xr:uid="{45B61A2A-858D-40AC-AE54-8A8CF3954B40}"/>
    <cellStyle name="Notas 2 3 2 3 6" xfId="30253" xr:uid="{278D42AD-783E-4F2A-9463-90D412A325EC}"/>
    <cellStyle name="Notas 2 3 2 3 7" xfId="30254" xr:uid="{3B50CF2F-79FA-4F68-A0F4-70263D94192E}"/>
    <cellStyle name="Notas 2 3 2 3 8" xfId="30255" xr:uid="{D9822B93-425D-4FAB-9404-64D2BD428A25}"/>
    <cellStyle name="Notas 2 3 2 3 9" xfId="30256" xr:uid="{494B6587-B693-45BB-AC80-2D3A8D4CB28B}"/>
    <cellStyle name="Notas 2 3 2 30" xfId="30257" xr:uid="{433DEB04-BDAC-4B49-B5DC-938B89FD67F3}"/>
    <cellStyle name="Notas 2 3 2 31" xfId="30258" xr:uid="{7E98B8B8-C6F9-4BED-BC65-C3A7ECADC84D}"/>
    <cellStyle name="Notas 2 3 2 32" xfId="30259" xr:uid="{D2A4CBAB-4E5D-4F90-8418-97E9D169E33E}"/>
    <cellStyle name="Notas 2 3 2 33" xfId="30260" xr:uid="{708208F8-5285-4FAE-9A12-90B08C188E98}"/>
    <cellStyle name="Notas 2 3 2 34" xfId="30261" xr:uid="{8BE0798A-138B-41A7-99F7-799AF33B41CD}"/>
    <cellStyle name="Notas 2 3 2 35" xfId="30262" xr:uid="{37A48DDB-F0BA-4CD7-B1A7-2C05F4A8C13B}"/>
    <cellStyle name="Notas 2 3 2 36" xfId="30263" xr:uid="{883F5F7E-7CBB-45E3-A441-365E8E3040BF}"/>
    <cellStyle name="Notas 2 3 2 4" xfId="30264" xr:uid="{6A157825-3ADD-412B-AAA8-5A85DB1F9CC3}"/>
    <cellStyle name="Notas 2 3 2 4 10" xfId="30265" xr:uid="{0679FF51-C547-4D1F-B4EA-5DB417E0E5A0}"/>
    <cellStyle name="Notas 2 3 2 4 11" xfId="30266" xr:uid="{D01D8524-FED8-42A7-B992-8879D2B3F36B}"/>
    <cellStyle name="Notas 2 3 2 4 12" xfId="30267" xr:uid="{70E74C5C-F927-4146-A25C-F3C38A03CD64}"/>
    <cellStyle name="Notas 2 3 2 4 13" xfId="30268" xr:uid="{B1FBF785-7B9B-44DB-AAB7-4F66833FA06E}"/>
    <cellStyle name="Notas 2 3 2 4 14" xfId="30269" xr:uid="{7EFE86C8-6208-41DE-81D4-550C31016ADD}"/>
    <cellStyle name="Notas 2 3 2 4 15" xfId="30270" xr:uid="{1F93AEB6-D02D-4830-8E95-E1D208816540}"/>
    <cellStyle name="Notas 2 3 2 4 16" xfId="30271" xr:uid="{5449CD78-C1C4-41C1-BD38-6927715A3B8E}"/>
    <cellStyle name="Notas 2 3 2 4 17" xfId="30272" xr:uid="{C7B5A70F-210A-465E-AD10-EF790956F986}"/>
    <cellStyle name="Notas 2 3 2 4 18" xfId="30273" xr:uid="{90E5F369-DD3A-40A8-A778-792DC0441AAE}"/>
    <cellStyle name="Notas 2 3 2 4 19" xfId="30274" xr:uid="{67C0D0D8-CCE5-435E-9515-B3D9CE445770}"/>
    <cellStyle name="Notas 2 3 2 4 2" xfId="30275" xr:uid="{5B15C0DD-5488-40D3-A42B-6550B2852CC2}"/>
    <cellStyle name="Notas 2 3 2 4 2 10" xfId="30276" xr:uid="{5D6FA0E6-000B-4BCB-8B35-32B843922FD2}"/>
    <cellStyle name="Notas 2 3 2 4 2 11" xfId="30277" xr:uid="{FFB20018-C916-431E-8FD0-B699884D47A2}"/>
    <cellStyle name="Notas 2 3 2 4 2 12" xfId="30278" xr:uid="{629F47C7-92DF-49B4-A7BE-D2136ADD221B}"/>
    <cellStyle name="Notas 2 3 2 4 2 13" xfId="30279" xr:uid="{78CA58A4-CA12-4C69-8B58-9974BEEBD34A}"/>
    <cellStyle name="Notas 2 3 2 4 2 14" xfId="30280" xr:uid="{BA320880-BA92-4B44-A610-5FD7E6608369}"/>
    <cellStyle name="Notas 2 3 2 4 2 15" xfId="30281" xr:uid="{709C838F-79C5-42A7-8F51-0CD1F509BFCF}"/>
    <cellStyle name="Notas 2 3 2 4 2 16" xfId="30282" xr:uid="{C121E3A6-4446-40EB-A97D-E783C6548F5B}"/>
    <cellStyle name="Notas 2 3 2 4 2 17" xfId="30283" xr:uid="{7D5FF1CB-6ADD-4A6D-87C9-74FE4C61CDA5}"/>
    <cellStyle name="Notas 2 3 2 4 2 18" xfId="30284" xr:uid="{0263C8AD-0169-4AB5-938C-3BA34717DCA5}"/>
    <cellStyle name="Notas 2 3 2 4 2 19" xfId="30285" xr:uid="{70A74295-64AB-4EAF-AED0-CA72E7016D0C}"/>
    <cellStyle name="Notas 2 3 2 4 2 2" xfId="30286" xr:uid="{A204267C-728D-4D04-9D79-2BB4A69BC600}"/>
    <cellStyle name="Notas 2 3 2 4 2 20" xfId="30287" xr:uid="{D316C643-5038-4872-BD62-4C426244AF1E}"/>
    <cellStyle name="Notas 2 3 2 4 2 21" xfId="30288" xr:uid="{208A1262-FF1B-4EF8-AD38-BCDE78D051DD}"/>
    <cellStyle name="Notas 2 3 2 4 2 22" xfId="30289" xr:uid="{BF7BA3DF-ECEF-40FD-9393-E34048B8367F}"/>
    <cellStyle name="Notas 2 3 2 4 2 23" xfId="30290" xr:uid="{79D4F9B6-4214-4198-A8B9-7941EB46D3EA}"/>
    <cellStyle name="Notas 2 3 2 4 2 24" xfId="30291" xr:uid="{840CEAAA-F3E0-4903-85A2-E5A657CA1401}"/>
    <cellStyle name="Notas 2 3 2 4 2 25" xfId="30292" xr:uid="{42A79DD8-D966-4B39-8D7B-3AD0F8762698}"/>
    <cellStyle name="Notas 2 3 2 4 2 26" xfId="30293" xr:uid="{8DD3486D-B230-480E-A5A0-6022F68A0A8B}"/>
    <cellStyle name="Notas 2 3 2 4 2 27" xfId="30294" xr:uid="{D0EA5462-DD05-47EB-AD1D-0204738004B8}"/>
    <cellStyle name="Notas 2 3 2 4 2 28" xfId="30295" xr:uid="{B0F01375-E54D-4770-842F-F4BAD9377216}"/>
    <cellStyle name="Notas 2 3 2 4 2 29" xfId="30296" xr:uid="{2FC97E4B-BC3C-497B-9ADB-1743F2E2E6C3}"/>
    <cellStyle name="Notas 2 3 2 4 2 3" xfId="30297" xr:uid="{2D7E2F9F-FD3B-4CCF-9976-634E268708DB}"/>
    <cellStyle name="Notas 2 3 2 4 2 30" xfId="30298" xr:uid="{EF8E6BA9-E33F-40E6-B126-DD50DBC1B0B7}"/>
    <cellStyle name="Notas 2 3 2 4 2 31" xfId="30299" xr:uid="{F35DB142-7891-428A-8F66-8961EF2ADD89}"/>
    <cellStyle name="Notas 2 3 2 4 2 4" xfId="30300" xr:uid="{CC458611-6C93-4E80-8FEC-FD8BAC676D24}"/>
    <cellStyle name="Notas 2 3 2 4 2 5" xfId="30301" xr:uid="{ED6147E6-C22D-470F-8299-3A2B4316466D}"/>
    <cellStyle name="Notas 2 3 2 4 2 6" xfId="30302" xr:uid="{B6D1A89E-AE1A-4389-86F6-4CC315FD457C}"/>
    <cellStyle name="Notas 2 3 2 4 2 7" xfId="30303" xr:uid="{34A2463A-6D81-48B4-B232-75A32FDAAB4E}"/>
    <cellStyle name="Notas 2 3 2 4 2 8" xfId="30304" xr:uid="{A38CB907-813C-4352-8F2A-B8F7B758437B}"/>
    <cellStyle name="Notas 2 3 2 4 2 9" xfId="30305" xr:uid="{D1DEDA04-962A-44D8-938F-4ED501C6065F}"/>
    <cellStyle name="Notas 2 3 2 4 20" xfId="30306" xr:uid="{BA392E5A-7C45-4F2E-8245-88B015F558FB}"/>
    <cellStyle name="Notas 2 3 2 4 21" xfId="30307" xr:uid="{56AF4FB8-0B62-4AA0-892D-8DD59A66B6D6}"/>
    <cellStyle name="Notas 2 3 2 4 22" xfId="30308" xr:uid="{1E5F6201-2C9E-4022-9A71-1DC8A0C75D99}"/>
    <cellStyle name="Notas 2 3 2 4 23" xfId="30309" xr:uid="{0C484970-7FE9-4800-AB97-2F908D4FAA0A}"/>
    <cellStyle name="Notas 2 3 2 4 24" xfId="30310" xr:uid="{AC147652-168C-470D-8F70-38CA54DCE707}"/>
    <cellStyle name="Notas 2 3 2 4 25" xfId="30311" xr:uid="{E6F847C4-D4CA-4B10-939E-DA967FE1B557}"/>
    <cellStyle name="Notas 2 3 2 4 26" xfId="30312" xr:uid="{DA9F7054-6FF4-4A4F-AAB3-1D48FC6B00CA}"/>
    <cellStyle name="Notas 2 3 2 4 27" xfId="30313" xr:uid="{D6B164B2-D63C-4E02-9632-A71FE78282FF}"/>
    <cellStyle name="Notas 2 3 2 4 28" xfId="30314" xr:uid="{6DE2BCD7-C979-468D-995B-5E9984C6FCA9}"/>
    <cellStyle name="Notas 2 3 2 4 29" xfId="30315" xr:uid="{D3C7E82C-D210-4EC3-9414-9ADDDC6711C6}"/>
    <cellStyle name="Notas 2 3 2 4 3" xfId="30316" xr:uid="{66ED263B-A2BB-4111-AC4E-FF361A77DDB8}"/>
    <cellStyle name="Notas 2 3 2 4 3 10" xfId="30317" xr:uid="{A449F532-C703-467E-98D2-8D36171E8E26}"/>
    <cellStyle name="Notas 2 3 2 4 3 11" xfId="30318" xr:uid="{8F48E41E-4A12-479C-9C2E-37D41182C933}"/>
    <cellStyle name="Notas 2 3 2 4 3 12" xfId="30319" xr:uid="{233E2343-3C14-4CC5-80F5-FB79AAE6D1C1}"/>
    <cellStyle name="Notas 2 3 2 4 3 13" xfId="30320" xr:uid="{C0242731-0FC9-48CB-A914-F94B843F592F}"/>
    <cellStyle name="Notas 2 3 2 4 3 14" xfId="30321" xr:uid="{0E3D871E-EA30-4FAF-A71A-0FD86E564DCB}"/>
    <cellStyle name="Notas 2 3 2 4 3 15" xfId="30322" xr:uid="{9668CD0D-1964-419E-A663-A507D653514C}"/>
    <cellStyle name="Notas 2 3 2 4 3 16" xfId="30323" xr:uid="{18F84AAD-412C-4845-A000-1247E4D56EE2}"/>
    <cellStyle name="Notas 2 3 2 4 3 17" xfId="30324" xr:uid="{A18AE1AC-2DCE-4678-88FD-D953DE1CC405}"/>
    <cellStyle name="Notas 2 3 2 4 3 18" xfId="30325" xr:uid="{55AE06B7-78FA-429F-ACBD-AC0A965DAE93}"/>
    <cellStyle name="Notas 2 3 2 4 3 19" xfId="30326" xr:uid="{B306C4BA-330A-43BE-9A8B-A32244B1E198}"/>
    <cellStyle name="Notas 2 3 2 4 3 2" xfId="30327" xr:uid="{159CC52C-9CDC-43AB-ADC5-EF274E017DD8}"/>
    <cellStyle name="Notas 2 3 2 4 3 20" xfId="30328" xr:uid="{5946A85D-7C14-42F9-B3A9-079B5BF72CC2}"/>
    <cellStyle name="Notas 2 3 2 4 3 21" xfId="30329" xr:uid="{C7488CF6-808E-49F6-AF87-9FB78341E0AB}"/>
    <cellStyle name="Notas 2 3 2 4 3 22" xfId="30330" xr:uid="{B0C436DB-033A-4FFF-933F-6351826EBE81}"/>
    <cellStyle name="Notas 2 3 2 4 3 23" xfId="30331" xr:uid="{4EA9D47D-02B4-4423-AE0E-535EA0C69A83}"/>
    <cellStyle name="Notas 2 3 2 4 3 24" xfId="30332" xr:uid="{963FF10A-F92A-4C6A-A437-A6AC7209F55A}"/>
    <cellStyle name="Notas 2 3 2 4 3 25" xfId="30333" xr:uid="{16C9A798-276D-4CEE-A430-DDF9E87C9D1E}"/>
    <cellStyle name="Notas 2 3 2 4 3 26" xfId="30334" xr:uid="{EDF9D3F0-482D-4730-8A7F-8C488C97CC00}"/>
    <cellStyle name="Notas 2 3 2 4 3 27" xfId="30335" xr:uid="{95EC518A-8C6C-4150-A76A-3895ADA00F82}"/>
    <cellStyle name="Notas 2 3 2 4 3 28" xfId="30336" xr:uid="{0756A329-0EF8-472E-B373-4F35539F66B9}"/>
    <cellStyle name="Notas 2 3 2 4 3 29" xfId="30337" xr:uid="{E54B0048-29C9-4C3D-8DEE-C9F53317F500}"/>
    <cellStyle name="Notas 2 3 2 4 3 3" xfId="30338" xr:uid="{5CF8CA85-EE5A-4163-9959-0FE08D5FA9EA}"/>
    <cellStyle name="Notas 2 3 2 4 3 30" xfId="30339" xr:uid="{AC3B0FA7-64A1-4A4B-B592-6AB14AFDE181}"/>
    <cellStyle name="Notas 2 3 2 4 3 31" xfId="30340" xr:uid="{D2635D50-B0B0-4A78-9571-72081C0DD592}"/>
    <cellStyle name="Notas 2 3 2 4 3 4" xfId="30341" xr:uid="{0BF9C92B-AA27-48B9-B259-DCB47CAD771D}"/>
    <cellStyle name="Notas 2 3 2 4 3 5" xfId="30342" xr:uid="{0F4D581B-29D7-4EBF-82F6-F63A34760246}"/>
    <cellStyle name="Notas 2 3 2 4 3 6" xfId="30343" xr:uid="{62304510-0455-4C27-AAEF-6287FD144606}"/>
    <cellStyle name="Notas 2 3 2 4 3 7" xfId="30344" xr:uid="{928E3A6D-8979-480B-A654-496394FF5653}"/>
    <cellStyle name="Notas 2 3 2 4 3 8" xfId="30345" xr:uid="{EC74AEA9-FD24-4FDC-A05C-617D422EB2CB}"/>
    <cellStyle name="Notas 2 3 2 4 3 9" xfId="30346" xr:uid="{EF5CE580-032C-4E16-8278-3043F7F4F56D}"/>
    <cellStyle name="Notas 2 3 2 4 30" xfId="30347" xr:uid="{DA3F3283-754F-4400-A96C-94F8A74E711E}"/>
    <cellStyle name="Notas 2 3 2 4 31" xfId="30348" xr:uid="{D015B8FB-9CE3-428E-A949-DC2CC0D1110C}"/>
    <cellStyle name="Notas 2 3 2 4 32" xfId="30349" xr:uid="{04B3A75E-1CF2-4CE7-8A81-CE081149A1E1}"/>
    <cellStyle name="Notas 2 3 2 4 33" xfId="30350" xr:uid="{8434707F-DE9E-4D46-9572-B0982D22E38C}"/>
    <cellStyle name="Notas 2 3 2 4 4" xfId="30351" xr:uid="{06EA9B4B-2C14-423A-A394-BB65F76B9173}"/>
    <cellStyle name="Notas 2 3 2 4 5" xfId="30352" xr:uid="{25182AEB-9341-4A6B-B5C5-8EE2F56A0C95}"/>
    <cellStyle name="Notas 2 3 2 4 6" xfId="30353" xr:uid="{A8515DCD-FCAC-4DD4-9C92-E1B6A035BBEB}"/>
    <cellStyle name="Notas 2 3 2 4 7" xfId="30354" xr:uid="{63484E1C-37D8-4F59-81E6-17BDBC210CAC}"/>
    <cellStyle name="Notas 2 3 2 4 8" xfId="30355" xr:uid="{7EB673FB-EF51-432C-98AA-6D918E04A1DB}"/>
    <cellStyle name="Notas 2 3 2 4 9" xfId="30356" xr:uid="{89C5B402-5561-481D-8FBD-CAD6F886CCFF}"/>
    <cellStyle name="Notas 2 3 2 5" xfId="30357" xr:uid="{548954CF-4B58-4F5D-A881-987A23A53216}"/>
    <cellStyle name="Notas 2 3 2 5 10" xfId="30358" xr:uid="{A69EC832-14FF-4D14-8BE6-C8F8FEE41432}"/>
    <cellStyle name="Notas 2 3 2 5 11" xfId="30359" xr:uid="{F2402A12-7933-4B2B-8DE3-E126D1DBD95D}"/>
    <cellStyle name="Notas 2 3 2 5 12" xfId="30360" xr:uid="{11C97DCD-8938-43C0-8252-F745B461E746}"/>
    <cellStyle name="Notas 2 3 2 5 13" xfId="30361" xr:uid="{340C6621-35C2-4650-9D25-3D3013BFCCCB}"/>
    <cellStyle name="Notas 2 3 2 5 14" xfId="30362" xr:uid="{30BA16E6-9EF3-4028-B847-148B85A280DD}"/>
    <cellStyle name="Notas 2 3 2 5 15" xfId="30363" xr:uid="{5B593225-3DBB-411B-AFD8-735766C36C7F}"/>
    <cellStyle name="Notas 2 3 2 5 16" xfId="30364" xr:uid="{9CEA74B7-D063-43D6-B192-E62EB44C90F1}"/>
    <cellStyle name="Notas 2 3 2 5 17" xfId="30365" xr:uid="{774A2FD4-A49F-4060-B453-919535193025}"/>
    <cellStyle name="Notas 2 3 2 5 18" xfId="30366" xr:uid="{ECEF4C38-C109-4215-8027-5AF135CF5A23}"/>
    <cellStyle name="Notas 2 3 2 5 19" xfId="30367" xr:uid="{EEA7D49C-13A2-4CD2-92E0-83F7E95A0A79}"/>
    <cellStyle name="Notas 2 3 2 5 2" xfId="30368" xr:uid="{1A73FFFA-7E03-43AE-808D-0694D611307E}"/>
    <cellStyle name="Notas 2 3 2 5 20" xfId="30369" xr:uid="{DAE187AE-7457-427E-8C54-BF061A12A256}"/>
    <cellStyle name="Notas 2 3 2 5 21" xfId="30370" xr:uid="{62761B49-0195-4E90-B035-84756E5279FA}"/>
    <cellStyle name="Notas 2 3 2 5 22" xfId="30371" xr:uid="{8C2597F8-52F6-4408-9165-E7A2C54E46E9}"/>
    <cellStyle name="Notas 2 3 2 5 23" xfId="30372" xr:uid="{0AAE7378-4675-4D68-A678-23EFB938A216}"/>
    <cellStyle name="Notas 2 3 2 5 24" xfId="30373" xr:uid="{3FB7B6C1-7994-4E17-ABA5-BCC5F0FCAA5C}"/>
    <cellStyle name="Notas 2 3 2 5 25" xfId="30374" xr:uid="{3FB76A34-0DCF-4E15-B1C0-49D6D8271FCE}"/>
    <cellStyle name="Notas 2 3 2 5 26" xfId="30375" xr:uid="{7529B9E8-0435-4741-9232-D7269637821B}"/>
    <cellStyle name="Notas 2 3 2 5 27" xfId="30376" xr:uid="{E75B7A3F-7807-412C-9D38-65E1023C4FEF}"/>
    <cellStyle name="Notas 2 3 2 5 28" xfId="30377" xr:uid="{9A9D08B4-DCBA-439C-B2FA-F915F84BB873}"/>
    <cellStyle name="Notas 2 3 2 5 29" xfId="30378" xr:uid="{1F2E36B4-0F44-49C6-99BE-8D550F504F91}"/>
    <cellStyle name="Notas 2 3 2 5 3" xfId="30379" xr:uid="{7099DC2A-C8B5-4C84-ACB4-D1B66DB6E5EC}"/>
    <cellStyle name="Notas 2 3 2 5 30" xfId="30380" xr:uid="{ABE7FB76-BB62-4D56-BF86-88309DBB225A}"/>
    <cellStyle name="Notas 2 3 2 5 31" xfId="30381" xr:uid="{920F1203-C39D-4E40-87E8-18E24631A179}"/>
    <cellStyle name="Notas 2 3 2 5 4" xfId="30382" xr:uid="{4D1AAEBE-C3EF-4FC3-B572-B1408555339A}"/>
    <cellStyle name="Notas 2 3 2 5 5" xfId="30383" xr:uid="{38B36EE4-0308-453D-94DA-D0B4624D6BBF}"/>
    <cellStyle name="Notas 2 3 2 5 6" xfId="30384" xr:uid="{AEF6154B-18A5-44B0-825F-2E2E25A700A5}"/>
    <cellStyle name="Notas 2 3 2 5 7" xfId="30385" xr:uid="{51617AE7-A1E2-4CFB-BB6C-1425AE87AA81}"/>
    <cellStyle name="Notas 2 3 2 5 8" xfId="30386" xr:uid="{B08426E2-8575-4158-93ED-B3E0B5298969}"/>
    <cellStyle name="Notas 2 3 2 5 9" xfId="30387" xr:uid="{DE5C7F19-1402-4E90-A76D-9F6868DADF17}"/>
    <cellStyle name="Notas 2 3 2 6" xfId="30388" xr:uid="{D8ADE44C-91DA-4721-A5C2-8F5CC6DBAAB8}"/>
    <cellStyle name="Notas 2 3 2 6 10" xfId="30389" xr:uid="{992C97A1-D155-4512-80AA-AF0FE7DCE192}"/>
    <cellStyle name="Notas 2 3 2 6 11" xfId="30390" xr:uid="{E620BB26-535F-4884-80D7-E39000E3F361}"/>
    <cellStyle name="Notas 2 3 2 6 12" xfId="30391" xr:uid="{4A3B67F3-4514-4F47-BE9A-B8EC61078B66}"/>
    <cellStyle name="Notas 2 3 2 6 13" xfId="30392" xr:uid="{AD52934E-53E9-4778-AD15-C6842B21BAE0}"/>
    <cellStyle name="Notas 2 3 2 6 14" xfId="30393" xr:uid="{1738CFF6-530D-466D-B2F8-81D43C482179}"/>
    <cellStyle name="Notas 2 3 2 6 15" xfId="30394" xr:uid="{430D411C-0624-4C54-96D0-B2DB7B0C6EBE}"/>
    <cellStyle name="Notas 2 3 2 6 16" xfId="30395" xr:uid="{13999BF5-07A3-4397-A835-A8DFD457F2BE}"/>
    <cellStyle name="Notas 2 3 2 6 17" xfId="30396" xr:uid="{03AC8833-5C2F-47EC-BED5-B50908D7BF21}"/>
    <cellStyle name="Notas 2 3 2 6 18" xfId="30397" xr:uid="{7E17DE79-E696-4095-8481-1A5907B4FDF3}"/>
    <cellStyle name="Notas 2 3 2 6 19" xfId="30398" xr:uid="{00D20944-60B9-4CFF-B8C8-660355FFB75B}"/>
    <cellStyle name="Notas 2 3 2 6 2" xfId="30399" xr:uid="{AE812452-3A04-4C18-AD4B-069012DCDF48}"/>
    <cellStyle name="Notas 2 3 2 6 20" xfId="30400" xr:uid="{92FA7145-3F53-4EB9-86A2-B05213BB7A91}"/>
    <cellStyle name="Notas 2 3 2 6 21" xfId="30401" xr:uid="{AC55C001-99F6-44D8-9661-92349683CBF3}"/>
    <cellStyle name="Notas 2 3 2 6 22" xfId="30402" xr:uid="{A24C168D-4844-448B-BF49-C439AAC40C9B}"/>
    <cellStyle name="Notas 2 3 2 6 23" xfId="30403" xr:uid="{B046DB72-FE82-4784-B630-85569D558A7F}"/>
    <cellStyle name="Notas 2 3 2 6 24" xfId="30404" xr:uid="{A546B4BE-7165-49E3-83EA-582642FDA617}"/>
    <cellStyle name="Notas 2 3 2 6 25" xfId="30405" xr:uid="{2B93626D-A049-4173-91BE-163B821DF515}"/>
    <cellStyle name="Notas 2 3 2 6 26" xfId="30406" xr:uid="{E1531D42-32FF-40CE-AC4A-E800B4AF2AB7}"/>
    <cellStyle name="Notas 2 3 2 6 27" xfId="30407" xr:uid="{41F20942-9539-4208-A56C-A78C791CF7AC}"/>
    <cellStyle name="Notas 2 3 2 6 28" xfId="30408" xr:uid="{EFABF577-B110-4316-B9C7-90AFCC104181}"/>
    <cellStyle name="Notas 2 3 2 6 29" xfId="30409" xr:uid="{A3F22532-33DD-49E3-B180-11DE228DC649}"/>
    <cellStyle name="Notas 2 3 2 6 3" xfId="30410" xr:uid="{6CB7F462-D4B6-401E-B5E2-886585B73F8D}"/>
    <cellStyle name="Notas 2 3 2 6 30" xfId="30411" xr:uid="{4FFD8029-CD22-4CD9-84C4-B27AC5B9D5A9}"/>
    <cellStyle name="Notas 2 3 2 6 31" xfId="30412" xr:uid="{0491A7A6-5E1C-45F9-8EB5-41B9155BDB50}"/>
    <cellStyle name="Notas 2 3 2 6 4" xfId="30413" xr:uid="{1697D5FD-D358-4E03-A1B9-08678EE81750}"/>
    <cellStyle name="Notas 2 3 2 6 5" xfId="30414" xr:uid="{B999A729-D0A2-42F6-BC63-142F9937270B}"/>
    <cellStyle name="Notas 2 3 2 6 6" xfId="30415" xr:uid="{345A824D-91C4-4C57-8C00-316A10D729EB}"/>
    <cellStyle name="Notas 2 3 2 6 7" xfId="30416" xr:uid="{E6781034-061B-41A9-823D-16198A2CCD9B}"/>
    <cellStyle name="Notas 2 3 2 6 8" xfId="30417" xr:uid="{4050F7C9-A23C-455B-9831-19C1B605E10A}"/>
    <cellStyle name="Notas 2 3 2 6 9" xfId="30418" xr:uid="{84799D32-3AF4-4822-918D-5DABD92FB2BE}"/>
    <cellStyle name="Notas 2 3 2 7" xfId="30419" xr:uid="{06E93847-1A23-4DBE-A439-E245F73409CD}"/>
    <cellStyle name="Notas 2 3 2 8" xfId="30420" xr:uid="{D7DA1052-360F-47D8-BF81-EC90200E19EB}"/>
    <cellStyle name="Notas 2 3 2 9" xfId="30421" xr:uid="{E66FCFDF-63CD-4D3A-AAE1-BB21CC20D4DB}"/>
    <cellStyle name="Notas 2 3 20" xfId="30422" xr:uid="{F225487A-DDC8-4B42-A7AC-E5447A6905F7}"/>
    <cellStyle name="Notas 2 3 21" xfId="30423" xr:uid="{513144F0-2AA5-4CD9-93FF-283A774C1A71}"/>
    <cellStyle name="Notas 2 3 22" xfId="30424" xr:uid="{4CCE48E3-87A5-42F8-854B-F831C505E23A}"/>
    <cellStyle name="Notas 2 3 23" xfId="30425" xr:uid="{DF4717C4-0F18-49ED-8F27-D526CE29614B}"/>
    <cellStyle name="Notas 2 3 24" xfId="30426" xr:uid="{0948D66A-7AFB-4644-92AA-79B03D5E13C0}"/>
    <cellStyle name="Notas 2 3 25" xfId="30427" xr:uid="{80FCF6A3-74A2-466D-8743-6258A3B292C7}"/>
    <cellStyle name="Notas 2 3 26" xfId="30428" xr:uid="{A4DECD5D-8903-43D9-8CAC-5245E307AF6F}"/>
    <cellStyle name="Notas 2 3 27" xfId="30429" xr:uid="{0FF40F1F-549F-4E53-9E33-8789DEF8EDA4}"/>
    <cellStyle name="Notas 2 3 28" xfId="30430" xr:uid="{984AC58E-751B-47A8-A806-CB49D98E7DA7}"/>
    <cellStyle name="Notas 2 3 29" xfId="30431" xr:uid="{8742E2E0-D860-49D3-9ECD-41A8E1D082CA}"/>
    <cellStyle name="Notas 2 3 3" xfId="30432" xr:uid="{E7EDF233-A53D-47D0-92DB-86A20085B5C2}"/>
    <cellStyle name="Notas 2 3 3 10" xfId="30433" xr:uid="{DD5B7E84-4301-4B0A-A500-29608027025C}"/>
    <cellStyle name="Notas 2 3 3 11" xfId="30434" xr:uid="{D98E6FB2-CAD5-48A2-8618-0B03922CBBB6}"/>
    <cellStyle name="Notas 2 3 3 12" xfId="30435" xr:uid="{97236EFC-BA61-4E08-A28C-61C7D0546AD4}"/>
    <cellStyle name="Notas 2 3 3 13" xfId="30436" xr:uid="{724E2392-72AF-4A83-B9D7-68ED8EBA8E12}"/>
    <cellStyle name="Notas 2 3 3 14" xfId="30437" xr:uid="{DC5C76C3-0850-4840-9963-13790DF3842D}"/>
    <cellStyle name="Notas 2 3 3 15" xfId="30438" xr:uid="{78038B12-3DDA-4292-B53F-627D772EC765}"/>
    <cellStyle name="Notas 2 3 3 16" xfId="30439" xr:uid="{104D9EE0-F0FF-4E12-8F8F-6121129D6783}"/>
    <cellStyle name="Notas 2 3 3 17" xfId="30440" xr:uid="{738859EA-8FA7-4A5A-80DB-61199BA7969C}"/>
    <cellStyle name="Notas 2 3 3 18" xfId="30441" xr:uid="{3494688B-9224-413E-BDB3-319888506034}"/>
    <cellStyle name="Notas 2 3 3 19" xfId="30442" xr:uid="{4144C0B3-3356-4575-80D6-846AA7A73FD7}"/>
    <cellStyle name="Notas 2 3 3 2" xfId="30443" xr:uid="{B85E24BE-1455-49E9-8C52-BEB5DBB66775}"/>
    <cellStyle name="Notas 2 3 3 2 10" xfId="30444" xr:uid="{2AF8693C-2DF2-4ACE-A3CB-05EF3FFA477E}"/>
    <cellStyle name="Notas 2 3 3 2 11" xfId="30445" xr:uid="{44EC48E1-011A-4517-81DA-C9E6F4192C8A}"/>
    <cellStyle name="Notas 2 3 3 2 12" xfId="30446" xr:uid="{8B908FEF-048A-4C4C-921F-08380C46F004}"/>
    <cellStyle name="Notas 2 3 3 2 13" xfId="30447" xr:uid="{6971257C-B80A-4725-BB2F-78364D6F18E6}"/>
    <cellStyle name="Notas 2 3 3 2 14" xfId="30448" xr:uid="{32E039AB-3DD8-4420-AF06-1496A888AC87}"/>
    <cellStyle name="Notas 2 3 3 2 15" xfId="30449" xr:uid="{F15B5DCA-2F3D-4D17-B227-3C536E588AEE}"/>
    <cellStyle name="Notas 2 3 3 2 16" xfId="30450" xr:uid="{5F27774F-044E-4F60-AAE6-8B151063A3C2}"/>
    <cellStyle name="Notas 2 3 3 2 17" xfId="30451" xr:uid="{41581D20-8731-445A-941D-1817FA8BC0CA}"/>
    <cellStyle name="Notas 2 3 3 2 18" xfId="30452" xr:uid="{F74E4433-CCFD-4A98-932E-1C6E7190A27D}"/>
    <cellStyle name="Notas 2 3 3 2 19" xfId="30453" xr:uid="{89EE03DB-A5E9-41F9-BD08-A2E30FA129F4}"/>
    <cellStyle name="Notas 2 3 3 2 2" xfId="30454" xr:uid="{1A6D4E37-0FC9-4D2D-93D4-08C7ACA58369}"/>
    <cellStyle name="Notas 2 3 3 2 20" xfId="30455" xr:uid="{1844DD7A-D66B-45A2-871C-04F26E40B494}"/>
    <cellStyle name="Notas 2 3 3 2 21" xfId="30456" xr:uid="{425193DE-2EF7-4609-8B5E-4472381436C2}"/>
    <cellStyle name="Notas 2 3 3 2 22" xfId="30457" xr:uid="{069C8BBC-3487-4B0A-8934-362E59630328}"/>
    <cellStyle name="Notas 2 3 3 2 23" xfId="30458" xr:uid="{96E540FF-D7D9-45F9-A50C-AFD429B5F5B9}"/>
    <cellStyle name="Notas 2 3 3 2 24" xfId="30459" xr:uid="{3520AAAF-1F5C-4E06-A522-AF759D6FF351}"/>
    <cellStyle name="Notas 2 3 3 2 25" xfId="30460" xr:uid="{65F1145A-8D43-4A2F-AB5E-63D9F6A44C38}"/>
    <cellStyle name="Notas 2 3 3 2 26" xfId="30461" xr:uid="{DC28D4D5-E4D1-414D-9886-CEE430C131F3}"/>
    <cellStyle name="Notas 2 3 3 2 27" xfId="30462" xr:uid="{594B7538-350A-48E4-94D9-03DF7836B87D}"/>
    <cellStyle name="Notas 2 3 3 2 28" xfId="30463" xr:uid="{C624BA72-4A28-40B5-82F0-84D638A2F81A}"/>
    <cellStyle name="Notas 2 3 3 2 29" xfId="30464" xr:uid="{3CC196FA-5047-436F-82E4-3C36A737B649}"/>
    <cellStyle name="Notas 2 3 3 2 3" xfId="30465" xr:uid="{53369860-B3DB-45F4-8055-B004B657AD2F}"/>
    <cellStyle name="Notas 2 3 3 2 30" xfId="30466" xr:uid="{D62ECA7B-5D95-4222-92F4-01FA0921A6C6}"/>
    <cellStyle name="Notas 2 3 3 2 31" xfId="30467" xr:uid="{CE68C320-12BC-4CCE-8EEB-F1CA3B329350}"/>
    <cellStyle name="Notas 2 3 3 2 4" xfId="30468" xr:uid="{80FA9A2D-B5D5-41EE-9860-53A19CC35507}"/>
    <cellStyle name="Notas 2 3 3 2 5" xfId="30469" xr:uid="{27CB929A-7D34-4925-8505-A5D6CB38BE9A}"/>
    <cellStyle name="Notas 2 3 3 2 6" xfId="30470" xr:uid="{9B5F041A-CF55-4DEF-88D0-A1507D855AE8}"/>
    <cellStyle name="Notas 2 3 3 2 7" xfId="30471" xr:uid="{18971FA5-ABDA-4329-B02C-66D562D331DC}"/>
    <cellStyle name="Notas 2 3 3 2 8" xfId="30472" xr:uid="{D9A7B65A-5D08-4EDE-8C5E-E2AA140AAFBA}"/>
    <cellStyle name="Notas 2 3 3 2 9" xfId="30473" xr:uid="{6C1D9AEC-D4FE-40B1-B84E-51121F99F25C}"/>
    <cellStyle name="Notas 2 3 3 20" xfId="30474" xr:uid="{225E9D68-D50E-4BDE-95B8-F0DD8528BE09}"/>
    <cellStyle name="Notas 2 3 3 21" xfId="30475" xr:uid="{2CE12B63-3C80-4FB8-98C9-460CBE6530BE}"/>
    <cellStyle name="Notas 2 3 3 22" xfId="30476" xr:uid="{EAA073EE-4C17-424E-9F07-B7B9D4B2686E}"/>
    <cellStyle name="Notas 2 3 3 23" xfId="30477" xr:uid="{817990ED-FE9F-4BF3-B12C-BC6D26A508FC}"/>
    <cellStyle name="Notas 2 3 3 24" xfId="30478" xr:uid="{EA58193E-2719-4116-9096-F814ABB28684}"/>
    <cellStyle name="Notas 2 3 3 25" xfId="30479" xr:uid="{00F018C0-83BF-4608-B68C-3AE0B24A8803}"/>
    <cellStyle name="Notas 2 3 3 26" xfId="30480" xr:uid="{67078674-0DAA-44D5-B162-65A8914218F1}"/>
    <cellStyle name="Notas 2 3 3 27" xfId="30481" xr:uid="{229368C6-1443-4483-898C-3FD223D501ED}"/>
    <cellStyle name="Notas 2 3 3 28" xfId="30482" xr:uid="{8ED95C21-CD80-40BB-BB58-1C057AAECFFD}"/>
    <cellStyle name="Notas 2 3 3 29" xfId="30483" xr:uid="{6C254F44-3C44-42E6-84E3-120059E69693}"/>
    <cellStyle name="Notas 2 3 3 3" xfId="30484" xr:uid="{DD52851C-45F7-41B6-8F1E-D4DDFF1CB7F7}"/>
    <cellStyle name="Notas 2 3 3 3 10" xfId="30485" xr:uid="{8A23F79C-A512-490F-BAC0-C9E6737C2549}"/>
    <cellStyle name="Notas 2 3 3 3 11" xfId="30486" xr:uid="{82CA6ECC-4EEB-4F25-BEC6-EE427ED7FDF9}"/>
    <cellStyle name="Notas 2 3 3 3 12" xfId="30487" xr:uid="{6BD6A299-C5F9-4D57-ADF5-6F2F33725059}"/>
    <cellStyle name="Notas 2 3 3 3 13" xfId="30488" xr:uid="{0C435BEC-04CD-4CC7-B1B9-81610AF6A178}"/>
    <cellStyle name="Notas 2 3 3 3 14" xfId="30489" xr:uid="{630B2890-6F93-4565-8E34-6FA674A54A8F}"/>
    <cellStyle name="Notas 2 3 3 3 15" xfId="30490" xr:uid="{CB0CE9A7-D6F1-49E6-864D-07560F5127BC}"/>
    <cellStyle name="Notas 2 3 3 3 16" xfId="30491" xr:uid="{1B83B1E1-9986-49C8-A733-B7D3520352DB}"/>
    <cellStyle name="Notas 2 3 3 3 17" xfId="30492" xr:uid="{7E5B359B-49A5-40E8-AD5B-402B37245A80}"/>
    <cellStyle name="Notas 2 3 3 3 18" xfId="30493" xr:uid="{17F3A285-8B2F-4AD1-97AA-9CBC771E3481}"/>
    <cellStyle name="Notas 2 3 3 3 19" xfId="30494" xr:uid="{8C636EE0-8751-4FE5-9019-553CA9894616}"/>
    <cellStyle name="Notas 2 3 3 3 2" xfId="30495" xr:uid="{7A43ADB6-AF41-428A-8823-212004C61804}"/>
    <cellStyle name="Notas 2 3 3 3 20" xfId="30496" xr:uid="{7C45194F-C2E8-467D-A75A-F26E0AF75D5D}"/>
    <cellStyle name="Notas 2 3 3 3 21" xfId="30497" xr:uid="{1E43C2C1-8689-4AC0-AA90-A67188E48305}"/>
    <cellStyle name="Notas 2 3 3 3 22" xfId="30498" xr:uid="{2F05784C-AFF3-4E99-BD5D-C1BB13DCB732}"/>
    <cellStyle name="Notas 2 3 3 3 23" xfId="30499" xr:uid="{ED4B103A-FCC3-4647-998B-8B90675623B7}"/>
    <cellStyle name="Notas 2 3 3 3 24" xfId="30500" xr:uid="{908B3B8E-2149-4E3C-B64E-A47CFFB98EB9}"/>
    <cellStyle name="Notas 2 3 3 3 25" xfId="30501" xr:uid="{E62C8CCD-BBD2-4017-A58F-F0199FF049D1}"/>
    <cellStyle name="Notas 2 3 3 3 26" xfId="30502" xr:uid="{1941F06B-068B-42A0-BDE7-9BEF439484EF}"/>
    <cellStyle name="Notas 2 3 3 3 27" xfId="30503" xr:uid="{FC087981-81BA-4394-921C-DCD781DE7995}"/>
    <cellStyle name="Notas 2 3 3 3 28" xfId="30504" xr:uid="{64B53F36-F3D8-483E-BA28-33A06A38CC36}"/>
    <cellStyle name="Notas 2 3 3 3 29" xfId="30505" xr:uid="{3D9BA169-68E5-4EFD-996C-13D080F965DE}"/>
    <cellStyle name="Notas 2 3 3 3 3" xfId="30506" xr:uid="{EB769E08-5C85-4884-8343-4751D4C5C100}"/>
    <cellStyle name="Notas 2 3 3 3 30" xfId="30507" xr:uid="{6B5AEE61-565C-4656-8E27-45E63AB63E22}"/>
    <cellStyle name="Notas 2 3 3 3 31" xfId="30508" xr:uid="{C0E4F720-DAFC-4105-806F-AF871DBE6BA4}"/>
    <cellStyle name="Notas 2 3 3 3 4" xfId="30509" xr:uid="{5F3D2326-2D1D-4B78-B68E-1A306B397C25}"/>
    <cellStyle name="Notas 2 3 3 3 5" xfId="30510" xr:uid="{74E8A001-6880-4CA1-BB88-AF171D443E16}"/>
    <cellStyle name="Notas 2 3 3 3 6" xfId="30511" xr:uid="{328C54C3-B786-4823-8654-CA41F5E5380F}"/>
    <cellStyle name="Notas 2 3 3 3 7" xfId="30512" xr:uid="{B74A4DA9-4A90-40B9-BDE0-98235FAC62AA}"/>
    <cellStyle name="Notas 2 3 3 3 8" xfId="30513" xr:uid="{8C7FB195-88C7-4821-90B2-C555E2C4AC07}"/>
    <cellStyle name="Notas 2 3 3 3 9" xfId="30514" xr:uid="{0B87FC15-C934-4369-AFA3-B334B6005682}"/>
    <cellStyle name="Notas 2 3 3 30" xfId="30515" xr:uid="{B4398661-2C7A-4D1D-BD02-89CB83CA2BD0}"/>
    <cellStyle name="Notas 2 3 3 31" xfId="30516" xr:uid="{6096397E-E8FB-4FEB-9CFF-A15B82364FCE}"/>
    <cellStyle name="Notas 2 3 3 32" xfId="30517" xr:uid="{D4B65132-FDCA-4A7F-BE1E-FE7744422E43}"/>
    <cellStyle name="Notas 2 3 3 33" xfId="30518" xr:uid="{BC7CF5C3-BFE3-4C20-9717-064633880038}"/>
    <cellStyle name="Notas 2 3 3 4" xfId="30519" xr:uid="{3BA1D8A9-5DF3-4274-BD5F-1A8030954807}"/>
    <cellStyle name="Notas 2 3 3 5" xfId="30520" xr:uid="{E2C13C51-360D-4E6A-97C0-6CA650CCAAC1}"/>
    <cellStyle name="Notas 2 3 3 6" xfId="30521" xr:uid="{E2728023-3ACC-4991-8AA2-5E3713FA367D}"/>
    <cellStyle name="Notas 2 3 3 7" xfId="30522" xr:uid="{B5569BDC-EA0E-415D-A7CF-A571DE7E194E}"/>
    <cellStyle name="Notas 2 3 3 8" xfId="30523" xr:uid="{574A68D0-FD4D-4828-96F4-A28DF36F45D1}"/>
    <cellStyle name="Notas 2 3 3 9" xfId="30524" xr:uid="{8354E298-9B89-4761-97D7-95FBA92527C7}"/>
    <cellStyle name="Notas 2 3 30" xfId="30525" xr:uid="{8BF5ECA1-59BD-4005-90A3-E4D321242A08}"/>
    <cellStyle name="Notas 2 3 31" xfId="30526" xr:uid="{DF615C37-B7E9-4B24-B9BE-FEEBF42DF615}"/>
    <cellStyle name="Notas 2 3 32" xfId="30527" xr:uid="{393884F4-3D64-4EDB-B987-A811198D1B73}"/>
    <cellStyle name="Notas 2 3 33" xfId="30528" xr:uid="{A32EC7FA-5A1F-43EE-B5D8-4ACF6C56CE0B}"/>
    <cellStyle name="Notas 2 3 34" xfId="30529" xr:uid="{3AEB7A0A-D0D5-490C-BD47-76A637C2BD39}"/>
    <cellStyle name="Notas 2 3 35" xfId="30530" xr:uid="{F4DA33C2-3235-493D-BBD7-E24490EDBCA4}"/>
    <cellStyle name="Notas 2 3 36" xfId="30531" xr:uid="{296BE701-3C73-47BE-A548-2A04F478EF72}"/>
    <cellStyle name="Notas 2 3 37" xfId="30532" xr:uid="{B1FFE2AB-965B-4454-861C-9DEBA67BDDD6}"/>
    <cellStyle name="Notas 2 3 4" xfId="30533" xr:uid="{9473E1DD-B87F-437A-AF44-9033FA9210BA}"/>
    <cellStyle name="Notas 2 3 4 10" xfId="30534" xr:uid="{34AF9E50-C74C-4FCB-AFE1-3841747FD95D}"/>
    <cellStyle name="Notas 2 3 4 11" xfId="30535" xr:uid="{343C0D78-2D23-4260-9E25-CD1244099DBB}"/>
    <cellStyle name="Notas 2 3 4 12" xfId="30536" xr:uid="{B370C345-E627-41EF-AE15-E59E040BDF86}"/>
    <cellStyle name="Notas 2 3 4 13" xfId="30537" xr:uid="{04BC53DE-C605-4140-A9C3-BCDD0656F9F7}"/>
    <cellStyle name="Notas 2 3 4 14" xfId="30538" xr:uid="{6B6DB153-BDEA-432D-92F2-011F2563EAB2}"/>
    <cellStyle name="Notas 2 3 4 15" xfId="30539" xr:uid="{5ED3CDF0-DE2C-4FC7-8AEE-3AFDA15D4A2E}"/>
    <cellStyle name="Notas 2 3 4 16" xfId="30540" xr:uid="{A8C25445-055A-49D1-9457-AB5B3A196F42}"/>
    <cellStyle name="Notas 2 3 4 17" xfId="30541" xr:uid="{DECCD769-6FC0-465B-A9F6-FDD17FC3EDAE}"/>
    <cellStyle name="Notas 2 3 4 18" xfId="30542" xr:uid="{D99AC7AC-1B46-4668-84AF-D6B0A2ED404D}"/>
    <cellStyle name="Notas 2 3 4 19" xfId="30543" xr:uid="{D41A3B35-0258-4AEB-AEE8-C5DA7F783916}"/>
    <cellStyle name="Notas 2 3 4 2" xfId="30544" xr:uid="{8EE62715-294F-4C6A-A752-C31501A69ABE}"/>
    <cellStyle name="Notas 2 3 4 2 10" xfId="30545" xr:uid="{0015E0D7-DDEF-4C06-8CFE-8DF8C2275A26}"/>
    <cellStyle name="Notas 2 3 4 2 11" xfId="30546" xr:uid="{3BE4FD03-F47A-42F0-8226-B09EE512F973}"/>
    <cellStyle name="Notas 2 3 4 2 12" xfId="30547" xr:uid="{3C541871-8456-433F-BD97-17B7F3EEC821}"/>
    <cellStyle name="Notas 2 3 4 2 13" xfId="30548" xr:uid="{9627ED74-C0F7-44A8-AE23-8B1E5769A4E9}"/>
    <cellStyle name="Notas 2 3 4 2 14" xfId="30549" xr:uid="{BC149376-4056-4140-8548-E98B73F8113A}"/>
    <cellStyle name="Notas 2 3 4 2 15" xfId="30550" xr:uid="{C5DC652D-A290-4E04-A680-DC1EA6E735BD}"/>
    <cellStyle name="Notas 2 3 4 2 16" xfId="30551" xr:uid="{BE895629-7430-4AEF-A862-7D80275B47EC}"/>
    <cellStyle name="Notas 2 3 4 2 17" xfId="30552" xr:uid="{F64ED1D2-3F1C-4EA0-BE9D-3BBA53921175}"/>
    <cellStyle name="Notas 2 3 4 2 18" xfId="30553" xr:uid="{C2F48709-9A9A-4958-A2CB-9F5001FE8AF4}"/>
    <cellStyle name="Notas 2 3 4 2 19" xfId="30554" xr:uid="{1A64F24B-69DD-4C32-9B4C-7B195AA47A73}"/>
    <cellStyle name="Notas 2 3 4 2 2" xfId="30555" xr:uid="{8F765498-337D-4F7A-92A4-8ED960D96824}"/>
    <cellStyle name="Notas 2 3 4 2 20" xfId="30556" xr:uid="{CCD7AD57-9B92-44BA-B99F-5817DDE13915}"/>
    <cellStyle name="Notas 2 3 4 2 21" xfId="30557" xr:uid="{B18549AE-5CC5-47FB-BE4E-876407F5533A}"/>
    <cellStyle name="Notas 2 3 4 2 22" xfId="30558" xr:uid="{B0E2136F-D4FE-4322-931A-8A5BCEB531E3}"/>
    <cellStyle name="Notas 2 3 4 2 23" xfId="30559" xr:uid="{B803C2A6-134F-4169-AB81-4FF17112E04F}"/>
    <cellStyle name="Notas 2 3 4 2 24" xfId="30560" xr:uid="{7FD683DC-5971-4680-B302-8BE82EE5DB48}"/>
    <cellStyle name="Notas 2 3 4 2 25" xfId="30561" xr:uid="{4223FE8F-850D-44F2-A73C-87F6872DF5A8}"/>
    <cellStyle name="Notas 2 3 4 2 26" xfId="30562" xr:uid="{91E88119-B767-40E9-80B7-BB02A7540869}"/>
    <cellStyle name="Notas 2 3 4 2 27" xfId="30563" xr:uid="{436359A4-E57A-4173-BAEC-C6AEA4EE2626}"/>
    <cellStyle name="Notas 2 3 4 2 28" xfId="30564" xr:uid="{1F2A2436-AFC4-4889-8781-E6A1B32619EF}"/>
    <cellStyle name="Notas 2 3 4 2 29" xfId="30565" xr:uid="{06B5F8FA-1BAB-4C55-A29F-5F97485BDD57}"/>
    <cellStyle name="Notas 2 3 4 2 3" xfId="30566" xr:uid="{6FC8A217-A6E8-4A17-9BEF-193776F8AABF}"/>
    <cellStyle name="Notas 2 3 4 2 30" xfId="30567" xr:uid="{719BCA8C-CAFD-46D9-A8EB-77F13B06D6D8}"/>
    <cellStyle name="Notas 2 3 4 2 31" xfId="30568" xr:uid="{F722E055-01AF-4119-8EA9-1811DE288A83}"/>
    <cellStyle name="Notas 2 3 4 2 4" xfId="30569" xr:uid="{E0CE8552-F9D1-48E6-BDE9-412B9BD213E3}"/>
    <cellStyle name="Notas 2 3 4 2 5" xfId="30570" xr:uid="{82A9C822-3352-446E-83DF-15D0106140DB}"/>
    <cellStyle name="Notas 2 3 4 2 6" xfId="30571" xr:uid="{F704C641-CBB9-493A-BCCF-57B053889992}"/>
    <cellStyle name="Notas 2 3 4 2 7" xfId="30572" xr:uid="{F1A3E176-AA91-4ECE-8724-9F46EEE0B5EA}"/>
    <cellStyle name="Notas 2 3 4 2 8" xfId="30573" xr:uid="{A2227040-B067-475A-B9D6-04379CE3C2BF}"/>
    <cellStyle name="Notas 2 3 4 2 9" xfId="30574" xr:uid="{C7F65353-1481-4910-88BD-AC1CC26C9DB5}"/>
    <cellStyle name="Notas 2 3 4 20" xfId="30575" xr:uid="{7CEA7620-1F87-478F-8721-393FD6999C61}"/>
    <cellStyle name="Notas 2 3 4 21" xfId="30576" xr:uid="{476124F2-D418-4883-BD98-BD787D273990}"/>
    <cellStyle name="Notas 2 3 4 22" xfId="30577" xr:uid="{B70A825B-4B12-4A43-853B-A2BAF74E2BD4}"/>
    <cellStyle name="Notas 2 3 4 23" xfId="30578" xr:uid="{FD6B14BE-63CF-47A4-838C-998759F6DBCD}"/>
    <cellStyle name="Notas 2 3 4 24" xfId="30579" xr:uid="{0C3DB4BD-FD4E-47AE-A58A-1C3226E12A4A}"/>
    <cellStyle name="Notas 2 3 4 25" xfId="30580" xr:uid="{8FAA3F69-9835-423F-A195-29BABC3357E1}"/>
    <cellStyle name="Notas 2 3 4 26" xfId="30581" xr:uid="{965D8E28-34B3-4312-AB65-82E4105E0186}"/>
    <cellStyle name="Notas 2 3 4 27" xfId="30582" xr:uid="{27807301-07D5-4930-9472-03AE38F86F7E}"/>
    <cellStyle name="Notas 2 3 4 28" xfId="30583" xr:uid="{AEC91A2C-B87C-4987-8EA5-45FE5F84B5FD}"/>
    <cellStyle name="Notas 2 3 4 29" xfId="30584" xr:uid="{FBC1C151-0614-46C2-89D5-0BCDD6CC5CCF}"/>
    <cellStyle name="Notas 2 3 4 3" xfId="30585" xr:uid="{C3602AFC-AD95-4489-B225-63B3A6095C3A}"/>
    <cellStyle name="Notas 2 3 4 3 10" xfId="30586" xr:uid="{50C0BD3E-2EC8-4D4C-9CCF-2FBE7C12DA2C}"/>
    <cellStyle name="Notas 2 3 4 3 11" xfId="30587" xr:uid="{E4C0AECF-595C-4693-923A-E6226571F494}"/>
    <cellStyle name="Notas 2 3 4 3 12" xfId="30588" xr:uid="{A8EA378E-191C-4F6E-969E-FBCE0ECE6030}"/>
    <cellStyle name="Notas 2 3 4 3 13" xfId="30589" xr:uid="{6C6ED5AC-A942-406D-B8F4-7AE399079ECF}"/>
    <cellStyle name="Notas 2 3 4 3 14" xfId="30590" xr:uid="{1AD5BD14-3475-4465-8B2B-B8052A4C6922}"/>
    <cellStyle name="Notas 2 3 4 3 15" xfId="30591" xr:uid="{6E322DC9-93EC-4B60-9B56-596BA67056B8}"/>
    <cellStyle name="Notas 2 3 4 3 16" xfId="30592" xr:uid="{DDC921E8-1625-4EEA-AEBD-EFA8FBE83FE4}"/>
    <cellStyle name="Notas 2 3 4 3 17" xfId="30593" xr:uid="{F44CBFAE-CD56-4688-9FD7-D387B4C32167}"/>
    <cellStyle name="Notas 2 3 4 3 18" xfId="30594" xr:uid="{4F7E1CDC-A837-42EC-AC89-3AC016B4A986}"/>
    <cellStyle name="Notas 2 3 4 3 19" xfId="30595" xr:uid="{AF2EA290-7ACB-4709-AE4D-642DC5D0E6B4}"/>
    <cellStyle name="Notas 2 3 4 3 2" xfId="30596" xr:uid="{4ABA2A49-D6E0-40BB-B3AF-8D16A1DC33D0}"/>
    <cellStyle name="Notas 2 3 4 3 20" xfId="30597" xr:uid="{216CE23A-C090-440B-9345-7D417BA4F55E}"/>
    <cellStyle name="Notas 2 3 4 3 21" xfId="30598" xr:uid="{60D0CB31-48C1-474D-B659-B1F8E3F62F68}"/>
    <cellStyle name="Notas 2 3 4 3 22" xfId="30599" xr:uid="{456C0E54-5D90-49DE-B650-4254F2262763}"/>
    <cellStyle name="Notas 2 3 4 3 23" xfId="30600" xr:uid="{5A299826-3CA7-44ED-B0C9-0813D8BCD8AF}"/>
    <cellStyle name="Notas 2 3 4 3 24" xfId="30601" xr:uid="{E004BB70-B83C-4C73-9CB0-561EAEB94426}"/>
    <cellStyle name="Notas 2 3 4 3 25" xfId="30602" xr:uid="{6D73AC8B-5C50-416E-AC2D-927A85FA4ACB}"/>
    <cellStyle name="Notas 2 3 4 3 26" xfId="30603" xr:uid="{F3D47A32-E7E9-4D34-91FA-15E9B658A028}"/>
    <cellStyle name="Notas 2 3 4 3 27" xfId="30604" xr:uid="{967B0D90-9A51-4FC2-A3FB-091A6AB316F7}"/>
    <cellStyle name="Notas 2 3 4 3 28" xfId="30605" xr:uid="{822EA72A-DAAC-463E-9B9C-0CB32CEE428C}"/>
    <cellStyle name="Notas 2 3 4 3 29" xfId="30606" xr:uid="{A45628F3-947B-4B5D-A19A-29B6C7CE7A99}"/>
    <cellStyle name="Notas 2 3 4 3 3" xfId="30607" xr:uid="{C5CEF5F3-4C08-4654-A266-7A546C3A3884}"/>
    <cellStyle name="Notas 2 3 4 3 30" xfId="30608" xr:uid="{19ECB343-C399-47E4-9B61-14E7651B0520}"/>
    <cellStyle name="Notas 2 3 4 3 31" xfId="30609" xr:uid="{94F20DAC-8273-410E-BF76-79BD1C6F2A79}"/>
    <cellStyle name="Notas 2 3 4 3 4" xfId="30610" xr:uid="{4C8D9F77-3BAF-4A34-8A8D-5D7937339536}"/>
    <cellStyle name="Notas 2 3 4 3 5" xfId="30611" xr:uid="{A1683CC2-86B9-4CFB-AB31-529602879EC9}"/>
    <cellStyle name="Notas 2 3 4 3 6" xfId="30612" xr:uid="{A6C7DB23-219A-4AD1-9D8D-930008B6AB18}"/>
    <cellStyle name="Notas 2 3 4 3 7" xfId="30613" xr:uid="{670FEC2A-D90D-4526-A4CA-6E7B2C75B00E}"/>
    <cellStyle name="Notas 2 3 4 3 8" xfId="30614" xr:uid="{A40BCFF6-C8A7-45F5-9D02-BBC74D912231}"/>
    <cellStyle name="Notas 2 3 4 3 9" xfId="30615" xr:uid="{811C1568-A4FE-44FA-BB15-302DF6DF5D70}"/>
    <cellStyle name="Notas 2 3 4 30" xfId="30616" xr:uid="{48865E17-DB37-4256-B0AD-F36AC6AB674B}"/>
    <cellStyle name="Notas 2 3 4 31" xfId="30617" xr:uid="{D6342D98-A092-4E9C-A802-CE0683468D56}"/>
    <cellStyle name="Notas 2 3 4 32" xfId="30618" xr:uid="{192281E7-AC1A-4A42-B587-2874930616DB}"/>
    <cellStyle name="Notas 2 3 4 33" xfId="30619" xr:uid="{C905D1CD-1F04-443F-B276-798EB9B20355}"/>
    <cellStyle name="Notas 2 3 4 4" xfId="30620" xr:uid="{1813253B-12B9-4DEC-B9A6-7A9E74DDED07}"/>
    <cellStyle name="Notas 2 3 4 5" xfId="30621" xr:uid="{B74289F8-8F7F-472D-A919-9226B08B26E4}"/>
    <cellStyle name="Notas 2 3 4 6" xfId="30622" xr:uid="{F3810C01-918F-4DA2-AB99-F2FE22190F57}"/>
    <cellStyle name="Notas 2 3 4 7" xfId="30623" xr:uid="{A2C272EC-E1C0-412C-B5FA-7F920634A8E1}"/>
    <cellStyle name="Notas 2 3 4 8" xfId="30624" xr:uid="{3000C629-7F91-4E39-95B4-A1C764DBEDFC}"/>
    <cellStyle name="Notas 2 3 4 9" xfId="30625" xr:uid="{5ABF8424-9718-430D-9106-18C1DEB5E6D4}"/>
    <cellStyle name="Notas 2 3 5" xfId="30626" xr:uid="{358F64DE-4FC1-4607-8BF7-0A590AE2F0C0}"/>
    <cellStyle name="Notas 2 3 5 10" xfId="30627" xr:uid="{50C71EEF-21D8-4B8D-9D53-22D645B230C6}"/>
    <cellStyle name="Notas 2 3 5 11" xfId="30628" xr:uid="{DAB1640A-8C88-46E8-8C39-C09A0546900E}"/>
    <cellStyle name="Notas 2 3 5 12" xfId="30629" xr:uid="{257117C3-719F-4BC3-8B4C-A2A52F641762}"/>
    <cellStyle name="Notas 2 3 5 13" xfId="30630" xr:uid="{112DACBA-5D7E-411D-9D69-497EEA2E4B99}"/>
    <cellStyle name="Notas 2 3 5 14" xfId="30631" xr:uid="{71F6AF53-BD7D-479F-8191-8C2FA2EF9790}"/>
    <cellStyle name="Notas 2 3 5 15" xfId="30632" xr:uid="{2BE098CA-1230-4272-BDC6-B5CEEF5C2167}"/>
    <cellStyle name="Notas 2 3 5 16" xfId="30633" xr:uid="{A14E3607-122D-4BBE-81D0-A9164CFE741D}"/>
    <cellStyle name="Notas 2 3 5 17" xfId="30634" xr:uid="{14ECC948-8307-4858-B0F7-0167B5EBFD01}"/>
    <cellStyle name="Notas 2 3 5 18" xfId="30635" xr:uid="{D7254FBC-C8C1-45BB-AEE1-3FC8CFE0E114}"/>
    <cellStyle name="Notas 2 3 5 19" xfId="30636" xr:uid="{CBEEDDB4-8CF7-4EB6-9A65-27FD47B535DF}"/>
    <cellStyle name="Notas 2 3 5 2" xfId="30637" xr:uid="{B8A05DAF-0120-4123-9BDD-21670C728205}"/>
    <cellStyle name="Notas 2 3 5 2 10" xfId="30638" xr:uid="{6E3BF407-73EC-438E-A2D6-930ECFA57275}"/>
    <cellStyle name="Notas 2 3 5 2 11" xfId="30639" xr:uid="{46D17121-41D1-41FC-95B2-E8D1214BC082}"/>
    <cellStyle name="Notas 2 3 5 2 12" xfId="30640" xr:uid="{C26D1C30-0A96-407A-A90A-11425947CA15}"/>
    <cellStyle name="Notas 2 3 5 2 13" xfId="30641" xr:uid="{660313D0-8788-4A73-8050-5FCB7E6A9024}"/>
    <cellStyle name="Notas 2 3 5 2 14" xfId="30642" xr:uid="{27703061-0B20-4C9D-8B57-68ECB2DDC9F6}"/>
    <cellStyle name="Notas 2 3 5 2 15" xfId="30643" xr:uid="{C521AF22-F2EE-4084-90CB-EA4D2E532902}"/>
    <cellStyle name="Notas 2 3 5 2 16" xfId="30644" xr:uid="{3B6D999F-3EF3-4103-B858-19EED89330E8}"/>
    <cellStyle name="Notas 2 3 5 2 17" xfId="30645" xr:uid="{EE837AB8-1378-4507-8351-AF5DAEA6F9B6}"/>
    <cellStyle name="Notas 2 3 5 2 18" xfId="30646" xr:uid="{4FA2D9D9-B896-4797-9A7C-BA33F62B9B7F}"/>
    <cellStyle name="Notas 2 3 5 2 19" xfId="30647" xr:uid="{5A3EB1B9-A1BB-414C-932F-3E1C0D523F13}"/>
    <cellStyle name="Notas 2 3 5 2 2" xfId="30648" xr:uid="{4ECE4ACE-FF89-41CD-97F4-1F1DB92CFDF6}"/>
    <cellStyle name="Notas 2 3 5 2 20" xfId="30649" xr:uid="{97761153-C8D1-452F-A4B0-EDA53FA52F63}"/>
    <cellStyle name="Notas 2 3 5 2 21" xfId="30650" xr:uid="{5F90E1F4-2859-4E74-AE54-2C2BE85E2F1A}"/>
    <cellStyle name="Notas 2 3 5 2 22" xfId="30651" xr:uid="{0CC7B55C-14A2-4BE0-B134-1676AFD0C186}"/>
    <cellStyle name="Notas 2 3 5 2 23" xfId="30652" xr:uid="{C6359697-2300-4AE7-9609-B22B2DFB9C44}"/>
    <cellStyle name="Notas 2 3 5 2 24" xfId="30653" xr:uid="{0237B7A0-E510-4499-BAD8-FF045F579612}"/>
    <cellStyle name="Notas 2 3 5 2 25" xfId="30654" xr:uid="{C2948555-9681-4BEB-B4C7-3B2ACA9A6AF7}"/>
    <cellStyle name="Notas 2 3 5 2 26" xfId="30655" xr:uid="{29C97A46-1E3F-483E-9360-16C5C6E9156D}"/>
    <cellStyle name="Notas 2 3 5 2 27" xfId="30656" xr:uid="{42023AEF-A2A6-44DF-847B-CA18DADAD96D}"/>
    <cellStyle name="Notas 2 3 5 2 28" xfId="30657" xr:uid="{91A2CCD9-24CD-4EB2-A4D1-3AFB192E96D2}"/>
    <cellStyle name="Notas 2 3 5 2 29" xfId="30658" xr:uid="{9A703295-10E5-48E1-8790-75D1FA851C8B}"/>
    <cellStyle name="Notas 2 3 5 2 3" xfId="30659" xr:uid="{E98B359B-58C0-4973-B386-F96B3F6D0179}"/>
    <cellStyle name="Notas 2 3 5 2 30" xfId="30660" xr:uid="{E8BB59E1-A2CF-4AFF-B38C-A8D90ADDABF2}"/>
    <cellStyle name="Notas 2 3 5 2 31" xfId="30661" xr:uid="{10891282-1FD3-4C25-ADCD-DA045D87A66F}"/>
    <cellStyle name="Notas 2 3 5 2 4" xfId="30662" xr:uid="{20B86F49-833F-421D-A915-90B0A62BBB32}"/>
    <cellStyle name="Notas 2 3 5 2 5" xfId="30663" xr:uid="{66B7531C-3CB6-4B4E-ACB4-9911A905476A}"/>
    <cellStyle name="Notas 2 3 5 2 6" xfId="30664" xr:uid="{97B3DD06-651A-45BB-BB30-A00D63B379F2}"/>
    <cellStyle name="Notas 2 3 5 2 7" xfId="30665" xr:uid="{28D1236A-4D6E-4E74-8D46-EE7D4F6DAF77}"/>
    <cellStyle name="Notas 2 3 5 2 8" xfId="30666" xr:uid="{0E3F868C-4643-45F1-90E6-D96ED476315E}"/>
    <cellStyle name="Notas 2 3 5 2 9" xfId="30667" xr:uid="{B3F5FEEF-8696-4BD4-9581-ABB9F42505D9}"/>
    <cellStyle name="Notas 2 3 5 20" xfId="30668" xr:uid="{B536823D-AF51-4C9D-A9C0-D9645A38EBB7}"/>
    <cellStyle name="Notas 2 3 5 21" xfId="30669" xr:uid="{474322A8-0CD7-489A-9107-3EB49F8DB527}"/>
    <cellStyle name="Notas 2 3 5 22" xfId="30670" xr:uid="{7F086BE8-C585-4F37-9F53-2FCEF2B7F9E7}"/>
    <cellStyle name="Notas 2 3 5 23" xfId="30671" xr:uid="{B2A8C65A-E85B-4E2E-AA18-B0A072C21439}"/>
    <cellStyle name="Notas 2 3 5 24" xfId="30672" xr:uid="{90E261E8-827D-4EC9-9F44-D003CADF6EF7}"/>
    <cellStyle name="Notas 2 3 5 25" xfId="30673" xr:uid="{934B2363-68B1-40A3-B9EB-89EA2655367A}"/>
    <cellStyle name="Notas 2 3 5 26" xfId="30674" xr:uid="{290E73F3-F330-4AF0-BDD5-061A71614FC9}"/>
    <cellStyle name="Notas 2 3 5 27" xfId="30675" xr:uid="{29F9B1C3-5BAC-47F9-837B-3DE142F63861}"/>
    <cellStyle name="Notas 2 3 5 28" xfId="30676" xr:uid="{D7968D29-EDE8-4A66-B79B-68DB239050A9}"/>
    <cellStyle name="Notas 2 3 5 29" xfId="30677" xr:uid="{DDC22998-2C22-4EAC-88BD-FE96004FA21C}"/>
    <cellStyle name="Notas 2 3 5 3" xfId="30678" xr:uid="{A077F180-06DF-4857-AC44-B5C685AA8B10}"/>
    <cellStyle name="Notas 2 3 5 30" xfId="30679" xr:uid="{5D2F97A2-718C-4EC0-A2E9-7ACFF6CBE998}"/>
    <cellStyle name="Notas 2 3 5 31" xfId="30680" xr:uid="{E021C28A-06E2-4928-A2F6-A854CE049D0F}"/>
    <cellStyle name="Notas 2 3 5 32" xfId="30681" xr:uid="{E8612A14-7597-4812-BE26-8FE2A4E724FF}"/>
    <cellStyle name="Notas 2 3 5 4" xfId="30682" xr:uid="{3B866CCF-3D50-45BD-A302-B8D0D4EB7ECE}"/>
    <cellStyle name="Notas 2 3 5 5" xfId="30683" xr:uid="{1D841EBD-6883-4867-8D16-264790C8160D}"/>
    <cellStyle name="Notas 2 3 5 6" xfId="30684" xr:uid="{5EF27CF0-0884-452E-B3C4-8E0BFBFA867F}"/>
    <cellStyle name="Notas 2 3 5 7" xfId="30685" xr:uid="{0AC233B8-2D33-436C-B4AF-236E179BB0C2}"/>
    <cellStyle name="Notas 2 3 5 8" xfId="30686" xr:uid="{08AD4960-050D-487A-BC42-C8D82EA516AA}"/>
    <cellStyle name="Notas 2 3 5 9" xfId="30687" xr:uid="{FB162014-8C9D-484D-9272-DE90C93E6AB4}"/>
    <cellStyle name="Notas 2 3 6" xfId="30688" xr:uid="{1B3163C7-66F3-45A6-B779-5971F8B72016}"/>
    <cellStyle name="Notas 2 3 6 10" xfId="30689" xr:uid="{8415ED04-A2D7-43CF-95C1-39980566313E}"/>
    <cellStyle name="Notas 2 3 6 11" xfId="30690" xr:uid="{A59212E6-6244-4079-8A87-458297A6B013}"/>
    <cellStyle name="Notas 2 3 6 12" xfId="30691" xr:uid="{312B0F86-06B1-4B8B-875A-4F85FD38E18A}"/>
    <cellStyle name="Notas 2 3 6 13" xfId="30692" xr:uid="{2F97B20D-B54F-4F50-9B7F-BC011EDE6D82}"/>
    <cellStyle name="Notas 2 3 6 14" xfId="30693" xr:uid="{8C44B307-76BC-4A58-A914-B9CE7B69EBA6}"/>
    <cellStyle name="Notas 2 3 6 15" xfId="30694" xr:uid="{0892E4DA-AF70-4B6C-87A2-DD1DD0A054BB}"/>
    <cellStyle name="Notas 2 3 6 16" xfId="30695" xr:uid="{0FAA9647-F084-4629-9161-04AC4F370FF0}"/>
    <cellStyle name="Notas 2 3 6 17" xfId="30696" xr:uid="{5DFE4D2B-B88E-412E-AFB2-A1CCB9A6A7D4}"/>
    <cellStyle name="Notas 2 3 6 18" xfId="30697" xr:uid="{F6AD3E54-9B17-490B-B558-EFAA3919B077}"/>
    <cellStyle name="Notas 2 3 6 19" xfId="30698" xr:uid="{9BE9472D-B7E8-4FD2-8C6A-713034D9AAA8}"/>
    <cellStyle name="Notas 2 3 6 2" xfId="30699" xr:uid="{600E0691-E000-4C37-B2CD-8A6D66AFD788}"/>
    <cellStyle name="Notas 2 3 6 20" xfId="30700" xr:uid="{208778DF-1CF2-4863-A962-84EFE74901EC}"/>
    <cellStyle name="Notas 2 3 6 21" xfId="30701" xr:uid="{DF950183-842E-494E-97C4-56983EAAA08F}"/>
    <cellStyle name="Notas 2 3 6 22" xfId="30702" xr:uid="{14AE27EF-E676-4E33-8C68-98EA02CF5724}"/>
    <cellStyle name="Notas 2 3 6 23" xfId="30703" xr:uid="{7F7C07F6-3C0B-4A8D-AD65-9C8B278C3A30}"/>
    <cellStyle name="Notas 2 3 6 24" xfId="30704" xr:uid="{567CEF72-9A57-47FB-80D9-C696C13F0320}"/>
    <cellStyle name="Notas 2 3 6 25" xfId="30705" xr:uid="{E3E0CB98-53C8-4746-AF23-35EBAC16F9B2}"/>
    <cellStyle name="Notas 2 3 6 26" xfId="30706" xr:uid="{07848D0A-DB08-4FA6-A34E-1347BE86E5F8}"/>
    <cellStyle name="Notas 2 3 6 27" xfId="30707" xr:uid="{BB3AAAB9-3998-4888-88F0-544C7F657486}"/>
    <cellStyle name="Notas 2 3 6 28" xfId="30708" xr:uid="{97E56F0D-49FF-411E-8705-EADB4BDAF199}"/>
    <cellStyle name="Notas 2 3 6 29" xfId="30709" xr:uid="{3F9CA71F-5A74-4176-9BD2-3745CFBD2D9C}"/>
    <cellStyle name="Notas 2 3 6 3" xfId="30710" xr:uid="{4659E427-53F7-4B3F-9141-7E3E7733C2CD}"/>
    <cellStyle name="Notas 2 3 6 30" xfId="30711" xr:uid="{447EE103-CF39-43BD-981B-861ECB4603C9}"/>
    <cellStyle name="Notas 2 3 6 31" xfId="30712" xr:uid="{19A01279-9142-4E77-A448-DD8850CAA003}"/>
    <cellStyle name="Notas 2 3 6 4" xfId="30713" xr:uid="{362CA7C6-0D66-408E-A10A-C8C66C2C8662}"/>
    <cellStyle name="Notas 2 3 6 5" xfId="30714" xr:uid="{11197966-B3D3-4036-BE3D-B37B22A1B56D}"/>
    <cellStyle name="Notas 2 3 6 6" xfId="30715" xr:uid="{BA4F17E1-2A53-478D-9739-87496513CFA3}"/>
    <cellStyle name="Notas 2 3 6 7" xfId="30716" xr:uid="{015351B1-BDF1-4986-A83D-187A867BAC3C}"/>
    <cellStyle name="Notas 2 3 6 8" xfId="30717" xr:uid="{1A935189-4756-4DAA-B3FB-E8073B2FC598}"/>
    <cellStyle name="Notas 2 3 6 9" xfId="30718" xr:uid="{61E1F73A-76A7-4E03-BE5A-89B6B8BBD250}"/>
    <cellStyle name="Notas 2 3 7" xfId="30719" xr:uid="{885E988D-1571-4402-A275-A4C0901B3388}"/>
    <cellStyle name="Notas 2 3 7 10" xfId="30720" xr:uid="{BB7681AD-7B6F-43DF-AA50-AB881AB1A724}"/>
    <cellStyle name="Notas 2 3 7 11" xfId="30721" xr:uid="{658FE13D-9E7C-4DD9-9247-4A2BCFBD2292}"/>
    <cellStyle name="Notas 2 3 7 12" xfId="30722" xr:uid="{99379DDB-A30E-4415-964E-B158EEF01019}"/>
    <cellStyle name="Notas 2 3 7 13" xfId="30723" xr:uid="{B9090A5F-95BE-4F0C-8E22-39616BB705DA}"/>
    <cellStyle name="Notas 2 3 7 14" xfId="30724" xr:uid="{F8280F28-A4E9-4E71-B1B4-F9EC410694BA}"/>
    <cellStyle name="Notas 2 3 7 15" xfId="30725" xr:uid="{1B9387F3-752A-4F93-B11B-F7A37AD0F650}"/>
    <cellStyle name="Notas 2 3 7 16" xfId="30726" xr:uid="{EA880DCB-A0CB-4DA9-A898-941334625870}"/>
    <cellStyle name="Notas 2 3 7 17" xfId="30727" xr:uid="{F1C15D9C-5625-4D07-929B-1A531FE2CB21}"/>
    <cellStyle name="Notas 2 3 7 18" xfId="30728" xr:uid="{3F75FD57-D8E8-4119-BB4E-01F926945FB7}"/>
    <cellStyle name="Notas 2 3 7 19" xfId="30729" xr:uid="{0C142B06-7B17-49B2-8A94-135BFD322067}"/>
    <cellStyle name="Notas 2 3 7 2" xfId="30730" xr:uid="{A41A0EAA-BAC5-4182-BDCC-358E158D7CC9}"/>
    <cellStyle name="Notas 2 3 7 20" xfId="30731" xr:uid="{6A8DC11A-DF3A-4051-90C4-A11D2932B1EC}"/>
    <cellStyle name="Notas 2 3 7 21" xfId="30732" xr:uid="{3D6DC5C7-A72A-48F8-AF60-521962D91680}"/>
    <cellStyle name="Notas 2 3 7 22" xfId="30733" xr:uid="{7B77D576-5225-4713-91D8-4D6CBD2A2B88}"/>
    <cellStyle name="Notas 2 3 7 23" xfId="30734" xr:uid="{FC4FA6CF-65DC-4960-BB66-98932095322D}"/>
    <cellStyle name="Notas 2 3 7 24" xfId="30735" xr:uid="{D5D4B751-4BED-4A34-91F5-07EFC9656A1E}"/>
    <cellStyle name="Notas 2 3 7 25" xfId="30736" xr:uid="{E0471DD9-F742-4FF8-8D96-B5B153092EAE}"/>
    <cellStyle name="Notas 2 3 7 26" xfId="30737" xr:uid="{63418011-4F40-42BE-8B6F-1D8BE33C768D}"/>
    <cellStyle name="Notas 2 3 7 27" xfId="30738" xr:uid="{08222B80-D906-4B8E-94A7-3CAE6D8CB856}"/>
    <cellStyle name="Notas 2 3 7 28" xfId="30739" xr:uid="{E1D8F5A4-CD39-4F0A-A091-3CB7BBD0D817}"/>
    <cellStyle name="Notas 2 3 7 29" xfId="30740" xr:uid="{9225EDA0-BE0C-4395-A782-BC052930747D}"/>
    <cellStyle name="Notas 2 3 7 3" xfId="30741" xr:uid="{0F152569-CEF8-4EB7-9E26-7168CE69CE15}"/>
    <cellStyle name="Notas 2 3 7 30" xfId="30742" xr:uid="{5038B156-B0C5-4AF6-9477-533F1C3A792F}"/>
    <cellStyle name="Notas 2 3 7 31" xfId="30743" xr:uid="{BECC6C51-C849-40A8-AD98-C696EF5247B2}"/>
    <cellStyle name="Notas 2 3 7 4" xfId="30744" xr:uid="{0A4E050D-16BE-4EE2-AB8D-457BAE8171E8}"/>
    <cellStyle name="Notas 2 3 7 5" xfId="30745" xr:uid="{9329905C-4DB6-4E61-A83D-ABDE5B22961E}"/>
    <cellStyle name="Notas 2 3 7 6" xfId="30746" xr:uid="{80845907-BEE8-4CEB-AAC8-1080C7F7F6E0}"/>
    <cellStyle name="Notas 2 3 7 7" xfId="30747" xr:uid="{AD88407F-8D8D-4372-BE0A-5F5B1C183EBE}"/>
    <cellStyle name="Notas 2 3 7 8" xfId="30748" xr:uid="{F9ABA2CF-C924-42C4-BC95-AED3D45A260F}"/>
    <cellStyle name="Notas 2 3 7 9" xfId="30749" xr:uid="{A2F1892D-ED0B-4F31-8639-D4640E89C3DD}"/>
    <cellStyle name="Notas 2 3 8" xfId="30750" xr:uid="{2DDB8AF1-4115-44FA-ADC8-7E5AF5688893}"/>
    <cellStyle name="Notas 2 3 9" xfId="30751" xr:uid="{961CA390-2809-4524-8333-CD9F9826B836}"/>
    <cellStyle name="Notas 2 30" xfId="30752" xr:uid="{259B73A5-A04E-410F-90C2-77030672EFDA}"/>
    <cellStyle name="Notas 2 31" xfId="30753" xr:uid="{150E56A5-3E61-4E79-A4AE-0B46D2C5FF85}"/>
    <cellStyle name="Notas 2 32" xfId="30754" xr:uid="{2FE88A16-0475-41A6-AE58-D6D651C49709}"/>
    <cellStyle name="Notas 2 33" xfId="30755" xr:uid="{712BBA92-25CC-454B-825D-965264761BB1}"/>
    <cellStyle name="Notas 2 34" xfId="30756" xr:uid="{C12FAD32-EE2C-46AF-87B7-A8009D8C517B}"/>
    <cellStyle name="Notas 2 35" xfId="30757" xr:uid="{C9425AC3-C0EA-4F88-ACEF-7F7F274E9EE4}"/>
    <cellStyle name="Notas 2 36" xfId="30758" xr:uid="{C5BF88FE-9478-4D2B-AB56-BC4C1ED6ACFA}"/>
    <cellStyle name="Notas 2 37" xfId="30759" xr:uid="{68F02165-7B61-4948-9F20-8CC87327D41D}"/>
    <cellStyle name="Notas 2 38" xfId="30760" xr:uid="{4AC3F22E-159F-4C16-8666-F3BA3CFAA6B5}"/>
    <cellStyle name="Notas 2 39" xfId="30761" xr:uid="{50AE7929-3C78-44B8-93E2-462900F91733}"/>
    <cellStyle name="Notas 2 4" xfId="30762" xr:uid="{D41048C6-8C64-43D4-89B0-CDF60C659B17}"/>
    <cellStyle name="Notas 2 4 10" xfId="30763" xr:uid="{D2D11099-EA0A-43B8-BDBD-C2491E588D16}"/>
    <cellStyle name="Notas 2 4 11" xfId="30764" xr:uid="{83928C31-C613-43F3-B39A-E8D7EB84AAE3}"/>
    <cellStyle name="Notas 2 4 12" xfId="30765" xr:uid="{178D3802-A345-4157-B07D-575848A9FBEB}"/>
    <cellStyle name="Notas 2 4 13" xfId="30766" xr:uid="{0293F651-2F8D-4188-AC8B-F021902E2293}"/>
    <cellStyle name="Notas 2 4 14" xfId="30767" xr:uid="{27A38EDE-0CC1-45DF-824E-41F4A8947FB4}"/>
    <cellStyle name="Notas 2 4 15" xfId="30768" xr:uid="{CEEED98F-FAC9-48F8-9FCF-92B9314B1C95}"/>
    <cellStyle name="Notas 2 4 16" xfId="30769" xr:uid="{B203A6FF-B20F-4961-A924-29C862EC6150}"/>
    <cellStyle name="Notas 2 4 17" xfId="30770" xr:uid="{F5B4C746-EC39-453B-ADBA-DF4D0D44CEC0}"/>
    <cellStyle name="Notas 2 4 18" xfId="30771" xr:uid="{4116FD04-FC74-4998-9577-B3B49B860E24}"/>
    <cellStyle name="Notas 2 4 19" xfId="30772" xr:uid="{74AA4D97-21A2-485C-9AE7-B67882BA5495}"/>
    <cellStyle name="Notas 2 4 2" xfId="30773" xr:uid="{4EA5FBBC-494F-47BC-AC2C-A234D868DDBF}"/>
    <cellStyle name="Notas 2 4 2 10" xfId="30774" xr:uid="{FF387A06-438C-4287-B905-45C2D27525A7}"/>
    <cellStyle name="Notas 2 4 2 11" xfId="30775" xr:uid="{974E99BB-84C0-462A-872A-EEA1DE8F3EE4}"/>
    <cellStyle name="Notas 2 4 2 12" xfId="30776" xr:uid="{D36044C3-7D26-4878-B186-4722E15DECAC}"/>
    <cellStyle name="Notas 2 4 2 13" xfId="30777" xr:uid="{35FB575A-DF95-4E0E-980C-227BDB88A2F0}"/>
    <cellStyle name="Notas 2 4 2 14" xfId="30778" xr:uid="{E4F53FD6-558D-4619-AA8F-2965C41CA529}"/>
    <cellStyle name="Notas 2 4 2 15" xfId="30779" xr:uid="{DC02A0A4-747F-4E83-A8D7-5A84B6FB1117}"/>
    <cellStyle name="Notas 2 4 2 16" xfId="30780" xr:uid="{A1842C41-E2A0-41CB-9A47-B18C5AB24739}"/>
    <cellStyle name="Notas 2 4 2 17" xfId="30781" xr:uid="{10023DE2-609C-4E73-AB59-CD02A391E933}"/>
    <cellStyle name="Notas 2 4 2 18" xfId="30782" xr:uid="{41B1A181-B5F7-4088-9C9E-D6F3BCAAC8AB}"/>
    <cellStyle name="Notas 2 4 2 19" xfId="30783" xr:uid="{DAA1C2AC-64CE-408C-A9F5-2875AB45B23D}"/>
    <cellStyle name="Notas 2 4 2 2" xfId="30784" xr:uid="{A7DDDB5A-5ED7-4FB3-863A-B0D8E51DDC70}"/>
    <cellStyle name="Notas 2 4 2 2 10" xfId="30785" xr:uid="{87C66CF9-83EB-4C9D-87A4-4D6865D59DAF}"/>
    <cellStyle name="Notas 2 4 2 2 11" xfId="30786" xr:uid="{7EF84DA8-EC52-43E2-993D-F38FD07B89F3}"/>
    <cellStyle name="Notas 2 4 2 2 12" xfId="30787" xr:uid="{215D0A88-F320-4692-A5A4-CDFEE52617AA}"/>
    <cellStyle name="Notas 2 4 2 2 13" xfId="30788" xr:uid="{38FFC426-6B07-4F42-9458-C7954AF9046F}"/>
    <cellStyle name="Notas 2 4 2 2 14" xfId="30789" xr:uid="{11C30256-482C-43B3-8A8E-36C8A81B17A2}"/>
    <cellStyle name="Notas 2 4 2 2 15" xfId="30790" xr:uid="{EFD25E05-2FFA-4F6A-891D-D925154FA96B}"/>
    <cellStyle name="Notas 2 4 2 2 16" xfId="30791" xr:uid="{9B52DDD6-FC6E-412F-A0A0-0448D159327B}"/>
    <cellStyle name="Notas 2 4 2 2 17" xfId="30792" xr:uid="{EA7F7A88-B30A-4E42-8D9F-C570619D5773}"/>
    <cellStyle name="Notas 2 4 2 2 18" xfId="30793" xr:uid="{C1E97A36-7230-438C-9845-C4CB0B226B32}"/>
    <cellStyle name="Notas 2 4 2 2 19" xfId="30794" xr:uid="{3E0A33B2-354C-4AA5-A41F-EF9A63064F4A}"/>
    <cellStyle name="Notas 2 4 2 2 2" xfId="30795" xr:uid="{3B39F0B7-75CC-4377-9FE9-BDC68A125B3C}"/>
    <cellStyle name="Notas 2 4 2 2 2 10" xfId="30796" xr:uid="{BA5C797E-E1F9-430C-A26B-E5F052C5236C}"/>
    <cellStyle name="Notas 2 4 2 2 2 11" xfId="30797" xr:uid="{45C0001F-50C0-4F1F-BD70-A6AED16D160F}"/>
    <cellStyle name="Notas 2 4 2 2 2 12" xfId="30798" xr:uid="{DD01CA37-D884-46D7-A963-29E87AA457A4}"/>
    <cellStyle name="Notas 2 4 2 2 2 13" xfId="30799" xr:uid="{8D865232-1FB2-43D4-993E-0A1A3512C7C4}"/>
    <cellStyle name="Notas 2 4 2 2 2 14" xfId="30800" xr:uid="{0E0A4779-1627-4DA7-A330-03289747F51D}"/>
    <cellStyle name="Notas 2 4 2 2 2 15" xfId="30801" xr:uid="{4E51FDA5-4122-4EAE-A970-7A0375F0A478}"/>
    <cellStyle name="Notas 2 4 2 2 2 16" xfId="30802" xr:uid="{05710271-8719-433C-976D-A869F62A59BC}"/>
    <cellStyle name="Notas 2 4 2 2 2 17" xfId="30803" xr:uid="{53AB50AB-FA5E-451B-B31E-9507F74E2F63}"/>
    <cellStyle name="Notas 2 4 2 2 2 18" xfId="30804" xr:uid="{5CFD8474-0644-42BC-9835-8B9187D48027}"/>
    <cellStyle name="Notas 2 4 2 2 2 19" xfId="30805" xr:uid="{EE5E7DD9-12F8-42A6-80AA-97274E52F7DA}"/>
    <cellStyle name="Notas 2 4 2 2 2 2" xfId="30806" xr:uid="{62B7CDFD-7E74-475C-9FD1-6E64F3F6079F}"/>
    <cellStyle name="Notas 2 4 2 2 2 20" xfId="30807" xr:uid="{43D35F58-C0D5-456E-B860-3552C26E0C1F}"/>
    <cellStyle name="Notas 2 4 2 2 2 21" xfId="30808" xr:uid="{CC5AEEA0-6153-436D-A41C-25CD184A5CE3}"/>
    <cellStyle name="Notas 2 4 2 2 2 22" xfId="30809" xr:uid="{B5EF00F7-6A92-41B9-9DA0-0A463FB0C5FA}"/>
    <cellStyle name="Notas 2 4 2 2 2 23" xfId="30810" xr:uid="{FC591A48-84DA-4BBF-AB38-AB544F05A760}"/>
    <cellStyle name="Notas 2 4 2 2 2 24" xfId="30811" xr:uid="{08FB566B-D4B9-4680-A0E4-50DCAE0880F4}"/>
    <cellStyle name="Notas 2 4 2 2 2 25" xfId="30812" xr:uid="{B6DA1DC0-0C07-45FD-B412-9D8F9D468F86}"/>
    <cellStyle name="Notas 2 4 2 2 2 26" xfId="30813" xr:uid="{5D5625C7-3C30-4EC3-8EAB-F4218583069C}"/>
    <cellStyle name="Notas 2 4 2 2 2 27" xfId="30814" xr:uid="{2C027D69-0ACA-40EA-B41F-5C3EE890831B}"/>
    <cellStyle name="Notas 2 4 2 2 2 28" xfId="30815" xr:uid="{36CB129D-1615-4E8A-AE8E-D94224604967}"/>
    <cellStyle name="Notas 2 4 2 2 2 29" xfId="30816" xr:uid="{73991853-1A73-4F0E-904F-4936023F1403}"/>
    <cellStyle name="Notas 2 4 2 2 2 3" xfId="30817" xr:uid="{5B5BA445-00D1-4233-B273-A74AE3CF4511}"/>
    <cellStyle name="Notas 2 4 2 2 2 30" xfId="30818" xr:uid="{89EEB616-447A-4354-BE59-9FC83F0CB55E}"/>
    <cellStyle name="Notas 2 4 2 2 2 31" xfId="30819" xr:uid="{99DF2638-AFCA-43E3-A65A-21FFE6A55964}"/>
    <cellStyle name="Notas 2 4 2 2 2 4" xfId="30820" xr:uid="{D4703F60-B1C9-4B02-8B85-01B9A4D3CC1F}"/>
    <cellStyle name="Notas 2 4 2 2 2 5" xfId="30821" xr:uid="{720F207D-5396-4086-84FD-83224D7DACFD}"/>
    <cellStyle name="Notas 2 4 2 2 2 6" xfId="30822" xr:uid="{37D7B3B7-26BE-4CB1-BF9C-D6A5F82D109A}"/>
    <cellStyle name="Notas 2 4 2 2 2 7" xfId="30823" xr:uid="{A2BEC70D-0296-4216-944B-DACA50CE1E1F}"/>
    <cellStyle name="Notas 2 4 2 2 2 8" xfId="30824" xr:uid="{0EEF484E-55B2-4D97-855F-231C74D261D0}"/>
    <cellStyle name="Notas 2 4 2 2 2 9" xfId="30825" xr:uid="{DA01DBD6-6E1F-4275-8C56-E4DB2E392A5C}"/>
    <cellStyle name="Notas 2 4 2 2 20" xfId="30826" xr:uid="{95D376F9-0DBE-494D-984D-3D22D1550B80}"/>
    <cellStyle name="Notas 2 4 2 2 21" xfId="30827" xr:uid="{E963928B-A226-4CE1-9901-DFD9C8BAD214}"/>
    <cellStyle name="Notas 2 4 2 2 22" xfId="30828" xr:uid="{E584110D-553D-4EE4-BA68-A6DD7AD3CBB2}"/>
    <cellStyle name="Notas 2 4 2 2 23" xfId="30829" xr:uid="{343987AA-9FD8-4F24-98EF-4BAF3ADE3C8D}"/>
    <cellStyle name="Notas 2 4 2 2 24" xfId="30830" xr:uid="{C4648981-ADD5-415F-AC53-506940743852}"/>
    <cellStyle name="Notas 2 4 2 2 25" xfId="30831" xr:uid="{D84BE6BA-DD3C-45CB-A145-1D57003B6B6E}"/>
    <cellStyle name="Notas 2 4 2 2 26" xfId="30832" xr:uid="{D72AA8F4-B23B-4903-B783-B7E3FD9156BB}"/>
    <cellStyle name="Notas 2 4 2 2 27" xfId="30833" xr:uid="{86F28CBA-6377-4507-8579-FEC61C8B1483}"/>
    <cellStyle name="Notas 2 4 2 2 28" xfId="30834" xr:uid="{C40800BC-BEC0-4BE4-8C36-232FFCCFAEB6}"/>
    <cellStyle name="Notas 2 4 2 2 29" xfId="30835" xr:uid="{47032D1E-0628-4EB3-ADF4-EB71571882F1}"/>
    <cellStyle name="Notas 2 4 2 2 3" xfId="30836" xr:uid="{47DB809C-3706-46C0-B781-6A2F276C1179}"/>
    <cellStyle name="Notas 2 4 2 2 3 10" xfId="30837" xr:uid="{ED74302D-E822-4C0A-B298-310E208F87FC}"/>
    <cellStyle name="Notas 2 4 2 2 3 11" xfId="30838" xr:uid="{8F0EE465-5992-4AF5-915E-538BB8F77512}"/>
    <cellStyle name="Notas 2 4 2 2 3 12" xfId="30839" xr:uid="{241899A8-022C-422D-98EB-D10B307B697B}"/>
    <cellStyle name="Notas 2 4 2 2 3 13" xfId="30840" xr:uid="{12F8F1BC-E6A5-4240-B7DB-4B78DFB84025}"/>
    <cellStyle name="Notas 2 4 2 2 3 14" xfId="30841" xr:uid="{03E2D9A6-4D25-43FC-A69A-911FFB42E771}"/>
    <cellStyle name="Notas 2 4 2 2 3 15" xfId="30842" xr:uid="{086A6FD6-2B3E-4728-AD2E-6CB4F4C18672}"/>
    <cellStyle name="Notas 2 4 2 2 3 16" xfId="30843" xr:uid="{ABC9EF5A-987D-4E7F-8E28-B8F70ED40F6D}"/>
    <cellStyle name="Notas 2 4 2 2 3 17" xfId="30844" xr:uid="{72822FEB-98C9-42EC-B091-FFC57461A55A}"/>
    <cellStyle name="Notas 2 4 2 2 3 18" xfId="30845" xr:uid="{9A68940E-733E-46D1-933B-A215946FE298}"/>
    <cellStyle name="Notas 2 4 2 2 3 19" xfId="30846" xr:uid="{0AF18651-2BC3-49D1-91CE-2FDDE6C8C37A}"/>
    <cellStyle name="Notas 2 4 2 2 3 2" xfId="30847" xr:uid="{994739A3-274E-4DDB-B9C2-C72C227C4AB6}"/>
    <cellStyle name="Notas 2 4 2 2 3 20" xfId="30848" xr:uid="{21634099-CD1D-462F-835A-D6E888843E5E}"/>
    <cellStyle name="Notas 2 4 2 2 3 21" xfId="30849" xr:uid="{FB7056B6-EC3A-44B0-A91B-1971AD20321C}"/>
    <cellStyle name="Notas 2 4 2 2 3 22" xfId="30850" xr:uid="{95D2DE63-5DF2-4542-99CC-B099F6793B11}"/>
    <cellStyle name="Notas 2 4 2 2 3 23" xfId="30851" xr:uid="{CF57557E-E876-445C-AF2D-A472736382E7}"/>
    <cellStyle name="Notas 2 4 2 2 3 24" xfId="30852" xr:uid="{A4B096E8-A051-44DE-AA97-120B52C81C1A}"/>
    <cellStyle name="Notas 2 4 2 2 3 25" xfId="30853" xr:uid="{AA7CA66C-A182-41EA-A6E2-A72C7B584D19}"/>
    <cellStyle name="Notas 2 4 2 2 3 26" xfId="30854" xr:uid="{BCA7149B-EEB2-4314-A17B-8F49217E64CD}"/>
    <cellStyle name="Notas 2 4 2 2 3 27" xfId="30855" xr:uid="{5BA349FB-30DC-4956-A270-8BFBB75FF00C}"/>
    <cellStyle name="Notas 2 4 2 2 3 28" xfId="30856" xr:uid="{915F4331-A2CC-4B93-9EBC-8417643F6473}"/>
    <cellStyle name="Notas 2 4 2 2 3 29" xfId="30857" xr:uid="{BE4D33FD-ED18-46DB-885F-387A5FAED11F}"/>
    <cellStyle name="Notas 2 4 2 2 3 3" xfId="30858" xr:uid="{B162886D-6331-4F76-BF0C-E24823F8A1C5}"/>
    <cellStyle name="Notas 2 4 2 2 3 30" xfId="30859" xr:uid="{7A23EBA4-CB92-4CF7-9162-A0958A3BA7D9}"/>
    <cellStyle name="Notas 2 4 2 2 3 31" xfId="30860" xr:uid="{E00138E4-FCFA-4673-80C9-1D81F2587E1A}"/>
    <cellStyle name="Notas 2 4 2 2 3 4" xfId="30861" xr:uid="{3D0BECEB-BF15-40A1-8511-D8CF321E3876}"/>
    <cellStyle name="Notas 2 4 2 2 3 5" xfId="30862" xr:uid="{BA062467-17DF-4892-979D-9E3EF314A6D3}"/>
    <cellStyle name="Notas 2 4 2 2 3 6" xfId="30863" xr:uid="{E3FE903B-D71E-4E40-9A87-82E2D9EEFC1A}"/>
    <cellStyle name="Notas 2 4 2 2 3 7" xfId="30864" xr:uid="{47582652-5621-4A93-9186-3816684C65D0}"/>
    <cellStyle name="Notas 2 4 2 2 3 8" xfId="30865" xr:uid="{498E9B32-BF9C-4392-A9B2-D59C015619E8}"/>
    <cellStyle name="Notas 2 4 2 2 3 9" xfId="30866" xr:uid="{4AB337DE-15E9-4672-9DF4-42E9437DCC83}"/>
    <cellStyle name="Notas 2 4 2 2 30" xfId="30867" xr:uid="{2A41527B-07B9-46C8-895E-73EA5E971B70}"/>
    <cellStyle name="Notas 2 4 2 2 31" xfId="30868" xr:uid="{EF736E1D-77F5-4B5E-9198-6BB8301C5D66}"/>
    <cellStyle name="Notas 2 4 2 2 32" xfId="30869" xr:uid="{77C7BB52-7011-4313-9294-F44CAF738405}"/>
    <cellStyle name="Notas 2 4 2 2 33" xfId="30870" xr:uid="{19D69E65-B573-4035-A2F2-ED36D5621C81}"/>
    <cellStyle name="Notas 2 4 2 2 4" xfId="30871" xr:uid="{AE536ACB-8AE2-4088-ABC7-0D65D905D958}"/>
    <cellStyle name="Notas 2 4 2 2 5" xfId="30872" xr:uid="{257B8B16-8CC4-4EA4-BCB6-A6963F1967B2}"/>
    <cellStyle name="Notas 2 4 2 2 6" xfId="30873" xr:uid="{FD9B13ED-9F5F-4EAE-9026-2315922CBA01}"/>
    <cellStyle name="Notas 2 4 2 2 7" xfId="30874" xr:uid="{7157A739-95B3-491D-9F0E-B1C2C1B37C53}"/>
    <cellStyle name="Notas 2 4 2 2 8" xfId="30875" xr:uid="{A7C46AFC-387C-4044-8893-B09E423AD43C}"/>
    <cellStyle name="Notas 2 4 2 2 9" xfId="30876" xr:uid="{70D22DE5-6107-4B46-A82B-0D1F8D4D324D}"/>
    <cellStyle name="Notas 2 4 2 20" xfId="30877" xr:uid="{481D1CDA-0B93-4ED7-8E32-D2CDCCED7F54}"/>
    <cellStyle name="Notas 2 4 2 21" xfId="30878" xr:uid="{89575E90-4FF0-43E3-BA9F-44E745CEE597}"/>
    <cellStyle name="Notas 2 4 2 22" xfId="30879" xr:uid="{9B9E52A8-E5BA-4EFD-A3A0-0C0FB494E3D1}"/>
    <cellStyle name="Notas 2 4 2 23" xfId="30880" xr:uid="{448759FD-EC58-459D-A463-8F5A319A7438}"/>
    <cellStyle name="Notas 2 4 2 24" xfId="30881" xr:uid="{1C4CD32D-4DE5-4820-9772-2557EB68F5B9}"/>
    <cellStyle name="Notas 2 4 2 25" xfId="30882" xr:uid="{37EAADE2-2233-4A2B-B875-BEC27B260A1E}"/>
    <cellStyle name="Notas 2 4 2 26" xfId="30883" xr:uid="{202D54C3-D157-40BE-BCB8-2C9E3E6AD2BB}"/>
    <cellStyle name="Notas 2 4 2 27" xfId="30884" xr:uid="{68309D68-CDBF-4E43-BBFD-01B4652C8F71}"/>
    <cellStyle name="Notas 2 4 2 28" xfId="30885" xr:uid="{9CCA5623-9B93-4DB2-A94C-8F29E6DB07D5}"/>
    <cellStyle name="Notas 2 4 2 29" xfId="30886" xr:uid="{38C2699B-3337-47B2-B1A5-7EADE99D781A}"/>
    <cellStyle name="Notas 2 4 2 3" xfId="30887" xr:uid="{EFD745A5-056C-4123-A3C2-C964E23527BC}"/>
    <cellStyle name="Notas 2 4 2 3 10" xfId="30888" xr:uid="{425065AE-72DB-45D9-95EC-7C8A00FBA087}"/>
    <cellStyle name="Notas 2 4 2 3 11" xfId="30889" xr:uid="{FABED0F1-6891-47A4-9D80-7F21BC18BE1A}"/>
    <cellStyle name="Notas 2 4 2 3 12" xfId="30890" xr:uid="{1F1A2167-FD8E-4DF7-97EA-68025626BE8E}"/>
    <cellStyle name="Notas 2 4 2 3 13" xfId="30891" xr:uid="{8A6ECCB7-11A6-49A8-922C-48C7E93F8717}"/>
    <cellStyle name="Notas 2 4 2 3 14" xfId="30892" xr:uid="{5BBECD24-2B3B-469A-BC82-65E5B4D3C1A3}"/>
    <cellStyle name="Notas 2 4 2 3 15" xfId="30893" xr:uid="{A3FD01C6-ECB9-4878-8B9F-0F143573B6A4}"/>
    <cellStyle name="Notas 2 4 2 3 16" xfId="30894" xr:uid="{2C9426D7-1BFA-4E7A-8FA2-4D7F2E51B588}"/>
    <cellStyle name="Notas 2 4 2 3 17" xfId="30895" xr:uid="{CE8364CF-5D26-4350-8ABC-1B96BBCC8EFA}"/>
    <cellStyle name="Notas 2 4 2 3 18" xfId="30896" xr:uid="{3F5582DB-71A0-46F3-9E11-F4AF4CA48EC2}"/>
    <cellStyle name="Notas 2 4 2 3 19" xfId="30897" xr:uid="{E8410805-C93D-401B-956F-A9E3050F83B2}"/>
    <cellStyle name="Notas 2 4 2 3 2" xfId="30898" xr:uid="{5F7ABEE8-07C9-4DFD-8B6C-88FE2EC3E164}"/>
    <cellStyle name="Notas 2 4 2 3 2 10" xfId="30899" xr:uid="{C6CE5BC1-C4C7-40C2-BDE5-7EA1BE17B8A4}"/>
    <cellStyle name="Notas 2 4 2 3 2 11" xfId="30900" xr:uid="{85A78618-E278-4F36-88AE-7F4FE3D0AB85}"/>
    <cellStyle name="Notas 2 4 2 3 2 12" xfId="30901" xr:uid="{E5554AC9-AB2A-4DAD-916B-A9815FA63DCA}"/>
    <cellStyle name="Notas 2 4 2 3 2 13" xfId="30902" xr:uid="{FD4BB655-5B41-4930-8EEF-5D1AE7C67F76}"/>
    <cellStyle name="Notas 2 4 2 3 2 14" xfId="30903" xr:uid="{6E6BC668-228C-431D-89BA-1D2234EB8C7D}"/>
    <cellStyle name="Notas 2 4 2 3 2 15" xfId="30904" xr:uid="{0D40C6D9-1634-4FCF-9724-0F0D16F535FC}"/>
    <cellStyle name="Notas 2 4 2 3 2 16" xfId="30905" xr:uid="{BC2CD060-C70D-4982-A932-DFCCCD464419}"/>
    <cellStyle name="Notas 2 4 2 3 2 17" xfId="30906" xr:uid="{FE923AC0-DC6C-4629-A309-5A6CAA32DA19}"/>
    <cellStyle name="Notas 2 4 2 3 2 18" xfId="30907" xr:uid="{91BDAB89-2464-4E8A-814D-F98AB6B6D278}"/>
    <cellStyle name="Notas 2 4 2 3 2 19" xfId="30908" xr:uid="{B58ED43D-0C5D-4411-B447-42463646BD12}"/>
    <cellStyle name="Notas 2 4 2 3 2 2" xfId="30909" xr:uid="{C5E43AE1-A0D2-4E25-8528-D75D670CE123}"/>
    <cellStyle name="Notas 2 4 2 3 2 20" xfId="30910" xr:uid="{13A6D0C9-BD9B-4410-A490-A9F1785F8785}"/>
    <cellStyle name="Notas 2 4 2 3 2 21" xfId="30911" xr:uid="{6EEF50B8-CF11-403A-BFC4-AF676FCB1652}"/>
    <cellStyle name="Notas 2 4 2 3 2 22" xfId="30912" xr:uid="{3853E643-A2B2-440D-8270-239CD42FF73A}"/>
    <cellStyle name="Notas 2 4 2 3 2 23" xfId="30913" xr:uid="{BF8EC4DA-8ACF-4E19-9733-3E6F993C1DB4}"/>
    <cellStyle name="Notas 2 4 2 3 2 24" xfId="30914" xr:uid="{F1B5CEB7-ECEF-4972-9EB0-F4C057AC6262}"/>
    <cellStyle name="Notas 2 4 2 3 2 25" xfId="30915" xr:uid="{291BD865-5EB9-4653-87D1-0DB14FB3BB43}"/>
    <cellStyle name="Notas 2 4 2 3 2 26" xfId="30916" xr:uid="{5A595638-DAA0-452E-A04A-0617058646E0}"/>
    <cellStyle name="Notas 2 4 2 3 2 27" xfId="30917" xr:uid="{50559439-98C7-44BC-8DE3-D3C676B72BCF}"/>
    <cellStyle name="Notas 2 4 2 3 2 28" xfId="30918" xr:uid="{3CA21AEA-8E78-4E6A-982C-CBB8AE4F89A3}"/>
    <cellStyle name="Notas 2 4 2 3 2 29" xfId="30919" xr:uid="{000520D6-3389-446C-A403-6C178F008F22}"/>
    <cellStyle name="Notas 2 4 2 3 2 3" xfId="30920" xr:uid="{B6F021BB-1F31-4186-944D-0CD9C10E9B8C}"/>
    <cellStyle name="Notas 2 4 2 3 2 30" xfId="30921" xr:uid="{688FBD68-3E6D-42B1-A455-ED94AD124E1C}"/>
    <cellStyle name="Notas 2 4 2 3 2 31" xfId="30922" xr:uid="{7933A9D2-CE72-4BDF-AA5E-D8271626EC2D}"/>
    <cellStyle name="Notas 2 4 2 3 2 4" xfId="30923" xr:uid="{5E0D0274-563A-49B2-A2E9-B1750B41E64C}"/>
    <cellStyle name="Notas 2 4 2 3 2 5" xfId="30924" xr:uid="{E00141A2-616F-4CA3-8F19-B50E48296FF8}"/>
    <cellStyle name="Notas 2 4 2 3 2 6" xfId="30925" xr:uid="{3D688414-529E-486E-BA42-1C84AF3E8001}"/>
    <cellStyle name="Notas 2 4 2 3 2 7" xfId="30926" xr:uid="{3A5559F4-17C4-4923-9020-74478B4095A4}"/>
    <cellStyle name="Notas 2 4 2 3 2 8" xfId="30927" xr:uid="{9362CE29-F9C0-44C9-951E-B254C346F77E}"/>
    <cellStyle name="Notas 2 4 2 3 2 9" xfId="30928" xr:uid="{FB26DD10-D7C2-4F50-BC99-C5D9EED0CF23}"/>
    <cellStyle name="Notas 2 4 2 3 20" xfId="30929" xr:uid="{11431AED-A193-44A9-B001-3BEE30ECEF9D}"/>
    <cellStyle name="Notas 2 4 2 3 21" xfId="30930" xr:uid="{B94D499B-DD72-4215-80FF-CE95613E6A67}"/>
    <cellStyle name="Notas 2 4 2 3 22" xfId="30931" xr:uid="{1CDF9B47-9551-4426-9541-714D52261005}"/>
    <cellStyle name="Notas 2 4 2 3 23" xfId="30932" xr:uid="{F4CF679B-1E18-4EEE-BC41-D2F6E270963C}"/>
    <cellStyle name="Notas 2 4 2 3 24" xfId="30933" xr:uid="{5FAD694F-FD72-4ECD-A5A6-5499EE980C57}"/>
    <cellStyle name="Notas 2 4 2 3 25" xfId="30934" xr:uid="{865FDF02-52F1-4DF5-AD83-63BE4A5673C7}"/>
    <cellStyle name="Notas 2 4 2 3 26" xfId="30935" xr:uid="{B4DB7584-8D56-4942-9C5D-224733A75CCB}"/>
    <cellStyle name="Notas 2 4 2 3 27" xfId="30936" xr:uid="{19E62A9E-296C-4D99-BA93-5ACFB5D54006}"/>
    <cellStyle name="Notas 2 4 2 3 28" xfId="30937" xr:uid="{6EB756DD-B52A-4297-99BF-58D1249D45F6}"/>
    <cellStyle name="Notas 2 4 2 3 29" xfId="30938" xr:uid="{8BE8282B-476A-4EAC-B494-B69C13E49010}"/>
    <cellStyle name="Notas 2 4 2 3 3" xfId="30939" xr:uid="{99B0B3A7-9CA4-4A0F-95F5-8366E545E263}"/>
    <cellStyle name="Notas 2 4 2 3 3 10" xfId="30940" xr:uid="{5FFC4FBB-8512-40D8-9CD8-7D4B42FD104A}"/>
    <cellStyle name="Notas 2 4 2 3 3 11" xfId="30941" xr:uid="{D8440E47-CC17-407C-AA16-48137D02C585}"/>
    <cellStyle name="Notas 2 4 2 3 3 12" xfId="30942" xr:uid="{0EF8D8C7-AAF7-4249-B288-069B920503B7}"/>
    <cellStyle name="Notas 2 4 2 3 3 13" xfId="30943" xr:uid="{3296A16F-FC4D-4604-AB22-73E3800C2554}"/>
    <cellStyle name="Notas 2 4 2 3 3 14" xfId="30944" xr:uid="{2E5BB9D4-2142-4715-9694-D94DD9C4C26F}"/>
    <cellStyle name="Notas 2 4 2 3 3 15" xfId="30945" xr:uid="{83F4D6D2-F198-41F4-BCB9-9B30AA1DE86A}"/>
    <cellStyle name="Notas 2 4 2 3 3 16" xfId="30946" xr:uid="{1E42F3FC-60D2-411E-AC46-116064D4269C}"/>
    <cellStyle name="Notas 2 4 2 3 3 17" xfId="30947" xr:uid="{123C300C-B954-4046-9FFC-7DD6E5B18FA1}"/>
    <cellStyle name="Notas 2 4 2 3 3 18" xfId="30948" xr:uid="{6209AE33-10FB-43FB-8EB5-5645576EA356}"/>
    <cellStyle name="Notas 2 4 2 3 3 19" xfId="30949" xr:uid="{D189B370-65C4-4521-8644-DFD56B6702E9}"/>
    <cellStyle name="Notas 2 4 2 3 3 2" xfId="30950" xr:uid="{732595E5-05ED-4E1A-9CAA-911B87B301FD}"/>
    <cellStyle name="Notas 2 4 2 3 3 20" xfId="30951" xr:uid="{A8C7671C-F764-4358-B77A-438AE6F38B52}"/>
    <cellStyle name="Notas 2 4 2 3 3 21" xfId="30952" xr:uid="{9CBEB4A6-7848-49F4-90C5-47F950D79917}"/>
    <cellStyle name="Notas 2 4 2 3 3 22" xfId="30953" xr:uid="{97DB3AB5-8DCB-4189-88F8-B1155B3805FC}"/>
    <cellStyle name="Notas 2 4 2 3 3 23" xfId="30954" xr:uid="{353B6B2D-B193-4A2F-AA4A-5A80DF1DF140}"/>
    <cellStyle name="Notas 2 4 2 3 3 24" xfId="30955" xr:uid="{364E3F52-6945-49A7-AC6D-DE2489D6AB19}"/>
    <cellStyle name="Notas 2 4 2 3 3 25" xfId="30956" xr:uid="{5FBC9BC6-B0E6-4B01-9418-D11C108580A5}"/>
    <cellStyle name="Notas 2 4 2 3 3 26" xfId="30957" xr:uid="{BFCA5096-45C0-4148-8C0E-717786E74A94}"/>
    <cellStyle name="Notas 2 4 2 3 3 27" xfId="30958" xr:uid="{E0AB3355-FE38-412E-A5EE-3DDCFBC2FD9C}"/>
    <cellStyle name="Notas 2 4 2 3 3 28" xfId="30959" xr:uid="{108A4E90-F15D-4ADD-B37C-EDFFEE7B3659}"/>
    <cellStyle name="Notas 2 4 2 3 3 29" xfId="30960" xr:uid="{98167091-1561-4117-A35A-78599BB6BBC5}"/>
    <cellStyle name="Notas 2 4 2 3 3 3" xfId="30961" xr:uid="{47F6BB83-51AE-4E25-B5D3-E3C88D45D1A5}"/>
    <cellStyle name="Notas 2 4 2 3 3 30" xfId="30962" xr:uid="{5EC671B8-D733-4D59-BA61-4B0D34926443}"/>
    <cellStyle name="Notas 2 4 2 3 3 31" xfId="30963" xr:uid="{16DF92C5-9CE8-4C4B-A1DA-A1F618942370}"/>
    <cellStyle name="Notas 2 4 2 3 3 4" xfId="30964" xr:uid="{0DC46221-9968-4BBC-AC49-52284D615FFE}"/>
    <cellStyle name="Notas 2 4 2 3 3 5" xfId="30965" xr:uid="{4E2F7782-7B24-47BC-ADA4-5A1F2ACC0E28}"/>
    <cellStyle name="Notas 2 4 2 3 3 6" xfId="30966" xr:uid="{595F4A1E-CE36-43D1-8523-FE575DDC3404}"/>
    <cellStyle name="Notas 2 4 2 3 3 7" xfId="30967" xr:uid="{8B6EB9A2-AE1E-4074-BED8-AB438023F0DE}"/>
    <cellStyle name="Notas 2 4 2 3 3 8" xfId="30968" xr:uid="{7CEAFD80-C481-4BAD-A853-B17F2F6B6702}"/>
    <cellStyle name="Notas 2 4 2 3 3 9" xfId="30969" xr:uid="{51FB3D8F-25E7-4347-A565-BFC169B55195}"/>
    <cellStyle name="Notas 2 4 2 3 30" xfId="30970" xr:uid="{11343B51-26D9-4B14-86B6-E8CF95529EEA}"/>
    <cellStyle name="Notas 2 4 2 3 31" xfId="30971" xr:uid="{C213B145-41F7-4A24-B894-F1D13A7FA213}"/>
    <cellStyle name="Notas 2 4 2 3 32" xfId="30972" xr:uid="{5FCF9989-5594-43F2-AD08-010EE88319F3}"/>
    <cellStyle name="Notas 2 4 2 3 33" xfId="30973" xr:uid="{896C15C0-5166-4E13-89FF-6331E0E74025}"/>
    <cellStyle name="Notas 2 4 2 3 4" xfId="30974" xr:uid="{EA772A75-FE94-484C-8618-93DBEC6CDAC0}"/>
    <cellStyle name="Notas 2 4 2 3 5" xfId="30975" xr:uid="{D4BCD3D9-F1CB-4BA2-B36F-29FB884770E6}"/>
    <cellStyle name="Notas 2 4 2 3 6" xfId="30976" xr:uid="{80516189-2753-4623-A733-C4343A951FBB}"/>
    <cellStyle name="Notas 2 4 2 3 7" xfId="30977" xr:uid="{EB8B13D5-682C-4176-B180-0B3BE3F3FA50}"/>
    <cellStyle name="Notas 2 4 2 3 8" xfId="30978" xr:uid="{4E718406-D74A-42A3-925B-0A73FFE63D78}"/>
    <cellStyle name="Notas 2 4 2 3 9" xfId="30979" xr:uid="{43595C5F-A01F-4431-8D37-8C22793598C4}"/>
    <cellStyle name="Notas 2 4 2 30" xfId="30980" xr:uid="{29A335A4-1857-4C20-9CFF-ECB9544FD87F}"/>
    <cellStyle name="Notas 2 4 2 31" xfId="30981" xr:uid="{202CC159-EAAD-4ED2-B2A5-AA3DE366B40A}"/>
    <cellStyle name="Notas 2 4 2 32" xfId="30982" xr:uid="{2628F08D-1BA3-42BA-A99D-CDD67950A322}"/>
    <cellStyle name="Notas 2 4 2 33" xfId="30983" xr:uid="{3F0A565B-0BEB-4CA0-A154-72162B18E5DC}"/>
    <cellStyle name="Notas 2 4 2 34" xfId="30984" xr:uid="{166D5F92-D0BE-4DBE-8353-F3B3EAF5D0FB}"/>
    <cellStyle name="Notas 2 4 2 35" xfId="30985" xr:uid="{89EF7B74-3188-4C1F-BA47-199F244775B3}"/>
    <cellStyle name="Notas 2 4 2 36" xfId="30986" xr:uid="{43147ED9-436A-4FAE-ABEF-5DC7B357F0CC}"/>
    <cellStyle name="Notas 2 4 2 4" xfId="30987" xr:uid="{60F0BEBC-13C0-46BE-8660-C2C02AD4AA4C}"/>
    <cellStyle name="Notas 2 4 2 4 10" xfId="30988" xr:uid="{848E1F5A-1FFF-4D25-BC75-B09299A439FD}"/>
    <cellStyle name="Notas 2 4 2 4 11" xfId="30989" xr:uid="{598281F2-B955-4706-823E-5A986C0756D1}"/>
    <cellStyle name="Notas 2 4 2 4 12" xfId="30990" xr:uid="{4269B482-B0CB-4707-9360-9045A9DA753A}"/>
    <cellStyle name="Notas 2 4 2 4 13" xfId="30991" xr:uid="{BE2F33BE-71BC-44D2-8B78-7F8B5EAB0448}"/>
    <cellStyle name="Notas 2 4 2 4 14" xfId="30992" xr:uid="{DC5D0ABD-9176-4C73-B357-C3DA6FAC740B}"/>
    <cellStyle name="Notas 2 4 2 4 15" xfId="30993" xr:uid="{3C1CFDB4-432E-4B46-A7D2-DD94EFFD8CBE}"/>
    <cellStyle name="Notas 2 4 2 4 16" xfId="30994" xr:uid="{498C076C-595C-4FCD-AF43-F8418F9B7F7B}"/>
    <cellStyle name="Notas 2 4 2 4 17" xfId="30995" xr:uid="{58517BF0-AA5E-4B58-A109-32DD6D424B0E}"/>
    <cellStyle name="Notas 2 4 2 4 18" xfId="30996" xr:uid="{A634E491-CA4A-442A-997E-25CC683EB15C}"/>
    <cellStyle name="Notas 2 4 2 4 19" xfId="30997" xr:uid="{38917DAC-DC33-4FE8-BB91-870381AD87D1}"/>
    <cellStyle name="Notas 2 4 2 4 2" xfId="30998" xr:uid="{4AB52067-775C-4113-B7C4-2C74F92267B6}"/>
    <cellStyle name="Notas 2 4 2 4 2 10" xfId="30999" xr:uid="{4152F405-B7A3-4192-BC01-54F4C56218E8}"/>
    <cellStyle name="Notas 2 4 2 4 2 11" xfId="31000" xr:uid="{02101B32-6449-4862-80B7-4AEA0687DF7C}"/>
    <cellStyle name="Notas 2 4 2 4 2 12" xfId="31001" xr:uid="{8127A65C-3FA9-42B2-B02D-57B41C3F9155}"/>
    <cellStyle name="Notas 2 4 2 4 2 13" xfId="31002" xr:uid="{651D3CF6-13A6-4899-95FB-99210BADA075}"/>
    <cellStyle name="Notas 2 4 2 4 2 14" xfId="31003" xr:uid="{A5B38933-100E-47DE-AB9A-6F7EB7CACA74}"/>
    <cellStyle name="Notas 2 4 2 4 2 15" xfId="31004" xr:uid="{35F67809-3E6C-4016-999D-D2BF6FCECE43}"/>
    <cellStyle name="Notas 2 4 2 4 2 16" xfId="31005" xr:uid="{5096CABF-E4F9-4443-A0B9-C89AF79C391F}"/>
    <cellStyle name="Notas 2 4 2 4 2 17" xfId="31006" xr:uid="{95AA9D50-33A7-4A40-9FD7-BB0FF6D47831}"/>
    <cellStyle name="Notas 2 4 2 4 2 18" xfId="31007" xr:uid="{BF4EB0DC-9C3A-48D7-ADDE-4C8162868D10}"/>
    <cellStyle name="Notas 2 4 2 4 2 19" xfId="31008" xr:uid="{EE4530A3-834E-49AA-894C-5671AADB1B73}"/>
    <cellStyle name="Notas 2 4 2 4 2 2" xfId="31009" xr:uid="{3FB68D60-579D-43F9-BB72-C676208766F8}"/>
    <cellStyle name="Notas 2 4 2 4 2 20" xfId="31010" xr:uid="{E3CA67A0-CE47-4B8F-AEF3-BCFDA1D01D3B}"/>
    <cellStyle name="Notas 2 4 2 4 2 21" xfId="31011" xr:uid="{46D29F3F-E909-4DE6-9AE9-AAF46F1B0041}"/>
    <cellStyle name="Notas 2 4 2 4 2 22" xfId="31012" xr:uid="{C2955566-5337-45D5-A4D2-98F90B631EF6}"/>
    <cellStyle name="Notas 2 4 2 4 2 23" xfId="31013" xr:uid="{A745E7E9-A8A6-4F9B-9E47-4863BCCD0A69}"/>
    <cellStyle name="Notas 2 4 2 4 2 24" xfId="31014" xr:uid="{F0042CB2-690A-455D-9730-FB38D6E8BEE5}"/>
    <cellStyle name="Notas 2 4 2 4 2 25" xfId="31015" xr:uid="{C1703FA1-22BF-480E-882A-3BE24AF6DA55}"/>
    <cellStyle name="Notas 2 4 2 4 2 26" xfId="31016" xr:uid="{29B52CAA-1285-44D7-B523-F768B805C479}"/>
    <cellStyle name="Notas 2 4 2 4 2 27" xfId="31017" xr:uid="{0E3C01B5-7A05-4567-90F2-59EBE0FF7004}"/>
    <cellStyle name="Notas 2 4 2 4 2 28" xfId="31018" xr:uid="{B7A4B0E8-1C77-45CC-8DAA-3BD81C832BB8}"/>
    <cellStyle name="Notas 2 4 2 4 2 29" xfId="31019" xr:uid="{067AC347-B61E-42B0-B3F9-93900E00A42F}"/>
    <cellStyle name="Notas 2 4 2 4 2 3" xfId="31020" xr:uid="{976A3A87-174C-4A2A-AD5B-70234A3CC8B5}"/>
    <cellStyle name="Notas 2 4 2 4 2 30" xfId="31021" xr:uid="{A422E1B1-83BE-4892-A869-66BE0C2B9BF2}"/>
    <cellStyle name="Notas 2 4 2 4 2 31" xfId="31022" xr:uid="{BD7705BE-9282-4ADC-9521-284F9BD6CB7E}"/>
    <cellStyle name="Notas 2 4 2 4 2 4" xfId="31023" xr:uid="{E06CEEFD-C489-48F7-88FB-5AEA940DC523}"/>
    <cellStyle name="Notas 2 4 2 4 2 5" xfId="31024" xr:uid="{2FDA4B72-62B1-4FF7-9192-B2276FC74274}"/>
    <cellStyle name="Notas 2 4 2 4 2 6" xfId="31025" xr:uid="{C95DEA7A-7A38-42D7-8F9C-AC0C1F87330D}"/>
    <cellStyle name="Notas 2 4 2 4 2 7" xfId="31026" xr:uid="{70730A6C-F076-4F69-AB89-9275EB625D8E}"/>
    <cellStyle name="Notas 2 4 2 4 2 8" xfId="31027" xr:uid="{5ED3E3CB-3A93-43A2-85EE-F8900658C06A}"/>
    <cellStyle name="Notas 2 4 2 4 2 9" xfId="31028" xr:uid="{AAD9B218-8F45-41E9-9727-87703A4D4395}"/>
    <cellStyle name="Notas 2 4 2 4 20" xfId="31029" xr:uid="{6FD2C4C6-E953-48A0-BEEF-BA1527FE9BCB}"/>
    <cellStyle name="Notas 2 4 2 4 21" xfId="31030" xr:uid="{14851D77-E025-451F-91A3-E7AA43D7AF27}"/>
    <cellStyle name="Notas 2 4 2 4 22" xfId="31031" xr:uid="{40188466-0CE6-412C-9941-BF471CE5D414}"/>
    <cellStyle name="Notas 2 4 2 4 23" xfId="31032" xr:uid="{087F1F5E-1D10-41BB-A525-46D9A4FDDFA1}"/>
    <cellStyle name="Notas 2 4 2 4 24" xfId="31033" xr:uid="{30C53C47-8194-4903-8921-612A187DB7EE}"/>
    <cellStyle name="Notas 2 4 2 4 25" xfId="31034" xr:uid="{4C6BF6A3-266C-41DC-AEF4-C1E6C42BDAEB}"/>
    <cellStyle name="Notas 2 4 2 4 26" xfId="31035" xr:uid="{E6B9A7AF-9CEA-444B-A96F-38285D84F7AE}"/>
    <cellStyle name="Notas 2 4 2 4 27" xfId="31036" xr:uid="{E107E4F7-D0E1-41CC-A53F-4AA12453F676}"/>
    <cellStyle name="Notas 2 4 2 4 28" xfId="31037" xr:uid="{BA6702E9-72C7-4A58-BE91-57A85A82D8BA}"/>
    <cellStyle name="Notas 2 4 2 4 29" xfId="31038" xr:uid="{5B2CB8DD-5A4D-47C3-9F7E-336EA1261912}"/>
    <cellStyle name="Notas 2 4 2 4 3" xfId="31039" xr:uid="{4351A4E5-0C4E-42F9-AE80-DD9DBDC7F385}"/>
    <cellStyle name="Notas 2 4 2 4 3 10" xfId="31040" xr:uid="{F6187EAF-C6E8-47ED-A01F-BCAFC611B2A1}"/>
    <cellStyle name="Notas 2 4 2 4 3 11" xfId="31041" xr:uid="{8FCE2FB0-ABB9-4202-9975-D026B02A379A}"/>
    <cellStyle name="Notas 2 4 2 4 3 12" xfId="31042" xr:uid="{535D5BCA-2ADB-45B3-85E4-CE393C741321}"/>
    <cellStyle name="Notas 2 4 2 4 3 13" xfId="31043" xr:uid="{3A5B959F-FF99-4B88-A410-3DFD2410C5F3}"/>
    <cellStyle name="Notas 2 4 2 4 3 14" xfId="31044" xr:uid="{6AF05D8A-A99F-49BF-B87C-DF3B1F7B38C4}"/>
    <cellStyle name="Notas 2 4 2 4 3 15" xfId="31045" xr:uid="{B8437DCA-9157-4449-9E37-AC55D64ADE32}"/>
    <cellStyle name="Notas 2 4 2 4 3 16" xfId="31046" xr:uid="{CDAAC6B8-17AA-4022-8755-DB4CDCCCB241}"/>
    <cellStyle name="Notas 2 4 2 4 3 17" xfId="31047" xr:uid="{DE5D2A5C-F306-40CD-BAE6-BAD0F56A8E88}"/>
    <cellStyle name="Notas 2 4 2 4 3 18" xfId="31048" xr:uid="{1AF3A9AF-5B28-4CFE-B3A3-45E60105BCC2}"/>
    <cellStyle name="Notas 2 4 2 4 3 19" xfId="31049" xr:uid="{C3A300D6-B990-42A4-A05D-855AB33F7DCC}"/>
    <cellStyle name="Notas 2 4 2 4 3 2" xfId="31050" xr:uid="{3C7B817C-815A-43A1-B06F-B5EE1D368E55}"/>
    <cellStyle name="Notas 2 4 2 4 3 20" xfId="31051" xr:uid="{25B4950B-0E72-43D4-B24A-B5AA2217C23A}"/>
    <cellStyle name="Notas 2 4 2 4 3 21" xfId="31052" xr:uid="{4A91049B-85C4-4B8E-BF45-67A9D185D23B}"/>
    <cellStyle name="Notas 2 4 2 4 3 22" xfId="31053" xr:uid="{E3F7DDE6-0781-4C0A-A364-6F94599F8068}"/>
    <cellStyle name="Notas 2 4 2 4 3 23" xfId="31054" xr:uid="{58961E47-6F97-4C87-85C3-6625385F56FF}"/>
    <cellStyle name="Notas 2 4 2 4 3 24" xfId="31055" xr:uid="{66C86CAE-968F-4987-8D17-63FFD818F077}"/>
    <cellStyle name="Notas 2 4 2 4 3 25" xfId="31056" xr:uid="{5E507476-3A65-42CA-B9B4-29C6F88CEBEF}"/>
    <cellStyle name="Notas 2 4 2 4 3 26" xfId="31057" xr:uid="{1334A20B-17F8-4774-9606-0EC1DC1A9009}"/>
    <cellStyle name="Notas 2 4 2 4 3 27" xfId="31058" xr:uid="{C0C02B6F-9FF3-4B31-83E4-E92B190AABAD}"/>
    <cellStyle name="Notas 2 4 2 4 3 28" xfId="31059" xr:uid="{D63219A5-1C86-4B2D-B8B9-5410B07D6ED9}"/>
    <cellStyle name="Notas 2 4 2 4 3 29" xfId="31060" xr:uid="{AC6473D1-6498-44A3-826D-4CA0EDF3165E}"/>
    <cellStyle name="Notas 2 4 2 4 3 3" xfId="31061" xr:uid="{1C500DE3-9F71-4D3E-BBDD-ECA95A01182A}"/>
    <cellStyle name="Notas 2 4 2 4 3 30" xfId="31062" xr:uid="{0F70134E-AC3C-4ED2-9CD6-27F551FE0165}"/>
    <cellStyle name="Notas 2 4 2 4 3 31" xfId="31063" xr:uid="{DEE888BD-A9AA-4548-916E-FF8F6931CFF1}"/>
    <cellStyle name="Notas 2 4 2 4 3 4" xfId="31064" xr:uid="{16F1E89B-B9AC-4C63-A7EC-CB5D2B83A92E}"/>
    <cellStyle name="Notas 2 4 2 4 3 5" xfId="31065" xr:uid="{E31C1577-A77B-4CCC-9BE0-7711D82F5E56}"/>
    <cellStyle name="Notas 2 4 2 4 3 6" xfId="31066" xr:uid="{AE9B6857-C531-4069-ABB0-8D5C583471A1}"/>
    <cellStyle name="Notas 2 4 2 4 3 7" xfId="31067" xr:uid="{A1E3ABBB-F46C-49B1-91A3-9018795FD36D}"/>
    <cellStyle name="Notas 2 4 2 4 3 8" xfId="31068" xr:uid="{5F77876F-6E55-4E55-8E56-97EA63AD666F}"/>
    <cellStyle name="Notas 2 4 2 4 3 9" xfId="31069" xr:uid="{4195E747-0B30-4162-95F6-0035EE7F42B0}"/>
    <cellStyle name="Notas 2 4 2 4 30" xfId="31070" xr:uid="{41DE003C-EB49-4E1D-A509-C5E4738DA3B2}"/>
    <cellStyle name="Notas 2 4 2 4 31" xfId="31071" xr:uid="{2B349F8A-C181-4B9F-A5D0-56DFB6C8615B}"/>
    <cellStyle name="Notas 2 4 2 4 32" xfId="31072" xr:uid="{693D5AAA-2A4D-43CD-A526-9BB91189C5FD}"/>
    <cellStyle name="Notas 2 4 2 4 33" xfId="31073" xr:uid="{97E4AE76-0DE6-4EDF-9230-021BB1FAD8BD}"/>
    <cellStyle name="Notas 2 4 2 4 4" xfId="31074" xr:uid="{84F5FF5D-5EAB-4982-96C3-87685950EB1B}"/>
    <cellStyle name="Notas 2 4 2 4 5" xfId="31075" xr:uid="{2ACCC9D0-E156-45DD-9518-0006814B8E01}"/>
    <cellStyle name="Notas 2 4 2 4 6" xfId="31076" xr:uid="{7D237EE7-DBC8-4B9E-B5D1-9FE8BCF4962C}"/>
    <cellStyle name="Notas 2 4 2 4 7" xfId="31077" xr:uid="{E1DE9F61-A764-478C-9E59-BECBD9AD15C5}"/>
    <cellStyle name="Notas 2 4 2 4 8" xfId="31078" xr:uid="{4C119796-291A-4221-A81A-8FD839E9E15D}"/>
    <cellStyle name="Notas 2 4 2 4 9" xfId="31079" xr:uid="{34A5DFDB-3809-4B7B-B173-A8D12AD346F6}"/>
    <cellStyle name="Notas 2 4 2 5" xfId="31080" xr:uid="{FF4C4EF6-35AB-498B-9C93-5705845F3382}"/>
    <cellStyle name="Notas 2 4 2 5 10" xfId="31081" xr:uid="{55A0FEE1-5A1F-4000-8CF9-7C33BE2DE8B5}"/>
    <cellStyle name="Notas 2 4 2 5 11" xfId="31082" xr:uid="{9BD6A535-834F-4F07-AB6B-A771C6BED937}"/>
    <cellStyle name="Notas 2 4 2 5 12" xfId="31083" xr:uid="{954DAC9D-650C-4F9C-B7C8-0314699E3B45}"/>
    <cellStyle name="Notas 2 4 2 5 13" xfId="31084" xr:uid="{26CB3B30-E077-4BF1-91A9-284B37C78411}"/>
    <cellStyle name="Notas 2 4 2 5 14" xfId="31085" xr:uid="{4E7F3314-8576-480E-891F-E5E9345551F6}"/>
    <cellStyle name="Notas 2 4 2 5 15" xfId="31086" xr:uid="{2BEC3188-9128-4CD7-8E26-3DBD5FDBE4BB}"/>
    <cellStyle name="Notas 2 4 2 5 16" xfId="31087" xr:uid="{7E9ECD2D-CA68-427A-A59A-ABD5FFE5B263}"/>
    <cellStyle name="Notas 2 4 2 5 17" xfId="31088" xr:uid="{F31DDD3F-8123-4DCD-80D2-1FEEA8AAB466}"/>
    <cellStyle name="Notas 2 4 2 5 18" xfId="31089" xr:uid="{D533A08A-08DF-43EF-8462-7CF3A04AEC2E}"/>
    <cellStyle name="Notas 2 4 2 5 19" xfId="31090" xr:uid="{7F19F6CC-BE0B-4792-B059-4724895509EB}"/>
    <cellStyle name="Notas 2 4 2 5 2" xfId="31091" xr:uid="{EE313A8B-6DE7-4E7B-BC3A-1223BB20BAC2}"/>
    <cellStyle name="Notas 2 4 2 5 20" xfId="31092" xr:uid="{48B0C0AC-6081-40DA-8785-E2AE033132CD}"/>
    <cellStyle name="Notas 2 4 2 5 21" xfId="31093" xr:uid="{44352D24-EC08-493D-830D-F3CEA907489A}"/>
    <cellStyle name="Notas 2 4 2 5 22" xfId="31094" xr:uid="{88F7EE74-2007-4E0A-A567-0A1349E3A465}"/>
    <cellStyle name="Notas 2 4 2 5 23" xfId="31095" xr:uid="{DAD39409-52BF-45BC-BB22-3D8E3E13CE10}"/>
    <cellStyle name="Notas 2 4 2 5 24" xfId="31096" xr:uid="{3FE1B6FD-4AA7-43AE-B0A4-4A7BF28AEE9E}"/>
    <cellStyle name="Notas 2 4 2 5 25" xfId="31097" xr:uid="{8CCE5984-D775-467B-8039-112AC15B110B}"/>
    <cellStyle name="Notas 2 4 2 5 26" xfId="31098" xr:uid="{C78739F4-8EB7-463B-9507-F93106ACC06A}"/>
    <cellStyle name="Notas 2 4 2 5 27" xfId="31099" xr:uid="{3A6E0DC4-6348-40C8-8BDC-EE819B08C090}"/>
    <cellStyle name="Notas 2 4 2 5 28" xfId="31100" xr:uid="{2E3107C9-C81D-4689-9316-335920F9659F}"/>
    <cellStyle name="Notas 2 4 2 5 29" xfId="31101" xr:uid="{FC315795-CF5C-4616-83A7-E4295FA8058B}"/>
    <cellStyle name="Notas 2 4 2 5 3" xfId="31102" xr:uid="{E8A651D9-C615-490F-B675-96E31CD8DFE3}"/>
    <cellStyle name="Notas 2 4 2 5 30" xfId="31103" xr:uid="{5F92CAD4-B756-43D6-A822-B133C3546159}"/>
    <cellStyle name="Notas 2 4 2 5 31" xfId="31104" xr:uid="{9CFB0C27-BD29-4DB7-8BE9-15C19FA83E4B}"/>
    <cellStyle name="Notas 2 4 2 5 4" xfId="31105" xr:uid="{21D262D4-612C-403F-9C6A-2D19A03C8BE3}"/>
    <cellStyle name="Notas 2 4 2 5 5" xfId="31106" xr:uid="{2FB24622-9A40-4DF7-B5C6-2A27C1CE5D7B}"/>
    <cellStyle name="Notas 2 4 2 5 6" xfId="31107" xr:uid="{D6142A7B-05FA-4B35-A33D-CF20F3DA52D0}"/>
    <cellStyle name="Notas 2 4 2 5 7" xfId="31108" xr:uid="{E15D66F8-2492-4BBF-9B78-44211A18DA2F}"/>
    <cellStyle name="Notas 2 4 2 5 8" xfId="31109" xr:uid="{3BFE48F2-ACB1-4DAD-BD83-63C50C1D0875}"/>
    <cellStyle name="Notas 2 4 2 5 9" xfId="31110" xr:uid="{F81E0FD5-9BF3-4115-A91F-0866E22143DE}"/>
    <cellStyle name="Notas 2 4 2 6" xfId="31111" xr:uid="{61C9F7EB-EE2D-446E-8891-5CF7B249E5A1}"/>
    <cellStyle name="Notas 2 4 2 6 10" xfId="31112" xr:uid="{A606D35B-37BE-469D-B876-11D498D5C4C6}"/>
    <cellStyle name="Notas 2 4 2 6 11" xfId="31113" xr:uid="{F25169CF-A7F7-4D59-80A8-89B1F5483897}"/>
    <cellStyle name="Notas 2 4 2 6 12" xfId="31114" xr:uid="{97333429-B331-49A6-99D4-13C7568CE00E}"/>
    <cellStyle name="Notas 2 4 2 6 13" xfId="31115" xr:uid="{95261D4F-E9FD-42EF-8691-CE5ED6F4FB04}"/>
    <cellStyle name="Notas 2 4 2 6 14" xfId="31116" xr:uid="{A2088260-8DB9-4582-82E9-54F02C68ADE9}"/>
    <cellStyle name="Notas 2 4 2 6 15" xfId="31117" xr:uid="{FBB99F7D-4913-4B36-AE5E-B3131F65C7A7}"/>
    <cellStyle name="Notas 2 4 2 6 16" xfId="31118" xr:uid="{D73BCADE-9FC3-412C-9871-D9BAD8EA85A7}"/>
    <cellStyle name="Notas 2 4 2 6 17" xfId="31119" xr:uid="{FD762788-9741-481A-9485-914A65E23782}"/>
    <cellStyle name="Notas 2 4 2 6 18" xfId="31120" xr:uid="{256BECC1-23D4-4175-A847-6A81AFDB66F8}"/>
    <cellStyle name="Notas 2 4 2 6 19" xfId="31121" xr:uid="{5023AC1E-13A2-461A-9A17-4554E23910DC}"/>
    <cellStyle name="Notas 2 4 2 6 2" xfId="31122" xr:uid="{A71D11F3-1279-40E6-9F36-8A056DB891DF}"/>
    <cellStyle name="Notas 2 4 2 6 20" xfId="31123" xr:uid="{5C0EAB06-A3D6-4DD7-B100-D2FE81DC8F88}"/>
    <cellStyle name="Notas 2 4 2 6 21" xfId="31124" xr:uid="{2EBDD0AB-EB39-4E47-BA5D-7FD099F08EE8}"/>
    <cellStyle name="Notas 2 4 2 6 22" xfId="31125" xr:uid="{D991D4F0-8232-4EFE-B71D-0A3B1545A5F5}"/>
    <cellStyle name="Notas 2 4 2 6 23" xfId="31126" xr:uid="{940D8749-5B5D-4184-B469-D097A9BF7E32}"/>
    <cellStyle name="Notas 2 4 2 6 24" xfId="31127" xr:uid="{EB77E1CD-F525-48BD-BBD7-64F874159D08}"/>
    <cellStyle name="Notas 2 4 2 6 25" xfId="31128" xr:uid="{B0E3471F-FD39-4B23-A2B4-9BCC8543C061}"/>
    <cellStyle name="Notas 2 4 2 6 26" xfId="31129" xr:uid="{432C3E15-AEAD-4BEA-85D3-74224E1BDD10}"/>
    <cellStyle name="Notas 2 4 2 6 27" xfId="31130" xr:uid="{BC682A61-CAF8-46F5-9BD9-49B08C3C078B}"/>
    <cellStyle name="Notas 2 4 2 6 28" xfId="31131" xr:uid="{1467EA51-76B0-4EFF-809C-F0ED405D0FF2}"/>
    <cellStyle name="Notas 2 4 2 6 29" xfId="31132" xr:uid="{3AA3B0A4-8EB2-42DE-9F47-143FBDA93728}"/>
    <cellStyle name="Notas 2 4 2 6 3" xfId="31133" xr:uid="{EEFA6E34-1049-4AD4-9529-2DA1542F9084}"/>
    <cellStyle name="Notas 2 4 2 6 30" xfId="31134" xr:uid="{7FDA0D34-AB26-4597-ABAC-E97423629564}"/>
    <cellStyle name="Notas 2 4 2 6 31" xfId="31135" xr:uid="{7E082717-0607-493B-9FBD-C9C5275103E9}"/>
    <cellStyle name="Notas 2 4 2 6 4" xfId="31136" xr:uid="{A7244AE7-AF7A-4438-B6F8-E39DAA7398D9}"/>
    <cellStyle name="Notas 2 4 2 6 5" xfId="31137" xr:uid="{FFA26B9C-2159-4CB3-A266-5DE34721BE0A}"/>
    <cellStyle name="Notas 2 4 2 6 6" xfId="31138" xr:uid="{0BDFB258-E750-4E02-AE61-E95B7E0A956F}"/>
    <cellStyle name="Notas 2 4 2 6 7" xfId="31139" xr:uid="{CB5B59E6-DEF5-4EE3-B3CF-89F0D1F769A9}"/>
    <cellStyle name="Notas 2 4 2 6 8" xfId="31140" xr:uid="{C678DFD1-DED3-4DEB-82FB-28C7D8DEFB95}"/>
    <cellStyle name="Notas 2 4 2 6 9" xfId="31141" xr:uid="{4DDC3E94-AE3B-4FC5-9D37-64DEC97F1DAA}"/>
    <cellStyle name="Notas 2 4 2 7" xfId="31142" xr:uid="{D920F33B-A6B5-46B7-8DAE-30911571D7A4}"/>
    <cellStyle name="Notas 2 4 2 8" xfId="31143" xr:uid="{2D6CAE5C-0BF0-42E8-9C29-56971F984727}"/>
    <cellStyle name="Notas 2 4 2 9" xfId="31144" xr:uid="{1EF1BA3B-4598-4EB7-957A-D54E76B13FC1}"/>
    <cellStyle name="Notas 2 4 20" xfId="31145" xr:uid="{A9F266B3-4C21-4190-A962-9BCFBE2A065A}"/>
    <cellStyle name="Notas 2 4 21" xfId="31146" xr:uid="{914B3682-2304-49D4-8B54-0BCF71FA273F}"/>
    <cellStyle name="Notas 2 4 22" xfId="31147" xr:uid="{B421B49F-DB8C-41C1-806B-8970A8CA5938}"/>
    <cellStyle name="Notas 2 4 23" xfId="31148" xr:uid="{C9DDBE52-5710-4787-A26C-F7ED2CAED561}"/>
    <cellStyle name="Notas 2 4 24" xfId="31149" xr:uid="{944877DA-12C0-4291-9B4A-B60B52E06C01}"/>
    <cellStyle name="Notas 2 4 25" xfId="31150" xr:uid="{91DCAFC3-7DB4-4535-AAB9-AEB5807FBAB2}"/>
    <cellStyle name="Notas 2 4 26" xfId="31151" xr:uid="{7C6D0F81-F372-4F21-B3F3-F8F1FB0338AF}"/>
    <cellStyle name="Notas 2 4 27" xfId="31152" xr:uid="{EAA64A85-F7AA-4B16-BF7D-750DBB6C9227}"/>
    <cellStyle name="Notas 2 4 28" xfId="31153" xr:uid="{D48057E3-90EB-4C97-AEE4-F77F08B99E37}"/>
    <cellStyle name="Notas 2 4 29" xfId="31154" xr:uid="{62716985-D5A8-4CFC-9D47-D31B23F510D1}"/>
    <cellStyle name="Notas 2 4 3" xfId="31155" xr:uid="{EEBBEEB8-605B-49CF-90A6-0CD41D83E98C}"/>
    <cellStyle name="Notas 2 4 3 10" xfId="31156" xr:uid="{C6427EC5-E427-48D0-AFF8-521EA74243B5}"/>
    <cellStyle name="Notas 2 4 3 11" xfId="31157" xr:uid="{BD1899BC-8B41-4B89-B4D8-D73A8DE247EB}"/>
    <cellStyle name="Notas 2 4 3 12" xfId="31158" xr:uid="{04EBD85C-2BEF-4717-A389-835C9315BB38}"/>
    <cellStyle name="Notas 2 4 3 13" xfId="31159" xr:uid="{A93B1FF9-F84A-4393-98AE-796180040D96}"/>
    <cellStyle name="Notas 2 4 3 14" xfId="31160" xr:uid="{F126D6FB-029D-415F-8ED9-05C26CFB6DA3}"/>
    <cellStyle name="Notas 2 4 3 15" xfId="31161" xr:uid="{0C2B3232-3AF0-4454-A029-5F142A9A7F52}"/>
    <cellStyle name="Notas 2 4 3 16" xfId="31162" xr:uid="{40C08F9A-86E6-4D0C-95B5-5E36820968CA}"/>
    <cellStyle name="Notas 2 4 3 17" xfId="31163" xr:uid="{A3AFE244-288E-4AA0-B171-5DB28A93E42C}"/>
    <cellStyle name="Notas 2 4 3 18" xfId="31164" xr:uid="{85D9329A-95C4-4B1A-9E9D-C7755AF179DE}"/>
    <cellStyle name="Notas 2 4 3 19" xfId="31165" xr:uid="{B47EFBF1-9EE2-4B67-BE36-DF201C4AE98F}"/>
    <cellStyle name="Notas 2 4 3 2" xfId="31166" xr:uid="{D951807A-959C-485F-9BD0-672CFB8DBB87}"/>
    <cellStyle name="Notas 2 4 3 2 10" xfId="31167" xr:uid="{6B08D228-EF0C-492E-A830-252306CA74D0}"/>
    <cellStyle name="Notas 2 4 3 2 11" xfId="31168" xr:uid="{C92282B3-F860-4FE1-A709-C78C1F8BF588}"/>
    <cellStyle name="Notas 2 4 3 2 12" xfId="31169" xr:uid="{D5F60593-F14B-4FDB-B42A-E7C7537D40E1}"/>
    <cellStyle name="Notas 2 4 3 2 13" xfId="31170" xr:uid="{58E4E026-362E-4B45-BB22-12A9FABFAC0B}"/>
    <cellStyle name="Notas 2 4 3 2 14" xfId="31171" xr:uid="{EF31D280-F480-4C4E-A363-D02CEFF3B289}"/>
    <cellStyle name="Notas 2 4 3 2 15" xfId="31172" xr:uid="{7ED7CAAE-79DB-4742-901D-24510B194BAB}"/>
    <cellStyle name="Notas 2 4 3 2 16" xfId="31173" xr:uid="{6F53B9C9-ECF4-4CE0-B10F-8B88AC02478B}"/>
    <cellStyle name="Notas 2 4 3 2 17" xfId="31174" xr:uid="{4D964F5B-B8E1-4E58-9077-31E92B674C0F}"/>
    <cellStyle name="Notas 2 4 3 2 18" xfId="31175" xr:uid="{32B6D49E-C665-4C03-9CE3-F141534672D3}"/>
    <cellStyle name="Notas 2 4 3 2 19" xfId="31176" xr:uid="{668B9E30-5AB7-4092-8887-6D0862BC4F55}"/>
    <cellStyle name="Notas 2 4 3 2 2" xfId="31177" xr:uid="{BCB574FA-E484-412F-8D59-2E14985EF4F6}"/>
    <cellStyle name="Notas 2 4 3 2 20" xfId="31178" xr:uid="{A9322F75-8611-4235-ABCA-5F1E06462E89}"/>
    <cellStyle name="Notas 2 4 3 2 21" xfId="31179" xr:uid="{A44FCC1D-3004-4196-BAB4-4C0E085AE08E}"/>
    <cellStyle name="Notas 2 4 3 2 22" xfId="31180" xr:uid="{775F4C1F-19A3-452F-B949-38CA5A4C0EB6}"/>
    <cellStyle name="Notas 2 4 3 2 23" xfId="31181" xr:uid="{DB409ACC-5262-49CE-9DF1-F62C8B91B557}"/>
    <cellStyle name="Notas 2 4 3 2 24" xfId="31182" xr:uid="{F1EAD4E6-2444-455E-87DC-D655735DA2BD}"/>
    <cellStyle name="Notas 2 4 3 2 25" xfId="31183" xr:uid="{7F387C83-697E-4F01-B566-16C77292AA69}"/>
    <cellStyle name="Notas 2 4 3 2 26" xfId="31184" xr:uid="{38C7C6E5-3878-4C1C-8B28-FFF02A722212}"/>
    <cellStyle name="Notas 2 4 3 2 27" xfId="31185" xr:uid="{8539AA29-8C99-4036-BF7F-BCC68495EB16}"/>
    <cellStyle name="Notas 2 4 3 2 28" xfId="31186" xr:uid="{12700991-66BA-48CF-8BDD-66055F128776}"/>
    <cellStyle name="Notas 2 4 3 2 29" xfId="31187" xr:uid="{5AA05FA0-1A72-4653-A3F2-135818C919BD}"/>
    <cellStyle name="Notas 2 4 3 2 3" xfId="31188" xr:uid="{C6E8D0B8-B2D4-442B-90BE-8A35AC3810D1}"/>
    <cellStyle name="Notas 2 4 3 2 30" xfId="31189" xr:uid="{4EDA29F8-A5FA-42F5-A23D-72E2647E32C3}"/>
    <cellStyle name="Notas 2 4 3 2 31" xfId="31190" xr:uid="{E6A9D621-3E8D-4EAF-A60B-89453666CB9B}"/>
    <cellStyle name="Notas 2 4 3 2 4" xfId="31191" xr:uid="{3F89A573-4455-4392-B6BC-8E8446E30A84}"/>
    <cellStyle name="Notas 2 4 3 2 5" xfId="31192" xr:uid="{F86F8879-1B1D-46BF-8F19-606B9B667AAF}"/>
    <cellStyle name="Notas 2 4 3 2 6" xfId="31193" xr:uid="{FF19E2E1-8211-4C5A-8708-EEB5D8951331}"/>
    <cellStyle name="Notas 2 4 3 2 7" xfId="31194" xr:uid="{20DB099A-D6BB-4969-A24E-12F99A6E9959}"/>
    <cellStyle name="Notas 2 4 3 2 8" xfId="31195" xr:uid="{2504AAA7-38A6-4C02-8423-8EB4AAF09F03}"/>
    <cellStyle name="Notas 2 4 3 2 9" xfId="31196" xr:uid="{4AA12905-5914-4B3F-92ED-5F8058829839}"/>
    <cellStyle name="Notas 2 4 3 20" xfId="31197" xr:uid="{5D4CDEF0-513C-4235-84FB-FBFBEAFECBBF}"/>
    <cellStyle name="Notas 2 4 3 21" xfId="31198" xr:uid="{F7686812-26EE-4FF2-AE1A-71474F9CCD9D}"/>
    <cellStyle name="Notas 2 4 3 22" xfId="31199" xr:uid="{E17E496D-7FEF-4A45-8615-31D5F370C419}"/>
    <cellStyle name="Notas 2 4 3 23" xfId="31200" xr:uid="{A31906DA-0DF4-4D65-A75A-BD6B5706ADDA}"/>
    <cellStyle name="Notas 2 4 3 24" xfId="31201" xr:uid="{6EC2C41F-AC03-4768-AB7C-EA8979EA29F0}"/>
    <cellStyle name="Notas 2 4 3 25" xfId="31202" xr:uid="{25CE2FE4-B2E7-4301-83A0-BDA6DF9346F5}"/>
    <cellStyle name="Notas 2 4 3 26" xfId="31203" xr:uid="{FE6A03E6-1F72-4287-8EEC-447105572779}"/>
    <cellStyle name="Notas 2 4 3 27" xfId="31204" xr:uid="{0D2500D0-C91D-4545-B721-7A7EC5839DF0}"/>
    <cellStyle name="Notas 2 4 3 28" xfId="31205" xr:uid="{4CF83BD8-87BC-431A-8083-5C13C96835B6}"/>
    <cellStyle name="Notas 2 4 3 29" xfId="31206" xr:uid="{9B2E1C96-9429-4DBD-8CA7-26443BF7325C}"/>
    <cellStyle name="Notas 2 4 3 3" xfId="31207" xr:uid="{02FE9A3C-1A94-4306-90CF-84C6D2AB5F61}"/>
    <cellStyle name="Notas 2 4 3 3 10" xfId="31208" xr:uid="{B9B237DA-C191-4E58-A2D0-7601364890CD}"/>
    <cellStyle name="Notas 2 4 3 3 11" xfId="31209" xr:uid="{AEEF4068-ED53-4E44-9BA5-189BF7C4FAFE}"/>
    <cellStyle name="Notas 2 4 3 3 12" xfId="31210" xr:uid="{7007358F-FCE4-474E-AB21-8CDC6D5A69FF}"/>
    <cellStyle name="Notas 2 4 3 3 13" xfId="31211" xr:uid="{487D38C5-07FF-4435-BEF0-BDB9981FEB81}"/>
    <cellStyle name="Notas 2 4 3 3 14" xfId="31212" xr:uid="{C24B5C2A-DA40-485E-A55F-7018887ECC29}"/>
    <cellStyle name="Notas 2 4 3 3 15" xfId="31213" xr:uid="{FF151DDC-1890-4D23-9F00-19822ED50EF7}"/>
    <cellStyle name="Notas 2 4 3 3 16" xfId="31214" xr:uid="{08DE0965-2C2C-46B7-8BD5-43CDCAC20475}"/>
    <cellStyle name="Notas 2 4 3 3 17" xfId="31215" xr:uid="{8595FFE3-6BFA-4F2D-98F6-52B8B48E491D}"/>
    <cellStyle name="Notas 2 4 3 3 18" xfId="31216" xr:uid="{080DE60E-6E49-4E55-83FA-0F3EF7F7D285}"/>
    <cellStyle name="Notas 2 4 3 3 19" xfId="31217" xr:uid="{63C1A776-C63B-486A-B9BC-376150D09ABB}"/>
    <cellStyle name="Notas 2 4 3 3 2" xfId="31218" xr:uid="{594CBCEE-99DD-4D3D-AD8A-875034EB72E1}"/>
    <cellStyle name="Notas 2 4 3 3 20" xfId="31219" xr:uid="{F62D4589-43D9-4297-AFFC-3BB9917A2462}"/>
    <cellStyle name="Notas 2 4 3 3 21" xfId="31220" xr:uid="{271269DC-CF1C-44A2-A498-9FAE0797826C}"/>
    <cellStyle name="Notas 2 4 3 3 22" xfId="31221" xr:uid="{803FB913-0575-453F-BF2D-126E138FFFBF}"/>
    <cellStyle name="Notas 2 4 3 3 23" xfId="31222" xr:uid="{FA4AD665-26FB-40B9-8A4D-BA887C517C6A}"/>
    <cellStyle name="Notas 2 4 3 3 24" xfId="31223" xr:uid="{566C7041-34F3-4CA4-8E20-A49F172821A2}"/>
    <cellStyle name="Notas 2 4 3 3 25" xfId="31224" xr:uid="{74C24985-ADAB-43C1-AB61-18E98CB962A0}"/>
    <cellStyle name="Notas 2 4 3 3 26" xfId="31225" xr:uid="{BD57D92D-D223-4002-851D-8E4C0F928895}"/>
    <cellStyle name="Notas 2 4 3 3 27" xfId="31226" xr:uid="{39F4B934-DFE4-4AF8-896C-6AC389B04ABE}"/>
    <cellStyle name="Notas 2 4 3 3 28" xfId="31227" xr:uid="{10D7F544-88A3-43DB-A6A0-DAAE984F3ADA}"/>
    <cellStyle name="Notas 2 4 3 3 29" xfId="31228" xr:uid="{F0158E5B-7AC6-4CBC-BFAB-96DD37A10970}"/>
    <cellStyle name="Notas 2 4 3 3 3" xfId="31229" xr:uid="{DAF82EE3-BA09-4CE2-BBB5-65800634E2C9}"/>
    <cellStyle name="Notas 2 4 3 3 30" xfId="31230" xr:uid="{175BF603-6021-48EB-9CEA-183DF7460032}"/>
    <cellStyle name="Notas 2 4 3 3 31" xfId="31231" xr:uid="{AEC6DF3D-9893-415B-BE16-766191A642F8}"/>
    <cellStyle name="Notas 2 4 3 3 4" xfId="31232" xr:uid="{80C9D108-04EE-44B3-B91A-054A3F6858EA}"/>
    <cellStyle name="Notas 2 4 3 3 5" xfId="31233" xr:uid="{F8228E11-B03A-45EA-B0FD-3D7C7B65A045}"/>
    <cellStyle name="Notas 2 4 3 3 6" xfId="31234" xr:uid="{931E1C55-1EE8-4E0D-9C9F-CC36F1F5D0AB}"/>
    <cellStyle name="Notas 2 4 3 3 7" xfId="31235" xr:uid="{B73620EA-EBC7-476E-8425-A1F1822002BF}"/>
    <cellStyle name="Notas 2 4 3 3 8" xfId="31236" xr:uid="{780E593F-FC5D-477F-B107-41BC01CA46B0}"/>
    <cellStyle name="Notas 2 4 3 3 9" xfId="31237" xr:uid="{ED026814-375F-4A01-A186-F42C04805098}"/>
    <cellStyle name="Notas 2 4 3 30" xfId="31238" xr:uid="{3DA33C0E-B865-4890-963E-8171350676F4}"/>
    <cellStyle name="Notas 2 4 3 31" xfId="31239" xr:uid="{7A7F40CB-1E28-47D8-93C0-CA5F964B637D}"/>
    <cellStyle name="Notas 2 4 3 32" xfId="31240" xr:uid="{41B164CD-EB56-4E05-A1D1-E65F228BAE65}"/>
    <cellStyle name="Notas 2 4 3 33" xfId="31241" xr:uid="{97D9EA0E-6A97-42D4-8057-A5A6E32C6803}"/>
    <cellStyle name="Notas 2 4 3 4" xfId="31242" xr:uid="{D4839EED-9804-4FA3-8252-86823861BD1F}"/>
    <cellStyle name="Notas 2 4 3 5" xfId="31243" xr:uid="{AC3A8715-7244-4E37-BDC9-7250B58DD0C2}"/>
    <cellStyle name="Notas 2 4 3 6" xfId="31244" xr:uid="{1FFA179A-B1DB-4E8A-8C99-D59E8F4ED7EA}"/>
    <cellStyle name="Notas 2 4 3 7" xfId="31245" xr:uid="{D4691D16-27E8-41D4-BCA1-BD75958FE64C}"/>
    <cellStyle name="Notas 2 4 3 8" xfId="31246" xr:uid="{74C6F157-9636-4634-A3DD-8D58461FED4B}"/>
    <cellStyle name="Notas 2 4 3 9" xfId="31247" xr:uid="{F50E2566-0570-4450-92AC-7FB86BF7C50D}"/>
    <cellStyle name="Notas 2 4 30" xfId="31248" xr:uid="{91E788AC-F41B-4F1A-87E7-4904A08FC756}"/>
    <cellStyle name="Notas 2 4 31" xfId="31249" xr:uid="{B0DCCCB5-AB20-4334-A3AB-E9FA0B65E433}"/>
    <cellStyle name="Notas 2 4 32" xfId="31250" xr:uid="{C84721B8-24B7-479E-ADE6-A60433C06AF9}"/>
    <cellStyle name="Notas 2 4 33" xfId="31251" xr:uid="{5C53FD02-FC87-4335-89F4-A9797E3EFC0E}"/>
    <cellStyle name="Notas 2 4 34" xfId="31252" xr:uid="{0D03A7FD-AAEE-4DB3-8786-8D8A09301C17}"/>
    <cellStyle name="Notas 2 4 35" xfId="31253" xr:uid="{F699F1DC-0197-47E7-834B-7B1B9FE9DC0D}"/>
    <cellStyle name="Notas 2 4 36" xfId="31254" xr:uid="{EAD2DDFB-4AEB-4B37-AED2-F26A4B19E0F8}"/>
    <cellStyle name="Notas 2 4 37" xfId="31255" xr:uid="{05ECF5E2-BFEC-4457-9222-5AB80861DBF3}"/>
    <cellStyle name="Notas 2 4 4" xfId="31256" xr:uid="{5830F380-5EEC-4D1D-9CAA-3F5FE7C6BB02}"/>
    <cellStyle name="Notas 2 4 4 10" xfId="31257" xr:uid="{69C08C61-739F-40B8-9C7F-8130361B30FA}"/>
    <cellStyle name="Notas 2 4 4 11" xfId="31258" xr:uid="{808D622C-5BAA-41DA-9481-B1FE77C7B708}"/>
    <cellStyle name="Notas 2 4 4 12" xfId="31259" xr:uid="{F2D2D877-9EFA-4A03-BDB2-FA22EFB8464F}"/>
    <cellStyle name="Notas 2 4 4 13" xfId="31260" xr:uid="{B7D74200-9999-4AC7-BE61-49E0A4BA5269}"/>
    <cellStyle name="Notas 2 4 4 14" xfId="31261" xr:uid="{4047E15C-BEE6-4C07-A9A2-36141C49C325}"/>
    <cellStyle name="Notas 2 4 4 15" xfId="31262" xr:uid="{F906F13C-8847-40F2-8DF8-8D019A6E17CA}"/>
    <cellStyle name="Notas 2 4 4 16" xfId="31263" xr:uid="{F85F4E37-97B8-4C18-9B46-CB07793D9E55}"/>
    <cellStyle name="Notas 2 4 4 17" xfId="31264" xr:uid="{BFAE21F2-0D5E-4C91-AAB0-9C45BF82F576}"/>
    <cellStyle name="Notas 2 4 4 18" xfId="31265" xr:uid="{9803B5AB-4D5B-46D1-98A9-D79A3B7AFBC0}"/>
    <cellStyle name="Notas 2 4 4 19" xfId="31266" xr:uid="{B5F9D6C2-8B2B-42A5-BDE4-F11642D0FFB3}"/>
    <cellStyle name="Notas 2 4 4 2" xfId="31267" xr:uid="{DB7A00D5-ADFD-4D9B-83DC-F53C51166E3C}"/>
    <cellStyle name="Notas 2 4 4 2 10" xfId="31268" xr:uid="{48DBF45C-167E-4322-ACE7-1D076A1A3E68}"/>
    <cellStyle name="Notas 2 4 4 2 11" xfId="31269" xr:uid="{B2C54B7F-104D-4741-A973-42A3E9DC2A7A}"/>
    <cellStyle name="Notas 2 4 4 2 12" xfId="31270" xr:uid="{2DAD3629-2665-40FD-915B-E5ED97B79B4C}"/>
    <cellStyle name="Notas 2 4 4 2 13" xfId="31271" xr:uid="{1938B984-335D-440E-B501-2623299995BF}"/>
    <cellStyle name="Notas 2 4 4 2 14" xfId="31272" xr:uid="{3DB9BE64-34C4-4553-9648-5ED33322F10D}"/>
    <cellStyle name="Notas 2 4 4 2 15" xfId="31273" xr:uid="{8016B881-E81E-43EE-B362-47132BE331ED}"/>
    <cellStyle name="Notas 2 4 4 2 16" xfId="31274" xr:uid="{24112701-E993-4396-AAFD-ECE9BBD8A775}"/>
    <cellStyle name="Notas 2 4 4 2 17" xfId="31275" xr:uid="{7F9F0552-A53B-4DF1-829D-FB56E33B8D87}"/>
    <cellStyle name="Notas 2 4 4 2 18" xfId="31276" xr:uid="{D05CF68E-3A59-4538-B3AA-CF0B08D0564C}"/>
    <cellStyle name="Notas 2 4 4 2 19" xfId="31277" xr:uid="{CB505E85-5372-47F3-AAF9-3E89E17815E3}"/>
    <cellStyle name="Notas 2 4 4 2 2" xfId="31278" xr:uid="{D6419127-4E7C-44CE-9207-884861D77CE4}"/>
    <cellStyle name="Notas 2 4 4 2 20" xfId="31279" xr:uid="{1DF97371-C591-422D-BB79-6A3E2EEF0985}"/>
    <cellStyle name="Notas 2 4 4 2 21" xfId="31280" xr:uid="{6E77D5EE-2861-43AC-9BDE-692DEE86738F}"/>
    <cellStyle name="Notas 2 4 4 2 22" xfId="31281" xr:uid="{5288F6FB-D4DF-43DC-AC7C-7EC5BA5B7A79}"/>
    <cellStyle name="Notas 2 4 4 2 23" xfId="31282" xr:uid="{44B0C560-452A-43EC-9F9C-B17AC4F849A2}"/>
    <cellStyle name="Notas 2 4 4 2 24" xfId="31283" xr:uid="{9C537D6B-6B1E-41CC-A698-A61A6E339D8A}"/>
    <cellStyle name="Notas 2 4 4 2 25" xfId="31284" xr:uid="{C3AA8994-72F8-420A-86CE-874276156811}"/>
    <cellStyle name="Notas 2 4 4 2 26" xfId="31285" xr:uid="{807F9600-8BBC-4E13-9D88-2849C3765F2E}"/>
    <cellStyle name="Notas 2 4 4 2 27" xfId="31286" xr:uid="{8CF08A8B-BB23-41B8-932D-57E95DDDCDFC}"/>
    <cellStyle name="Notas 2 4 4 2 28" xfId="31287" xr:uid="{FE453A3A-7C1D-44CC-AFB7-30F92E11AF11}"/>
    <cellStyle name="Notas 2 4 4 2 29" xfId="31288" xr:uid="{55EA2667-5DC9-443C-B5B4-F53D6C15A851}"/>
    <cellStyle name="Notas 2 4 4 2 3" xfId="31289" xr:uid="{0034956B-D4FF-42EB-9136-0489336AC68A}"/>
    <cellStyle name="Notas 2 4 4 2 30" xfId="31290" xr:uid="{8383A805-342F-4F2F-BF80-8D0375C4B6B2}"/>
    <cellStyle name="Notas 2 4 4 2 31" xfId="31291" xr:uid="{B77D5260-E29F-4725-995D-3534D0BBA80F}"/>
    <cellStyle name="Notas 2 4 4 2 4" xfId="31292" xr:uid="{7DB56355-E49C-4928-B7C4-B6EA911F4DB1}"/>
    <cellStyle name="Notas 2 4 4 2 5" xfId="31293" xr:uid="{0AF9F92D-79B2-4C13-845E-BC8D6A7D5230}"/>
    <cellStyle name="Notas 2 4 4 2 6" xfId="31294" xr:uid="{608971CB-36C6-4E91-A8E0-8C11841E4101}"/>
    <cellStyle name="Notas 2 4 4 2 7" xfId="31295" xr:uid="{BEB396F2-3E50-492F-A7F1-A954CA9D289D}"/>
    <cellStyle name="Notas 2 4 4 2 8" xfId="31296" xr:uid="{B99915FA-99E1-44D0-8727-99E180ABBDF4}"/>
    <cellStyle name="Notas 2 4 4 2 9" xfId="31297" xr:uid="{858FA9C0-0518-4552-9ABB-72C650A48DE9}"/>
    <cellStyle name="Notas 2 4 4 20" xfId="31298" xr:uid="{B5DB144F-6B23-4B7A-A3F1-8D7BB2882A26}"/>
    <cellStyle name="Notas 2 4 4 21" xfId="31299" xr:uid="{632DD56E-A859-48AB-96A3-2CDA39F17773}"/>
    <cellStyle name="Notas 2 4 4 22" xfId="31300" xr:uid="{F82A6DD4-E567-4D5D-8763-3910166256C3}"/>
    <cellStyle name="Notas 2 4 4 23" xfId="31301" xr:uid="{107A9971-DC63-4793-BABB-DF388993B385}"/>
    <cellStyle name="Notas 2 4 4 24" xfId="31302" xr:uid="{7748F05E-D868-4D30-92CE-B5F7EE0993F9}"/>
    <cellStyle name="Notas 2 4 4 25" xfId="31303" xr:uid="{F58F9A27-7748-4B08-A82F-4E1EEE7ED5CD}"/>
    <cellStyle name="Notas 2 4 4 26" xfId="31304" xr:uid="{BDFE1699-B6F0-4947-A11D-F65CB12414D8}"/>
    <cellStyle name="Notas 2 4 4 27" xfId="31305" xr:uid="{BDE79AB8-5B7C-478A-B779-4A4A22FBB27F}"/>
    <cellStyle name="Notas 2 4 4 28" xfId="31306" xr:uid="{4F3CE382-8ADF-400B-8044-C2A83FD7B88C}"/>
    <cellStyle name="Notas 2 4 4 29" xfId="31307" xr:uid="{F910C45B-5C89-433C-B1CE-2FA684EF5973}"/>
    <cellStyle name="Notas 2 4 4 3" xfId="31308" xr:uid="{8BF934F1-889E-4AB9-853F-532E6BF98A53}"/>
    <cellStyle name="Notas 2 4 4 3 10" xfId="31309" xr:uid="{682F9023-E4C5-4684-9952-6F2711BB7F61}"/>
    <cellStyle name="Notas 2 4 4 3 11" xfId="31310" xr:uid="{3BA73BAE-85E4-478C-A7E9-6E63C1D50AD9}"/>
    <cellStyle name="Notas 2 4 4 3 12" xfId="31311" xr:uid="{4B772608-A0E8-467D-A836-158AA2268FF8}"/>
    <cellStyle name="Notas 2 4 4 3 13" xfId="31312" xr:uid="{DB39AD21-3207-4AB4-8915-625362AA0582}"/>
    <cellStyle name="Notas 2 4 4 3 14" xfId="31313" xr:uid="{01635233-5F5B-472A-9C99-C2D0EC81DA3A}"/>
    <cellStyle name="Notas 2 4 4 3 15" xfId="31314" xr:uid="{4F83B399-2BFF-4D21-B3E9-18EEF01F3AB8}"/>
    <cellStyle name="Notas 2 4 4 3 16" xfId="31315" xr:uid="{362EE4F8-62D9-42AA-A045-34DB5F7A7B10}"/>
    <cellStyle name="Notas 2 4 4 3 17" xfId="31316" xr:uid="{717B8EDC-C445-4912-BA85-D69EFB394480}"/>
    <cellStyle name="Notas 2 4 4 3 18" xfId="31317" xr:uid="{7B37EA5B-0C16-42B5-9008-1D51AED9D42C}"/>
    <cellStyle name="Notas 2 4 4 3 19" xfId="31318" xr:uid="{38F29605-0CA0-4F36-BA43-63C60FE53B08}"/>
    <cellStyle name="Notas 2 4 4 3 2" xfId="31319" xr:uid="{3A3EE6A2-A8CE-4B39-8F34-8267530109B3}"/>
    <cellStyle name="Notas 2 4 4 3 20" xfId="31320" xr:uid="{70892ED9-A711-4F15-9917-C2E1EE382F82}"/>
    <cellStyle name="Notas 2 4 4 3 21" xfId="31321" xr:uid="{5CFCFDB6-0A72-41DE-92BE-2A022995A752}"/>
    <cellStyle name="Notas 2 4 4 3 22" xfId="31322" xr:uid="{7B814051-44E2-4A8C-9BF1-23ED1C159912}"/>
    <cellStyle name="Notas 2 4 4 3 23" xfId="31323" xr:uid="{BF71962D-6A90-4964-BDA2-5DA3FBC23AD8}"/>
    <cellStyle name="Notas 2 4 4 3 24" xfId="31324" xr:uid="{96233FF1-6D12-4C03-9EAF-4DAB03954400}"/>
    <cellStyle name="Notas 2 4 4 3 25" xfId="31325" xr:uid="{63B9C99B-FC75-4966-98D6-47958789AC9A}"/>
    <cellStyle name="Notas 2 4 4 3 26" xfId="31326" xr:uid="{02A0FBD3-EA9A-4036-AE77-6159B8496AB8}"/>
    <cellStyle name="Notas 2 4 4 3 27" xfId="31327" xr:uid="{3CB98A0C-1AAF-4A8C-9FAF-CF90CBA1DC07}"/>
    <cellStyle name="Notas 2 4 4 3 28" xfId="31328" xr:uid="{484C8C10-2229-4713-9AA6-B270BBC8081B}"/>
    <cellStyle name="Notas 2 4 4 3 29" xfId="31329" xr:uid="{936C5636-3C8F-4E70-85A9-0B1474E7A040}"/>
    <cellStyle name="Notas 2 4 4 3 3" xfId="31330" xr:uid="{E730A246-DD11-4C2F-A4FA-9BF5EBA9DD8E}"/>
    <cellStyle name="Notas 2 4 4 3 30" xfId="31331" xr:uid="{B3A81DD7-2E51-433D-B3A5-2379F5D431AC}"/>
    <cellStyle name="Notas 2 4 4 3 31" xfId="31332" xr:uid="{6515D8A5-FDDA-42CC-B35B-E08D3CF41FD0}"/>
    <cellStyle name="Notas 2 4 4 3 4" xfId="31333" xr:uid="{E59562A7-7605-4C0A-8AF8-6312366CEC73}"/>
    <cellStyle name="Notas 2 4 4 3 5" xfId="31334" xr:uid="{E24EA528-D61C-4021-B9DD-8C2213676E0E}"/>
    <cellStyle name="Notas 2 4 4 3 6" xfId="31335" xr:uid="{7E333E6D-4D5B-44F3-B32C-8DA406E4F22A}"/>
    <cellStyle name="Notas 2 4 4 3 7" xfId="31336" xr:uid="{DDC70F71-9BDE-40E7-9822-B7DF6003D212}"/>
    <cellStyle name="Notas 2 4 4 3 8" xfId="31337" xr:uid="{AE5F046A-DFD6-4076-823C-3134C770F5AE}"/>
    <cellStyle name="Notas 2 4 4 3 9" xfId="31338" xr:uid="{CE9679F3-0070-400C-A4B1-9D952A265A07}"/>
    <cellStyle name="Notas 2 4 4 30" xfId="31339" xr:uid="{CDC96FC2-F535-44EE-8BBB-4A24EF161469}"/>
    <cellStyle name="Notas 2 4 4 31" xfId="31340" xr:uid="{5AD83ACA-C37C-414A-82C4-782E7DC57E3D}"/>
    <cellStyle name="Notas 2 4 4 32" xfId="31341" xr:uid="{06EC6608-895C-46A4-AEA5-9099CF0AD65C}"/>
    <cellStyle name="Notas 2 4 4 33" xfId="31342" xr:uid="{874859CE-6EA2-4655-A0D2-388AECB185F6}"/>
    <cellStyle name="Notas 2 4 4 4" xfId="31343" xr:uid="{10A9C5EE-DA74-40F7-8FD2-3487F323BF07}"/>
    <cellStyle name="Notas 2 4 4 5" xfId="31344" xr:uid="{561126B5-0CCA-4B1D-A8FF-F6CC701F41CE}"/>
    <cellStyle name="Notas 2 4 4 6" xfId="31345" xr:uid="{E2C437F3-C07D-459D-9EE2-A31A8D54D29D}"/>
    <cellStyle name="Notas 2 4 4 7" xfId="31346" xr:uid="{00835F55-EB58-497D-B416-D660FF211460}"/>
    <cellStyle name="Notas 2 4 4 8" xfId="31347" xr:uid="{13273FA9-E540-4156-9D70-3FAC2F0E89EB}"/>
    <cellStyle name="Notas 2 4 4 9" xfId="31348" xr:uid="{D1252EC1-BDBA-44BF-96E2-0984424DEE0A}"/>
    <cellStyle name="Notas 2 4 5" xfId="31349" xr:uid="{CD3C0206-E1B0-49DE-97DE-D3A5A9934A80}"/>
    <cellStyle name="Notas 2 4 5 10" xfId="31350" xr:uid="{1E808DD2-2CF2-4979-A45D-B1CC2EC6D85A}"/>
    <cellStyle name="Notas 2 4 5 11" xfId="31351" xr:uid="{DDBEA256-FB6A-49BD-97C6-EFC46842409F}"/>
    <cellStyle name="Notas 2 4 5 12" xfId="31352" xr:uid="{2BA7EDE6-F39F-4809-A4D2-5659D6D8F9FD}"/>
    <cellStyle name="Notas 2 4 5 13" xfId="31353" xr:uid="{E9F9DE88-DE64-4618-A806-24B46249DC02}"/>
    <cellStyle name="Notas 2 4 5 14" xfId="31354" xr:uid="{00F43175-A816-47ED-9FA7-D76C7512C455}"/>
    <cellStyle name="Notas 2 4 5 15" xfId="31355" xr:uid="{D8AB5AFD-3AE7-4157-A1FC-F0C861BD790B}"/>
    <cellStyle name="Notas 2 4 5 16" xfId="31356" xr:uid="{E9786AB2-7E57-4B48-9EB5-F6A579F2CA58}"/>
    <cellStyle name="Notas 2 4 5 17" xfId="31357" xr:uid="{A622ADCA-8886-4F5D-ACE4-1E63315F17BD}"/>
    <cellStyle name="Notas 2 4 5 18" xfId="31358" xr:uid="{6B2BE784-460F-4386-8F16-2C11104DC3D0}"/>
    <cellStyle name="Notas 2 4 5 19" xfId="31359" xr:uid="{C9A07202-FA2C-417B-B18C-19998F29F0DF}"/>
    <cellStyle name="Notas 2 4 5 2" xfId="31360" xr:uid="{7F848DD6-1E3C-493F-995A-BBE196971FA0}"/>
    <cellStyle name="Notas 2 4 5 2 10" xfId="31361" xr:uid="{C4D566B5-9192-411C-B86F-404C8C286CA4}"/>
    <cellStyle name="Notas 2 4 5 2 11" xfId="31362" xr:uid="{4DDCD252-FD91-49AC-B817-9AB2ED5A3819}"/>
    <cellStyle name="Notas 2 4 5 2 12" xfId="31363" xr:uid="{5F9739F9-5359-454F-8374-A3F544DD7B0B}"/>
    <cellStyle name="Notas 2 4 5 2 13" xfId="31364" xr:uid="{D7C10840-860B-45D9-9387-B0251B3A6325}"/>
    <cellStyle name="Notas 2 4 5 2 14" xfId="31365" xr:uid="{814E4E77-E065-49C0-92B8-5048DE883A13}"/>
    <cellStyle name="Notas 2 4 5 2 15" xfId="31366" xr:uid="{60AE6FCD-E242-4A25-9E52-2F6ACECD20C9}"/>
    <cellStyle name="Notas 2 4 5 2 16" xfId="31367" xr:uid="{44FD3C8C-A442-4CD5-BB0C-A773A026474D}"/>
    <cellStyle name="Notas 2 4 5 2 17" xfId="31368" xr:uid="{9F3F1E51-2F73-40A4-8933-D4CCA958148E}"/>
    <cellStyle name="Notas 2 4 5 2 18" xfId="31369" xr:uid="{6ABCFBE6-FEB9-41AA-8C20-1F07AB96113D}"/>
    <cellStyle name="Notas 2 4 5 2 19" xfId="31370" xr:uid="{8A429FD8-4C73-49C9-B33A-F63170360B72}"/>
    <cellStyle name="Notas 2 4 5 2 2" xfId="31371" xr:uid="{42644810-D54D-4DF0-B10D-EA7B0FAA3F75}"/>
    <cellStyle name="Notas 2 4 5 2 20" xfId="31372" xr:uid="{2B5E9B88-55BC-49AD-82AB-22129805AEDD}"/>
    <cellStyle name="Notas 2 4 5 2 21" xfId="31373" xr:uid="{631248A3-97E1-4063-80C2-BDFD198A8A77}"/>
    <cellStyle name="Notas 2 4 5 2 22" xfId="31374" xr:uid="{A3607EA0-AEB9-4677-9657-2013D26CFD07}"/>
    <cellStyle name="Notas 2 4 5 2 23" xfId="31375" xr:uid="{8857D23A-3E67-4235-B537-BCF0EBF72D9E}"/>
    <cellStyle name="Notas 2 4 5 2 24" xfId="31376" xr:uid="{35B05B1D-8BC0-4B56-9FEE-242A74A8EAED}"/>
    <cellStyle name="Notas 2 4 5 2 25" xfId="31377" xr:uid="{904EF90F-BBC2-4B24-8586-61CB48E9B68E}"/>
    <cellStyle name="Notas 2 4 5 2 26" xfId="31378" xr:uid="{A10114AB-4EA3-4505-BF71-BC33FE50B6CE}"/>
    <cellStyle name="Notas 2 4 5 2 27" xfId="31379" xr:uid="{2C67D1D2-E956-49A3-B645-E5F20AD722E1}"/>
    <cellStyle name="Notas 2 4 5 2 28" xfId="31380" xr:uid="{0C69DFB2-C56A-4589-B524-3087E12D6A5D}"/>
    <cellStyle name="Notas 2 4 5 2 29" xfId="31381" xr:uid="{9A52E112-8544-4FE6-91AB-BF5DC562CCB4}"/>
    <cellStyle name="Notas 2 4 5 2 3" xfId="31382" xr:uid="{BB39A9D8-4044-431D-8B2B-B0A782A0F736}"/>
    <cellStyle name="Notas 2 4 5 2 30" xfId="31383" xr:uid="{166C66AF-CAB9-4C41-9344-2EDD0EDD4737}"/>
    <cellStyle name="Notas 2 4 5 2 31" xfId="31384" xr:uid="{DD947EA1-9786-479C-92F4-0E6585F59EE1}"/>
    <cellStyle name="Notas 2 4 5 2 4" xfId="31385" xr:uid="{4FC42DB6-31BD-4F74-B533-1EB0DB9F467F}"/>
    <cellStyle name="Notas 2 4 5 2 5" xfId="31386" xr:uid="{14DAE8F4-AAFD-49F4-ACC4-6CF44BB8484C}"/>
    <cellStyle name="Notas 2 4 5 2 6" xfId="31387" xr:uid="{C7E22A4A-586D-46AD-B116-A3CF92B46C81}"/>
    <cellStyle name="Notas 2 4 5 2 7" xfId="31388" xr:uid="{F08CE1B8-B7E5-43FA-BC0A-8B8EE5EABD91}"/>
    <cellStyle name="Notas 2 4 5 2 8" xfId="31389" xr:uid="{6FDB480B-004A-41DB-970D-91E7F2FEA028}"/>
    <cellStyle name="Notas 2 4 5 2 9" xfId="31390" xr:uid="{F585F462-5CCC-4609-BBC6-A9EA4FA2DC59}"/>
    <cellStyle name="Notas 2 4 5 20" xfId="31391" xr:uid="{B44E1D78-B400-4E4D-950B-042807C868EF}"/>
    <cellStyle name="Notas 2 4 5 21" xfId="31392" xr:uid="{E42CDD25-4599-47D7-8854-45016D4525C7}"/>
    <cellStyle name="Notas 2 4 5 22" xfId="31393" xr:uid="{5D37E83F-FE2E-401A-8A69-0E920ED101D3}"/>
    <cellStyle name="Notas 2 4 5 23" xfId="31394" xr:uid="{A0FC3719-F0C4-48AC-A37C-9468C7E0EF33}"/>
    <cellStyle name="Notas 2 4 5 24" xfId="31395" xr:uid="{7191B5E3-AF55-482A-95FC-3088055F704A}"/>
    <cellStyle name="Notas 2 4 5 25" xfId="31396" xr:uid="{50AB9BB2-4A25-4BCF-B023-74A47BD96248}"/>
    <cellStyle name="Notas 2 4 5 26" xfId="31397" xr:uid="{CF0F7FC6-FC88-4634-B347-F27F10D6BE66}"/>
    <cellStyle name="Notas 2 4 5 27" xfId="31398" xr:uid="{D1F09764-C173-454E-9A13-6FFD999991FD}"/>
    <cellStyle name="Notas 2 4 5 28" xfId="31399" xr:uid="{8571A34E-70A3-4A94-B798-8FEE5F090CB3}"/>
    <cellStyle name="Notas 2 4 5 29" xfId="31400" xr:uid="{D9A6A60E-D2D4-42D1-9856-3DF47F22DA0E}"/>
    <cellStyle name="Notas 2 4 5 3" xfId="31401" xr:uid="{59EBFC0E-0BB8-46BE-93D5-AB9D6F4437C4}"/>
    <cellStyle name="Notas 2 4 5 30" xfId="31402" xr:uid="{87A75A50-9F8E-43AC-9860-328449B4E0B2}"/>
    <cellStyle name="Notas 2 4 5 31" xfId="31403" xr:uid="{4014D693-273B-456C-8275-55FB81166CFD}"/>
    <cellStyle name="Notas 2 4 5 32" xfId="31404" xr:uid="{E6B91D33-6026-4FBE-ABEC-D75D238255A2}"/>
    <cellStyle name="Notas 2 4 5 4" xfId="31405" xr:uid="{7B350FA6-C4A9-40AB-9B32-505CA9AF2D64}"/>
    <cellStyle name="Notas 2 4 5 5" xfId="31406" xr:uid="{9BA562C1-4069-4B05-9207-7EE973378254}"/>
    <cellStyle name="Notas 2 4 5 6" xfId="31407" xr:uid="{3CE3B966-8F50-4BAD-9297-3C484B6B3F84}"/>
    <cellStyle name="Notas 2 4 5 7" xfId="31408" xr:uid="{CAC1E315-1601-4311-8682-8423F4B81D6D}"/>
    <cellStyle name="Notas 2 4 5 8" xfId="31409" xr:uid="{7CB76515-85F0-498B-8CBD-54C2AABA254A}"/>
    <cellStyle name="Notas 2 4 5 9" xfId="31410" xr:uid="{73FE94AE-159B-467D-9954-FD52F22A5B38}"/>
    <cellStyle name="Notas 2 4 6" xfId="31411" xr:uid="{BB595A01-A212-41EB-950E-122F4D00B9D8}"/>
    <cellStyle name="Notas 2 4 6 10" xfId="31412" xr:uid="{44096AF5-E7AD-4588-ACBB-2BB9EC849164}"/>
    <cellStyle name="Notas 2 4 6 11" xfId="31413" xr:uid="{15CB7730-DE0D-4EBB-8A37-02B14D3CEFB8}"/>
    <cellStyle name="Notas 2 4 6 12" xfId="31414" xr:uid="{671D4999-A4AB-4BD6-B9DB-E228E96AF52F}"/>
    <cellStyle name="Notas 2 4 6 13" xfId="31415" xr:uid="{53056632-B0F2-47F3-87FC-597348BEDC51}"/>
    <cellStyle name="Notas 2 4 6 14" xfId="31416" xr:uid="{665D8211-8F97-4549-9011-55DD16393082}"/>
    <cellStyle name="Notas 2 4 6 15" xfId="31417" xr:uid="{30DC373D-0D3E-45FF-AA58-A603EFFB1E75}"/>
    <cellStyle name="Notas 2 4 6 16" xfId="31418" xr:uid="{44E688EC-0EA7-44A9-8D91-72A3F77D45F2}"/>
    <cellStyle name="Notas 2 4 6 17" xfId="31419" xr:uid="{2792AFC8-F037-40E3-BC45-020CB13FAD95}"/>
    <cellStyle name="Notas 2 4 6 18" xfId="31420" xr:uid="{6A35A5B9-846C-40FF-BA21-AF0370D9EC27}"/>
    <cellStyle name="Notas 2 4 6 19" xfId="31421" xr:uid="{11987162-CEED-4037-AAA2-C92DD9E9EC9E}"/>
    <cellStyle name="Notas 2 4 6 2" xfId="31422" xr:uid="{B5F7B049-8752-4CAA-B466-D886134EFD83}"/>
    <cellStyle name="Notas 2 4 6 20" xfId="31423" xr:uid="{49D439EE-7E81-46CF-ADE3-D8BF1BE668C6}"/>
    <cellStyle name="Notas 2 4 6 21" xfId="31424" xr:uid="{B06C8CF3-7659-4697-95A6-8B77F27CA92E}"/>
    <cellStyle name="Notas 2 4 6 22" xfId="31425" xr:uid="{AE461926-1F6E-4976-90EE-51A3CF89C497}"/>
    <cellStyle name="Notas 2 4 6 23" xfId="31426" xr:uid="{E10FEE0C-5F10-40C3-A5F8-4345A1F96ADB}"/>
    <cellStyle name="Notas 2 4 6 24" xfId="31427" xr:uid="{68D5C436-3DDC-4CAA-9A9D-CD402A92C6A0}"/>
    <cellStyle name="Notas 2 4 6 25" xfId="31428" xr:uid="{B4CFA3EB-BD0A-4982-88A9-9A85C04847C6}"/>
    <cellStyle name="Notas 2 4 6 26" xfId="31429" xr:uid="{CD4479C0-AD5C-48D0-A7C7-B2D7408C790A}"/>
    <cellStyle name="Notas 2 4 6 27" xfId="31430" xr:uid="{56B95F4A-CA0B-496F-86A1-F29592FE70BD}"/>
    <cellStyle name="Notas 2 4 6 28" xfId="31431" xr:uid="{A1009885-062D-4F9F-A937-A73F979A05E5}"/>
    <cellStyle name="Notas 2 4 6 29" xfId="31432" xr:uid="{03145633-28BA-426D-AF93-CA922B4B41A2}"/>
    <cellStyle name="Notas 2 4 6 3" xfId="31433" xr:uid="{D23A48A3-EB20-4323-BEDB-FB5EA56F5B97}"/>
    <cellStyle name="Notas 2 4 6 30" xfId="31434" xr:uid="{70B05A7F-452C-4B00-B8BD-D506AF7F68D2}"/>
    <cellStyle name="Notas 2 4 6 31" xfId="31435" xr:uid="{0F65C21B-7BF9-4554-847B-B1C1B2C254A5}"/>
    <cellStyle name="Notas 2 4 6 4" xfId="31436" xr:uid="{1FC9661B-7596-4A8B-88AA-3493ABFF98DD}"/>
    <cellStyle name="Notas 2 4 6 5" xfId="31437" xr:uid="{609B449E-4F9C-4B74-8402-3AE8477CC2F9}"/>
    <cellStyle name="Notas 2 4 6 6" xfId="31438" xr:uid="{5D1CB8ED-7DE4-4975-88FE-DB3258EDC14D}"/>
    <cellStyle name="Notas 2 4 6 7" xfId="31439" xr:uid="{7E1E3B6A-8CC8-4C84-8366-53120DDB19DE}"/>
    <cellStyle name="Notas 2 4 6 8" xfId="31440" xr:uid="{FC90C7BB-1AFD-49A3-A946-810CBDA799CC}"/>
    <cellStyle name="Notas 2 4 6 9" xfId="31441" xr:uid="{6B4DE4E6-A59E-4243-B3D7-D068DF8C91F9}"/>
    <cellStyle name="Notas 2 4 7" xfId="31442" xr:uid="{F6FE959E-4459-44C5-8703-B45D2B819799}"/>
    <cellStyle name="Notas 2 4 7 10" xfId="31443" xr:uid="{F00C3FE5-3BA1-4257-A566-3AFC8FC50C3D}"/>
    <cellStyle name="Notas 2 4 7 11" xfId="31444" xr:uid="{FDCED7E7-D31A-40C2-82CD-2375A502B7EF}"/>
    <cellStyle name="Notas 2 4 7 12" xfId="31445" xr:uid="{6F6828AB-2A3A-4689-8D79-95880941EAAC}"/>
    <cellStyle name="Notas 2 4 7 13" xfId="31446" xr:uid="{BF0862E2-AADC-46FB-9AA5-9C5699F1654D}"/>
    <cellStyle name="Notas 2 4 7 14" xfId="31447" xr:uid="{7E37F9B1-AB98-4786-8B26-49D68F9CAD3C}"/>
    <cellStyle name="Notas 2 4 7 15" xfId="31448" xr:uid="{8C498994-4872-416C-ADCA-D86C75F1BB1F}"/>
    <cellStyle name="Notas 2 4 7 16" xfId="31449" xr:uid="{D4B3A928-D95F-4048-B147-1692C6F04601}"/>
    <cellStyle name="Notas 2 4 7 17" xfId="31450" xr:uid="{4A0DF622-0482-494C-9BC0-3439ED6992A2}"/>
    <cellStyle name="Notas 2 4 7 18" xfId="31451" xr:uid="{A80CF181-2B2A-4A02-A4DA-7F799FA61AF5}"/>
    <cellStyle name="Notas 2 4 7 19" xfId="31452" xr:uid="{B43C3E8E-9B29-4DA8-A263-4413CE1B97D7}"/>
    <cellStyle name="Notas 2 4 7 2" xfId="31453" xr:uid="{EE1FD134-DD71-4874-8A06-1569FE8842EB}"/>
    <cellStyle name="Notas 2 4 7 20" xfId="31454" xr:uid="{C0707D30-8447-4323-B1D4-BF68DA4F98F6}"/>
    <cellStyle name="Notas 2 4 7 21" xfId="31455" xr:uid="{23FCCE76-0A8D-45FF-9CD9-F0A9ED7DAE10}"/>
    <cellStyle name="Notas 2 4 7 22" xfId="31456" xr:uid="{D3838B04-B8C7-4DA3-8E81-101BAE432E65}"/>
    <cellStyle name="Notas 2 4 7 23" xfId="31457" xr:uid="{94A029D0-341E-46AF-846C-AAF913B26EE4}"/>
    <cellStyle name="Notas 2 4 7 24" xfId="31458" xr:uid="{882B243C-6763-4CE5-950C-E7DC4D1206A6}"/>
    <cellStyle name="Notas 2 4 7 25" xfId="31459" xr:uid="{8F23CD91-5135-426F-81BA-03793EC5EBB6}"/>
    <cellStyle name="Notas 2 4 7 26" xfId="31460" xr:uid="{52A8EF0A-0576-4001-81F6-B4CB8C601D34}"/>
    <cellStyle name="Notas 2 4 7 27" xfId="31461" xr:uid="{9373A5B5-A3E3-4005-8EA3-3914532ACF8C}"/>
    <cellStyle name="Notas 2 4 7 28" xfId="31462" xr:uid="{48AEAF4A-0D11-4707-B93F-8F0E4EB2CEFC}"/>
    <cellStyle name="Notas 2 4 7 29" xfId="31463" xr:uid="{071037DC-AF83-4883-82BF-3D3E1A31CB83}"/>
    <cellStyle name="Notas 2 4 7 3" xfId="31464" xr:uid="{9F7DFEC5-3272-4505-8634-E160F358E7D1}"/>
    <cellStyle name="Notas 2 4 7 30" xfId="31465" xr:uid="{1F24B0C6-37F4-4ECA-A9A6-3057F4B5BD01}"/>
    <cellStyle name="Notas 2 4 7 31" xfId="31466" xr:uid="{F70A1D36-A491-4617-96DC-03393C9BD797}"/>
    <cellStyle name="Notas 2 4 7 4" xfId="31467" xr:uid="{71479E8B-BF73-4AF6-8A13-F11B0D11E479}"/>
    <cellStyle name="Notas 2 4 7 5" xfId="31468" xr:uid="{066447C8-4C9A-4FDC-90E9-C2B1E36A4C2A}"/>
    <cellStyle name="Notas 2 4 7 6" xfId="31469" xr:uid="{C4AF9A56-FF5D-4A5D-874E-87E8C32C2B78}"/>
    <cellStyle name="Notas 2 4 7 7" xfId="31470" xr:uid="{11A73548-5118-412B-AA00-A6CCF349134E}"/>
    <cellStyle name="Notas 2 4 7 8" xfId="31471" xr:uid="{58C3B7B9-A1EA-4843-A776-8AB68F0DD59C}"/>
    <cellStyle name="Notas 2 4 7 9" xfId="31472" xr:uid="{C01F2B05-CE81-4F19-97F5-BB919E6E0EFB}"/>
    <cellStyle name="Notas 2 4 8" xfId="31473" xr:uid="{BC513A54-77FB-4C38-B2C7-18DBA4A5BE73}"/>
    <cellStyle name="Notas 2 4 9" xfId="31474" xr:uid="{775A45E2-ADB8-47BC-ACDA-4F978A56403C}"/>
    <cellStyle name="Notas 2 40" xfId="31475" xr:uid="{D8B8E0ED-5144-4011-8C26-EE63AC6622B3}"/>
    <cellStyle name="Notas 2 41" xfId="31476" xr:uid="{1D31ED83-54D7-4D99-8E82-560982FA8E25}"/>
    <cellStyle name="Notas 2 42" xfId="31477" xr:uid="{A24FC62A-F0F8-4A5D-B5BC-6A311BD59F8F}"/>
    <cellStyle name="Notas 2 5" xfId="31478" xr:uid="{D9D67EC5-8B57-48C1-A855-FDC06B3353AD}"/>
    <cellStyle name="Notas 2 5 10" xfId="31479" xr:uid="{31C1E50B-A276-48B5-91B9-8271F782139F}"/>
    <cellStyle name="Notas 2 5 11" xfId="31480" xr:uid="{5A0B6EBD-6708-4754-A61A-258F71AB85D2}"/>
    <cellStyle name="Notas 2 5 12" xfId="31481" xr:uid="{1A64F0A1-B505-4BC3-917D-26D53820FA97}"/>
    <cellStyle name="Notas 2 5 13" xfId="31482" xr:uid="{25F75EFE-2A04-4F0E-9427-0168931709F2}"/>
    <cellStyle name="Notas 2 5 14" xfId="31483" xr:uid="{1531AA75-FD19-4F3B-9A92-C2611882FA61}"/>
    <cellStyle name="Notas 2 5 15" xfId="31484" xr:uid="{8F139289-4AA2-494A-8D5A-02631CDACDF4}"/>
    <cellStyle name="Notas 2 5 16" xfId="31485" xr:uid="{5F76EC6F-0E44-4B89-A8D0-5CA824733DA6}"/>
    <cellStyle name="Notas 2 5 17" xfId="31486" xr:uid="{B9372BDC-BB9E-4E7B-BCC6-57014EA6AEDE}"/>
    <cellStyle name="Notas 2 5 18" xfId="31487" xr:uid="{4E0F2460-DFAA-442A-A1D4-22F28FCDB3AB}"/>
    <cellStyle name="Notas 2 5 19" xfId="31488" xr:uid="{D27EA8B9-3CB1-4320-B313-8C8BBE6151DF}"/>
    <cellStyle name="Notas 2 5 2" xfId="31489" xr:uid="{07BDC30C-6269-4642-9EAE-1FC8FE879079}"/>
    <cellStyle name="Notas 2 5 2 10" xfId="31490" xr:uid="{52B449E6-7B68-4689-8F05-BDD846A0884B}"/>
    <cellStyle name="Notas 2 5 2 11" xfId="31491" xr:uid="{FFFA1FF4-82FD-4FF0-A40D-3363127BE554}"/>
    <cellStyle name="Notas 2 5 2 12" xfId="31492" xr:uid="{0D36FC87-FB8C-4C4E-A1FA-FE12DAC5D6E8}"/>
    <cellStyle name="Notas 2 5 2 13" xfId="31493" xr:uid="{512DCD0A-B201-4932-BED5-E418AB5BE382}"/>
    <cellStyle name="Notas 2 5 2 14" xfId="31494" xr:uid="{A38F85CE-8145-4468-91CC-2CA3BCD2C32A}"/>
    <cellStyle name="Notas 2 5 2 15" xfId="31495" xr:uid="{3D2D1735-C9DB-4FDB-B10A-5D3B88CE75C9}"/>
    <cellStyle name="Notas 2 5 2 16" xfId="31496" xr:uid="{B3B5E8C6-C2E1-481A-B800-F9762ED330C1}"/>
    <cellStyle name="Notas 2 5 2 17" xfId="31497" xr:uid="{976A97B5-4BE6-4E97-A52C-583B954C7C37}"/>
    <cellStyle name="Notas 2 5 2 18" xfId="31498" xr:uid="{2A0E0C13-B298-4E5B-9EEF-0EFB9FBA3389}"/>
    <cellStyle name="Notas 2 5 2 19" xfId="31499" xr:uid="{DFAD5A11-51EA-481B-B571-8379B5571524}"/>
    <cellStyle name="Notas 2 5 2 2" xfId="31500" xr:uid="{ECB2686C-5FB3-45A6-9BE0-AE8CF252F4E4}"/>
    <cellStyle name="Notas 2 5 2 2 10" xfId="31501" xr:uid="{69F57938-E964-4065-9259-69D7AE94A6F0}"/>
    <cellStyle name="Notas 2 5 2 2 11" xfId="31502" xr:uid="{95BA48BB-C33B-4C98-8656-D6829EAE3492}"/>
    <cellStyle name="Notas 2 5 2 2 12" xfId="31503" xr:uid="{BB3BD6CE-898B-42EB-8C6E-8C63FBAA3306}"/>
    <cellStyle name="Notas 2 5 2 2 13" xfId="31504" xr:uid="{F9F72921-990D-4253-912A-73D643E21C50}"/>
    <cellStyle name="Notas 2 5 2 2 14" xfId="31505" xr:uid="{37610436-A528-4E37-98EC-900C91C04EFD}"/>
    <cellStyle name="Notas 2 5 2 2 15" xfId="31506" xr:uid="{3C87910B-F060-4A86-9278-24FF9D8DDEBA}"/>
    <cellStyle name="Notas 2 5 2 2 16" xfId="31507" xr:uid="{A2E30D3F-4079-4367-901F-6890C44744E9}"/>
    <cellStyle name="Notas 2 5 2 2 17" xfId="31508" xr:uid="{BE220ED6-CCA7-4481-B03A-9084BA88D948}"/>
    <cellStyle name="Notas 2 5 2 2 18" xfId="31509" xr:uid="{033CE9D2-E8AF-4739-84A8-6F8402BF81B1}"/>
    <cellStyle name="Notas 2 5 2 2 19" xfId="31510" xr:uid="{7AA4B04A-CCCB-46AC-833D-838311AE868E}"/>
    <cellStyle name="Notas 2 5 2 2 2" xfId="31511" xr:uid="{7F01A513-693A-4B83-BBB1-87084BB89843}"/>
    <cellStyle name="Notas 2 5 2 2 2 10" xfId="31512" xr:uid="{0C49FF40-B9C5-453B-B1E8-7D2A31E56248}"/>
    <cellStyle name="Notas 2 5 2 2 2 11" xfId="31513" xr:uid="{19356AFE-76E3-4A09-8E4E-39FD0B4FFEC4}"/>
    <cellStyle name="Notas 2 5 2 2 2 12" xfId="31514" xr:uid="{77F334BA-151C-4A07-8775-41075346B395}"/>
    <cellStyle name="Notas 2 5 2 2 2 13" xfId="31515" xr:uid="{FCE92284-1D3F-453F-98B8-8662BF5CC098}"/>
    <cellStyle name="Notas 2 5 2 2 2 14" xfId="31516" xr:uid="{9534DB5F-2E62-4D3F-BCBE-1F649E6E9444}"/>
    <cellStyle name="Notas 2 5 2 2 2 15" xfId="31517" xr:uid="{DA3D2392-A3D9-4E08-9130-1FE1B9E98E49}"/>
    <cellStyle name="Notas 2 5 2 2 2 16" xfId="31518" xr:uid="{CDFCBFE4-EBBF-4CFA-8086-6FD8641F4E44}"/>
    <cellStyle name="Notas 2 5 2 2 2 17" xfId="31519" xr:uid="{85ABC6E3-F1DF-4534-9CC2-C2EFD5662409}"/>
    <cellStyle name="Notas 2 5 2 2 2 18" xfId="31520" xr:uid="{A8DED1C0-56CB-47F7-B62F-E0E3744878FB}"/>
    <cellStyle name="Notas 2 5 2 2 2 19" xfId="31521" xr:uid="{101A8626-F7A8-472B-A173-D2D71C8E2267}"/>
    <cellStyle name="Notas 2 5 2 2 2 2" xfId="31522" xr:uid="{27239FD5-897F-49F8-B444-03BE07BADDBB}"/>
    <cellStyle name="Notas 2 5 2 2 2 20" xfId="31523" xr:uid="{69F5B5C1-4F27-4988-83E8-C68B8E61F5FB}"/>
    <cellStyle name="Notas 2 5 2 2 2 21" xfId="31524" xr:uid="{A0D6594D-9643-4FC5-BD44-CE0AB317EB3A}"/>
    <cellStyle name="Notas 2 5 2 2 2 22" xfId="31525" xr:uid="{3A4F9A68-1855-417E-8A2F-ADFF33BEB2B1}"/>
    <cellStyle name="Notas 2 5 2 2 2 23" xfId="31526" xr:uid="{FF2275C2-F367-4245-887A-2147A2399B12}"/>
    <cellStyle name="Notas 2 5 2 2 2 24" xfId="31527" xr:uid="{4276E1A3-38AB-40B6-B929-D6FC87D1C05F}"/>
    <cellStyle name="Notas 2 5 2 2 2 25" xfId="31528" xr:uid="{4F51A266-B5CF-41FF-8405-B77EA7F8F2EC}"/>
    <cellStyle name="Notas 2 5 2 2 2 26" xfId="31529" xr:uid="{297B6922-7726-41F3-943C-EBB22F95E18E}"/>
    <cellStyle name="Notas 2 5 2 2 2 27" xfId="31530" xr:uid="{BE9972C4-10F4-4364-81AC-8E49056A14DC}"/>
    <cellStyle name="Notas 2 5 2 2 2 28" xfId="31531" xr:uid="{EAA41E0D-DE08-4A2B-8455-C2E4B22D51E1}"/>
    <cellStyle name="Notas 2 5 2 2 2 29" xfId="31532" xr:uid="{D6713169-F2AA-4C41-AFE9-DB9EE238DE68}"/>
    <cellStyle name="Notas 2 5 2 2 2 3" xfId="31533" xr:uid="{4D0DB3B5-5833-44C2-B180-014578F43512}"/>
    <cellStyle name="Notas 2 5 2 2 2 30" xfId="31534" xr:uid="{167581A3-217F-4C8C-800A-4CD5340ECB10}"/>
    <cellStyle name="Notas 2 5 2 2 2 31" xfId="31535" xr:uid="{FEB44031-DA5B-4646-BCAD-22D7D1FCDA51}"/>
    <cellStyle name="Notas 2 5 2 2 2 4" xfId="31536" xr:uid="{D1BE1A2A-E98C-49FF-8D8F-9FBE3DA1DC66}"/>
    <cellStyle name="Notas 2 5 2 2 2 5" xfId="31537" xr:uid="{6E6AF671-32C5-4F36-8A96-2ECED7EF55AB}"/>
    <cellStyle name="Notas 2 5 2 2 2 6" xfId="31538" xr:uid="{7011A5CB-50F8-44E2-A0F3-7779E58FEB4A}"/>
    <cellStyle name="Notas 2 5 2 2 2 7" xfId="31539" xr:uid="{C68E4AA3-0390-4422-BA88-9218D1E3BBDF}"/>
    <cellStyle name="Notas 2 5 2 2 2 8" xfId="31540" xr:uid="{3C5E926C-4BCA-4D95-9258-7B7BFC01CFB9}"/>
    <cellStyle name="Notas 2 5 2 2 2 9" xfId="31541" xr:uid="{E4384F7B-6CF6-4FF5-AC70-4C8D9AF27223}"/>
    <cellStyle name="Notas 2 5 2 2 20" xfId="31542" xr:uid="{11E86539-EC3D-4599-BBCF-48722400D02E}"/>
    <cellStyle name="Notas 2 5 2 2 21" xfId="31543" xr:uid="{36F581D6-E26F-4AE1-A4A2-0A81FFBE4ECA}"/>
    <cellStyle name="Notas 2 5 2 2 22" xfId="31544" xr:uid="{F7CB6659-9F1B-4EF2-B63C-30ADA25DD2BB}"/>
    <cellStyle name="Notas 2 5 2 2 23" xfId="31545" xr:uid="{92CD8867-AEEB-4348-B66E-926E43CD2522}"/>
    <cellStyle name="Notas 2 5 2 2 24" xfId="31546" xr:uid="{4C19D0CA-07B2-49C6-A960-AA7E632EDEBA}"/>
    <cellStyle name="Notas 2 5 2 2 25" xfId="31547" xr:uid="{D6C98970-C166-46CB-B803-4C728EEE617D}"/>
    <cellStyle name="Notas 2 5 2 2 26" xfId="31548" xr:uid="{09F1A467-9ED9-4DCB-88E5-77E3181FDF7B}"/>
    <cellStyle name="Notas 2 5 2 2 27" xfId="31549" xr:uid="{123E096F-3492-4710-A023-3931E5282076}"/>
    <cellStyle name="Notas 2 5 2 2 28" xfId="31550" xr:uid="{8245D9AF-B290-4668-8BD1-926ECC00F627}"/>
    <cellStyle name="Notas 2 5 2 2 29" xfId="31551" xr:uid="{DB9D5363-5C7D-4219-A96A-C78B52E76E45}"/>
    <cellStyle name="Notas 2 5 2 2 3" xfId="31552" xr:uid="{E47A727C-EC82-448C-99A4-C176946635AB}"/>
    <cellStyle name="Notas 2 5 2 2 3 10" xfId="31553" xr:uid="{84C35B1F-EBE0-4F8C-82B7-2380DF5C56EF}"/>
    <cellStyle name="Notas 2 5 2 2 3 11" xfId="31554" xr:uid="{FA052C05-FA1E-4F72-AFE6-0F3F6E86F075}"/>
    <cellStyle name="Notas 2 5 2 2 3 12" xfId="31555" xr:uid="{2114CB7D-DE82-4BC7-89D6-35F7A3C46324}"/>
    <cellStyle name="Notas 2 5 2 2 3 13" xfId="31556" xr:uid="{12D868B9-36E4-46A8-A48E-1068F158E31D}"/>
    <cellStyle name="Notas 2 5 2 2 3 14" xfId="31557" xr:uid="{5A809B37-5C5B-48E7-8221-3E6193288456}"/>
    <cellStyle name="Notas 2 5 2 2 3 15" xfId="31558" xr:uid="{3B1484A9-8207-4CB9-B9AD-4AC5F727CECD}"/>
    <cellStyle name="Notas 2 5 2 2 3 16" xfId="31559" xr:uid="{41DD191E-4BBB-42C4-BA9C-804170FF0254}"/>
    <cellStyle name="Notas 2 5 2 2 3 17" xfId="31560" xr:uid="{B6DD1BA5-C5EE-412A-8F37-39D78B3794EC}"/>
    <cellStyle name="Notas 2 5 2 2 3 18" xfId="31561" xr:uid="{E2980150-0056-4D3B-A72B-BE2FC069939F}"/>
    <cellStyle name="Notas 2 5 2 2 3 19" xfId="31562" xr:uid="{3C14C9B7-3EAC-4233-936F-4D0593C45B8A}"/>
    <cellStyle name="Notas 2 5 2 2 3 2" xfId="31563" xr:uid="{226B7CE3-259C-4B6E-BA8E-F88C10A31C51}"/>
    <cellStyle name="Notas 2 5 2 2 3 20" xfId="31564" xr:uid="{8C22C701-5B5F-4697-AD72-CE95CF5BF6E7}"/>
    <cellStyle name="Notas 2 5 2 2 3 21" xfId="31565" xr:uid="{C6989189-4BD7-4F10-935D-7AB13905CDEA}"/>
    <cellStyle name="Notas 2 5 2 2 3 22" xfId="31566" xr:uid="{AF18F27B-4CF6-4496-93CC-304558CFA569}"/>
    <cellStyle name="Notas 2 5 2 2 3 23" xfId="31567" xr:uid="{0604440B-3723-423A-BD79-95D14EDBF7B0}"/>
    <cellStyle name="Notas 2 5 2 2 3 24" xfId="31568" xr:uid="{3283F0B3-D4AF-493C-ACC6-87E0684E509A}"/>
    <cellStyle name="Notas 2 5 2 2 3 25" xfId="31569" xr:uid="{1B54B385-B111-4748-BF9C-E24C318A9FFF}"/>
    <cellStyle name="Notas 2 5 2 2 3 26" xfId="31570" xr:uid="{225F4D05-8AB4-4CB5-94CC-E558D4ED41B1}"/>
    <cellStyle name="Notas 2 5 2 2 3 27" xfId="31571" xr:uid="{310B4E6A-40DA-4838-9472-B404AC0A1B33}"/>
    <cellStyle name="Notas 2 5 2 2 3 28" xfId="31572" xr:uid="{B68556AE-33B4-42C1-A6F0-39F6DB85260A}"/>
    <cellStyle name="Notas 2 5 2 2 3 29" xfId="31573" xr:uid="{1A421273-E959-4D02-9EE9-F7FBECA92DE4}"/>
    <cellStyle name="Notas 2 5 2 2 3 3" xfId="31574" xr:uid="{00233258-031C-44FD-8E48-43FB972A409B}"/>
    <cellStyle name="Notas 2 5 2 2 3 30" xfId="31575" xr:uid="{8575BAD6-C4F9-4BB0-A542-DA0D1EF1CFE2}"/>
    <cellStyle name="Notas 2 5 2 2 3 31" xfId="31576" xr:uid="{05CED625-966F-46B6-9D56-CD35D895DF5B}"/>
    <cellStyle name="Notas 2 5 2 2 3 4" xfId="31577" xr:uid="{2BB9736C-6EFA-411A-A48F-E68800148FA4}"/>
    <cellStyle name="Notas 2 5 2 2 3 5" xfId="31578" xr:uid="{86061558-86B1-4634-9882-C0FFACE39E58}"/>
    <cellStyle name="Notas 2 5 2 2 3 6" xfId="31579" xr:uid="{F731B11A-3374-4FAA-9639-F0C58C2F95D8}"/>
    <cellStyle name="Notas 2 5 2 2 3 7" xfId="31580" xr:uid="{377AD62E-5041-4153-871F-51B0A11B7442}"/>
    <cellStyle name="Notas 2 5 2 2 3 8" xfId="31581" xr:uid="{DBB40DC1-05CA-4C90-9554-6AE8C0D1D305}"/>
    <cellStyle name="Notas 2 5 2 2 3 9" xfId="31582" xr:uid="{68FF4F24-CE84-402A-BE7E-F76C55288F7A}"/>
    <cellStyle name="Notas 2 5 2 2 30" xfId="31583" xr:uid="{880DDDD1-A84E-4729-B4A5-C694A55B90F5}"/>
    <cellStyle name="Notas 2 5 2 2 31" xfId="31584" xr:uid="{E8495D3D-7B5F-49D7-A851-EC1BF914BD73}"/>
    <cellStyle name="Notas 2 5 2 2 32" xfId="31585" xr:uid="{7D2A2D7E-565F-4CD3-BC78-4DFAEFF60930}"/>
    <cellStyle name="Notas 2 5 2 2 33" xfId="31586" xr:uid="{F6742349-5521-4F77-B4F8-4A7C1CE61332}"/>
    <cellStyle name="Notas 2 5 2 2 4" xfId="31587" xr:uid="{D3CD0966-9AA1-427D-9BED-A0A9CB412692}"/>
    <cellStyle name="Notas 2 5 2 2 5" xfId="31588" xr:uid="{467BF0DD-D4EC-4872-9656-26B3E8DD94EE}"/>
    <cellStyle name="Notas 2 5 2 2 6" xfId="31589" xr:uid="{CD16F16B-8375-4821-A919-468EFF6B1CF4}"/>
    <cellStyle name="Notas 2 5 2 2 7" xfId="31590" xr:uid="{5872B121-97F0-431C-9E56-454360321B07}"/>
    <cellStyle name="Notas 2 5 2 2 8" xfId="31591" xr:uid="{5F433D93-007C-44A8-B213-B41113B2BE4D}"/>
    <cellStyle name="Notas 2 5 2 2 9" xfId="31592" xr:uid="{6834EC87-316F-434E-B4F3-B1FDDC562F63}"/>
    <cellStyle name="Notas 2 5 2 20" xfId="31593" xr:uid="{33AB8D8E-D1F6-4368-B2A4-6EF49340C061}"/>
    <cellStyle name="Notas 2 5 2 21" xfId="31594" xr:uid="{74172931-5501-4667-99FC-5805FD427FB1}"/>
    <cellStyle name="Notas 2 5 2 22" xfId="31595" xr:uid="{C1B38516-F396-4F01-886E-0B9849EB8D1A}"/>
    <cellStyle name="Notas 2 5 2 23" xfId="31596" xr:uid="{833B3BBB-C3A2-44CC-B870-19F3C1778278}"/>
    <cellStyle name="Notas 2 5 2 24" xfId="31597" xr:uid="{41A64167-E340-4CE5-8A35-49ABFDCD22D8}"/>
    <cellStyle name="Notas 2 5 2 25" xfId="31598" xr:uid="{8639CB3A-0FF6-4B21-8B27-FA9C46C21383}"/>
    <cellStyle name="Notas 2 5 2 26" xfId="31599" xr:uid="{A5287043-15C5-4999-B79D-2395360A4B51}"/>
    <cellStyle name="Notas 2 5 2 27" xfId="31600" xr:uid="{BC8F8B81-E5F7-4E8A-A355-D23E06FED04F}"/>
    <cellStyle name="Notas 2 5 2 28" xfId="31601" xr:uid="{289CF773-7BE5-4AF5-9A37-F9A04BFECB0F}"/>
    <cellStyle name="Notas 2 5 2 29" xfId="31602" xr:uid="{4901EA1F-A8E7-4858-B1E2-C3C7BDDFA6F4}"/>
    <cellStyle name="Notas 2 5 2 3" xfId="31603" xr:uid="{CF6BAA89-0F87-4419-A0FC-C69FF9866C72}"/>
    <cellStyle name="Notas 2 5 2 3 10" xfId="31604" xr:uid="{BEA4D355-2116-47C5-9D2B-20D1866D5C1D}"/>
    <cellStyle name="Notas 2 5 2 3 11" xfId="31605" xr:uid="{C97B8A0A-BBDB-430D-A254-C3ABDAF8C5F8}"/>
    <cellStyle name="Notas 2 5 2 3 12" xfId="31606" xr:uid="{0EED5BC8-DD05-47D8-A00D-0845F1DDE443}"/>
    <cellStyle name="Notas 2 5 2 3 13" xfId="31607" xr:uid="{A4BD1774-094C-4DCE-8CAB-4F177E12CFE0}"/>
    <cellStyle name="Notas 2 5 2 3 14" xfId="31608" xr:uid="{E3DAF043-314D-4E87-9229-727416D89144}"/>
    <cellStyle name="Notas 2 5 2 3 15" xfId="31609" xr:uid="{D1463145-7766-4022-B2E2-9DD2C2442322}"/>
    <cellStyle name="Notas 2 5 2 3 16" xfId="31610" xr:uid="{480654C6-A363-4193-A821-0ED5A0C8CEA6}"/>
    <cellStyle name="Notas 2 5 2 3 17" xfId="31611" xr:uid="{86AFE227-F516-45AD-B2CB-C2FC622C951E}"/>
    <cellStyle name="Notas 2 5 2 3 18" xfId="31612" xr:uid="{66EBF32A-8B1A-4BD1-BE4A-AE097AD724DA}"/>
    <cellStyle name="Notas 2 5 2 3 19" xfId="31613" xr:uid="{F14F554E-209D-418B-8FE9-12602194DA2D}"/>
    <cellStyle name="Notas 2 5 2 3 2" xfId="31614" xr:uid="{8411E376-9A8B-4BB0-B649-045B7D33161C}"/>
    <cellStyle name="Notas 2 5 2 3 2 10" xfId="31615" xr:uid="{FA2C41C0-0BBA-4297-8F98-E876768AAB77}"/>
    <cellStyle name="Notas 2 5 2 3 2 11" xfId="31616" xr:uid="{B9E80678-15FC-4476-B66C-750304A7CD2F}"/>
    <cellStyle name="Notas 2 5 2 3 2 12" xfId="31617" xr:uid="{E0E2405C-233B-4715-AFE0-6B90D6722DAE}"/>
    <cellStyle name="Notas 2 5 2 3 2 13" xfId="31618" xr:uid="{2D8043B2-C102-41C2-89C3-8B0604F036E8}"/>
    <cellStyle name="Notas 2 5 2 3 2 14" xfId="31619" xr:uid="{97C19E77-C89D-42B2-995E-D6DC09F724CF}"/>
    <cellStyle name="Notas 2 5 2 3 2 15" xfId="31620" xr:uid="{EDBC7D1E-AFB4-4B64-9D02-CC99DF590195}"/>
    <cellStyle name="Notas 2 5 2 3 2 16" xfId="31621" xr:uid="{935739BA-96A1-4992-A1F0-F0C581CF4C2D}"/>
    <cellStyle name="Notas 2 5 2 3 2 17" xfId="31622" xr:uid="{BEAF3FD5-F426-4EE4-B00E-928E6A0107E5}"/>
    <cellStyle name="Notas 2 5 2 3 2 18" xfId="31623" xr:uid="{1F795AEB-7B10-4BC1-A743-D54EC4DFF0B4}"/>
    <cellStyle name="Notas 2 5 2 3 2 19" xfId="31624" xr:uid="{BC5FBE26-F441-4E3D-B073-0FFB8F0260E1}"/>
    <cellStyle name="Notas 2 5 2 3 2 2" xfId="31625" xr:uid="{090F4CA5-E3E6-48A6-BB71-FBE1A66D206C}"/>
    <cellStyle name="Notas 2 5 2 3 2 20" xfId="31626" xr:uid="{AC938EC6-04E4-4925-BAD9-42D695D5FC52}"/>
    <cellStyle name="Notas 2 5 2 3 2 21" xfId="31627" xr:uid="{73B883CD-AFB5-441D-A73C-9F58E41ECED1}"/>
    <cellStyle name="Notas 2 5 2 3 2 22" xfId="31628" xr:uid="{9BD2CF46-0002-440C-B135-005F8F628B36}"/>
    <cellStyle name="Notas 2 5 2 3 2 23" xfId="31629" xr:uid="{8063E15E-0824-4D8B-99F0-E8B6BD244331}"/>
    <cellStyle name="Notas 2 5 2 3 2 24" xfId="31630" xr:uid="{230CF97E-ED12-4CD6-AA05-A4249DF78FA8}"/>
    <cellStyle name="Notas 2 5 2 3 2 25" xfId="31631" xr:uid="{5CEF8C54-12A3-465C-BDBD-6CDCD7A51E69}"/>
    <cellStyle name="Notas 2 5 2 3 2 26" xfId="31632" xr:uid="{2DE63EA1-9E82-4738-8BA1-4EC0E26E828E}"/>
    <cellStyle name="Notas 2 5 2 3 2 27" xfId="31633" xr:uid="{9BD81947-E16F-45CB-93BB-198DB29E7C2E}"/>
    <cellStyle name="Notas 2 5 2 3 2 28" xfId="31634" xr:uid="{677BEB71-3B59-4732-AE7A-7828BC8C2A4E}"/>
    <cellStyle name="Notas 2 5 2 3 2 29" xfId="31635" xr:uid="{A5E7B2FE-2628-4391-B6FE-96D9A5FF2834}"/>
    <cellStyle name="Notas 2 5 2 3 2 3" xfId="31636" xr:uid="{031EBA7E-922F-4BD4-A9C5-1D60CF8A18BF}"/>
    <cellStyle name="Notas 2 5 2 3 2 30" xfId="31637" xr:uid="{C4D00729-4704-4A2E-93E0-9F99DB5671B5}"/>
    <cellStyle name="Notas 2 5 2 3 2 31" xfId="31638" xr:uid="{CEE7EA22-045B-477A-B410-39AAB9F67353}"/>
    <cellStyle name="Notas 2 5 2 3 2 4" xfId="31639" xr:uid="{AFF09C79-B650-48F4-B29A-566EBB86A56B}"/>
    <cellStyle name="Notas 2 5 2 3 2 5" xfId="31640" xr:uid="{611672DC-43E7-49AA-960E-159A5809090F}"/>
    <cellStyle name="Notas 2 5 2 3 2 6" xfId="31641" xr:uid="{AB7C049C-53CB-48F5-BD9E-95ED2DC3C7EC}"/>
    <cellStyle name="Notas 2 5 2 3 2 7" xfId="31642" xr:uid="{208CC5BC-6951-4ED0-AE37-5C591C7F55B1}"/>
    <cellStyle name="Notas 2 5 2 3 2 8" xfId="31643" xr:uid="{669246E4-4E33-4ACA-B055-71B0DE43934F}"/>
    <cellStyle name="Notas 2 5 2 3 2 9" xfId="31644" xr:uid="{E0DAF238-FDE8-4A7A-AED3-B63C0DC8F03C}"/>
    <cellStyle name="Notas 2 5 2 3 20" xfId="31645" xr:uid="{2FB27B70-4EA8-41BA-ACCD-E760876F094D}"/>
    <cellStyle name="Notas 2 5 2 3 21" xfId="31646" xr:uid="{2B07797A-4139-4D05-A70A-031F1B5931E6}"/>
    <cellStyle name="Notas 2 5 2 3 22" xfId="31647" xr:uid="{D8D44E05-39D6-4BF5-9D50-13A1D044C948}"/>
    <cellStyle name="Notas 2 5 2 3 23" xfId="31648" xr:uid="{D5AB18CB-4019-4F11-9C16-AD1664B510FD}"/>
    <cellStyle name="Notas 2 5 2 3 24" xfId="31649" xr:uid="{18678DF7-9F88-4FEA-942F-D3C996F4A846}"/>
    <cellStyle name="Notas 2 5 2 3 25" xfId="31650" xr:uid="{6A4137FE-EE26-441A-9995-F5E765CCB3C2}"/>
    <cellStyle name="Notas 2 5 2 3 26" xfId="31651" xr:uid="{5F63E28C-53A1-41E1-AA0F-EF71A024CA36}"/>
    <cellStyle name="Notas 2 5 2 3 27" xfId="31652" xr:uid="{EDA2492D-518B-4EAB-98CA-04E0C66D8D0B}"/>
    <cellStyle name="Notas 2 5 2 3 28" xfId="31653" xr:uid="{F70678B1-9ECD-4A65-9FB3-5562BCD8341E}"/>
    <cellStyle name="Notas 2 5 2 3 29" xfId="31654" xr:uid="{5509D038-6585-45AA-BE69-950F52E163F3}"/>
    <cellStyle name="Notas 2 5 2 3 3" xfId="31655" xr:uid="{D9B472EC-2585-400E-9F99-E628446B69B1}"/>
    <cellStyle name="Notas 2 5 2 3 3 10" xfId="31656" xr:uid="{34C90BBB-F604-4ABD-A4E1-29CD6A5F4B9F}"/>
    <cellStyle name="Notas 2 5 2 3 3 11" xfId="31657" xr:uid="{9673A751-C16B-4C41-B8E2-DA3D4409FA9C}"/>
    <cellStyle name="Notas 2 5 2 3 3 12" xfId="31658" xr:uid="{07087EC1-8F0F-4203-A75B-CF6EFEEF7BE8}"/>
    <cellStyle name="Notas 2 5 2 3 3 13" xfId="31659" xr:uid="{D2F4EA68-A3B0-436E-9D35-7CD038984B5C}"/>
    <cellStyle name="Notas 2 5 2 3 3 14" xfId="31660" xr:uid="{58037E56-3A48-40A0-B838-35BBD3E4334D}"/>
    <cellStyle name="Notas 2 5 2 3 3 15" xfId="31661" xr:uid="{A88641D7-CE12-4745-B3E2-BB2DA6CA71AE}"/>
    <cellStyle name="Notas 2 5 2 3 3 16" xfId="31662" xr:uid="{244C2BB5-C02E-4680-A92E-646AAAB164FB}"/>
    <cellStyle name="Notas 2 5 2 3 3 17" xfId="31663" xr:uid="{9C252C97-BC32-453A-A106-66C5AB30DB9E}"/>
    <cellStyle name="Notas 2 5 2 3 3 18" xfId="31664" xr:uid="{22122B4E-4F8E-4E4B-B289-8660C5623109}"/>
    <cellStyle name="Notas 2 5 2 3 3 19" xfId="31665" xr:uid="{2051F868-6AA0-48FC-AF15-BD7A734A4A09}"/>
    <cellStyle name="Notas 2 5 2 3 3 2" xfId="31666" xr:uid="{E766252C-30C5-4287-AEB7-0D77CA624FE3}"/>
    <cellStyle name="Notas 2 5 2 3 3 20" xfId="31667" xr:uid="{E89BB3C5-093B-4EEA-82A6-DCC446CFC462}"/>
    <cellStyle name="Notas 2 5 2 3 3 21" xfId="31668" xr:uid="{D4742A08-5C5D-408F-AE47-D8AAD10C4039}"/>
    <cellStyle name="Notas 2 5 2 3 3 22" xfId="31669" xr:uid="{A592751F-C557-4454-8C29-7D9E08A83298}"/>
    <cellStyle name="Notas 2 5 2 3 3 23" xfId="31670" xr:uid="{D5EDB5DC-D93A-4E5D-B039-4845A2FEB6D9}"/>
    <cellStyle name="Notas 2 5 2 3 3 24" xfId="31671" xr:uid="{9201519C-6CC6-46AA-9563-9CB98F70742F}"/>
    <cellStyle name="Notas 2 5 2 3 3 25" xfId="31672" xr:uid="{B3CB89ED-88A7-4C20-9CB4-C9FF7A2DEE1F}"/>
    <cellStyle name="Notas 2 5 2 3 3 26" xfId="31673" xr:uid="{A616A313-2255-4964-BB22-997A8F23FBCA}"/>
    <cellStyle name="Notas 2 5 2 3 3 27" xfId="31674" xr:uid="{7334F36E-37AC-453E-850C-DACE60ABD985}"/>
    <cellStyle name="Notas 2 5 2 3 3 28" xfId="31675" xr:uid="{9AA59119-AFAE-4E9E-914B-24D5ECC8AA03}"/>
    <cellStyle name="Notas 2 5 2 3 3 29" xfId="31676" xr:uid="{B5ACF849-47FC-4DF6-92A8-A4BBA2DAF8BF}"/>
    <cellStyle name="Notas 2 5 2 3 3 3" xfId="31677" xr:uid="{F73F233F-1C70-4F83-ABC7-649D8A3CFAEE}"/>
    <cellStyle name="Notas 2 5 2 3 3 30" xfId="31678" xr:uid="{49B7798B-A938-4233-9B41-54206AF2ECD1}"/>
    <cellStyle name="Notas 2 5 2 3 3 31" xfId="31679" xr:uid="{96738ADE-ED4E-4EA5-8029-5F28A45D923E}"/>
    <cellStyle name="Notas 2 5 2 3 3 4" xfId="31680" xr:uid="{ACDC4548-72BE-4E40-81E8-B34AE0755E75}"/>
    <cellStyle name="Notas 2 5 2 3 3 5" xfId="31681" xr:uid="{E6FF9A29-2648-4C1B-A0A8-DCB4C75BDBE8}"/>
    <cellStyle name="Notas 2 5 2 3 3 6" xfId="31682" xr:uid="{DD489E0D-6E39-46BC-9E62-892A76E99136}"/>
    <cellStyle name="Notas 2 5 2 3 3 7" xfId="31683" xr:uid="{E5B75238-DE49-4A80-887D-41648F17937A}"/>
    <cellStyle name="Notas 2 5 2 3 3 8" xfId="31684" xr:uid="{CC33E3CB-DEE7-4C7D-AE27-DA203D7EEDF1}"/>
    <cellStyle name="Notas 2 5 2 3 3 9" xfId="31685" xr:uid="{AA46AE83-B6CB-4E1B-A1B2-7B14E56C6BD9}"/>
    <cellStyle name="Notas 2 5 2 3 30" xfId="31686" xr:uid="{521C7588-5203-4AB7-B46F-D10FEB31B2D2}"/>
    <cellStyle name="Notas 2 5 2 3 31" xfId="31687" xr:uid="{FA63FE9C-A7EA-4F7C-8BEE-38084C8C8B8D}"/>
    <cellStyle name="Notas 2 5 2 3 32" xfId="31688" xr:uid="{2837784E-8E95-4D1F-A9E7-2184373FCBD8}"/>
    <cellStyle name="Notas 2 5 2 3 33" xfId="31689" xr:uid="{7C4BB736-5931-44AF-ADCB-F86AEC549199}"/>
    <cellStyle name="Notas 2 5 2 3 4" xfId="31690" xr:uid="{BCC03FD4-06A3-498B-A50A-9F7E829653B7}"/>
    <cellStyle name="Notas 2 5 2 3 5" xfId="31691" xr:uid="{91B566B0-13D5-46D8-B294-74ACE4BBF074}"/>
    <cellStyle name="Notas 2 5 2 3 6" xfId="31692" xr:uid="{BC086A74-A9A4-48ED-BC3F-FB114EE54DF4}"/>
    <cellStyle name="Notas 2 5 2 3 7" xfId="31693" xr:uid="{160C7020-D75A-4BA5-A575-64C079051B2D}"/>
    <cellStyle name="Notas 2 5 2 3 8" xfId="31694" xr:uid="{AC631EE2-BE44-4F03-8B72-1733EBD38767}"/>
    <cellStyle name="Notas 2 5 2 3 9" xfId="31695" xr:uid="{7720E998-F3BA-4888-9768-10FDD8B3F48B}"/>
    <cellStyle name="Notas 2 5 2 30" xfId="31696" xr:uid="{C5DDE5BC-FD28-4A41-A6C7-21BEA3445C89}"/>
    <cellStyle name="Notas 2 5 2 31" xfId="31697" xr:uid="{29F478A4-9AA8-4B3E-9D39-04323B37E570}"/>
    <cellStyle name="Notas 2 5 2 32" xfId="31698" xr:uid="{DFF2F531-DD1F-4EAC-9360-0D98AAE3CEA8}"/>
    <cellStyle name="Notas 2 5 2 33" xfId="31699" xr:uid="{9F1AA2A4-E887-41AF-832F-CE860EFD9513}"/>
    <cellStyle name="Notas 2 5 2 34" xfId="31700" xr:uid="{48B6DEC8-EE70-4C5E-8096-5E9257210E30}"/>
    <cellStyle name="Notas 2 5 2 35" xfId="31701" xr:uid="{D42EBB65-DBD4-4D60-A9D0-D48B6E637384}"/>
    <cellStyle name="Notas 2 5 2 36" xfId="31702" xr:uid="{659B9C1E-D014-4C95-B5F8-9F51CDA8BCEA}"/>
    <cellStyle name="Notas 2 5 2 4" xfId="31703" xr:uid="{0B7260A3-4F1A-42AB-930E-89E3D9A78495}"/>
    <cellStyle name="Notas 2 5 2 4 10" xfId="31704" xr:uid="{04A6B210-7667-45BD-98C9-E37ACFCE2CE3}"/>
    <cellStyle name="Notas 2 5 2 4 11" xfId="31705" xr:uid="{52F689CA-B22D-4F52-9560-3B6B85760CF5}"/>
    <cellStyle name="Notas 2 5 2 4 12" xfId="31706" xr:uid="{8161DF0C-706C-4E39-ADF9-978563521958}"/>
    <cellStyle name="Notas 2 5 2 4 13" xfId="31707" xr:uid="{E6006A36-DD43-4955-83FA-A73424514F63}"/>
    <cellStyle name="Notas 2 5 2 4 14" xfId="31708" xr:uid="{94DBCEC2-EB24-467E-B47D-882AF0A95315}"/>
    <cellStyle name="Notas 2 5 2 4 15" xfId="31709" xr:uid="{DE1B9CB7-8A70-42E8-AEEC-983B0B171734}"/>
    <cellStyle name="Notas 2 5 2 4 16" xfId="31710" xr:uid="{82EA70B3-6380-46E3-A076-C3C04E0C6382}"/>
    <cellStyle name="Notas 2 5 2 4 17" xfId="31711" xr:uid="{6EECFB10-2054-416C-9639-58EBE8EE1A04}"/>
    <cellStyle name="Notas 2 5 2 4 18" xfId="31712" xr:uid="{BC39CA90-60AF-483E-9C25-737CF86C925C}"/>
    <cellStyle name="Notas 2 5 2 4 19" xfId="31713" xr:uid="{30CBAEB2-8311-494F-981C-28F09E2A9DC6}"/>
    <cellStyle name="Notas 2 5 2 4 2" xfId="31714" xr:uid="{8C128932-14E5-47E5-941E-A55DE3159683}"/>
    <cellStyle name="Notas 2 5 2 4 2 10" xfId="31715" xr:uid="{75709D3B-AF25-488C-B447-71A1CA05FC2B}"/>
    <cellStyle name="Notas 2 5 2 4 2 11" xfId="31716" xr:uid="{9A413BAD-354A-4E82-9E0E-DF46B191FF47}"/>
    <cellStyle name="Notas 2 5 2 4 2 12" xfId="31717" xr:uid="{92331359-3157-481E-955F-7AE2AEF7EC7E}"/>
    <cellStyle name="Notas 2 5 2 4 2 13" xfId="31718" xr:uid="{24564D81-8A7D-49B0-BD50-AD59163C383A}"/>
    <cellStyle name="Notas 2 5 2 4 2 14" xfId="31719" xr:uid="{E8487A0C-957B-4A99-B98C-3A88D1ED6E47}"/>
    <cellStyle name="Notas 2 5 2 4 2 15" xfId="31720" xr:uid="{95EF41E2-ABB8-48E9-B6E2-5407734C0E7A}"/>
    <cellStyle name="Notas 2 5 2 4 2 16" xfId="31721" xr:uid="{0FE075B8-F0F0-40B9-80E0-0B43F7E2B9E6}"/>
    <cellStyle name="Notas 2 5 2 4 2 17" xfId="31722" xr:uid="{A03B62DD-C151-4CE1-A629-077A54C87E84}"/>
    <cellStyle name="Notas 2 5 2 4 2 18" xfId="31723" xr:uid="{8D1F8C31-C38A-4BEF-BECC-A07B6F024213}"/>
    <cellStyle name="Notas 2 5 2 4 2 19" xfId="31724" xr:uid="{85DF45D4-1DF6-43DA-9E4F-0B994F4444D3}"/>
    <cellStyle name="Notas 2 5 2 4 2 2" xfId="31725" xr:uid="{D759F8A8-A99F-493D-9ED0-597D7C82EB6F}"/>
    <cellStyle name="Notas 2 5 2 4 2 20" xfId="31726" xr:uid="{DC3577CE-D060-4CD6-BBD0-D69F1B08E087}"/>
    <cellStyle name="Notas 2 5 2 4 2 21" xfId="31727" xr:uid="{ADCE3BAA-2BAE-42D6-8212-D2EA2D456123}"/>
    <cellStyle name="Notas 2 5 2 4 2 22" xfId="31728" xr:uid="{8A5DB4E1-0101-4CC8-9B4D-217BB0CA39C6}"/>
    <cellStyle name="Notas 2 5 2 4 2 23" xfId="31729" xr:uid="{81EC7DA8-5EAB-4C93-B438-D8D5D19C331A}"/>
    <cellStyle name="Notas 2 5 2 4 2 24" xfId="31730" xr:uid="{B0540C7D-7B61-4E86-9660-8F7C644427BC}"/>
    <cellStyle name="Notas 2 5 2 4 2 25" xfId="31731" xr:uid="{51F0C148-1DFC-4188-B504-E5ED4329DEEB}"/>
    <cellStyle name="Notas 2 5 2 4 2 26" xfId="31732" xr:uid="{831273B2-7642-4988-8A9C-8D06FAD5E7B0}"/>
    <cellStyle name="Notas 2 5 2 4 2 27" xfId="31733" xr:uid="{936E8D31-48D0-455F-BACC-77C953ECEC4C}"/>
    <cellStyle name="Notas 2 5 2 4 2 28" xfId="31734" xr:uid="{87ABF452-7B8B-48D0-8CA0-B3E6A73DB480}"/>
    <cellStyle name="Notas 2 5 2 4 2 29" xfId="31735" xr:uid="{2DD01A82-8CFF-42B6-A9C0-D381519A3BB2}"/>
    <cellStyle name="Notas 2 5 2 4 2 3" xfId="31736" xr:uid="{F3BE1F88-BAAF-46E2-A99F-AD41A9B1BB09}"/>
    <cellStyle name="Notas 2 5 2 4 2 30" xfId="31737" xr:uid="{7398E64D-711E-4340-B2B3-7B1C2DE9D9FA}"/>
    <cellStyle name="Notas 2 5 2 4 2 31" xfId="31738" xr:uid="{EBF6594A-0AB2-4F92-BCB5-6BB04AF8326B}"/>
    <cellStyle name="Notas 2 5 2 4 2 4" xfId="31739" xr:uid="{29E0D8E9-282D-4985-AF8B-1FD690935A77}"/>
    <cellStyle name="Notas 2 5 2 4 2 5" xfId="31740" xr:uid="{DCEB8B1B-6A08-4D44-98C9-1D8DE384E585}"/>
    <cellStyle name="Notas 2 5 2 4 2 6" xfId="31741" xr:uid="{A57C9B89-51C7-49C0-863B-DFAA65190BB5}"/>
    <cellStyle name="Notas 2 5 2 4 2 7" xfId="31742" xr:uid="{3FA03655-27D5-49DE-97F5-F145977D4F48}"/>
    <cellStyle name="Notas 2 5 2 4 2 8" xfId="31743" xr:uid="{9F1DF4BC-DE11-4F77-946D-E6573CB7635A}"/>
    <cellStyle name="Notas 2 5 2 4 2 9" xfId="31744" xr:uid="{C7F215A4-1E1F-49A7-897B-6209E28DD433}"/>
    <cellStyle name="Notas 2 5 2 4 20" xfId="31745" xr:uid="{895BC95B-B2EA-46E8-98DC-0E075D8579EB}"/>
    <cellStyle name="Notas 2 5 2 4 21" xfId="31746" xr:uid="{279AE24D-8BE8-45C9-9910-7B8FC216EFD1}"/>
    <cellStyle name="Notas 2 5 2 4 22" xfId="31747" xr:uid="{75662D31-25C1-4284-87C5-D3F16592FC98}"/>
    <cellStyle name="Notas 2 5 2 4 23" xfId="31748" xr:uid="{2183A661-6F08-4F99-83EA-9BC12148EF6F}"/>
    <cellStyle name="Notas 2 5 2 4 24" xfId="31749" xr:uid="{82912BE6-3452-4A7C-A390-8A53ADED9EF1}"/>
    <cellStyle name="Notas 2 5 2 4 25" xfId="31750" xr:uid="{F06D6BD7-F2A0-456C-A3D1-3735ED2FD28B}"/>
    <cellStyle name="Notas 2 5 2 4 26" xfId="31751" xr:uid="{07416A77-8F4D-4025-B7E5-4B8B021B7B1A}"/>
    <cellStyle name="Notas 2 5 2 4 27" xfId="31752" xr:uid="{50330783-A95E-4266-9BF1-042F441A022B}"/>
    <cellStyle name="Notas 2 5 2 4 28" xfId="31753" xr:uid="{624CE44C-EFC0-405D-BA6E-A5DE098B7F1C}"/>
    <cellStyle name="Notas 2 5 2 4 29" xfId="31754" xr:uid="{E2316F83-EC76-4118-95FB-E80A9CCD205B}"/>
    <cellStyle name="Notas 2 5 2 4 3" xfId="31755" xr:uid="{751A370B-3742-419F-A365-AFEE7C788380}"/>
    <cellStyle name="Notas 2 5 2 4 3 10" xfId="31756" xr:uid="{38F421D0-F086-4632-95BF-CB2E9CC417BD}"/>
    <cellStyle name="Notas 2 5 2 4 3 11" xfId="31757" xr:uid="{7E1BC8E7-46DE-424E-88A1-206A04F45A40}"/>
    <cellStyle name="Notas 2 5 2 4 3 12" xfId="31758" xr:uid="{C4A3D24B-4BB8-47C0-B8E4-028DBA4F45D2}"/>
    <cellStyle name="Notas 2 5 2 4 3 13" xfId="31759" xr:uid="{7A911691-F885-4816-979E-80604AFB99DE}"/>
    <cellStyle name="Notas 2 5 2 4 3 14" xfId="31760" xr:uid="{C81D6AA1-D3C6-4BC7-A1FB-DF53B9597358}"/>
    <cellStyle name="Notas 2 5 2 4 3 15" xfId="31761" xr:uid="{C8190528-6253-49E1-B977-083F8C9CFAB1}"/>
    <cellStyle name="Notas 2 5 2 4 3 16" xfId="31762" xr:uid="{76BE611A-FB4A-42BC-BDA5-4BE062899C6A}"/>
    <cellStyle name="Notas 2 5 2 4 3 17" xfId="31763" xr:uid="{92A7886A-7BAB-4ED6-811C-49A83F305A38}"/>
    <cellStyle name="Notas 2 5 2 4 3 18" xfId="31764" xr:uid="{1B5FA578-C111-41B9-9D1A-530FB39E1EB1}"/>
    <cellStyle name="Notas 2 5 2 4 3 19" xfId="31765" xr:uid="{F81837FC-9B69-48B5-8504-B7E0AE7AB20F}"/>
    <cellStyle name="Notas 2 5 2 4 3 2" xfId="31766" xr:uid="{DEC7302A-0345-4950-AD95-94E370F2E7FA}"/>
    <cellStyle name="Notas 2 5 2 4 3 20" xfId="31767" xr:uid="{942831E6-792D-4ADF-A863-C6D5E43015F8}"/>
    <cellStyle name="Notas 2 5 2 4 3 21" xfId="31768" xr:uid="{340B822D-E193-4B99-AF1C-2C36216EAE79}"/>
    <cellStyle name="Notas 2 5 2 4 3 22" xfId="31769" xr:uid="{FEEDD9DF-2AB9-4DB5-98DE-75DFB7062873}"/>
    <cellStyle name="Notas 2 5 2 4 3 23" xfId="31770" xr:uid="{FF681E4F-3C8F-4553-A669-D9F3BCAA2DA8}"/>
    <cellStyle name="Notas 2 5 2 4 3 24" xfId="31771" xr:uid="{5ED780DE-C151-4414-AE89-93BB26643931}"/>
    <cellStyle name="Notas 2 5 2 4 3 25" xfId="31772" xr:uid="{9B98E12C-D691-41B9-ACF0-B0BD983F328E}"/>
    <cellStyle name="Notas 2 5 2 4 3 26" xfId="31773" xr:uid="{3EA97B56-1BA5-4683-BD26-D3C81D40524B}"/>
    <cellStyle name="Notas 2 5 2 4 3 27" xfId="31774" xr:uid="{35052F2B-DF66-4764-A67F-3507682B83A1}"/>
    <cellStyle name="Notas 2 5 2 4 3 28" xfId="31775" xr:uid="{082373E0-EEBC-4621-A1F2-AE8D7C179794}"/>
    <cellStyle name="Notas 2 5 2 4 3 29" xfId="31776" xr:uid="{3C17F51D-E840-4E73-A66A-199C8BB8BAD6}"/>
    <cellStyle name="Notas 2 5 2 4 3 3" xfId="31777" xr:uid="{64212675-0521-44A4-ABC6-93DD49092C8E}"/>
    <cellStyle name="Notas 2 5 2 4 3 30" xfId="31778" xr:uid="{796A994B-1455-401F-9D09-B9274F12B5E6}"/>
    <cellStyle name="Notas 2 5 2 4 3 31" xfId="31779" xr:uid="{EDC64B89-842D-4B85-9AEE-99BA85610DD5}"/>
    <cellStyle name="Notas 2 5 2 4 3 4" xfId="31780" xr:uid="{F56BEFC9-B0CB-4743-AB2D-81F526E43819}"/>
    <cellStyle name="Notas 2 5 2 4 3 5" xfId="31781" xr:uid="{218DA26E-206D-4CD1-BBB7-D1243A866837}"/>
    <cellStyle name="Notas 2 5 2 4 3 6" xfId="31782" xr:uid="{0FC6C4EE-2F6E-4FAE-BC3C-E4901EB1022C}"/>
    <cellStyle name="Notas 2 5 2 4 3 7" xfId="31783" xr:uid="{7B29C8AF-D93A-4D83-9F70-0F17E2B23DCD}"/>
    <cellStyle name="Notas 2 5 2 4 3 8" xfId="31784" xr:uid="{7F526EE7-8799-49CE-A470-6D6851B28FBD}"/>
    <cellStyle name="Notas 2 5 2 4 3 9" xfId="31785" xr:uid="{E640955F-28A9-4E54-8738-1F8B87B92F70}"/>
    <cellStyle name="Notas 2 5 2 4 30" xfId="31786" xr:uid="{2CBFCD7B-902D-4882-8EDA-00733CB63968}"/>
    <cellStyle name="Notas 2 5 2 4 31" xfId="31787" xr:uid="{55AB0429-DD64-4B53-A383-266725EF8524}"/>
    <cellStyle name="Notas 2 5 2 4 32" xfId="31788" xr:uid="{933127C0-7002-4334-81B6-2200AFBEE1A8}"/>
    <cellStyle name="Notas 2 5 2 4 33" xfId="31789" xr:uid="{0C424AB3-FAB5-4AAD-8397-2E7F69081884}"/>
    <cellStyle name="Notas 2 5 2 4 4" xfId="31790" xr:uid="{1BD8C722-52B2-4674-B6A1-262785BD8DBD}"/>
    <cellStyle name="Notas 2 5 2 4 5" xfId="31791" xr:uid="{8906085E-08D3-49EF-9E68-9E0469ADE008}"/>
    <cellStyle name="Notas 2 5 2 4 6" xfId="31792" xr:uid="{A55078C5-DE26-4A8A-8984-F67E80510A16}"/>
    <cellStyle name="Notas 2 5 2 4 7" xfId="31793" xr:uid="{E87FF284-2702-4044-85FA-64694648100C}"/>
    <cellStyle name="Notas 2 5 2 4 8" xfId="31794" xr:uid="{761D7C55-3321-4E63-AD5B-0A896BE033FC}"/>
    <cellStyle name="Notas 2 5 2 4 9" xfId="31795" xr:uid="{FAAF2FD7-1B12-4A46-8F8C-B276BEF45406}"/>
    <cellStyle name="Notas 2 5 2 5" xfId="31796" xr:uid="{614B63B8-BC56-4DB3-8985-FFAEEB4323EE}"/>
    <cellStyle name="Notas 2 5 2 5 10" xfId="31797" xr:uid="{0935EA8E-62B5-496F-A603-77C49EA43D41}"/>
    <cellStyle name="Notas 2 5 2 5 11" xfId="31798" xr:uid="{AF9B31C5-E3A8-45DF-A031-1761079A9090}"/>
    <cellStyle name="Notas 2 5 2 5 12" xfId="31799" xr:uid="{5A3DEDA1-E027-4ADC-B2AE-B61B5BA5688F}"/>
    <cellStyle name="Notas 2 5 2 5 13" xfId="31800" xr:uid="{23614EDA-ED89-4B14-9AA2-2420C92EE0AF}"/>
    <cellStyle name="Notas 2 5 2 5 14" xfId="31801" xr:uid="{7325C3F8-B072-43DA-B1A9-27A310B3405E}"/>
    <cellStyle name="Notas 2 5 2 5 15" xfId="31802" xr:uid="{AABABEC8-CF02-4F5B-A966-81E7E5CE2A6F}"/>
    <cellStyle name="Notas 2 5 2 5 16" xfId="31803" xr:uid="{8A36D61E-D3DF-494F-A7AB-9148DAD5FD86}"/>
    <cellStyle name="Notas 2 5 2 5 17" xfId="31804" xr:uid="{3045BAD9-28C9-49F2-840E-BCA321F05C61}"/>
    <cellStyle name="Notas 2 5 2 5 18" xfId="31805" xr:uid="{384490FF-6FD4-4379-AEC6-EC3872909BF8}"/>
    <cellStyle name="Notas 2 5 2 5 19" xfId="31806" xr:uid="{5504AE3A-C82A-4703-99C1-2EE8B25D5E44}"/>
    <cellStyle name="Notas 2 5 2 5 2" xfId="31807" xr:uid="{FC099FEE-B8E3-4009-94DC-84D7AB51246D}"/>
    <cellStyle name="Notas 2 5 2 5 20" xfId="31808" xr:uid="{790B7628-B634-464D-A0E9-1301E9AD93C7}"/>
    <cellStyle name="Notas 2 5 2 5 21" xfId="31809" xr:uid="{AC2ACC81-EE9F-4266-851E-B7BB561BB512}"/>
    <cellStyle name="Notas 2 5 2 5 22" xfId="31810" xr:uid="{CD5DC751-424C-4EBF-AE95-B3D394F35E5D}"/>
    <cellStyle name="Notas 2 5 2 5 23" xfId="31811" xr:uid="{8F1C2B71-A6AA-45DA-8ABB-2806080FE832}"/>
    <cellStyle name="Notas 2 5 2 5 24" xfId="31812" xr:uid="{F9131F27-E751-4E66-82BE-09E83C072FBE}"/>
    <cellStyle name="Notas 2 5 2 5 25" xfId="31813" xr:uid="{0601EFC2-3C3E-4760-958C-384AC0D71B0C}"/>
    <cellStyle name="Notas 2 5 2 5 26" xfId="31814" xr:uid="{6BCB4599-9C63-48E0-ACC2-2168A3A6954C}"/>
    <cellStyle name="Notas 2 5 2 5 27" xfId="31815" xr:uid="{7F1D17BD-ECD8-44F9-A348-E9D1606924DB}"/>
    <cellStyle name="Notas 2 5 2 5 28" xfId="31816" xr:uid="{BD8442B7-3B81-41F8-85E1-4751063B7FCE}"/>
    <cellStyle name="Notas 2 5 2 5 29" xfId="31817" xr:uid="{9F0E683C-B87A-48DA-9442-B4A512C24D02}"/>
    <cellStyle name="Notas 2 5 2 5 3" xfId="31818" xr:uid="{A22415F0-BA3A-46B3-A657-FAAFA3B45F62}"/>
    <cellStyle name="Notas 2 5 2 5 30" xfId="31819" xr:uid="{AD982E3C-9032-40A5-A884-394925E2D614}"/>
    <cellStyle name="Notas 2 5 2 5 31" xfId="31820" xr:uid="{2CB427C4-7A44-45DE-8B38-3B760FC7FBA8}"/>
    <cellStyle name="Notas 2 5 2 5 4" xfId="31821" xr:uid="{612B29DE-A01A-431C-8D0A-CE0591C925C7}"/>
    <cellStyle name="Notas 2 5 2 5 5" xfId="31822" xr:uid="{F8C1A067-41AD-4F72-B3CE-B48FE78A3269}"/>
    <cellStyle name="Notas 2 5 2 5 6" xfId="31823" xr:uid="{1A20E126-43EA-4ABA-9F78-91DC3F079955}"/>
    <cellStyle name="Notas 2 5 2 5 7" xfId="31824" xr:uid="{48451F4F-4050-4F5C-89DC-71E94690ACD6}"/>
    <cellStyle name="Notas 2 5 2 5 8" xfId="31825" xr:uid="{8040985F-5CA6-4CBE-BA9A-A1DCBBEEE0DD}"/>
    <cellStyle name="Notas 2 5 2 5 9" xfId="31826" xr:uid="{FE88A8E8-AF23-4B52-89F9-E513C1899575}"/>
    <cellStyle name="Notas 2 5 2 6" xfId="31827" xr:uid="{EFFB4C10-B922-401F-85AE-17C660860271}"/>
    <cellStyle name="Notas 2 5 2 6 10" xfId="31828" xr:uid="{AB6DE504-FC4E-467E-8144-92D8585840DB}"/>
    <cellStyle name="Notas 2 5 2 6 11" xfId="31829" xr:uid="{BAE743EA-B9C7-463E-B414-0271B5C61269}"/>
    <cellStyle name="Notas 2 5 2 6 12" xfId="31830" xr:uid="{44E983F4-A6D7-4F2E-91EA-372D041A05F0}"/>
    <cellStyle name="Notas 2 5 2 6 13" xfId="31831" xr:uid="{91EEA85C-AC01-4A68-9957-FCA6D166CADD}"/>
    <cellStyle name="Notas 2 5 2 6 14" xfId="31832" xr:uid="{1227FD38-D561-4911-A934-85FCE3B7E0D0}"/>
    <cellStyle name="Notas 2 5 2 6 15" xfId="31833" xr:uid="{7E11AA0F-72D8-42BA-B2AD-CB94A209CBA1}"/>
    <cellStyle name="Notas 2 5 2 6 16" xfId="31834" xr:uid="{B329B2F4-B3DC-4A34-876E-04931DA75FD4}"/>
    <cellStyle name="Notas 2 5 2 6 17" xfId="31835" xr:uid="{6C0F0C9B-7C91-47F6-88E8-1FFE11802B77}"/>
    <cellStyle name="Notas 2 5 2 6 18" xfId="31836" xr:uid="{04E60508-7BA1-43E5-BDD4-2B99982C402A}"/>
    <cellStyle name="Notas 2 5 2 6 19" xfId="31837" xr:uid="{880F402A-D4ED-41DB-AD8E-A9D941357E19}"/>
    <cellStyle name="Notas 2 5 2 6 2" xfId="31838" xr:uid="{E573824A-9456-4AB2-82A3-CF59DDBDB67B}"/>
    <cellStyle name="Notas 2 5 2 6 20" xfId="31839" xr:uid="{3F43ABA7-2F9B-4539-92CC-4A02D3C10E19}"/>
    <cellStyle name="Notas 2 5 2 6 21" xfId="31840" xr:uid="{039E8B9F-2525-4608-B8DE-5CFF07053B8D}"/>
    <cellStyle name="Notas 2 5 2 6 22" xfId="31841" xr:uid="{79719E38-03F2-437D-BD89-F7083C2791A7}"/>
    <cellStyle name="Notas 2 5 2 6 23" xfId="31842" xr:uid="{68F9A346-EF6A-40B0-B35C-9B42D7BA1586}"/>
    <cellStyle name="Notas 2 5 2 6 24" xfId="31843" xr:uid="{494BC791-0E3D-4312-811A-290BF57F9D64}"/>
    <cellStyle name="Notas 2 5 2 6 25" xfId="31844" xr:uid="{2E8CEA75-E87E-4FDC-B088-E731961FC3B0}"/>
    <cellStyle name="Notas 2 5 2 6 26" xfId="31845" xr:uid="{61759317-761F-48C7-8D8E-6D6279DD18F5}"/>
    <cellStyle name="Notas 2 5 2 6 27" xfId="31846" xr:uid="{75BAC924-E0F5-4CAB-AABC-3490C7C2C833}"/>
    <cellStyle name="Notas 2 5 2 6 28" xfId="31847" xr:uid="{A6818647-6E04-4E6E-9B63-B2E0AF4592A4}"/>
    <cellStyle name="Notas 2 5 2 6 29" xfId="31848" xr:uid="{F036EF1A-B8CD-48EB-ABAC-1A5E2DE45021}"/>
    <cellStyle name="Notas 2 5 2 6 3" xfId="31849" xr:uid="{C628041F-E1E7-46B7-9256-63341D8E6197}"/>
    <cellStyle name="Notas 2 5 2 6 30" xfId="31850" xr:uid="{1EE701D8-B043-43AB-9884-195F1366BAC2}"/>
    <cellStyle name="Notas 2 5 2 6 31" xfId="31851" xr:uid="{7CDE95AD-4576-4924-B1A1-2DEDAFE494CC}"/>
    <cellStyle name="Notas 2 5 2 6 4" xfId="31852" xr:uid="{F5570C07-4554-4F23-B315-139FF752B1B4}"/>
    <cellStyle name="Notas 2 5 2 6 5" xfId="31853" xr:uid="{1D44BA20-0503-45AE-8F5C-64896EC348FB}"/>
    <cellStyle name="Notas 2 5 2 6 6" xfId="31854" xr:uid="{BE6E0921-E82A-45C3-BCD5-9CD945DFBF29}"/>
    <cellStyle name="Notas 2 5 2 6 7" xfId="31855" xr:uid="{785D7AE4-E04C-41BC-AD92-AB3D386F536D}"/>
    <cellStyle name="Notas 2 5 2 6 8" xfId="31856" xr:uid="{389B16E7-B8E7-4B29-9D96-353FA2379EDB}"/>
    <cellStyle name="Notas 2 5 2 6 9" xfId="31857" xr:uid="{973941A8-3DC3-4377-9544-9BB53217FD56}"/>
    <cellStyle name="Notas 2 5 2 7" xfId="31858" xr:uid="{C6FB08C6-1C69-4C5A-87ED-3767D04191F3}"/>
    <cellStyle name="Notas 2 5 2 8" xfId="31859" xr:uid="{B0853653-6F10-415A-8AE8-EEC720F98259}"/>
    <cellStyle name="Notas 2 5 2 9" xfId="31860" xr:uid="{9000CDBF-4BC0-4391-B0D2-971B884E714C}"/>
    <cellStyle name="Notas 2 5 20" xfId="31861" xr:uid="{862A48D7-C9AC-481F-9057-51B6B63B44E1}"/>
    <cellStyle name="Notas 2 5 21" xfId="31862" xr:uid="{C3AF7726-63DE-456B-9AA6-E6D8B9206D03}"/>
    <cellStyle name="Notas 2 5 22" xfId="31863" xr:uid="{5B463FCA-ABE5-4E7E-99B4-58341AA7FCE2}"/>
    <cellStyle name="Notas 2 5 23" xfId="31864" xr:uid="{2B22950E-A181-4A64-827D-1784A30D94C4}"/>
    <cellStyle name="Notas 2 5 24" xfId="31865" xr:uid="{48B55A7B-F9A5-4E58-A41F-8E9A1F196CC7}"/>
    <cellStyle name="Notas 2 5 25" xfId="31866" xr:uid="{906D7012-F186-4679-8CC0-4A2F863C4674}"/>
    <cellStyle name="Notas 2 5 26" xfId="31867" xr:uid="{F483C766-00AE-45DE-A2CA-A007623B4CB7}"/>
    <cellStyle name="Notas 2 5 27" xfId="31868" xr:uid="{3E9EA129-9FF4-404D-A7B9-D219ACB36B0E}"/>
    <cellStyle name="Notas 2 5 28" xfId="31869" xr:uid="{63925D2E-E68F-4BDD-8807-13C70DD09432}"/>
    <cellStyle name="Notas 2 5 29" xfId="31870" xr:uid="{43B72BFC-8B6B-41A6-8E36-130EE3144765}"/>
    <cellStyle name="Notas 2 5 3" xfId="31871" xr:uid="{B1A38570-650E-413A-8F0D-7A337928A454}"/>
    <cellStyle name="Notas 2 5 3 10" xfId="31872" xr:uid="{AAFB7B11-9D1E-4C94-AB04-95CC705C58FF}"/>
    <cellStyle name="Notas 2 5 3 11" xfId="31873" xr:uid="{BAE807DF-7C72-4F6C-96B3-5EFA814AE2A2}"/>
    <cellStyle name="Notas 2 5 3 12" xfId="31874" xr:uid="{79361691-7352-4DE0-9215-FD2D06074912}"/>
    <cellStyle name="Notas 2 5 3 13" xfId="31875" xr:uid="{7177849D-4DCC-453B-8B53-05E3AAA87D9D}"/>
    <cellStyle name="Notas 2 5 3 14" xfId="31876" xr:uid="{298B6E9C-FC50-49FD-816D-315E0E43198A}"/>
    <cellStyle name="Notas 2 5 3 15" xfId="31877" xr:uid="{0B9FCAB1-F8EF-44AE-9639-DEBF7938A045}"/>
    <cellStyle name="Notas 2 5 3 16" xfId="31878" xr:uid="{4A69EA51-E7B7-44CB-815B-39F3741B69C1}"/>
    <cellStyle name="Notas 2 5 3 17" xfId="31879" xr:uid="{F9DEB6FF-B8FC-4E6F-9269-853DAD22D946}"/>
    <cellStyle name="Notas 2 5 3 18" xfId="31880" xr:uid="{C0578F64-E4D1-4EF6-919C-CD86EBD0BB1D}"/>
    <cellStyle name="Notas 2 5 3 19" xfId="31881" xr:uid="{1DE3B2F9-E86A-49FE-9300-94B8F68DD7BE}"/>
    <cellStyle name="Notas 2 5 3 2" xfId="31882" xr:uid="{9E7DE79F-98A4-48D2-B585-2935B0E7F40B}"/>
    <cellStyle name="Notas 2 5 3 2 10" xfId="31883" xr:uid="{61C7E260-5FA1-4562-922D-46C25F577A29}"/>
    <cellStyle name="Notas 2 5 3 2 11" xfId="31884" xr:uid="{0C188AA8-3BCA-4F02-8000-0C77B36006B8}"/>
    <cellStyle name="Notas 2 5 3 2 12" xfId="31885" xr:uid="{D4D259F4-9F30-4AE8-A8F0-C5EFA000EC44}"/>
    <cellStyle name="Notas 2 5 3 2 13" xfId="31886" xr:uid="{59B7641B-1950-4A5C-B682-0E1865D1E0F0}"/>
    <cellStyle name="Notas 2 5 3 2 14" xfId="31887" xr:uid="{0242330B-F197-40E0-9ED3-4BB441CE380B}"/>
    <cellStyle name="Notas 2 5 3 2 15" xfId="31888" xr:uid="{2E420AD0-69C7-4690-8126-D1D27AE612AF}"/>
    <cellStyle name="Notas 2 5 3 2 16" xfId="31889" xr:uid="{2FB12B34-B7DC-4520-A665-45BF645AE8E6}"/>
    <cellStyle name="Notas 2 5 3 2 17" xfId="31890" xr:uid="{2576A68B-9FE5-4954-A0D2-C88D6E0A850B}"/>
    <cellStyle name="Notas 2 5 3 2 18" xfId="31891" xr:uid="{392E38D1-0063-4EA9-87F6-9E1D798A5F18}"/>
    <cellStyle name="Notas 2 5 3 2 19" xfId="31892" xr:uid="{9BF8EB4C-5EA6-43E8-B8A0-231D71C71041}"/>
    <cellStyle name="Notas 2 5 3 2 2" xfId="31893" xr:uid="{E563F9FC-C509-43BD-89F1-403FAC031613}"/>
    <cellStyle name="Notas 2 5 3 2 20" xfId="31894" xr:uid="{DD655A6B-0C9C-4C45-9056-B13266903676}"/>
    <cellStyle name="Notas 2 5 3 2 21" xfId="31895" xr:uid="{C31998E8-8430-4584-A8E1-6AE4110253AC}"/>
    <cellStyle name="Notas 2 5 3 2 22" xfId="31896" xr:uid="{BA6811C9-7417-424D-AFC6-012989C69146}"/>
    <cellStyle name="Notas 2 5 3 2 23" xfId="31897" xr:uid="{7D95E735-9CAD-455D-A717-60BAD3BF286E}"/>
    <cellStyle name="Notas 2 5 3 2 24" xfId="31898" xr:uid="{F8DA869B-1A99-4F9F-803D-6DFD8EA57F32}"/>
    <cellStyle name="Notas 2 5 3 2 25" xfId="31899" xr:uid="{C3051359-483C-47AE-960B-7A75E6D6CCF0}"/>
    <cellStyle name="Notas 2 5 3 2 26" xfId="31900" xr:uid="{E1089011-AEF7-4E22-96A4-3299FFB953F7}"/>
    <cellStyle name="Notas 2 5 3 2 27" xfId="31901" xr:uid="{34CFC65D-7259-4EC5-A820-2C96E7122989}"/>
    <cellStyle name="Notas 2 5 3 2 28" xfId="31902" xr:uid="{000EF940-F92C-42BF-9E9B-221004F94ABA}"/>
    <cellStyle name="Notas 2 5 3 2 29" xfId="31903" xr:uid="{AE4E351C-6396-4B69-A1F8-CC3DCDD5E348}"/>
    <cellStyle name="Notas 2 5 3 2 3" xfId="31904" xr:uid="{622CB067-CA4E-4A09-9179-15FC7AD1D53D}"/>
    <cellStyle name="Notas 2 5 3 2 30" xfId="31905" xr:uid="{E2BE4BDA-000F-408E-B4FF-CAC7EEC82944}"/>
    <cellStyle name="Notas 2 5 3 2 31" xfId="31906" xr:uid="{DADD9DB0-BC32-48A9-9863-C6E185EEBBC6}"/>
    <cellStyle name="Notas 2 5 3 2 4" xfId="31907" xr:uid="{D9AE9AA4-ED13-46BF-9AF4-74C55F2D43F3}"/>
    <cellStyle name="Notas 2 5 3 2 5" xfId="31908" xr:uid="{B97A9F1A-283A-4A43-8C40-FB3183BC515B}"/>
    <cellStyle name="Notas 2 5 3 2 6" xfId="31909" xr:uid="{C2D40C62-A8BB-4CFF-8986-FCAC1616B0CB}"/>
    <cellStyle name="Notas 2 5 3 2 7" xfId="31910" xr:uid="{915EEFD0-7F6D-400C-8E42-40B627C3B29E}"/>
    <cellStyle name="Notas 2 5 3 2 8" xfId="31911" xr:uid="{76A45211-C326-4D3A-83A3-626307CB4236}"/>
    <cellStyle name="Notas 2 5 3 2 9" xfId="31912" xr:uid="{239A14A1-784B-4B78-9DF4-073E53290C8E}"/>
    <cellStyle name="Notas 2 5 3 20" xfId="31913" xr:uid="{C5538930-F0AE-4A8B-9E07-524F45A07E04}"/>
    <cellStyle name="Notas 2 5 3 21" xfId="31914" xr:uid="{F53065D2-F4B0-4121-B9AE-DEBF2206CC9C}"/>
    <cellStyle name="Notas 2 5 3 22" xfId="31915" xr:uid="{2BF61E83-826F-4B88-8C2F-F95D26715C6D}"/>
    <cellStyle name="Notas 2 5 3 23" xfId="31916" xr:uid="{E40DB8E2-0566-4287-A698-5062E305A5B5}"/>
    <cellStyle name="Notas 2 5 3 24" xfId="31917" xr:uid="{C73FD63B-2326-4B0A-9B52-88D815B751C8}"/>
    <cellStyle name="Notas 2 5 3 25" xfId="31918" xr:uid="{4269F4D8-5E5D-4915-A4B2-9E03FEDE757A}"/>
    <cellStyle name="Notas 2 5 3 26" xfId="31919" xr:uid="{49BF442C-3E26-48E4-A526-21FA12585FE6}"/>
    <cellStyle name="Notas 2 5 3 27" xfId="31920" xr:uid="{9431342F-FADF-4CDB-B944-DDC68C9A7B18}"/>
    <cellStyle name="Notas 2 5 3 28" xfId="31921" xr:uid="{26929F2D-F4CB-40B1-A6CA-76D562046E29}"/>
    <cellStyle name="Notas 2 5 3 29" xfId="31922" xr:uid="{7DB8655D-7A78-4658-9826-1A38FF6D99EE}"/>
    <cellStyle name="Notas 2 5 3 3" xfId="31923" xr:uid="{BEB5C1C5-AEA6-4DC3-9CFF-4BCAB669134A}"/>
    <cellStyle name="Notas 2 5 3 3 10" xfId="31924" xr:uid="{0F0135D6-743E-4F06-860B-BFC16E297A54}"/>
    <cellStyle name="Notas 2 5 3 3 11" xfId="31925" xr:uid="{32B9C15B-CF13-4D6C-AEDC-215ABE64965B}"/>
    <cellStyle name="Notas 2 5 3 3 12" xfId="31926" xr:uid="{F658A0F3-740B-4E48-AB14-D9A515F74775}"/>
    <cellStyle name="Notas 2 5 3 3 13" xfId="31927" xr:uid="{D5C7939E-1028-48E9-9537-6A016E126B34}"/>
    <cellStyle name="Notas 2 5 3 3 14" xfId="31928" xr:uid="{5B5669EF-78A1-4CDA-80DE-0F6700049231}"/>
    <cellStyle name="Notas 2 5 3 3 15" xfId="31929" xr:uid="{4E0797FC-E75B-416C-9D55-E4844B084844}"/>
    <cellStyle name="Notas 2 5 3 3 16" xfId="31930" xr:uid="{3E0BC875-D9AA-488A-BC82-0C17E71E41BC}"/>
    <cellStyle name="Notas 2 5 3 3 17" xfId="31931" xr:uid="{5F4FA4FE-89A4-4622-8FC2-B27F7E7AC114}"/>
    <cellStyle name="Notas 2 5 3 3 18" xfId="31932" xr:uid="{679403B6-2E7D-4ECE-86AD-B9FD351B7D23}"/>
    <cellStyle name="Notas 2 5 3 3 19" xfId="31933" xr:uid="{10F876F9-5C8F-4449-8B5E-56CB7B640884}"/>
    <cellStyle name="Notas 2 5 3 3 2" xfId="31934" xr:uid="{C42E94BB-1913-47F4-92D5-08CF1127552E}"/>
    <cellStyle name="Notas 2 5 3 3 20" xfId="31935" xr:uid="{6E3F37DA-A009-4BAA-BE88-D88C5F1ABD79}"/>
    <cellStyle name="Notas 2 5 3 3 21" xfId="31936" xr:uid="{A54FB6FB-FAEB-494C-9F09-C2F688C54575}"/>
    <cellStyle name="Notas 2 5 3 3 22" xfId="31937" xr:uid="{9D12102E-3416-457D-B96E-BAF11EDB5624}"/>
    <cellStyle name="Notas 2 5 3 3 23" xfId="31938" xr:uid="{1AFDEA50-EE05-462B-B6BA-D28CC5ED4B89}"/>
    <cellStyle name="Notas 2 5 3 3 24" xfId="31939" xr:uid="{C4240707-5719-4E94-84F9-0CEA25B1FDE7}"/>
    <cellStyle name="Notas 2 5 3 3 25" xfId="31940" xr:uid="{317FA3C2-EA60-4895-8E17-8C9D501D0686}"/>
    <cellStyle name="Notas 2 5 3 3 26" xfId="31941" xr:uid="{A7EB5A53-33A7-4F75-BC0C-11477CC23405}"/>
    <cellStyle name="Notas 2 5 3 3 27" xfId="31942" xr:uid="{49F48CAA-3450-4F2B-9EB8-0C703E24996D}"/>
    <cellStyle name="Notas 2 5 3 3 28" xfId="31943" xr:uid="{F9786B73-B9BB-420E-8559-EC3E0D2F4916}"/>
    <cellStyle name="Notas 2 5 3 3 29" xfId="31944" xr:uid="{06C59274-B44B-4098-B16F-8B7A9AC5EE2B}"/>
    <cellStyle name="Notas 2 5 3 3 3" xfId="31945" xr:uid="{2BAB772A-B44E-4FE8-9DE1-E712C407D010}"/>
    <cellStyle name="Notas 2 5 3 3 30" xfId="31946" xr:uid="{A6ECA3E3-B191-4773-950A-043E221BC98B}"/>
    <cellStyle name="Notas 2 5 3 3 31" xfId="31947" xr:uid="{E01FB8C1-BA91-4A0F-BF7F-1BFDD26EE8B4}"/>
    <cellStyle name="Notas 2 5 3 3 4" xfId="31948" xr:uid="{4D56234A-23F3-4B10-BE7D-A4F5D28D2A23}"/>
    <cellStyle name="Notas 2 5 3 3 5" xfId="31949" xr:uid="{0AAF8A48-AE03-4195-8FF0-7522036AF918}"/>
    <cellStyle name="Notas 2 5 3 3 6" xfId="31950" xr:uid="{E5AB8FBD-E24C-4F5C-B144-26B461EDCFEB}"/>
    <cellStyle name="Notas 2 5 3 3 7" xfId="31951" xr:uid="{493E797B-EFBB-4C2C-9172-7D7B50761C0A}"/>
    <cellStyle name="Notas 2 5 3 3 8" xfId="31952" xr:uid="{62F4DEFF-7DA7-4A3D-A181-DE94E8905C10}"/>
    <cellStyle name="Notas 2 5 3 3 9" xfId="31953" xr:uid="{F14523D0-F435-4AE5-B071-DE5232886F65}"/>
    <cellStyle name="Notas 2 5 3 30" xfId="31954" xr:uid="{A17EF16B-542E-4A6D-8A00-FDBA35A1DE7A}"/>
    <cellStyle name="Notas 2 5 3 31" xfId="31955" xr:uid="{72A585C7-401D-4574-9E25-115A53D91F1F}"/>
    <cellStyle name="Notas 2 5 3 32" xfId="31956" xr:uid="{DF6F846B-7EC5-41C5-BECB-75C9A2C4C7BD}"/>
    <cellStyle name="Notas 2 5 3 33" xfId="31957" xr:uid="{A410E84A-158C-4467-89AA-E16AE26C6811}"/>
    <cellStyle name="Notas 2 5 3 4" xfId="31958" xr:uid="{3C8E59B4-7A6D-49DD-9467-1BA128253E52}"/>
    <cellStyle name="Notas 2 5 3 5" xfId="31959" xr:uid="{3A569123-C6CF-4031-8D1A-7F3398574B1D}"/>
    <cellStyle name="Notas 2 5 3 6" xfId="31960" xr:uid="{DF7C7430-A6D9-4F99-9E72-E47CAD9B0AD0}"/>
    <cellStyle name="Notas 2 5 3 7" xfId="31961" xr:uid="{67E738AE-B8D1-460D-A053-C9659EEF6334}"/>
    <cellStyle name="Notas 2 5 3 8" xfId="31962" xr:uid="{DE19B94A-3735-4DA6-AD9D-B8CA992AD885}"/>
    <cellStyle name="Notas 2 5 3 9" xfId="31963" xr:uid="{17D062F0-BA86-4B96-A02A-B05184C6B439}"/>
    <cellStyle name="Notas 2 5 30" xfId="31964" xr:uid="{28345A74-688F-4F74-998E-5287424D373F}"/>
    <cellStyle name="Notas 2 5 31" xfId="31965" xr:uid="{89A06A1A-A230-45FB-A32C-3770933F4F93}"/>
    <cellStyle name="Notas 2 5 32" xfId="31966" xr:uid="{C90CE91A-FBE5-4CD2-804B-2F1ED9FFA76E}"/>
    <cellStyle name="Notas 2 5 33" xfId="31967" xr:uid="{2F4EE085-E8F0-4195-B8F0-C49B05622375}"/>
    <cellStyle name="Notas 2 5 34" xfId="31968" xr:uid="{D8704C08-9A57-4268-B5C2-2B067B318790}"/>
    <cellStyle name="Notas 2 5 35" xfId="31969" xr:uid="{57E47620-77AC-4070-8742-7B5463BC98C9}"/>
    <cellStyle name="Notas 2 5 36" xfId="31970" xr:uid="{856127A8-2D3B-4C79-B3D6-3422D66DEDDF}"/>
    <cellStyle name="Notas 2 5 37" xfId="31971" xr:uid="{582F1F64-EF10-4E58-A09E-8A7723445919}"/>
    <cellStyle name="Notas 2 5 4" xfId="31972" xr:uid="{70CC02EB-640E-474E-8A33-DB2B5ABDE86C}"/>
    <cellStyle name="Notas 2 5 4 10" xfId="31973" xr:uid="{AE0649C4-3D97-4502-B8D5-4057DD0AE40C}"/>
    <cellStyle name="Notas 2 5 4 11" xfId="31974" xr:uid="{234E3B79-FACF-4B29-8EB8-29F0481F89E8}"/>
    <cellStyle name="Notas 2 5 4 12" xfId="31975" xr:uid="{4D851567-2A3D-49DE-82D5-BC893EE81428}"/>
    <cellStyle name="Notas 2 5 4 13" xfId="31976" xr:uid="{CD41B284-B4A6-4086-9E46-D9368D6DA11A}"/>
    <cellStyle name="Notas 2 5 4 14" xfId="31977" xr:uid="{6A5DF813-76A7-4B86-AB90-8DB1AD603D82}"/>
    <cellStyle name="Notas 2 5 4 15" xfId="31978" xr:uid="{640C0D77-38B8-4343-AF4C-EC3CB3F8F396}"/>
    <cellStyle name="Notas 2 5 4 16" xfId="31979" xr:uid="{7F01B550-D95E-43B7-BC1C-21CE58A2C4F0}"/>
    <cellStyle name="Notas 2 5 4 17" xfId="31980" xr:uid="{4E447511-3812-4C3B-8D51-277C7DF6AA43}"/>
    <cellStyle name="Notas 2 5 4 18" xfId="31981" xr:uid="{0A847A0A-F1A7-4B50-995F-B6F7DF5946F7}"/>
    <cellStyle name="Notas 2 5 4 19" xfId="31982" xr:uid="{189C5171-C7D3-4A00-9FFA-1948CDA68515}"/>
    <cellStyle name="Notas 2 5 4 2" xfId="31983" xr:uid="{3E957BB9-4C7F-4D46-B7B9-46FB115EA2AD}"/>
    <cellStyle name="Notas 2 5 4 2 10" xfId="31984" xr:uid="{08CA9FEB-13FE-4CF5-A752-9FAD2FACF5FD}"/>
    <cellStyle name="Notas 2 5 4 2 11" xfId="31985" xr:uid="{4991791A-1A30-486A-8CC4-E0585A96C84A}"/>
    <cellStyle name="Notas 2 5 4 2 12" xfId="31986" xr:uid="{39FD7433-AF2B-4CA7-B6F8-F48BD077972C}"/>
    <cellStyle name="Notas 2 5 4 2 13" xfId="31987" xr:uid="{84F9BDD1-9A53-45D4-9564-6E582EB8ED5B}"/>
    <cellStyle name="Notas 2 5 4 2 14" xfId="31988" xr:uid="{F91AA4A9-2DE5-4C81-96CA-569E88174A5C}"/>
    <cellStyle name="Notas 2 5 4 2 15" xfId="31989" xr:uid="{949B92C3-83D0-4944-B5EE-53C1BB97659F}"/>
    <cellStyle name="Notas 2 5 4 2 16" xfId="31990" xr:uid="{9661FCD4-B77D-41FA-8125-DBF106054EF7}"/>
    <cellStyle name="Notas 2 5 4 2 17" xfId="31991" xr:uid="{2398B1C7-BC16-4A82-8A8A-8AD22F078CC9}"/>
    <cellStyle name="Notas 2 5 4 2 18" xfId="31992" xr:uid="{289952C4-A903-4F51-A203-0D1219ECEF65}"/>
    <cellStyle name="Notas 2 5 4 2 19" xfId="31993" xr:uid="{16CF7A05-C235-4F82-8FD6-FE634FC06FC2}"/>
    <cellStyle name="Notas 2 5 4 2 2" xfId="31994" xr:uid="{DF591998-FA19-44A5-8CF5-19824B01602A}"/>
    <cellStyle name="Notas 2 5 4 2 20" xfId="31995" xr:uid="{6797712F-F696-4BE0-8AD6-6AC0F9013B3B}"/>
    <cellStyle name="Notas 2 5 4 2 21" xfId="31996" xr:uid="{9FA43C00-9551-419F-BD2F-443DC7A2FD5C}"/>
    <cellStyle name="Notas 2 5 4 2 22" xfId="31997" xr:uid="{A3588BBD-4DEA-46E2-8DB4-7D6901EB5A3C}"/>
    <cellStyle name="Notas 2 5 4 2 23" xfId="31998" xr:uid="{0681A82D-0EF2-459A-87F2-9DD117549371}"/>
    <cellStyle name="Notas 2 5 4 2 24" xfId="31999" xr:uid="{447E74BC-B038-489D-8DD1-98DEF6421EF1}"/>
    <cellStyle name="Notas 2 5 4 2 25" xfId="32000" xr:uid="{DB2B1B6F-EFA0-4DD9-B657-064ED77C1BFD}"/>
    <cellStyle name="Notas 2 5 4 2 26" xfId="32001" xr:uid="{7EFBBF02-470F-4CC8-BE24-CE8004D6FA0E}"/>
    <cellStyle name="Notas 2 5 4 2 27" xfId="32002" xr:uid="{4C03EAEA-043B-4D1B-A3D4-E9349457D1FC}"/>
    <cellStyle name="Notas 2 5 4 2 28" xfId="32003" xr:uid="{ADF75824-02CE-4BE3-AB19-83FABD783FF4}"/>
    <cellStyle name="Notas 2 5 4 2 29" xfId="32004" xr:uid="{7A7DC18F-B3A2-40A8-A09E-CD7BBF56FEDD}"/>
    <cellStyle name="Notas 2 5 4 2 3" xfId="32005" xr:uid="{0A3C71EE-0769-4C59-9760-0FCE3DDCB6F3}"/>
    <cellStyle name="Notas 2 5 4 2 30" xfId="32006" xr:uid="{D23DD3AB-DF14-4316-99C3-B168BA5CC74B}"/>
    <cellStyle name="Notas 2 5 4 2 31" xfId="32007" xr:uid="{FB65BDE9-E997-4291-A814-F41A98DD1E7A}"/>
    <cellStyle name="Notas 2 5 4 2 4" xfId="32008" xr:uid="{5D68C08B-EB58-43DD-8CF9-C01E9664B810}"/>
    <cellStyle name="Notas 2 5 4 2 5" xfId="32009" xr:uid="{17AE74C7-4851-4671-8A93-5548ADC51A04}"/>
    <cellStyle name="Notas 2 5 4 2 6" xfId="32010" xr:uid="{D853901A-2818-4B90-905E-372C49421392}"/>
    <cellStyle name="Notas 2 5 4 2 7" xfId="32011" xr:uid="{2A3FDC1B-78A2-4DC3-8E69-AAA3E7E51BE2}"/>
    <cellStyle name="Notas 2 5 4 2 8" xfId="32012" xr:uid="{73303839-2C30-4B7A-8F01-5D62F69DD342}"/>
    <cellStyle name="Notas 2 5 4 2 9" xfId="32013" xr:uid="{3B7737BD-A612-4D36-ACCF-428B87106D55}"/>
    <cellStyle name="Notas 2 5 4 20" xfId="32014" xr:uid="{A98D0B8F-4B1B-4769-98C2-6695B81118F3}"/>
    <cellStyle name="Notas 2 5 4 21" xfId="32015" xr:uid="{D50E3918-B3B0-4EB7-A504-5A57A1D63570}"/>
    <cellStyle name="Notas 2 5 4 22" xfId="32016" xr:uid="{69BA9901-2F48-4E1B-BF29-20EBD6E8F679}"/>
    <cellStyle name="Notas 2 5 4 23" xfId="32017" xr:uid="{7197FECB-852D-403A-9928-63FB6AEFC85D}"/>
    <cellStyle name="Notas 2 5 4 24" xfId="32018" xr:uid="{EA61DF13-5847-46CB-9645-A4D4F23ADA8F}"/>
    <cellStyle name="Notas 2 5 4 25" xfId="32019" xr:uid="{0780CCE1-59E5-42C5-AC37-C3F18AD35B16}"/>
    <cellStyle name="Notas 2 5 4 26" xfId="32020" xr:uid="{EF474F54-D3B5-419A-9B4B-097128C1AB9C}"/>
    <cellStyle name="Notas 2 5 4 27" xfId="32021" xr:uid="{5EA0E296-6246-46BC-A654-81AF43252D75}"/>
    <cellStyle name="Notas 2 5 4 28" xfId="32022" xr:uid="{1533FD32-57FD-4471-9E34-E9554402D10F}"/>
    <cellStyle name="Notas 2 5 4 29" xfId="32023" xr:uid="{360E422D-01EC-467F-8DA0-A7B518183972}"/>
    <cellStyle name="Notas 2 5 4 3" xfId="32024" xr:uid="{9CB203FE-C1E7-425A-AEB2-CD420C5DFA38}"/>
    <cellStyle name="Notas 2 5 4 3 10" xfId="32025" xr:uid="{4FA103FA-2D78-4C41-8F27-4A68B107DCF9}"/>
    <cellStyle name="Notas 2 5 4 3 11" xfId="32026" xr:uid="{E033FBAC-F7A0-4722-AB1F-9AC92892D251}"/>
    <cellStyle name="Notas 2 5 4 3 12" xfId="32027" xr:uid="{82F0BBB1-0982-420F-B928-9E55B3A47B26}"/>
    <cellStyle name="Notas 2 5 4 3 13" xfId="32028" xr:uid="{C41CDC61-3410-44CC-9B01-65CE6F12C81D}"/>
    <cellStyle name="Notas 2 5 4 3 14" xfId="32029" xr:uid="{C16C5D5A-F83D-4BF5-846F-0367457867B8}"/>
    <cellStyle name="Notas 2 5 4 3 15" xfId="32030" xr:uid="{6E3E199D-8C48-4B45-B224-7E34B0C7D0EF}"/>
    <cellStyle name="Notas 2 5 4 3 16" xfId="32031" xr:uid="{36B0C552-BE06-482D-90C5-B28293E1601B}"/>
    <cellStyle name="Notas 2 5 4 3 17" xfId="32032" xr:uid="{2BFF8134-0234-455C-85F9-72A19F97DD67}"/>
    <cellStyle name="Notas 2 5 4 3 18" xfId="32033" xr:uid="{AFD759A9-D654-47D9-A16D-D6ECD351ADE4}"/>
    <cellStyle name="Notas 2 5 4 3 19" xfId="32034" xr:uid="{67F8F254-D887-48EB-867F-13D85FD21259}"/>
    <cellStyle name="Notas 2 5 4 3 2" xfId="32035" xr:uid="{5CC424C0-B959-4173-8D0B-9E8CCBFBB3F8}"/>
    <cellStyle name="Notas 2 5 4 3 20" xfId="32036" xr:uid="{625F1016-22FA-4D9B-8F40-EFC188FA7A4B}"/>
    <cellStyle name="Notas 2 5 4 3 21" xfId="32037" xr:uid="{E1C08617-8EF0-4C32-896A-CE28787D63BD}"/>
    <cellStyle name="Notas 2 5 4 3 22" xfId="32038" xr:uid="{03F33B5E-EAC8-4B0F-847E-C8951A9176B7}"/>
    <cellStyle name="Notas 2 5 4 3 23" xfId="32039" xr:uid="{F7D3B9F0-EC0F-4698-8A6E-3337E0EBD747}"/>
    <cellStyle name="Notas 2 5 4 3 24" xfId="32040" xr:uid="{DA8A99FD-2499-4032-91CE-0D24719DADCD}"/>
    <cellStyle name="Notas 2 5 4 3 25" xfId="32041" xr:uid="{F6DD3555-8172-4BB4-BB26-D44383F157A3}"/>
    <cellStyle name="Notas 2 5 4 3 26" xfId="32042" xr:uid="{091DABE0-B3DC-4F32-8F18-33CD56451861}"/>
    <cellStyle name="Notas 2 5 4 3 27" xfId="32043" xr:uid="{320A0DDD-BFC7-4AA8-AA28-A2B6FA48925C}"/>
    <cellStyle name="Notas 2 5 4 3 28" xfId="32044" xr:uid="{E4AD3BE1-11A4-4B52-A35B-70546DF4C3C6}"/>
    <cellStyle name="Notas 2 5 4 3 29" xfId="32045" xr:uid="{A2437698-F562-432E-905B-6556A0964EEF}"/>
    <cellStyle name="Notas 2 5 4 3 3" xfId="32046" xr:uid="{6C75D223-EF4D-4967-88B3-5113B125BC57}"/>
    <cellStyle name="Notas 2 5 4 3 30" xfId="32047" xr:uid="{682368EB-2445-4811-90A5-02BAB056FE45}"/>
    <cellStyle name="Notas 2 5 4 3 31" xfId="32048" xr:uid="{88113A67-5B77-4078-8B86-CCEA0E6C3AD4}"/>
    <cellStyle name="Notas 2 5 4 3 4" xfId="32049" xr:uid="{0CDD5750-EE8B-4CC7-828A-6E2431D4DAF1}"/>
    <cellStyle name="Notas 2 5 4 3 5" xfId="32050" xr:uid="{FC9666AF-27B8-48D8-9AD5-99F7062F20B9}"/>
    <cellStyle name="Notas 2 5 4 3 6" xfId="32051" xr:uid="{B0C46665-0EF6-459D-8E31-2CBDC6B46E3E}"/>
    <cellStyle name="Notas 2 5 4 3 7" xfId="32052" xr:uid="{26B73305-0D5B-46D1-989E-F03338A6DB6D}"/>
    <cellStyle name="Notas 2 5 4 3 8" xfId="32053" xr:uid="{2BFD6E52-421E-44E0-91CF-20B0154D8503}"/>
    <cellStyle name="Notas 2 5 4 3 9" xfId="32054" xr:uid="{B05A1D2F-D346-4059-BC51-CFF327A4737B}"/>
    <cellStyle name="Notas 2 5 4 30" xfId="32055" xr:uid="{D003840F-B737-49E2-84BC-FC38059BD3B5}"/>
    <cellStyle name="Notas 2 5 4 31" xfId="32056" xr:uid="{B79EE662-D7DF-43E8-B76B-6EAEC70FCC1E}"/>
    <cellStyle name="Notas 2 5 4 32" xfId="32057" xr:uid="{319AA527-979F-4013-B7AC-5FD021CD18C4}"/>
    <cellStyle name="Notas 2 5 4 33" xfId="32058" xr:uid="{8469AE4D-BEEE-4028-BC3E-661426C74CD8}"/>
    <cellStyle name="Notas 2 5 4 4" xfId="32059" xr:uid="{AA468E89-DBE5-4CEC-80F8-0EAAB6CF2DF6}"/>
    <cellStyle name="Notas 2 5 4 5" xfId="32060" xr:uid="{ADB4F4C0-350F-4D94-975E-4BBB9D510701}"/>
    <cellStyle name="Notas 2 5 4 6" xfId="32061" xr:uid="{16F3701A-5B64-485E-9919-6BD1FD6BD6AB}"/>
    <cellStyle name="Notas 2 5 4 7" xfId="32062" xr:uid="{A08DF494-297A-4E00-ABD4-1DD9D6DB7566}"/>
    <cellStyle name="Notas 2 5 4 8" xfId="32063" xr:uid="{B56186A1-9FA4-4825-AF45-6FFD723A4B83}"/>
    <cellStyle name="Notas 2 5 4 9" xfId="32064" xr:uid="{9F7B51D2-9911-4CD3-9073-7C23B50AC534}"/>
    <cellStyle name="Notas 2 5 5" xfId="32065" xr:uid="{54ACCCC2-23CA-47ED-AD5B-42A484F1E643}"/>
    <cellStyle name="Notas 2 5 5 10" xfId="32066" xr:uid="{6477C5AB-E85D-425D-9805-9971616393D6}"/>
    <cellStyle name="Notas 2 5 5 11" xfId="32067" xr:uid="{2EC08993-269B-4A11-84A5-D288D4CADF2B}"/>
    <cellStyle name="Notas 2 5 5 12" xfId="32068" xr:uid="{C186BF36-8775-42D3-9701-6D56A2F627FF}"/>
    <cellStyle name="Notas 2 5 5 13" xfId="32069" xr:uid="{739658E6-E972-4344-82CB-CD274EA1F5D3}"/>
    <cellStyle name="Notas 2 5 5 14" xfId="32070" xr:uid="{44D37993-0FC0-42A9-94C3-54859D9C6DC3}"/>
    <cellStyle name="Notas 2 5 5 15" xfId="32071" xr:uid="{F49096E0-40E9-4D64-8E73-725393AB0FE0}"/>
    <cellStyle name="Notas 2 5 5 16" xfId="32072" xr:uid="{0B69A884-6003-4788-9623-ABC62A65025C}"/>
    <cellStyle name="Notas 2 5 5 17" xfId="32073" xr:uid="{18B9C089-BD60-481B-A19B-6EBC5EC9FA7E}"/>
    <cellStyle name="Notas 2 5 5 18" xfId="32074" xr:uid="{79B44536-6901-4E4B-9DB6-283B429A278B}"/>
    <cellStyle name="Notas 2 5 5 19" xfId="32075" xr:uid="{C5F000C9-55DA-496D-AC12-A25DB2432CE5}"/>
    <cellStyle name="Notas 2 5 5 2" xfId="32076" xr:uid="{3274CFF9-C5D0-4B54-AF87-889CB7D3B24F}"/>
    <cellStyle name="Notas 2 5 5 2 10" xfId="32077" xr:uid="{8E9A6AE8-4195-4984-82A2-D78434404DD8}"/>
    <cellStyle name="Notas 2 5 5 2 11" xfId="32078" xr:uid="{03130BCB-2861-4DA4-A585-628471DFC7E2}"/>
    <cellStyle name="Notas 2 5 5 2 12" xfId="32079" xr:uid="{D318983D-4CE4-4ECC-9773-60E903BFE9E8}"/>
    <cellStyle name="Notas 2 5 5 2 13" xfId="32080" xr:uid="{0A4CCD27-601F-4FCA-8587-46D20E919CE1}"/>
    <cellStyle name="Notas 2 5 5 2 14" xfId="32081" xr:uid="{4DB509AB-2366-432E-8189-399A881CC99E}"/>
    <cellStyle name="Notas 2 5 5 2 15" xfId="32082" xr:uid="{CF95457E-BF7A-4337-9A08-73C1FC7D514F}"/>
    <cellStyle name="Notas 2 5 5 2 16" xfId="32083" xr:uid="{6CB2F43F-2AE2-4F86-8676-069ACB9E8105}"/>
    <cellStyle name="Notas 2 5 5 2 17" xfId="32084" xr:uid="{009A7FFE-D0BE-4F8C-8BA0-39522F547CC3}"/>
    <cellStyle name="Notas 2 5 5 2 18" xfId="32085" xr:uid="{3F9ADFFD-91F5-4B73-92CF-C07878B638C2}"/>
    <cellStyle name="Notas 2 5 5 2 19" xfId="32086" xr:uid="{A3D1782E-9876-439F-8CA2-5FC50EED28A9}"/>
    <cellStyle name="Notas 2 5 5 2 2" xfId="32087" xr:uid="{13BA0A73-48FD-4383-810C-966102CF5D7A}"/>
    <cellStyle name="Notas 2 5 5 2 20" xfId="32088" xr:uid="{E8489531-F51B-4409-9CEA-6238BFD8377B}"/>
    <cellStyle name="Notas 2 5 5 2 21" xfId="32089" xr:uid="{94C36009-9D90-4317-B28B-186AB8A075BD}"/>
    <cellStyle name="Notas 2 5 5 2 22" xfId="32090" xr:uid="{4B29B1A6-671D-4961-A5D8-775F5D29CD21}"/>
    <cellStyle name="Notas 2 5 5 2 23" xfId="32091" xr:uid="{0D18CDFF-BBD8-4834-9AC1-4BA0082E2DF4}"/>
    <cellStyle name="Notas 2 5 5 2 24" xfId="32092" xr:uid="{57F77B4F-EA5C-4EEC-AABF-855AD2A7099C}"/>
    <cellStyle name="Notas 2 5 5 2 25" xfId="32093" xr:uid="{0685F9CE-1A06-4002-9641-4D4BB1330066}"/>
    <cellStyle name="Notas 2 5 5 2 26" xfId="32094" xr:uid="{C9A6E6B2-8C0A-4584-ABB7-5D68950EBCFA}"/>
    <cellStyle name="Notas 2 5 5 2 27" xfId="32095" xr:uid="{67F86548-D259-46A3-9D05-59AF2C2D85AB}"/>
    <cellStyle name="Notas 2 5 5 2 28" xfId="32096" xr:uid="{85B1FF3E-3641-4AD2-9D10-B7BA691481D4}"/>
    <cellStyle name="Notas 2 5 5 2 29" xfId="32097" xr:uid="{1DFC8B80-EE61-4748-8BE1-5D7AABE0B503}"/>
    <cellStyle name="Notas 2 5 5 2 3" xfId="32098" xr:uid="{A06F1DC4-0A26-4D82-8A19-BD78F0E99716}"/>
    <cellStyle name="Notas 2 5 5 2 30" xfId="32099" xr:uid="{E8979036-847F-4E90-902D-FF81431FF2B0}"/>
    <cellStyle name="Notas 2 5 5 2 31" xfId="32100" xr:uid="{07F8EFD5-CCD6-43A9-B398-C1665A6DF5DF}"/>
    <cellStyle name="Notas 2 5 5 2 4" xfId="32101" xr:uid="{19FFAEF3-0BE4-4B1D-843D-3F8055CFA4F8}"/>
    <cellStyle name="Notas 2 5 5 2 5" xfId="32102" xr:uid="{BDBBD1F6-A9EF-4891-B623-40212BEE0528}"/>
    <cellStyle name="Notas 2 5 5 2 6" xfId="32103" xr:uid="{C8ACE33D-EB1C-43E1-A025-4C4BF47EF939}"/>
    <cellStyle name="Notas 2 5 5 2 7" xfId="32104" xr:uid="{AFF53725-989D-4A69-9EA4-58BB7E3A813F}"/>
    <cellStyle name="Notas 2 5 5 2 8" xfId="32105" xr:uid="{7B949E6C-DB09-48E5-82C2-31F97B4338DB}"/>
    <cellStyle name="Notas 2 5 5 2 9" xfId="32106" xr:uid="{FBBBF415-8B05-4358-AB5B-99C729B49652}"/>
    <cellStyle name="Notas 2 5 5 20" xfId="32107" xr:uid="{913824CE-2E1B-4218-A7FC-8E3E273F47D6}"/>
    <cellStyle name="Notas 2 5 5 21" xfId="32108" xr:uid="{93813E8E-56FC-4F1F-BC23-E46DFCF5D62D}"/>
    <cellStyle name="Notas 2 5 5 22" xfId="32109" xr:uid="{D30C24A9-946A-48EB-AE2B-AC8135700C78}"/>
    <cellStyle name="Notas 2 5 5 23" xfId="32110" xr:uid="{3647475C-5DF8-42F1-87D6-4B77DA0F1B96}"/>
    <cellStyle name="Notas 2 5 5 24" xfId="32111" xr:uid="{86681715-DF79-4D2D-BA27-D4CBBFBFA643}"/>
    <cellStyle name="Notas 2 5 5 25" xfId="32112" xr:uid="{DA1580FA-DC31-4A1A-8974-0199A831F6C7}"/>
    <cellStyle name="Notas 2 5 5 26" xfId="32113" xr:uid="{681AB678-661A-4602-81A3-608A01FBCC6E}"/>
    <cellStyle name="Notas 2 5 5 27" xfId="32114" xr:uid="{020171C7-336D-489C-9CD0-4B0743305441}"/>
    <cellStyle name="Notas 2 5 5 28" xfId="32115" xr:uid="{358A7846-9A26-47A7-BBDD-E68D4CDCE110}"/>
    <cellStyle name="Notas 2 5 5 29" xfId="32116" xr:uid="{D336F6E8-6700-4DD5-B7E7-BD11984848B3}"/>
    <cellStyle name="Notas 2 5 5 3" xfId="32117" xr:uid="{5A3EB235-16AB-4CC4-9A55-2F06DA68D14C}"/>
    <cellStyle name="Notas 2 5 5 30" xfId="32118" xr:uid="{60568115-7790-4306-B41C-D5F29C4E6B4E}"/>
    <cellStyle name="Notas 2 5 5 31" xfId="32119" xr:uid="{0F3AAAF7-63FD-48BB-9AAE-99CAB37FD81A}"/>
    <cellStyle name="Notas 2 5 5 32" xfId="32120" xr:uid="{66E7246D-FAC3-406A-9E89-D6EEE13FDB82}"/>
    <cellStyle name="Notas 2 5 5 4" xfId="32121" xr:uid="{6D5C141E-A7D9-4C8C-B93F-F3BD82BD1780}"/>
    <cellStyle name="Notas 2 5 5 5" xfId="32122" xr:uid="{CC856FA3-5CD7-45F6-8802-68D59A5A4B5B}"/>
    <cellStyle name="Notas 2 5 5 6" xfId="32123" xr:uid="{56908E0C-ECD6-4DED-835F-8B3FCF432739}"/>
    <cellStyle name="Notas 2 5 5 7" xfId="32124" xr:uid="{EA533A75-FB81-403D-961D-51440F1BA7BB}"/>
    <cellStyle name="Notas 2 5 5 8" xfId="32125" xr:uid="{807CEC87-6BB7-4977-8E4B-BAA259AA89BE}"/>
    <cellStyle name="Notas 2 5 5 9" xfId="32126" xr:uid="{C61106B2-51DC-477E-BB73-777BA72C03D2}"/>
    <cellStyle name="Notas 2 5 6" xfId="32127" xr:uid="{D529DDCE-D1DF-4693-BFC0-44423D339826}"/>
    <cellStyle name="Notas 2 5 6 10" xfId="32128" xr:uid="{66241F95-EB8D-4A25-86BB-C226D66D7E01}"/>
    <cellStyle name="Notas 2 5 6 11" xfId="32129" xr:uid="{D6727E9E-55C0-43FB-BC94-FBA7A4C64CF6}"/>
    <cellStyle name="Notas 2 5 6 12" xfId="32130" xr:uid="{A9DEF404-E204-4533-B271-D50D207FA513}"/>
    <cellStyle name="Notas 2 5 6 13" xfId="32131" xr:uid="{C1499E72-D8BA-4F44-88B9-EC59F66F0AE3}"/>
    <cellStyle name="Notas 2 5 6 14" xfId="32132" xr:uid="{E27040AE-6F39-4A03-82F9-35EECEB39C73}"/>
    <cellStyle name="Notas 2 5 6 15" xfId="32133" xr:uid="{B1459112-7E56-48C0-A365-039C5B528E63}"/>
    <cellStyle name="Notas 2 5 6 16" xfId="32134" xr:uid="{5450614E-732D-45D6-A532-DFC9226794B5}"/>
    <cellStyle name="Notas 2 5 6 17" xfId="32135" xr:uid="{DFE36F71-E49B-4D6D-A8AB-EEA19D7513A1}"/>
    <cellStyle name="Notas 2 5 6 18" xfId="32136" xr:uid="{71677561-C03F-4B2C-8889-85185F5F0224}"/>
    <cellStyle name="Notas 2 5 6 19" xfId="32137" xr:uid="{8FA373DC-2702-4150-A64A-C54115E04957}"/>
    <cellStyle name="Notas 2 5 6 2" xfId="32138" xr:uid="{020BC31B-3649-4A11-BA50-F7E038FE57CF}"/>
    <cellStyle name="Notas 2 5 6 20" xfId="32139" xr:uid="{73ABD536-504B-488D-9826-CBB87DD94E54}"/>
    <cellStyle name="Notas 2 5 6 21" xfId="32140" xr:uid="{1A5B8128-0493-440D-875B-7CAF5AFB3811}"/>
    <cellStyle name="Notas 2 5 6 22" xfId="32141" xr:uid="{ECDC2998-6091-431B-80AE-56441F9FEA6C}"/>
    <cellStyle name="Notas 2 5 6 23" xfId="32142" xr:uid="{0309F1D6-26A3-463D-BBFB-E1558750C3AA}"/>
    <cellStyle name="Notas 2 5 6 24" xfId="32143" xr:uid="{FAB34C42-8D3B-41CB-B929-67BE29BF691E}"/>
    <cellStyle name="Notas 2 5 6 25" xfId="32144" xr:uid="{7D7961C6-9782-4B69-8139-4FF19827DFD2}"/>
    <cellStyle name="Notas 2 5 6 26" xfId="32145" xr:uid="{97449B57-9092-401F-84F2-2060B34FCA41}"/>
    <cellStyle name="Notas 2 5 6 27" xfId="32146" xr:uid="{0853420F-D9E2-44E0-8D83-7F8EE76F581C}"/>
    <cellStyle name="Notas 2 5 6 28" xfId="32147" xr:uid="{7A0D518A-EDB2-4112-867E-37297C141C90}"/>
    <cellStyle name="Notas 2 5 6 29" xfId="32148" xr:uid="{F5C4D123-7961-4A91-AC33-E50D5ED9C8C7}"/>
    <cellStyle name="Notas 2 5 6 3" xfId="32149" xr:uid="{E68430D5-D967-4CC7-BC36-A2CB46B6E717}"/>
    <cellStyle name="Notas 2 5 6 30" xfId="32150" xr:uid="{BE8D7104-8EEF-4D6C-9D94-13164D31F461}"/>
    <cellStyle name="Notas 2 5 6 31" xfId="32151" xr:uid="{0B8C3969-6A87-4BE6-BEBA-CFE48D42FEEC}"/>
    <cellStyle name="Notas 2 5 6 4" xfId="32152" xr:uid="{343E5EE1-2F6C-4CB9-BF15-C7DF246AD9BB}"/>
    <cellStyle name="Notas 2 5 6 5" xfId="32153" xr:uid="{720EC07C-8AD9-43AC-A860-48A9BF967A15}"/>
    <cellStyle name="Notas 2 5 6 6" xfId="32154" xr:uid="{C852ADF7-F08C-44AC-A6F8-97B8949A6010}"/>
    <cellStyle name="Notas 2 5 6 7" xfId="32155" xr:uid="{341E1E77-4E0A-4E4A-9AD4-F2CF11DBAD1F}"/>
    <cellStyle name="Notas 2 5 6 8" xfId="32156" xr:uid="{7B5501EB-7A99-431E-B85A-659A48B0A291}"/>
    <cellStyle name="Notas 2 5 6 9" xfId="32157" xr:uid="{1F3817C9-7B0E-4681-B674-944591D1DBF9}"/>
    <cellStyle name="Notas 2 5 7" xfId="32158" xr:uid="{64781E92-F75A-4D1C-9C59-6F79344F1E2E}"/>
    <cellStyle name="Notas 2 5 7 10" xfId="32159" xr:uid="{C9DD36FC-7E56-420C-833F-650566D79586}"/>
    <cellStyle name="Notas 2 5 7 11" xfId="32160" xr:uid="{A4CE53DA-EB7F-4388-B90D-B455D7EDCDA9}"/>
    <cellStyle name="Notas 2 5 7 12" xfId="32161" xr:uid="{A5A25411-3D46-41C8-8669-A9F7E0301C8F}"/>
    <cellStyle name="Notas 2 5 7 13" xfId="32162" xr:uid="{20A75B01-B89A-4835-937B-B3B05DBBADF7}"/>
    <cellStyle name="Notas 2 5 7 14" xfId="32163" xr:uid="{E00EADCF-8D1E-41E7-819D-03C7E754F2B1}"/>
    <cellStyle name="Notas 2 5 7 15" xfId="32164" xr:uid="{C00482C3-D392-4350-9701-F09365A6D7A6}"/>
    <cellStyle name="Notas 2 5 7 16" xfId="32165" xr:uid="{146CBD9F-53A2-4E59-8A07-CBF39A90A8D9}"/>
    <cellStyle name="Notas 2 5 7 17" xfId="32166" xr:uid="{E85270CC-3F2A-484B-BE27-CE3F4A56A6F7}"/>
    <cellStyle name="Notas 2 5 7 18" xfId="32167" xr:uid="{87BE2772-DA07-449D-B4B7-857A0928D3E7}"/>
    <cellStyle name="Notas 2 5 7 19" xfId="32168" xr:uid="{C7E82DB1-F8D1-475C-856F-2503BFE3CE2C}"/>
    <cellStyle name="Notas 2 5 7 2" xfId="32169" xr:uid="{B23FBCFF-DAEE-4D3B-90A7-B34EEE1F92C5}"/>
    <cellStyle name="Notas 2 5 7 20" xfId="32170" xr:uid="{C9BA7221-62CF-42D7-A167-4C18C3BEAF3B}"/>
    <cellStyle name="Notas 2 5 7 21" xfId="32171" xr:uid="{358F681C-CE4D-4AE7-A371-7AF687E0A141}"/>
    <cellStyle name="Notas 2 5 7 22" xfId="32172" xr:uid="{01427FE0-CB15-4B55-98F2-37303DA4819E}"/>
    <cellStyle name="Notas 2 5 7 23" xfId="32173" xr:uid="{FC3F76DE-67B3-4243-82DE-94620EC54B73}"/>
    <cellStyle name="Notas 2 5 7 24" xfId="32174" xr:uid="{49CAB398-026D-42BC-9C29-7B02DB584DA9}"/>
    <cellStyle name="Notas 2 5 7 25" xfId="32175" xr:uid="{E1771910-FA13-4217-A082-3B534157662C}"/>
    <cellStyle name="Notas 2 5 7 26" xfId="32176" xr:uid="{6C0E2DEA-33A5-4F8A-9AAE-37894FE0281D}"/>
    <cellStyle name="Notas 2 5 7 27" xfId="32177" xr:uid="{D15E19E0-B4B1-4278-8EA9-E8F91BC12C3A}"/>
    <cellStyle name="Notas 2 5 7 28" xfId="32178" xr:uid="{3D3B9D79-F988-4526-9B20-0B27EF64E075}"/>
    <cellStyle name="Notas 2 5 7 29" xfId="32179" xr:uid="{AF2A5760-6CDF-4015-AF1C-7B305BE9E570}"/>
    <cellStyle name="Notas 2 5 7 3" xfId="32180" xr:uid="{E532FB84-DCEE-4522-88E2-5EA1B5742FD9}"/>
    <cellStyle name="Notas 2 5 7 30" xfId="32181" xr:uid="{61E80FF0-1AA9-4081-9163-364B34304091}"/>
    <cellStyle name="Notas 2 5 7 31" xfId="32182" xr:uid="{CD545E72-21C9-4959-9349-72C517CD6E34}"/>
    <cellStyle name="Notas 2 5 7 4" xfId="32183" xr:uid="{30ED0B56-9770-4B33-A09E-42ADC9A10F30}"/>
    <cellStyle name="Notas 2 5 7 5" xfId="32184" xr:uid="{3684FBB2-2DCE-4CCC-ACB5-0B57A8CC1169}"/>
    <cellStyle name="Notas 2 5 7 6" xfId="32185" xr:uid="{C00C4196-6DD9-4536-9331-DCBE94EAD741}"/>
    <cellStyle name="Notas 2 5 7 7" xfId="32186" xr:uid="{4600F4A2-C4C4-4A70-8ADA-9B2A9684CB3E}"/>
    <cellStyle name="Notas 2 5 7 8" xfId="32187" xr:uid="{5CF7A3AA-E493-4BC5-8CA4-B4C5F2961887}"/>
    <cellStyle name="Notas 2 5 7 9" xfId="32188" xr:uid="{3D823511-DCBE-436E-9A76-14C5CAE6500F}"/>
    <cellStyle name="Notas 2 5 8" xfId="32189" xr:uid="{3095462B-CD5E-4F74-8108-608EDF71E5C2}"/>
    <cellStyle name="Notas 2 5 9" xfId="32190" xr:uid="{69D99CBD-F6D9-4A06-AEE3-FCA1080BA4D6}"/>
    <cellStyle name="Notas 2 6" xfId="32191" xr:uid="{32A145FC-5028-4692-9E3A-1902DC038BB7}"/>
    <cellStyle name="Notas 2 6 10" xfId="32192" xr:uid="{11DB5894-145E-4D3E-A3AC-4A3F9CBAE297}"/>
    <cellStyle name="Notas 2 6 11" xfId="32193" xr:uid="{DE29AF1C-E765-4D63-B5F2-B12B4A2DE09D}"/>
    <cellStyle name="Notas 2 6 12" xfId="32194" xr:uid="{3D5B243D-3E89-4250-BB27-049724051F22}"/>
    <cellStyle name="Notas 2 6 13" xfId="32195" xr:uid="{2770C15B-9822-44CB-8523-6120E55D96D2}"/>
    <cellStyle name="Notas 2 6 14" xfId="32196" xr:uid="{A11F3DD3-9935-4937-9161-B4E0770BAFEB}"/>
    <cellStyle name="Notas 2 6 15" xfId="32197" xr:uid="{81446171-587D-4D36-90AE-44480BF3AD3E}"/>
    <cellStyle name="Notas 2 6 16" xfId="32198" xr:uid="{8AA3E12B-80C8-4BD4-A8CE-F5B287BB7DDA}"/>
    <cellStyle name="Notas 2 6 17" xfId="32199" xr:uid="{07EE358D-5CD7-4B92-A3E7-BC6FF718D5DB}"/>
    <cellStyle name="Notas 2 6 18" xfId="32200" xr:uid="{F69288FA-4523-4E84-9B94-B36515BB61B9}"/>
    <cellStyle name="Notas 2 6 19" xfId="32201" xr:uid="{D5F73712-F767-429E-B8F1-3E7BBAB840AC}"/>
    <cellStyle name="Notas 2 6 2" xfId="32202" xr:uid="{44D5E351-2EC7-49B3-AC2C-F17220F37E58}"/>
    <cellStyle name="Notas 2 6 2 10" xfId="32203" xr:uid="{4B9831A6-CC76-469A-A059-BCEE6BBFCDA9}"/>
    <cellStyle name="Notas 2 6 2 11" xfId="32204" xr:uid="{008A2A6A-3F91-460E-9ECD-36B29BBA4E9E}"/>
    <cellStyle name="Notas 2 6 2 12" xfId="32205" xr:uid="{9F325284-DA0E-4F1A-AB1A-A7070B05E9D9}"/>
    <cellStyle name="Notas 2 6 2 13" xfId="32206" xr:uid="{B91B8EF6-3AF9-40AE-AF1B-0923ACBE7AEF}"/>
    <cellStyle name="Notas 2 6 2 14" xfId="32207" xr:uid="{E48495BB-E41B-46BA-87E7-63564371D48C}"/>
    <cellStyle name="Notas 2 6 2 15" xfId="32208" xr:uid="{D71A6A28-1DFD-460C-875A-6131CFA6D2B7}"/>
    <cellStyle name="Notas 2 6 2 16" xfId="32209" xr:uid="{4EF4FB0F-D5E2-4DE4-9E29-E409FD89B9E0}"/>
    <cellStyle name="Notas 2 6 2 17" xfId="32210" xr:uid="{5D1782D5-3017-475F-891B-46F8DD44C6B1}"/>
    <cellStyle name="Notas 2 6 2 18" xfId="32211" xr:uid="{D4462733-DCBB-4BBB-820C-E15BFE538F70}"/>
    <cellStyle name="Notas 2 6 2 19" xfId="32212" xr:uid="{24436FDD-B702-45E5-9A4A-5282CE96806F}"/>
    <cellStyle name="Notas 2 6 2 2" xfId="32213" xr:uid="{1E2544CE-A660-469A-9322-FCF8D0E6B9A4}"/>
    <cellStyle name="Notas 2 6 2 2 10" xfId="32214" xr:uid="{15381396-71E6-42D6-9589-B00BB228CD56}"/>
    <cellStyle name="Notas 2 6 2 2 11" xfId="32215" xr:uid="{A5CF2A46-EDDF-486A-A7EB-F5530E78E5FD}"/>
    <cellStyle name="Notas 2 6 2 2 12" xfId="32216" xr:uid="{63274CA1-1970-4C68-A08D-B33556C12E20}"/>
    <cellStyle name="Notas 2 6 2 2 13" xfId="32217" xr:uid="{7BADC125-5314-4207-8AD3-BE06951EDFFF}"/>
    <cellStyle name="Notas 2 6 2 2 14" xfId="32218" xr:uid="{01CF50D0-7DE5-4CAC-939D-79FD73F8270C}"/>
    <cellStyle name="Notas 2 6 2 2 15" xfId="32219" xr:uid="{2E61BF19-BD88-416E-A365-5CC8E05F2AB1}"/>
    <cellStyle name="Notas 2 6 2 2 16" xfId="32220" xr:uid="{2F762BBA-876C-4174-BBE6-DEB74507A9A4}"/>
    <cellStyle name="Notas 2 6 2 2 17" xfId="32221" xr:uid="{E1D49188-EAA7-4337-9050-F432DDF78017}"/>
    <cellStyle name="Notas 2 6 2 2 18" xfId="32222" xr:uid="{B1BD86EB-8807-4FD3-BFD1-DC2997DFCA04}"/>
    <cellStyle name="Notas 2 6 2 2 19" xfId="32223" xr:uid="{AC3A9509-C399-42FC-B581-82D62A5CDBD5}"/>
    <cellStyle name="Notas 2 6 2 2 2" xfId="32224" xr:uid="{2777EF2C-3D62-42F1-A002-555724EA86E7}"/>
    <cellStyle name="Notas 2 6 2 2 2 10" xfId="32225" xr:uid="{B0CE0905-2255-456C-92CA-BE6D5A50959C}"/>
    <cellStyle name="Notas 2 6 2 2 2 11" xfId="32226" xr:uid="{6B2FC034-CCF9-459B-AE0D-50CC6CBA1709}"/>
    <cellStyle name="Notas 2 6 2 2 2 12" xfId="32227" xr:uid="{67ABEA9C-7E8B-426B-B5EF-FA602EA10480}"/>
    <cellStyle name="Notas 2 6 2 2 2 13" xfId="32228" xr:uid="{0E96DBC5-C3F0-426E-B754-84331EF5B50D}"/>
    <cellStyle name="Notas 2 6 2 2 2 14" xfId="32229" xr:uid="{AF1D9C0B-E542-4AE5-90C3-FCD10A2DAD43}"/>
    <cellStyle name="Notas 2 6 2 2 2 15" xfId="32230" xr:uid="{44579CCC-1F56-4292-A57B-1D3634C9EB5F}"/>
    <cellStyle name="Notas 2 6 2 2 2 16" xfId="32231" xr:uid="{468D3E21-D0CF-45C0-9DAD-E729E998C9C0}"/>
    <cellStyle name="Notas 2 6 2 2 2 17" xfId="32232" xr:uid="{4EF591D8-E9DE-446E-ABA0-3EA08BB8F73E}"/>
    <cellStyle name="Notas 2 6 2 2 2 18" xfId="32233" xr:uid="{6C103903-9054-4D07-AEF8-A1B16186779A}"/>
    <cellStyle name="Notas 2 6 2 2 2 19" xfId="32234" xr:uid="{AE44182E-F9EC-4080-96CB-30243D12AE62}"/>
    <cellStyle name="Notas 2 6 2 2 2 2" xfId="32235" xr:uid="{2D5EADCB-F316-4845-A8AB-ED94CB237FAF}"/>
    <cellStyle name="Notas 2 6 2 2 2 20" xfId="32236" xr:uid="{73E432F7-79EA-4F97-9922-4F0A0A3DF513}"/>
    <cellStyle name="Notas 2 6 2 2 2 21" xfId="32237" xr:uid="{1F33E84A-CADA-4795-9CC6-58EBFFF10FD6}"/>
    <cellStyle name="Notas 2 6 2 2 2 22" xfId="32238" xr:uid="{CBA7592B-3E2C-462A-8629-87CD2F1E8560}"/>
    <cellStyle name="Notas 2 6 2 2 2 23" xfId="32239" xr:uid="{5DA51764-C983-4649-802E-A05D729A9416}"/>
    <cellStyle name="Notas 2 6 2 2 2 24" xfId="32240" xr:uid="{3091CFC5-D9C7-4202-9772-E2241CF824E7}"/>
    <cellStyle name="Notas 2 6 2 2 2 25" xfId="32241" xr:uid="{19428899-7AC3-4FF7-9497-37E39BADFFA8}"/>
    <cellStyle name="Notas 2 6 2 2 2 26" xfId="32242" xr:uid="{B25AEA08-1D02-4532-93C8-8C951AA72015}"/>
    <cellStyle name="Notas 2 6 2 2 2 27" xfId="32243" xr:uid="{E9AA300C-641F-473C-87C4-14795D12C942}"/>
    <cellStyle name="Notas 2 6 2 2 2 28" xfId="32244" xr:uid="{40DB8330-4848-400E-BF9B-7B89FCE35D4F}"/>
    <cellStyle name="Notas 2 6 2 2 2 29" xfId="32245" xr:uid="{AB8AAE91-9BFF-45FA-884B-08DAB95924C1}"/>
    <cellStyle name="Notas 2 6 2 2 2 3" xfId="32246" xr:uid="{A4350B02-E590-4AE4-B137-19C6E13BF83C}"/>
    <cellStyle name="Notas 2 6 2 2 2 30" xfId="32247" xr:uid="{E765FA87-9678-4969-83F7-C89552D4B414}"/>
    <cellStyle name="Notas 2 6 2 2 2 31" xfId="32248" xr:uid="{D4BB1D40-5ADC-484E-AF84-AA93D5B386D8}"/>
    <cellStyle name="Notas 2 6 2 2 2 4" xfId="32249" xr:uid="{89EAC92B-CC20-4606-ABD5-9F4C90637465}"/>
    <cellStyle name="Notas 2 6 2 2 2 5" xfId="32250" xr:uid="{35DF7194-9035-4662-B3F6-F67D70ABE3A9}"/>
    <cellStyle name="Notas 2 6 2 2 2 6" xfId="32251" xr:uid="{68A1F307-409D-4FEF-A83C-88C47936D21D}"/>
    <cellStyle name="Notas 2 6 2 2 2 7" xfId="32252" xr:uid="{1ACF31A6-44AA-4CAD-9CDA-7D75D81DF432}"/>
    <cellStyle name="Notas 2 6 2 2 2 8" xfId="32253" xr:uid="{F011A52A-FF8E-4FDB-AEDC-58502A5E079D}"/>
    <cellStyle name="Notas 2 6 2 2 2 9" xfId="32254" xr:uid="{BD983BF7-1907-4FA5-BC38-5439F71EA26D}"/>
    <cellStyle name="Notas 2 6 2 2 20" xfId="32255" xr:uid="{8CB8A78A-D47B-46F3-93D5-FE915118D964}"/>
    <cellStyle name="Notas 2 6 2 2 21" xfId="32256" xr:uid="{D5FAA759-6346-44C7-B7ED-1E8E13563045}"/>
    <cellStyle name="Notas 2 6 2 2 22" xfId="32257" xr:uid="{405C0B18-2195-4EEA-B6A9-0DE4F9A7DD03}"/>
    <cellStyle name="Notas 2 6 2 2 23" xfId="32258" xr:uid="{A5DD36FB-D7BF-4C92-8769-08577EDB37BF}"/>
    <cellStyle name="Notas 2 6 2 2 24" xfId="32259" xr:uid="{7F4877C5-B024-4DEB-82B6-90B87C1F16E6}"/>
    <cellStyle name="Notas 2 6 2 2 25" xfId="32260" xr:uid="{B986D912-135B-460E-A821-CC13C5765064}"/>
    <cellStyle name="Notas 2 6 2 2 26" xfId="32261" xr:uid="{D6B89D32-EB6C-4108-8194-AAA54BE037B1}"/>
    <cellStyle name="Notas 2 6 2 2 27" xfId="32262" xr:uid="{07867D6C-ADA8-4592-B0D6-DDEC1020E4CA}"/>
    <cellStyle name="Notas 2 6 2 2 28" xfId="32263" xr:uid="{B61E1A82-25A7-488B-ADAD-F112FE78D571}"/>
    <cellStyle name="Notas 2 6 2 2 29" xfId="32264" xr:uid="{FC38CA0B-A9F9-4BA5-A101-3ADB5E0DDB19}"/>
    <cellStyle name="Notas 2 6 2 2 3" xfId="32265" xr:uid="{8F5B944F-3E38-4AD9-AB06-E3504AAFE05B}"/>
    <cellStyle name="Notas 2 6 2 2 3 10" xfId="32266" xr:uid="{6147FFA1-64D0-480D-BA3A-95528B6F44CB}"/>
    <cellStyle name="Notas 2 6 2 2 3 11" xfId="32267" xr:uid="{0B598F5B-0386-4BC9-A971-C841599F4F86}"/>
    <cellStyle name="Notas 2 6 2 2 3 12" xfId="32268" xr:uid="{FCBC87E6-71E2-4B57-A339-3B872262EC9C}"/>
    <cellStyle name="Notas 2 6 2 2 3 13" xfId="32269" xr:uid="{9B05B507-6843-4C14-8751-047984916190}"/>
    <cellStyle name="Notas 2 6 2 2 3 14" xfId="32270" xr:uid="{9502120B-896E-46B2-BA92-2800609E55C0}"/>
    <cellStyle name="Notas 2 6 2 2 3 15" xfId="32271" xr:uid="{4781C7E9-FF6E-4858-99A1-BDD52CA2E71A}"/>
    <cellStyle name="Notas 2 6 2 2 3 16" xfId="32272" xr:uid="{303B68A2-118A-4EA8-B898-1E5237B65C6C}"/>
    <cellStyle name="Notas 2 6 2 2 3 17" xfId="32273" xr:uid="{A87EF576-E92C-4E3C-B8AE-F1240C920BB4}"/>
    <cellStyle name="Notas 2 6 2 2 3 18" xfId="32274" xr:uid="{428C0834-D5DF-42A1-9E9A-D9DD36990D87}"/>
    <cellStyle name="Notas 2 6 2 2 3 19" xfId="32275" xr:uid="{7523D438-E0B7-42FE-A655-13B7527AD341}"/>
    <cellStyle name="Notas 2 6 2 2 3 2" xfId="32276" xr:uid="{0A10EB43-7759-4789-B808-70716BE48FC3}"/>
    <cellStyle name="Notas 2 6 2 2 3 20" xfId="32277" xr:uid="{C58B57FA-238A-4251-BCD1-6EB603C56745}"/>
    <cellStyle name="Notas 2 6 2 2 3 21" xfId="32278" xr:uid="{F983F133-FF35-4262-934F-B48685EED238}"/>
    <cellStyle name="Notas 2 6 2 2 3 22" xfId="32279" xr:uid="{DE1E22EE-C2F7-4C7B-B252-27B957366404}"/>
    <cellStyle name="Notas 2 6 2 2 3 23" xfId="32280" xr:uid="{2FE64701-49B8-4F09-9446-C82F5A0533C2}"/>
    <cellStyle name="Notas 2 6 2 2 3 24" xfId="32281" xr:uid="{49AE4F15-3BDE-4522-A714-4514D2C3240D}"/>
    <cellStyle name="Notas 2 6 2 2 3 25" xfId="32282" xr:uid="{DEC10D6A-AB8F-4A51-884B-AB973B241389}"/>
    <cellStyle name="Notas 2 6 2 2 3 26" xfId="32283" xr:uid="{8D98CEA1-0DD6-4F00-9AB1-B8F9550202CD}"/>
    <cellStyle name="Notas 2 6 2 2 3 27" xfId="32284" xr:uid="{269688A5-9DEA-47E0-B8B5-42964E0E7B4F}"/>
    <cellStyle name="Notas 2 6 2 2 3 28" xfId="32285" xr:uid="{F637E10B-97F1-4F49-97C7-8206593160E1}"/>
    <cellStyle name="Notas 2 6 2 2 3 29" xfId="32286" xr:uid="{8AEEC8CD-6483-4398-B8BA-920BF0437EB6}"/>
    <cellStyle name="Notas 2 6 2 2 3 3" xfId="32287" xr:uid="{DC0D5483-25D7-472E-9429-9C137AFD96F7}"/>
    <cellStyle name="Notas 2 6 2 2 3 30" xfId="32288" xr:uid="{E6D515F9-1EDC-474D-ADE5-F959E5079020}"/>
    <cellStyle name="Notas 2 6 2 2 3 31" xfId="32289" xr:uid="{EB564995-DEBA-479D-9957-593BB5AE8EEE}"/>
    <cellStyle name="Notas 2 6 2 2 3 4" xfId="32290" xr:uid="{1FA7E672-2686-4016-915F-8E34F9700F48}"/>
    <cellStyle name="Notas 2 6 2 2 3 5" xfId="32291" xr:uid="{ABB5BFDB-EA35-4A91-97EF-F37220CB524D}"/>
    <cellStyle name="Notas 2 6 2 2 3 6" xfId="32292" xr:uid="{5E385213-F477-4943-84A5-433E9320F68C}"/>
    <cellStyle name="Notas 2 6 2 2 3 7" xfId="32293" xr:uid="{B9A29329-600F-45AC-891D-19184D2DC8C6}"/>
    <cellStyle name="Notas 2 6 2 2 3 8" xfId="32294" xr:uid="{C515032F-DE93-408C-B105-B267331C0DDE}"/>
    <cellStyle name="Notas 2 6 2 2 3 9" xfId="32295" xr:uid="{22483018-4733-42D9-95B5-632F3CC6E896}"/>
    <cellStyle name="Notas 2 6 2 2 30" xfId="32296" xr:uid="{6549C67A-B451-49DE-B243-EFCD25510406}"/>
    <cellStyle name="Notas 2 6 2 2 31" xfId="32297" xr:uid="{53AF81AB-205D-4FC7-ADC0-5F5D98229001}"/>
    <cellStyle name="Notas 2 6 2 2 32" xfId="32298" xr:uid="{7621AE0B-AAB0-42DF-8CC1-775F88C694CA}"/>
    <cellStyle name="Notas 2 6 2 2 33" xfId="32299" xr:uid="{36093241-5538-4720-A679-3DA0DF177269}"/>
    <cellStyle name="Notas 2 6 2 2 4" xfId="32300" xr:uid="{5C7ECE0E-1DF3-4371-8455-9AA8AF141699}"/>
    <cellStyle name="Notas 2 6 2 2 5" xfId="32301" xr:uid="{DCEA7BC9-ABAD-40C2-90E7-7472E395741A}"/>
    <cellStyle name="Notas 2 6 2 2 6" xfId="32302" xr:uid="{8E907C66-1B32-4EA5-8109-7918F705C0A4}"/>
    <cellStyle name="Notas 2 6 2 2 7" xfId="32303" xr:uid="{D20FD0CD-6C88-479D-BD0D-E58F1A7A83F2}"/>
    <cellStyle name="Notas 2 6 2 2 8" xfId="32304" xr:uid="{542A278C-A09C-4612-BDFA-A64E996E2B37}"/>
    <cellStyle name="Notas 2 6 2 2 9" xfId="32305" xr:uid="{E2B9E9A3-439D-41E5-B6EB-203D8BA09A09}"/>
    <cellStyle name="Notas 2 6 2 20" xfId="32306" xr:uid="{D11461A3-5A8D-4680-9497-1AD111D1EEAD}"/>
    <cellStyle name="Notas 2 6 2 21" xfId="32307" xr:uid="{C7EF9001-65C0-48F0-B94D-A04DE0630AF9}"/>
    <cellStyle name="Notas 2 6 2 22" xfId="32308" xr:uid="{C4D0DFFE-3C6E-46DE-8C0A-1CCA19775670}"/>
    <cellStyle name="Notas 2 6 2 23" xfId="32309" xr:uid="{712D8319-7F39-4376-9746-5EF02561BEFB}"/>
    <cellStyle name="Notas 2 6 2 24" xfId="32310" xr:uid="{484D0931-A68F-4BEF-8DBE-431C9EE4E51C}"/>
    <cellStyle name="Notas 2 6 2 25" xfId="32311" xr:uid="{085923D9-86C8-4714-9167-7D692C80C0B6}"/>
    <cellStyle name="Notas 2 6 2 26" xfId="32312" xr:uid="{6288F7FC-9DB5-4A74-985A-85D8984DAF07}"/>
    <cellStyle name="Notas 2 6 2 27" xfId="32313" xr:uid="{3E76336E-23F9-4065-A548-F941B7FDC493}"/>
    <cellStyle name="Notas 2 6 2 28" xfId="32314" xr:uid="{D7EAF944-662B-46E1-8704-788165310378}"/>
    <cellStyle name="Notas 2 6 2 29" xfId="32315" xr:uid="{1F151901-9EEA-4134-BA27-EB2FD71329F1}"/>
    <cellStyle name="Notas 2 6 2 3" xfId="32316" xr:uid="{16ED7040-7821-4189-AFAD-FAE314F56ADE}"/>
    <cellStyle name="Notas 2 6 2 3 10" xfId="32317" xr:uid="{B1A4B54D-E0E1-4870-A251-73FFBA479257}"/>
    <cellStyle name="Notas 2 6 2 3 11" xfId="32318" xr:uid="{95ED074F-283B-4E44-B282-77D07AB18F39}"/>
    <cellStyle name="Notas 2 6 2 3 12" xfId="32319" xr:uid="{A5A7EFC6-D733-48AB-A828-2E6F38DA1912}"/>
    <cellStyle name="Notas 2 6 2 3 13" xfId="32320" xr:uid="{6548B7A1-D2AE-41CA-BBBB-F835FEF21431}"/>
    <cellStyle name="Notas 2 6 2 3 14" xfId="32321" xr:uid="{7084FA01-A116-45A6-9277-9CD8169670AF}"/>
    <cellStyle name="Notas 2 6 2 3 15" xfId="32322" xr:uid="{961D323C-BA69-4A5E-87F1-36CF16002ECD}"/>
    <cellStyle name="Notas 2 6 2 3 16" xfId="32323" xr:uid="{7EEA3EA3-CA9D-48DE-8499-603DEC85E295}"/>
    <cellStyle name="Notas 2 6 2 3 17" xfId="32324" xr:uid="{DDB3147E-C3FE-47D4-9317-9260281727D8}"/>
    <cellStyle name="Notas 2 6 2 3 18" xfId="32325" xr:uid="{9D94AF9A-B7C6-4BEB-B2B9-7B11F8428CBF}"/>
    <cellStyle name="Notas 2 6 2 3 19" xfId="32326" xr:uid="{B2D77459-B03F-484E-AE66-463E12AB5C9C}"/>
    <cellStyle name="Notas 2 6 2 3 2" xfId="32327" xr:uid="{186FBD06-5500-42A9-882C-1408D6385E45}"/>
    <cellStyle name="Notas 2 6 2 3 2 10" xfId="32328" xr:uid="{4E206BC3-586A-44F2-8636-8B8E434FE33F}"/>
    <cellStyle name="Notas 2 6 2 3 2 11" xfId="32329" xr:uid="{2C5DD7F3-CC79-4493-A49E-B7A9BADB9B93}"/>
    <cellStyle name="Notas 2 6 2 3 2 12" xfId="32330" xr:uid="{5E737B45-34D6-4888-924E-1BFFDFED230F}"/>
    <cellStyle name="Notas 2 6 2 3 2 13" xfId="32331" xr:uid="{67E751D1-8053-465C-B4F0-20A15A2790B4}"/>
    <cellStyle name="Notas 2 6 2 3 2 14" xfId="32332" xr:uid="{F62AC60F-EB93-4DC8-B3FF-84DDA47F0B2C}"/>
    <cellStyle name="Notas 2 6 2 3 2 15" xfId="32333" xr:uid="{FB2EAA56-BFCF-4B6E-9D15-DC426D55AD6F}"/>
    <cellStyle name="Notas 2 6 2 3 2 16" xfId="32334" xr:uid="{A0CCC1F5-D429-48C5-881A-164C6CD95D7B}"/>
    <cellStyle name="Notas 2 6 2 3 2 17" xfId="32335" xr:uid="{B2C6D6F0-E1DD-4E99-A66A-64846582B53A}"/>
    <cellStyle name="Notas 2 6 2 3 2 18" xfId="32336" xr:uid="{49A469B0-3A45-460A-B961-BEEBEBB54343}"/>
    <cellStyle name="Notas 2 6 2 3 2 19" xfId="32337" xr:uid="{5F6F7EC5-1CB4-4297-87DF-4AA3A635F3B2}"/>
    <cellStyle name="Notas 2 6 2 3 2 2" xfId="32338" xr:uid="{0B314520-748C-4C93-95E0-8AF0EB6EB7A2}"/>
    <cellStyle name="Notas 2 6 2 3 2 20" xfId="32339" xr:uid="{90389413-DD6C-4B77-8ACD-2FE758A35EC7}"/>
    <cellStyle name="Notas 2 6 2 3 2 21" xfId="32340" xr:uid="{80BC557A-9671-46C1-8906-FA95CC7B649D}"/>
    <cellStyle name="Notas 2 6 2 3 2 22" xfId="32341" xr:uid="{D8CE6346-FA6C-4F48-BAEC-66A9C62E1BCC}"/>
    <cellStyle name="Notas 2 6 2 3 2 23" xfId="32342" xr:uid="{91FA4F3F-A7BB-41DB-8E7B-9AC6DC97EFE8}"/>
    <cellStyle name="Notas 2 6 2 3 2 24" xfId="32343" xr:uid="{E1002224-1543-49BD-A2C8-096B8B3CC880}"/>
    <cellStyle name="Notas 2 6 2 3 2 25" xfId="32344" xr:uid="{0C500CC3-503C-4D0A-8A02-322F8DC5ED16}"/>
    <cellStyle name="Notas 2 6 2 3 2 26" xfId="32345" xr:uid="{E5A3A7E8-9634-4BAF-BC50-41098A4D0A32}"/>
    <cellStyle name="Notas 2 6 2 3 2 27" xfId="32346" xr:uid="{663CE907-DD8A-411F-9493-59FFCB086B5B}"/>
    <cellStyle name="Notas 2 6 2 3 2 28" xfId="32347" xr:uid="{7E0E95D7-8219-4958-8B57-89354711917E}"/>
    <cellStyle name="Notas 2 6 2 3 2 29" xfId="32348" xr:uid="{582D6FE9-598B-4ED6-A504-C64C20A6166D}"/>
    <cellStyle name="Notas 2 6 2 3 2 3" xfId="32349" xr:uid="{CEA7E72A-5204-40D5-A726-7A14A906B50C}"/>
    <cellStyle name="Notas 2 6 2 3 2 30" xfId="32350" xr:uid="{D0C94C55-1BCC-4757-AAF4-004259AE28BB}"/>
    <cellStyle name="Notas 2 6 2 3 2 31" xfId="32351" xr:uid="{01ED4F8E-7530-4B67-ABBC-4DE5D593A070}"/>
    <cellStyle name="Notas 2 6 2 3 2 4" xfId="32352" xr:uid="{1A26BB1B-03AC-4C25-A7D9-DF2CAAD902EC}"/>
    <cellStyle name="Notas 2 6 2 3 2 5" xfId="32353" xr:uid="{F2B69879-BB8F-4AE2-9B56-D520E17C0991}"/>
    <cellStyle name="Notas 2 6 2 3 2 6" xfId="32354" xr:uid="{CD58B4F8-0880-41CD-9B30-EA17F8B35DE6}"/>
    <cellStyle name="Notas 2 6 2 3 2 7" xfId="32355" xr:uid="{33D1E801-DE8A-41F7-85B8-4FBA8A0E9F72}"/>
    <cellStyle name="Notas 2 6 2 3 2 8" xfId="32356" xr:uid="{D6E5C182-DB9D-45A7-9F12-201CB000E61E}"/>
    <cellStyle name="Notas 2 6 2 3 2 9" xfId="32357" xr:uid="{64A597E5-F0BA-4A84-BC89-D50C7DA5CCA4}"/>
    <cellStyle name="Notas 2 6 2 3 20" xfId="32358" xr:uid="{8D305C5F-9FA5-4719-BD59-C5314AC586BB}"/>
    <cellStyle name="Notas 2 6 2 3 21" xfId="32359" xr:uid="{E753F74A-E703-46A5-840B-BA20D455C7EA}"/>
    <cellStyle name="Notas 2 6 2 3 22" xfId="32360" xr:uid="{F4005CFA-244F-4EF0-9BA5-7001CCF4550E}"/>
    <cellStyle name="Notas 2 6 2 3 23" xfId="32361" xr:uid="{D328508F-E2F8-4EF8-843D-0F4A2614FC1D}"/>
    <cellStyle name="Notas 2 6 2 3 24" xfId="32362" xr:uid="{FDCDF2D2-2F6A-4D5D-BF82-A04841973D50}"/>
    <cellStyle name="Notas 2 6 2 3 25" xfId="32363" xr:uid="{AC1CE24D-5983-4410-B374-69AB4F9AE881}"/>
    <cellStyle name="Notas 2 6 2 3 26" xfId="32364" xr:uid="{DCE87497-4E0B-41E6-B881-B518BD32CD5E}"/>
    <cellStyle name="Notas 2 6 2 3 27" xfId="32365" xr:uid="{8A69278B-1274-4591-8C85-F94BACB3DBAA}"/>
    <cellStyle name="Notas 2 6 2 3 28" xfId="32366" xr:uid="{C07C437C-F3DA-4652-9548-B49DA93EEAA4}"/>
    <cellStyle name="Notas 2 6 2 3 29" xfId="32367" xr:uid="{0B805559-B423-4963-8584-0B47F675C1BB}"/>
    <cellStyle name="Notas 2 6 2 3 3" xfId="32368" xr:uid="{19D5F56D-F887-446B-A94B-C46DC70579B8}"/>
    <cellStyle name="Notas 2 6 2 3 3 10" xfId="32369" xr:uid="{E7E7FBB0-1A5A-45CE-AED1-F8F311D910B1}"/>
    <cellStyle name="Notas 2 6 2 3 3 11" xfId="32370" xr:uid="{46E5917C-13AF-4920-89F1-3122E939CA86}"/>
    <cellStyle name="Notas 2 6 2 3 3 12" xfId="32371" xr:uid="{1ED379C6-038D-4708-9579-569B46A03AD7}"/>
    <cellStyle name="Notas 2 6 2 3 3 13" xfId="32372" xr:uid="{ABE78538-C695-4EA9-8850-CBCC1162F148}"/>
    <cellStyle name="Notas 2 6 2 3 3 14" xfId="32373" xr:uid="{3638749A-A5B5-4709-B425-4057EECFC6AF}"/>
    <cellStyle name="Notas 2 6 2 3 3 15" xfId="32374" xr:uid="{372D9567-C0F0-49E8-B989-C890C8894D38}"/>
    <cellStyle name="Notas 2 6 2 3 3 16" xfId="32375" xr:uid="{DE9639B9-BBB9-4AA4-B710-E63B9FA85BE6}"/>
    <cellStyle name="Notas 2 6 2 3 3 17" xfId="32376" xr:uid="{0C5C8618-B2A8-4BD7-9E54-DA51F5BA643C}"/>
    <cellStyle name="Notas 2 6 2 3 3 18" xfId="32377" xr:uid="{5A33B413-4AA3-41A9-8E17-256CAC1761C9}"/>
    <cellStyle name="Notas 2 6 2 3 3 19" xfId="32378" xr:uid="{AE6DE845-3561-4A63-A375-7815772EC782}"/>
    <cellStyle name="Notas 2 6 2 3 3 2" xfId="32379" xr:uid="{A717175E-BA06-4E0A-8C4F-12DEEC718441}"/>
    <cellStyle name="Notas 2 6 2 3 3 20" xfId="32380" xr:uid="{5FB639C0-1B4C-4073-A4B6-9A7A52CAADAE}"/>
    <cellStyle name="Notas 2 6 2 3 3 21" xfId="32381" xr:uid="{C712F4C9-94E7-4F2C-B5B5-7CA472DDBBE2}"/>
    <cellStyle name="Notas 2 6 2 3 3 22" xfId="32382" xr:uid="{165FD5DD-813B-4817-BE8B-7F9A57887596}"/>
    <cellStyle name="Notas 2 6 2 3 3 23" xfId="32383" xr:uid="{84CC453B-0E3D-4471-80D0-9D1AB9461F29}"/>
    <cellStyle name="Notas 2 6 2 3 3 24" xfId="32384" xr:uid="{525E0F55-BE45-43B6-8965-54B71CAD0984}"/>
    <cellStyle name="Notas 2 6 2 3 3 25" xfId="32385" xr:uid="{8AEB5F24-8D99-4D7A-B798-D8A1E90FF555}"/>
    <cellStyle name="Notas 2 6 2 3 3 26" xfId="32386" xr:uid="{0CC03326-775D-40A3-B934-21ECB1700C53}"/>
    <cellStyle name="Notas 2 6 2 3 3 27" xfId="32387" xr:uid="{4AF1ADDD-8DD3-4A23-9027-4D8F405B5FED}"/>
    <cellStyle name="Notas 2 6 2 3 3 28" xfId="32388" xr:uid="{A59E9B40-0DBF-4EC0-80C6-F929882127C1}"/>
    <cellStyle name="Notas 2 6 2 3 3 29" xfId="32389" xr:uid="{A657AA7B-4E65-4DDA-B581-E43F65EF9474}"/>
    <cellStyle name="Notas 2 6 2 3 3 3" xfId="32390" xr:uid="{191E8BED-637C-4804-82E6-B6ABD4670579}"/>
    <cellStyle name="Notas 2 6 2 3 3 30" xfId="32391" xr:uid="{16CAAF28-8666-4829-A014-04122388A0FA}"/>
    <cellStyle name="Notas 2 6 2 3 3 31" xfId="32392" xr:uid="{DD66AE2F-C964-48CB-BD46-2873BE565B94}"/>
    <cellStyle name="Notas 2 6 2 3 3 4" xfId="32393" xr:uid="{30DAAFF8-6499-42A3-8911-8C91734DC035}"/>
    <cellStyle name="Notas 2 6 2 3 3 5" xfId="32394" xr:uid="{2FC539FD-3A78-462B-8DF1-CB1D54E2B031}"/>
    <cellStyle name="Notas 2 6 2 3 3 6" xfId="32395" xr:uid="{1149221D-817E-4D7A-89D5-C173560221C3}"/>
    <cellStyle name="Notas 2 6 2 3 3 7" xfId="32396" xr:uid="{5CB29D2B-14A0-4E85-809C-490DBBDD99C0}"/>
    <cellStyle name="Notas 2 6 2 3 3 8" xfId="32397" xr:uid="{D5A5BBAD-35FD-4D11-BF93-3B04EE60F546}"/>
    <cellStyle name="Notas 2 6 2 3 3 9" xfId="32398" xr:uid="{CF98B87F-DD5C-488A-8413-81982C1C8F06}"/>
    <cellStyle name="Notas 2 6 2 3 30" xfId="32399" xr:uid="{A5A5A479-4017-41D0-9A47-ACD5E382D2C4}"/>
    <cellStyle name="Notas 2 6 2 3 31" xfId="32400" xr:uid="{90EEEF6F-499B-4E87-B2A9-D6BBB84D84F7}"/>
    <cellStyle name="Notas 2 6 2 3 32" xfId="32401" xr:uid="{413F266B-65F1-44A4-9231-BD624FC52C7B}"/>
    <cellStyle name="Notas 2 6 2 3 33" xfId="32402" xr:uid="{9D7C34D4-3D99-42D4-8352-61B6F9E859DA}"/>
    <cellStyle name="Notas 2 6 2 3 4" xfId="32403" xr:uid="{7DB44A39-7244-40BC-8DF8-35EC5488EBE0}"/>
    <cellStyle name="Notas 2 6 2 3 5" xfId="32404" xr:uid="{ECBAD196-5F7B-4ACE-A97E-02E9C80781C1}"/>
    <cellStyle name="Notas 2 6 2 3 6" xfId="32405" xr:uid="{6339FA14-4666-4CD1-BB44-5B4E3C0DBA16}"/>
    <cellStyle name="Notas 2 6 2 3 7" xfId="32406" xr:uid="{9EE04A84-F914-4A1A-A2AB-CED6ABF04753}"/>
    <cellStyle name="Notas 2 6 2 3 8" xfId="32407" xr:uid="{729E8A1A-B825-4946-9CE6-C199A76B32D4}"/>
    <cellStyle name="Notas 2 6 2 3 9" xfId="32408" xr:uid="{8DA86622-C8D5-45E8-8EA7-097658165B95}"/>
    <cellStyle name="Notas 2 6 2 30" xfId="32409" xr:uid="{7B52F4E8-AEC5-4130-A53B-442AB41874A9}"/>
    <cellStyle name="Notas 2 6 2 31" xfId="32410" xr:uid="{642674DD-3D32-4FB4-BC4F-64150AC7D963}"/>
    <cellStyle name="Notas 2 6 2 32" xfId="32411" xr:uid="{45C021F5-29D1-4819-967F-E167F31CF19E}"/>
    <cellStyle name="Notas 2 6 2 33" xfId="32412" xr:uid="{9B13009F-76D9-4037-A905-4399B1B66786}"/>
    <cellStyle name="Notas 2 6 2 34" xfId="32413" xr:uid="{BB3DBD4B-861B-4201-8E71-070C1291791A}"/>
    <cellStyle name="Notas 2 6 2 35" xfId="32414" xr:uid="{08081537-C8CA-473A-B610-F78C5696FC8C}"/>
    <cellStyle name="Notas 2 6 2 36" xfId="32415" xr:uid="{AFA4475F-E9E1-41B2-AEED-039E6C6572DD}"/>
    <cellStyle name="Notas 2 6 2 4" xfId="32416" xr:uid="{A03F1C4F-01BB-492F-957C-18046BACB350}"/>
    <cellStyle name="Notas 2 6 2 4 10" xfId="32417" xr:uid="{04E49483-ABD6-497A-853F-2B560E3F257A}"/>
    <cellStyle name="Notas 2 6 2 4 11" xfId="32418" xr:uid="{234059BD-E943-4ABA-9EB8-94B1D58BAFAE}"/>
    <cellStyle name="Notas 2 6 2 4 12" xfId="32419" xr:uid="{9090B32C-D567-4D93-9060-6A2AC5718F80}"/>
    <cellStyle name="Notas 2 6 2 4 13" xfId="32420" xr:uid="{9F264B91-B740-44BA-B0DB-93858AA40A94}"/>
    <cellStyle name="Notas 2 6 2 4 14" xfId="32421" xr:uid="{D7A8B82F-90A6-40A9-B492-2B4060869ECC}"/>
    <cellStyle name="Notas 2 6 2 4 15" xfId="32422" xr:uid="{FBB9F29C-CEF5-4AC7-9D8B-048E0FD60449}"/>
    <cellStyle name="Notas 2 6 2 4 16" xfId="32423" xr:uid="{3CF899E3-9209-42B2-880B-1B37B2956715}"/>
    <cellStyle name="Notas 2 6 2 4 17" xfId="32424" xr:uid="{7C328B88-891B-41E6-A641-2A95BFD3D493}"/>
    <cellStyle name="Notas 2 6 2 4 18" xfId="32425" xr:uid="{C6787E34-7A4E-4D38-9062-C2C257B64513}"/>
    <cellStyle name="Notas 2 6 2 4 19" xfId="32426" xr:uid="{3FAD5119-608D-4695-B653-06AC04268398}"/>
    <cellStyle name="Notas 2 6 2 4 2" xfId="32427" xr:uid="{65000FE2-505A-43C3-BCBF-8E9F87C2EE18}"/>
    <cellStyle name="Notas 2 6 2 4 2 10" xfId="32428" xr:uid="{F0B96545-5CBF-4A61-AADB-028B278ECD68}"/>
    <cellStyle name="Notas 2 6 2 4 2 11" xfId="32429" xr:uid="{F3900619-479C-4C6E-A3CC-CB5EBDA9625D}"/>
    <cellStyle name="Notas 2 6 2 4 2 12" xfId="32430" xr:uid="{83DABF75-E747-4A42-B99B-79201DBBFE80}"/>
    <cellStyle name="Notas 2 6 2 4 2 13" xfId="32431" xr:uid="{E26337B4-4BB1-478D-A9DF-5B6127AD39AD}"/>
    <cellStyle name="Notas 2 6 2 4 2 14" xfId="32432" xr:uid="{CE900B80-71EE-49DD-AA53-85845EA8DEBC}"/>
    <cellStyle name="Notas 2 6 2 4 2 15" xfId="32433" xr:uid="{96DA7EFE-AC91-4B69-9BC5-04A90D0CF981}"/>
    <cellStyle name="Notas 2 6 2 4 2 16" xfId="32434" xr:uid="{6BC9F4A7-141F-4EC4-9C6F-8C7DFDEEBDBC}"/>
    <cellStyle name="Notas 2 6 2 4 2 17" xfId="32435" xr:uid="{D194189F-8DD5-466B-B04B-D4474D2856F0}"/>
    <cellStyle name="Notas 2 6 2 4 2 18" xfId="32436" xr:uid="{A6793B28-C388-43E7-9EB4-A597F46265AD}"/>
    <cellStyle name="Notas 2 6 2 4 2 19" xfId="32437" xr:uid="{D791EAB5-69FD-41C1-A3DF-E5A9197A6947}"/>
    <cellStyle name="Notas 2 6 2 4 2 2" xfId="32438" xr:uid="{C9FA8368-DB48-489E-B60F-1A3797572A5C}"/>
    <cellStyle name="Notas 2 6 2 4 2 20" xfId="32439" xr:uid="{D5D3A117-697C-491E-84DC-0B7472EA4223}"/>
    <cellStyle name="Notas 2 6 2 4 2 21" xfId="32440" xr:uid="{F35AB31D-D6CC-4470-9AA3-1AB2F47B7DB1}"/>
    <cellStyle name="Notas 2 6 2 4 2 22" xfId="32441" xr:uid="{54E458DA-27D7-45DD-8B59-E1788F40E46E}"/>
    <cellStyle name="Notas 2 6 2 4 2 23" xfId="32442" xr:uid="{FFBD9D7F-BC5C-40D0-ADE3-2F61FE1308EF}"/>
    <cellStyle name="Notas 2 6 2 4 2 24" xfId="32443" xr:uid="{893FA73F-2904-4D97-A336-531DA1E74047}"/>
    <cellStyle name="Notas 2 6 2 4 2 25" xfId="32444" xr:uid="{49026D4B-7B42-4F81-8C1B-C5077CEF2BEE}"/>
    <cellStyle name="Notas 2 6 2 4 2 26" xfId="32445" xr:uid="{55A068F1-0309-4B36-B060-377E44D4DF3F}"/>
    <cellStyle name="Notas 2 6 2 4 2 27" xfId="32446" xr:uid="{61065A10-FED4-44F4-A844-19B949347F9C}"/>
    <cellStyle name="Notas 2 6 2 4 2 28" xfId="32447" xr:uid="{9ECF3445-2889-4383-A26A-4D3E54BEF658}"/>
    <cellStyle name="Notas 2 6 2 4 2 29" xfId="32448" xr:uid="{2B7F533F-FAAB-495C-ACA8-CF3EE1CE54BF}"/>
    <cellStyle name="Notas 2 6 2 4 2 3" xfId="32449" xr:uid="{62002551-9E69-42AB-BB9E-75CCBD927CF3}"/>
    <cellStyle name="Notas 2 6 2 4 2 30" xfId="32450" xr:uid="{5C5A47D7-B2AA-4CC0-B738-4DB55161D953}"/>
    <cellStyle name="Notas 2 6 2 4 2 31" xfId="32451" xr:uid="{BF4C0FD5-7B0F-4069-8397-7C9D17BAE5CB}"/>
    <cellStyle name="Notas 2 6 2 4 2 4" xfId="32452" xr:uid="{6D2A47FA-14B0-4C76-9124-6BF3E51504D5}"/>
    <cellStyle name="Notas 2 6 2 4 2 5" xfId="32453" xr:uid="{6D677086-7486-4EA0-8A67-531515127265}"/>
    <cellStyle name="Notas 2 6 2 4 2 6" xfId="32454" xr:uid="{051CD209-6412-4617-BE83-ED874E996180}"/>
    <cellStyle name="Notas 2 6 2 4 2 7" xfId="32455" xr:uid="{4956204B-B29E-4816-B798-68F20190C502}"/>
    <cellStyle name="Notas 2 6 2 4 2 8" xfId="32456" xr:uid="{4C0C1228-DCEA-4AE5-BC02-0212D19D27C9}"/>
    <cellStyle name="Notas 2 6 2 4 2 9" xfId="32457" xr:uid="{88BE1430-C46B-4F5F-996F-2E19E9D95D0D}"/>
    <cellStyle name="Notas 2 6 2 4 20" xfId="32458" xr:uid="{84184DB9-6D0A-4F1F-8B08-006D694394DA}"/>
    <cellStyle name="Notas 2 6 2 4 21" xfId="32459" xr:uid="{763E84D3-4176-44A2-A3C5-A5A263EC92E7}"/>
    <cellStyle name="Notas 2 6 2 4 22" xfId="32460" xr:uid="{6835285D-066B-4F4B-B095-797FB4C37EF8}"/>
    <cellStyle name="Notas 2 6 2 4 23" xfId="32461" xr:uid="{B32C2D04-19A8-4D63-9E0A-E16079838913}"/>
    <cellStyle name="Notas 2 6 2 4 24" xfId="32462" xr:uid="{DABCD7AB-758A-4080-B238-0BDF1BA0D522}"/>
    <cellStyle name="Notas 2 6 2 4 25" xfId="32463" xr:uid="{3E5E6E67-14EB-4491-ACDF-755F0F64C465}"/>
    <cellStyle name="Notas 2 6 2 4 26" xfId="32464" xr:uid="{5AD427CB-7409-4255-A961-E837FB6A5D6D}"/>
    <cellStyle name="Notas 2 6 2 4 27" xfId="32465" xr:uid="{9206DD95-6394-431D-9768-C10BC5F20E3D}"/>
    <cellStyle name="Notas 2 6 2 4 28" xfId="32466" xr:uid="{769B6BC4-346E-4E10-89DA-75198EF1942A}"/>
    <cellStyle name="Notas 2 6 2 4 29" xfId="32467" xr:uid="{EB1AC84D-DAB1-4AF7-A28B-D2AA003BBCF8}"/>
    <cellStyle name="Notas 2 6 2 4 3" xfId="32468" xr:uid="{BE7911D9-B4DA-44F7-AB67-08A777342F14}"/>
    <cellStyle name="Notas 2 6 2 4 3 10" xfId="32469" xr:uid="{C00095AF-701A-4FB2-897D-66457AAE1BA3}"/>
    <cellStyle name="Notas 2 6 2 4 3 11" xfId="32470" xr:uid="{333BE1B1-A7A5-498F-AA3D-BD4ED8D12699}"/>
    <cellStyle name="Notas 2 6 2 4 3 12" xfId="32471" xr:uid="{FE5C057A-4289-4093-BB50-41180E3BABC4}"/>
    <cellStyle name="Notas 2 6 2 4 3 13" xfId="32472" xr:uid="{E277A726-BD79-4CA7-A141-18413052C55C}"/>
    <cellStyle name="Notas 2 6 2 4 3 14" xfId="32473" xr:uid="{84B5471A-0E8E-47C1-9E9F-AC58C293371D}"/>
    <cellStyle name="Notas 2 6 2 4 3 15" xfId="32474" xr:uid="{713DE74B-0708-46A5-9B91-74BC676910EA}"/>
    <cellStyle name="Notas 2 6 2 4 3 16" xfId="32475" xr:uid="{2697124D-1BC9-4954-BAF1-CCB4C70B2B83}"/>
    <cellStyle name="Notas 2 6 2 4 3 17" xfId="32476" xr:uid="{06BDC39D-2D17-4E01-BD78-4283F5222283}"/>
    <cellStyle name="Notas 2 6 2 4 3 18" xfId="32477" xr:uid="{03A40600-4589-4D75-A9AA-0977AA22EC52}"/>
    <cellStyle name="Notas 2 6 2 4 3 19" xfId="32478" xr:uid="{51EB7AA8-CC01-4278-ACB4-68B5155A8E3B}"/>
    <cellStyle name="Notas 2 6 2 4 3 2" xfId="32479" xr:uid="{E0122EC9-B90D-4AF6-99E1-C01BB49F7C6D}"/>
    <cellStyle name="Notas 2 6 2 4 3 20" xfId="32480" xr:uid="{16C140C3-55DD-440A-A4E0-AA72B2914D75}"/>
    <cellStyle name="Notas 2 6 2 4 3 21" xfId="32481" xr:uid="{C635DC35-55A6-4AAC-81CE-310F2737FA13}"/>
    <cellStyle name="Notas 2 6 2 4 3 22" xfId="32482" xr:uid="{E1F1AB5C-CAF5-4F01-A44F-285E60F94352}"/>
    <cellStyle name="Notas 2 6 2 4 3 23" xfId="32483" xr:uid="{AD817CAB-ADED-4F80-8F1A-66248A4F1068}"/>
    <cellStyle name="Notas 2 6 2 4 3 24" xfId="32484" xr:uid="{18406CD1-E2F6-49C7-A91F-AF057D882CF9}"/>
    <cellStyle name="Notas 2 6 2 4 3 25" xfId="32485" xr:uid="{AC6B5154-1DB1-41AB-BD17-05DE4484C0B0}"/>
    <cellStyle name="Notas 2 6 2 4 3 26" xfId="32486" xr:uid="{2539EC14-96AE-431A-9FD2-F4AE7BC17D4E}"/>
    <cellStyle name="Notas 2 6 2 4 3 27" xfId="32487" xr:uid="{0DD29BB1-549A-4734-9C63-111CE5A94BDD}"/>
    <cellStyle name="Notas 2 6 2 4 3 28" xfId="32488" xr:uid="{9967F707-9F72-47C2-88AD-09177E452BB9}"/>
    <cellStyle name="Notas 2 6 2 4 3 29" xfId="32489" xr:uid="{4343A7ED-6A80-459C-A15F-05F523677D69}"/>
    <cellStyle name="Notas 2 6 2 4 3 3" xfId="32490" xr:uid="{657A3C5F-7325-4216-9233-6237EF5DB30A}"/>
    <cellStyle name="Notas 2 6 2 4 3 30" xfId="32491" xr:uid="{79930D2C-1084-4BF8-A169-A02EDCB1247C}"/>
    <cellStyle name="Notas 2 6 2 4 3 31" xfId="32492" xr:uid="{352374AC-CB29-48DC-815B-DC6AECF4324C}"/>
    <cellStyle name="Notas 2 6 2 4 3 4" xfId="32493" xr:uid="{A9A868A1-1AA3-4666-A061-EF79A33E4413}"/>
    <cellStyle name="Notas 2 6 2 4 3 5" xfId="32494" xr:uid="{1608B509-A18B-4240-98F7-CCB3A000C9E6}"/>
    <cellStyle name="Notas 2 6 2 4 3 6" xfId="32495" xr:uid="{22B8158B-515A-4569-AC69-5882D4EC86EB}"/>
    <cellStyle name="Notas 2 6 2 4 3 7" xfId="32496" xr:uid="{A4B8FC6D-3CD8-4D75-A2F6-0466C440BCCC}"/>
    <cellStyle name="Notas 2 6 2 4 3 8" xfId="32497" xr:uid="{47BD4D1E-42A2-44B8-943A-444F06502007}"/>
    <cellStyle name="Notas 2 6 2 4 3 9" xfId="32498" xr:uid="{631A086F-02F4-496E-8B72-80D860FECB9B}"/>
    <cellStyle name="Notas 2 6 2 4 30" xfId="32499" xr:uid="{E7D13623-5206-4040-95C1-C0699623D417}"/>
    <cellStyle name="Notas 2 6 2 4 31" xfId="32500" xr:uid="{D9A90048-2AEA-4629-A7BE-947B94B39B3A}"/>
    <cellStyle name="Notas 2 6 2 4 32" xfId="32501" xr:uid="{24222FD0-E62D-48B0-A8C5-B11344D38B35}"/>
    <cellStyle name="Notas 2 6 2 4 33" xfId="32502" xr:uid="{48FD8412-3565-4F5A-BBBD-39FF116D7509}"/>
    <cellStyle name="Notas 2 6 2 4 4" xfId="32503" xr:uid="{A55AF44C-4C41-4AF0-A1B2-BCE483D8DE2D}"/>
    <cellStyle name="Notas 2 6 2 4 5" xfId="32504" xr:uid="{78370D1D-8BD8-4178-8DAF-3A37471961D5}"/>
    <cellStyle name="Notas 2 6 2 4 6" xfId="32505" xr:uid="{CFBF50BD-3832-4A20-9D5E-30B4E324C13E}"/>
    <cellStyle name="Notas 2 6 2 4 7" xfId="32506" xr:uid="{B94E8513-7106-472F-AB10-72E04DFC5780}"/>
    <cellStyle name="Notas 2 6 2 4 8" xfId="32507" xr:uid="{36901C9B-AEEA-49AD-B981-7A8997A312DA}"/>
    <cellStyle name="Notas 2 6 2 4 9" xfId="32508" xr:uid="{B9A2FB59-2BE2-4EB6-B5FE-9EF6E8E3F442}"/>
    <cellStyle name="Notas 2 6 2 5" xfId="32509" xr:uid="{92B6F7E1-7C3C-47EA-A291-B83DAC1C1CF1}"/>
    <cellStyle name="Notas 2 6 2 5 10" xfId="32510" xr:uid="{CEE435A0-17A5-49CC-AC41-C2B4551D8FF3}"/>
    <cellStyle name="Notas 2 6 2 5 11" xfId="32511" xr:uid="{BAAC23F5-663B-4C36-8394-D4E1FB523201}"/>
    <cellStyle name="Notas 2 6 2 5 12" xfId="32512" xr:uid="{18F85E3E-74B7-40E1-B282-DFE5B3FCC9EB}"/>
    <cellStyle name="Notas 2 6 2 5 13" xfId="32513" xr:uid="{D65BC324-22DA-4EE0-88C1-D5D8D21CEE40}"/>
    <cellStyle name="Notas 2 6 2 5 14" xfId="32514" xr:uid="{81D9F79F-1609-43B7-8E1D-7FEED9784950}"/>
    <cellStyle name="Notas 2 6 2 5 15" xfId="32515" xr:uid="{DC80A925-161D-4DD4-B911-E38F4BF64F19}"/>
    <cellStyle name="Notas 2 6 2 5 16" xfId="32516" xr:uid="{5175D80E-3D69-43D9-8A52-71A63657B53B}"/>
    <cellStyle name="Notas 2 6 2 5 17" xfId="32517" xr:uid="{BF7C4D3A-6DB5-410A-B242-5053C145FF9A}"/>
    <cellStyle name="Notas 2 6 2 5 18" xfId="32518" xr:uid="{7C243754-44C5-4E0F-BF0B-7CF43B6090DE}"/>
    <cellStyle name="Notas 2 6 2 5 19" xfId="32519" xr:uid="{75B8E3BD-29DA-4BA6-88A6-BB14AB26E417}"/>
    <cellStyle name="Notas 2 6 2 5 2" xfId="32520" xr:uid="{E5801587-5F01-439B-B0E3-260E8D764514}"/>
    <cellStyle name="Notas 2 6 2 5 20" xfId="32521" xr:uid="{78BE1021-D246-4BD5-B7DF-0C0DC616E57F}"/>
    <cellStyle name="Notas 2 6 2 5 21" xfId="32522" xr:uid="{7F3065EF-19F9-411D-B57D-4AFF57261E2F}"/>
    <cellStyle name="Notas 2 6 2 5 22" xfId="32523" xr:uid="{4D13E4C5-DE3C-4ECF-83E0-4368689E064B}"/>
    <cellStyle name="Notas 2 6 2 5 23" xfId="32524" xr:uid="{63058CAD-F863-426A-8FEE-4C5422B8ABC6}"/>
    <cellStyle name="Notas 2 6 2 5 24" xfId="32525" xr:uid="{862C7BE3-B4C7-48AC-8D9D-7747956D1E47}"/>
    <cellStyle name="Notas 2 6 2 5 25" xfId="32526" xr:uid="{4332EC9F-8527-4EA8-B8E1-54BA9A44C1F7}"/>
    <cellStyle name="Notas 2 6 2 5 26" xfId="32527" xr:uid="{A3F14276-33DA-4819-B244-8C4E25FB206F}"/>
    <cellStyle name="Notas 2 6 2 5 27" xfId="32528" xr:uid="{9158AAB4-FAAB-4171-841E-D526E38726D7}"/>
    <cellStyle name="Notas 2 6 2 5 28" xfId="32529" xr:uid="{FEB0C1FF-87CC-4D70-9E8C-1BD1AC9FE63C}"/>
    <cellStyle name="Notas 2 6 2 5 29" xfId="32530" xr:uid="{6295CD27-C1ED-461B-9702-D90388DE2FA2}"/>
    <cellStyle name="Notas 2 6 2 5 3" xfId="32531" xr:uid="{13EA5F6F-138E-4CD3-AD7E-02BF02855BC5}"/>
    <cellStyle name="Notas 2 6 2 5 30" xfId="32532" xr:uid="{D85B63A8-69AA-4AB2-9688-08DA33B128A7}"/>
    <cellStyle name="Notas 2 6 2 5 31" xfId="32533" xr:uid="{1D8F7AA2-4542-4023-BB48-05EA4102B7DC}"/>
    <cellStyle name="Notas 2 6 2 5 4" xfId="32534" xr:uid="{0627D250-8753-44EE-AC3B-AAB751F3AA14}"/>
    <cellStyle name="Notas 2 6 2 5 5" xfId="32535" xr:uid="{E5D29C22-A734-4A3A-B13E-A6417B9F55E8}"/>
    <cellStyle name="Notas 2 6 2 5 6" xfId="32536" xr:uid="{B68A817E-B87F-40C2-AF02-77419DD7FC05}"/>
    <cellStyle name="Notas 2 6 2 5 7" xfId="32537" xr:uid="{30039BFD-7AE5-4F59-A71E-B67D11ABF392}"/>
    <cellStyle name="Notas 2 6 2 5 8" xfId="32538" xr:uid="{009E178E-A83F-44AC-A0A7-968477F77E93}"/>
    <cellStyle name="Notas 2 6 2 5 9" xfId="32539" xr:uid="{1EEA441A-BA2F-44E0-9D51-1A8C733AAB2A}"/>
    <cellStyle name="Notas 2 6 2 6" xfId="32540" xr:uid="{47C2C7CC-6693-42F7-82FC-28C7226E8E39}"/>
    <cellStyle name="Notas 2 6 2 6 10" xfId="32541" xr:uid="{EBD1147F-9CF1-4457-B5FE-FB5065F5BECD}"/>
    <cellStyle name="Notas 2 6 2 6 11" xfId="32542" xr:uid="{62DF1E4F-A2AA-49AB-A834-183B26A1DFC8}"/>
    <cellStyle name="Notas 2 6 2 6 12" xfId="32543" xr:uid="{189B0738-7057-4E29-81E1-0EDE45990E97}"/>
    <cellStyle name="Notas 2 6 2 6 13" xfId="32544" xr:uid="{8CE38FEC-8E26-4238-BB55-01EBBA7D7386}"/>
    <cellStyle name="Notas 2 6 2 6 14" xfId="32545" xr:uid="{FA9FBD62-FE48-499B-8922-7F0F5243F422}"/>
    <cellStyle name="Notas 2 6 2 6 15" xfId="32546" xr:uid="{B6F979C4-11A5-479D-8C33-4CCED89B0380}"/>
    <cellStyle name="Notas 2 6 2 6 16" xfId="32547" xr:uid="{192278B4-5B97-46F8-B902-0896E57D287A}"/>
    <cellStyle name="Notas 2 6 2 6 17" xfId="32548" xr:uid="{2FD45903-75A4-4B20-862E-1550982C4861}"/>
    <cellStyle name="Notas 2 6 2 6 18" xfId="32549" xr:uid="{DA397F33-B4A1-4341-937D-9F8AFF323DD8}"/>
    <cellStyle name="Notas 2 6 2 6 19" xfId="32550" xr:uid="{EC0F2D6D-0DD3-487D-8013-590F73356B2F}"/>
    <cellStyle name="Notas 2 6 2 6 2" xfId="32551" xr:uid="{59FF8AF6-4F2F-4761-B336-6D63FEA99507}"/>
    <cellStyle name="Notas 2 6 2 6 20" xfId="32552" xr:uid="{D0CAFF65-4E32-4E51-A6F5-E615FDF15098}"/>
    <cellStyle name="Notas 2 6 2 6 21" xfId="32553" xr:uid="{5D880FB5-F3D2-4332-A5EB-B91D4E5AD94F}"/>
    <cellStyle name="Notas 2 6 2 6 22" xfId="32554" xr:uid="{BC88B9BB-3685-477B-9F4B-635D0800003C}"/>
    <cellStyle name="Notas 2 6 2 6 23" xfId="32555" xr:uid="{BA3FA971-09E1-46E2-B2BD-FCD2DC3B570C}"/>
    <cellStyle name="Notas 2 6 2 6 24" xfId="32556" xr:uid="{7FFB70AF-62D4-415D-9468-333B818A8E20}"/>
    <cellStyle name="Notas 2 6 2 6 25" xfId="32557" xr:uid="{EC8269D3-C52A-41F1-ACED-2986B5B7C826}"/>
    <cellStyle name="Notas 2 6 2 6 26" xfId="32558" xr:uid="{B79CB966-186A-4A4F-B4D0-E19766449FD9}"/>
    <cellStyle name="Notas 2 6 2 6 27" xfId="32559" xr:uid="{319A9381-5BB2-4CA0-BD31-2FFBBB64295A}"/>
    <cellStyle name="Notas 2 6 2 6 28" xfId="32560" xr:uid="{A64F587D-B603-4C76-9767-C9240B204C7E}"/>
    <cellStyle name="Notas 2 6 2 6 29" xfId="32561" xr:uid="{86E5FCFE-FA18-4053-AB7B-7B52D618DAB3}"/>
    <cellStyle name="Notas 2 6 2 6 3" xfId="32562" xr:uid="{B48F241D-DD6D-4972-BAB5-5913AEB34AC3}"/>
    <cellStyle name="Notas 2 6 2 6 30" xfId="32563" xr:uid="{685B5FD8-E13C-4958-B15A-CC9A485D1663}"/>
    <cellStyle name="Notas 2 6 2 6 31" xfId="32564" xr:uid="{ED9D7A7C-483F-4BFD-8D1C-55CC1DD01801}"/>
    <cellStyle name="Notas 2 6 2 6 4" xfId="32565" xr:uid="{56B6138E-62C3-418B-A909-C5D85C62A739}"/>
    <cellStyle name="Notas 2 6 2 6 5" xfId="32566" xr:uid="{9A2BCADD-DC14-47F0-B157-5C8CCE031E7A}"/>
    <cellStyle name="Notas 2 6 2 6 6" xfId="32567" xr:uid="{FF5E1AE9-400E-4A1E-9211-B33893544A27}"/>
    <cellStyle name="Notas 2 6 2 6 7" xfId="32568" xr:uid="{7043C5BE-9C7E-4CCE-9A87-D9D08A5620CD}"/>
    <cellStyle name="Notas 2 6 2 6 8" xfId="32569" xr:uid="{AF982AC0-86DD-46D8-BA63-445950A21874}"/>
    <cellStyle name="Notas 2 6 2 6 9" xfId="32570" xr:uid="{3BD68CE3-F924-477C-9EAE-86E1D125FA2C}"/>
    <cellStyle name="Notas 2 6 2 7" xfId="32571" xr:uid="{35C00EDA-98FE-4BED-9670-6A4CC8195F00}"/>
    <cellStyle name="Notas 2 6 2 8" xfId="32572" xr:uid="{8269ED39-1058-4DE2-B30D-B676FDD61075}"/>
    <cellStyle name="Notas 2 6 2 9" xfId="32573" xr:uid="{B479B2F8-5AA0-4692-8CE8-97F869CAF896}"/>
    <cellStyle name="Notas 2 6 20" xfId="32574" xr:uid="{91706157-02C2-4117-8FD3-B4BFDC6FDA23}"/>
    <cellStyle name="Notas 2 6 21" xfId="32575" xr:uid="{BD1CF96D-DE1A-48A4-AB52-CEDBD6899BFB}"/>
    <cellStyle name="Notas 2 6 22" xfId="32576" xr:uid="{3771E41B-F54B-451F-8149-08D88EC7987C}"/>
    <cellStyle name="Notas 2 6 23" xfId="32577" xr:uid="{4098CE97-21EA-4DCD-BC21-EB60C97FFF51}"/>
    <cellStyle name="Notas 2 6 24" xfId="32578" xr:uid="{DAC0A49E-DBF7-4D19-BAC0-5ADA829E964B}"/>
    <cellStyle name="Notas 2 6 25" xfId="32579" xr:uid="{C05E5386-9690-4A04-965B-DEFA819C4CC4}"/>
    <cellStyle name="Notas 2 6 26" xfId="32580" xr:uid="{791DC7F6-B29C-4F43-BBAB-1A38125597BF}"/>
    <cellStyle name="Notas 2 6 27" xfId="32581" xr:uid="{84E96DC1-0292-4B52-8110-0F338178A177}"/>
    <cellStyle name="Notas 2 6 28" xfId="32582" xr:uid="{C73FCD49-033D-4CAC-A633-DFE49AD15DE3}"/>
    <cellStyle name="Notas 2 6 29" xfId="32583" xr:uid="{5E7F7984-2278-4F6A-B0D4-1A88EB00432A}"/>
    <cellStyle name="Notas 2 6 3" xfId="32584" xr:uid="{8602785F-8163-4395-8D2B-2F1BF74520CB}"/>
    <cellStyle name="Notas 2 6 3 10" xfId="32585" xr:uid="{E5BE73DC-EE3B-4CC0-9C74-FFBDB7111F15}"/>
    <cellStyle name="Notas 2 6 3 11" xfId="32586" xr:uid="{D6B59191-3F01-4F3E-8925-4278967353B3}"/>
    <cellStyle name="Notas 2 6 3 12" xfId="32587" xr:uid="{EF1AC8D1-5C7D-454A-BFDF-843B785B020E}"/>
    <cellStyle name="Notas 2 6 3 13" xfId="32588" xr:uid="{112230D8-A2A9-4D67-BDEC-3031126AD985}"/>
    <cellStyle name="Notas 2 6 3 14" xfId="32589" xr:uid="{76A13D4D-15EB-4266-9795-7C3A93DC91C3}"/>
    <cellStyle name="Notas 2 6 3 15" xfId="32590" xr:uid="{DF00BA97-2D60-460D-AF72-F49A5375DC7B}"/>
    <cellStyle name="Notas 2 6 3 16" xfId="32591" xr:uid="{AE09EA7D-E687-4BD2-B9D3-43DEC096D529}"/>
    <cellStyle name="Notas 2 6 3 17" xfId="32592" xr:uid="{1DB5518E-F0E5-4DD2-AB3D-635D41CD1A56}"/>
    <cellStyle name="Notas 2 6 3 18" xfId="32593" xr:uid="{6F7B66B3-701D-446F-A829-246B675E9C7E}"/>
    <cellStyle name="Notas 2 6 3 19" xfId="32594" xr:uid="{F0AC9548-F507-4BB1-A760-1955DB88E677}"/>
    <cellStyle name="Notas 2 6 3 2" xfId="32595" xr:uid="{4ACC162F-34A5-4FD5-A6A5-89B77DCC5CBC}"/>
    <cellStyle name="Notas 2 6 3 2 10" xfId="32596" xr:uid="{AF72742F-6EDB-45EC-B0AF-E0F21E665FEF}"/>
    <cellStyle name="Notas 2 6 3 2 11" xfId="32597" xr:uid="{C73DA22A-BED9-44AE-AB74-81984CF2109F}"/>
    <cellStyle name="Notas 2 6 3 2 12" xfId="32598" xr:uid="{B1BE66E7-6738-4230-9E4D-A9F4927BBA94}"/>
    <cellStyle name="Notas 2 6 3 2 13" xfId="32599" xr:uid="{D0BC4113-C544-4B30-BA6B-6F273318D00B}"/>
    <cellStyle name="Notas 2 6 3 2 14" xfId="32600" xr:uid="{34A49BEC-C6FC-4FD0-A94D-E218A1132BB9}"/>
    <cellStyle name="Notas 2 6 3 2 15" xfId="32601" xr:uid="{01BC4901-5B90-4CAE-B5A3-FA48EA29318E}"/>
    <cellStyle name="Notas 2 6 3 2 16" xfId="32602" xr:uid="{1E557E8C-77A5-4D97-8680-2E19285E0FC3}"/>
    <cellStyle name="Notas 2 6 3 2 17" xfId="32603" xr:uid="{A0F7884D-E39E-48C0-8AF6-56EBD9CC4F54}"/>
    <cellStyle name="Notas 2 6 3 2 18" xfId="32604" xr:uid="{081FD8AB-2A00-4DC0-A921-1593540AF8A0}"/>
    <cellStyle name="Notas 2 6 3 2 19" xfId="32605" xr:uid="{F207C11E-E634-4C27-BA47-F7DDD86FBD1B}"/>
    <cellStyle name="Notas 2 6 3 2 2" xfId="32606" xr:uid="{B53EAE38-58D2-48FD-8685-39DF1E54A7FB}"/>
    <cellStyle name="Notas 2 6 3 2 20" xfId="32607" xr:uid="{0DA55648-214D-4D18-938A-93B0EE259A4E}"/>
    <cellStyle name="Notas 2 6 3 2 21" xfId="32608" xr:uid="{B8A3B6F7-C110-49C7-9931-960ABD6FECF2}"/>
    <cellStyle name="Notas 2 6 3 2 22" xfId="32609" xr:uid="{093F7811-1FC2-43F2-8FE4-D1E6618168C6}"/>
    <cellStyle name="Notas 2 6 3 2 23" xfId="32610" xr:uid="{91088593-53C8-4EAF-B9F9-690141ACB479}"/>
    <cellStyle name="Notas 2 6 3 2 24" xfId="32611" xr:uid="{EA16F25B-21E4-4944-BFE0-0ED92ED43517}"/>
    <cellStyle name="Notas 2 6 3 2 25" xfId="32612" xr:uid="{8DCB43B7-E793-4972-9CFF-0289A9828D2F}"/>
    <cellStyle name="Notas 2 6 3 2 26" xfId="32613" xr:uid="{EB079FE4-F841-4BAA-AB62-EC2784F80A24}"/>
    <cellStyle name="Notas 2 6 3 2 27" xfId="32614" xr:uid="{B54F2238-1ADF-44A0-A496-4058F3D07B55}"/>
    <cellStyle name="Notas 2 6 3 2 28" xfId="32615" xr:uid="{481B2685-AE9E-40B4-A42D-CD72A08E8E79}"/>
    <cellStyle name="Notas 2 6 3 2 29" xfId="32616" xr:uid="{6C0BF3A5-2B27-4E1F-A22A-4140977076CD}"/>
    <cellStyle name="Notas 2 6 3 2 3" xfId="32617" xr:uid="{9A9299B7-69B9-4659-B157-7BB5E1D8171D}"/>
    <cellStyle name="Notas 2 6 3 2 30" xfId="32618" xr:uid="{37978C85-5D33-4BB4-906F-3BB3942602A8}"/>
    <cellStyle name="Notas 2 6 3 2 31" xfId="32619" xr:uid="{23981803-4CB2-421B-B4FD-CC45E170DC0D}"/>
    <cellStyle name="Notas 2 6 3 2 4" xfId="32620" xr:uid="{D7787ED9-72C6-46BA-BBA5-5F76112FA103}"/>
    <cellStyle name="Notas 2 6 3 2 5" xfId="32621" xr:uid="{D5FBC538-5DD2-49E4-8F17-7F40ACF1FB1E}"/>
    <cellStyle name="Notas 2 6 3 2 6" xfId="32622" xr:uid="{4459FF8F-7E87-41BD-A53A-B10477C28966}"/>
    <cellStyle name="Notas 2 6 3 2 7" xfId="32623" xr:uid="{D0B05A2A-9489-4F19-B459-3652A43E727C}"/>
    <cellStyle name="Notas 2 6 3 2 8" xfId="32624" xr:uid="{84C5AF8A-B8B8-4E20-8F64-ABF1F3862AA0}"/>
    <cellStyle name="Notas 2 6 3 2 9" xfId="32625" xr:uid="{CD04A668-30C7-48E5-9346-067C83C98A92}"/>
    <cellStyle name="Notas 2 6 3 20" xfId="32626" xr:uid="{7A7E37C9-DE80-4629-B0CE-8BCFD6EC3EA5}"/>
    <cellStyle name="Notas 2 6 3 21" xfId="32627" xr:uid="{28879B5B-2BE3-4A34-8F9E-14692BE875A3}"/>
    <cellStyle name="Notas 2 6 3 22" xfId="32628" xr:uid="{D65FC794-F612-47A3-A3F7-2E1937F550F6}"/>
    <cellStyle name="Notas 2 6 3 23" xfId="32629" xr:uid="{51557DAB-39D1-4DF4-80F6-BF4DCDAE5453}"/>
    <cellStyle name="Notas 2 6 3 24" xfId="32630" xr:uid="{FE145B20-D3C9-4CFE-9D6B-5D62C6310951}"/>
    <cellStyle name="Notas 2 6 3 25" xfId="32631" xr:uid="{23A15CB3-4023-4DF5-A0CB-6E1E52122DA9}"/>
    <cellStyle name="Notas 2 6 3 26" xfId="32632" xr:uid="{6FD2FF72-CFBC-4D77-8D3B-C1EECFC673C4}"/>
    <cellStyle name="Notas 2 6 3 27" xfId="32633" xr:uid="{C7D56DFF-4136-4D8D-9579-468935D53FB2}"/>
    <cellStyle name="Notas 2 6 3 28" xfId="32634" xr:uid="{9B626361-FABC-4B00-AD2A-74AF71B69565}"/>
    <cellStyle name="Notas 2 6 3 29" xfId="32635" xr:uid="{852F72CB-E8CC-468B-B67D-FCB3BB6CCF36}"/>
    <cellStyle name="Notas 2 6 3 3" xfId="32636" xr:uid="{8BDE43AF-B7BA-421A-A3F9-4CD6FAEC764C}"/>
    <cellStyle name="Notas 2 6 3 3 10" xfId="32637" xr:uid="{C9475BF7-DDDA-41E0-B1ED-7BD177A177E0}"/>
    <cellStyle name="Notas 2 6 3 3 11" xfId="32638" xr:uid="{89DAAD2F-C6BC-4825-BBAB-44E898BE7BDC}"/>
    <cellStyle name="Notas 2 6 3 3 12" xfId="32639" xr:uid="{2A09EA4D-328C-4C55-8AF6-BE5D6B3A8211}"/>
    <cellStyle name="Notas 2 6 3 3 13" xfId="32640" xr:uid="{F6E110D2-1A85-4E6D-9BBC-54363CE475B5}"/>
    <cellStyle name="Notas 2 6 3 3 14" xfId="32641" xr:uid="{0E256134-E3DB-4BA1-B7B8-100F746563DF}"/>
    <cellStyle name="Notas 2 6 3 3 15" xfId="32642" xr:uid="{0D569541-2B9D-4831-94A9-9199C3BDB1C6}"/>
    <cellStyle name="Notas 2 6 3 3 16" xfId="32643" xr:uid="{6FDD2FF7-7709-4E36-A26C-2B72917DC8D3}"/>
    <cellStyle name="Notas 2 6 3 3 17" xfId="32644" xr:uid="{320CBA46-357D-44CD-8242-ED816571ED9C}"/>
    <cellStyle name="Notas 2 6 3 3 18" xfId="32645" xr:uid="{1B6AA017-4699-48FF-826A-923BBC2C21DF}"/>
    <cellStyle name="Notas 2 6 3 3 19" xfId="32646" xr:uid="{89C9B86C-DD6B-49B7-9C9D-21AAE40827A3}"/>
    <cellStyle name="Notas 2 6 3 3 2" xfId="32647" xr:uid="{FC1ECA51-299D-44C6-B1FB-35FA80D11509}"/>
    <cellStyle name="Notas 2 6 3 3 20" xfId="32648" xr:uid="{4D60501E-3285-436B-8101-F654DAE456E2}"/>
    <cellStyle name="Notas 2 6 3 3 21" xfId="32649" xr:uid="{A8B82CD1-DA1D-4FC0-B7FD-A8B78CD33D8E}"/>
    <cellStyle name="Notas 2 6 3 3 22" xfId="32650" xr:uid="{4477642E-0837-47E2-9E38-0EF0A8D86829}"/>
    <cellStyle name="Notas 2 6 3 3 23" xfId="32651" xr:uid="{08F05E7C-9642-44B2-A492-7EDC8CEB45E5}"/>
    <cellStyle name="Notas 2 6 3 3 24" xfId="32652" xr:uid="{7EA50E69-4B9F-4B41-A335-A50BE50C2D20}"/>
    <cellStyle name="Notas 2 6 3 3 25" xfId="32653" xr:uid="{D01B1880-6F64-4204-8434-EC0D92E32A01}"/>
    <cellStyle name="Notas 2 6 3 3 26" xfId="32654" xr:uid="{86B1A1D2-8995-478E-9AFF-C5F8239E0993}"/>
    <cellStyle name="Notas 2 6 3 3 27" xfId="32655" xr:uid="{85AB151E-EF37-4F8D-8283-33754A396E4F}"/>
    <cellStyle name="Notas 2 6 3 3 28" xfId="32656" xr:uid="{A6B153D3-65E1-4A44-80C2-55D36BF5BB16}"/>
    <cellStyle name="Notas 2 6 3 3 29" xfId="32657" xr:uid="{537B89A8-EC30-48AC-A26B-56287A976C47}"/>
    <cellStyle name="Notas 2 6 3 3 3" xfId="32658" xr:uid="{3243DF07-745A-4665-8D26-2757FFFB4252}"/>
    <cellStyle name="Notas 2 6 3 3 30" xfId="32659" xr:uid="{B897AA48-7CB9-430C-A78D-AD80BA13A8F1}"/>
    <cellStyle name="Notas 2 6 3 3 31" xfId="32660" xr:uid="{EE413F4C-9F8D-4564-AD6B-C66BAD8AD78D}"/>
    <cellStyle name="Notas 2 6 3 3 4" xfId="32661" xr:uid="{B618082E-1C79-4565-B2F8-E9F28E1E5F86}"/>
    <cellStyle name="Notas 2 6 3 3 5" xfId="32662" xr:uid="{7B6FCB51-DC76-4940-B6DA-17FC295F6DEC}"/>
    <cellStyle name="Notas 2 6 3 3 6" xfId="32663" xr:uid="{68A153BA-7129-484F-A818-380F2EAE4764}"/>
    <cellStyle name="Notas 2 6 3 3 7" xfId="32664" xr:uid="{298CCC01-5204-4C97-99D6-424294AB9CE3}"/>
    <cellStyle name="Notas 2 6 3 3 8" xfId="32665" xr:uid="{F995E437-E54A-4AAE-B019-FC4B6C6C52CE}"/>
    <cellStyle name="Notas 2 6 3 3 9" xfId="32666" xr:uid="{978A0468-0412-4859-9381-2B7C2CC7A3BA}"/>
    <cellStyle name="Notas 2 6 3 30" xfId="32667" xr:uid="{B4361F37-A18C-4394-BBC1-31726596ABA9}"/>
    <cellStyle name="Notas 2 6 3 31" xfId="32668" xr:uid="{E0B89B6F-C6DF-4F46-8DA7-55D1FD717A39}"/>
    <cellStyle name="Notas 2 6 3 32" xfId="32669" xr:uid="{0CD4DD63-15D7-4E4E-A76A-88810F5A6007}"/>
    <cellStyle name="Notas 2 6 3 33" xfId="32670" xr:uid="{6B18E386-0EDF-47BA-BBFB-6C796E385460}"/>
    <cellStyle name="Notas 2 6 3 4" xfId="32671" xr:uid="{258B8CE3-AC4E-41AA-A26C-F7930BB16433}"/>
    <cellStyle name="Notas 2 6 3 5" xfId="32672" xr:uid="{EDF8ECA8-FE10-4F12-A57E-29EA96B4A20C}"/>
    <cellStyle name="Notas 2 6 3 6" xfId="32673" xr:uid="{BA41DA40-3629-4F30-8742-3569A7B023E5}"/>
    <cellStyle name="Notas 2 6 3 7" xfId="32674" xr:uid="{244792B3-A2E1-4A2B-B2F7-6E028DEF0AD0}"/>
    <cellStyle name="Notas 2 6 3 8" xfId="32675" xr:uid="{95ABFA52-BA6A-42FC-A3CE-FED8976874B1}"/>
    <cellStyle name="Notas 2 6 3 9" xfId="32676" xr:uid="{C8C8A337-8B21-4C87-9FB8-F92CA094C028}"/>
    <cellStyle name="Notas 2 6 30" xfId="32677" xr:uid="{9DDB80E6-F231-4738-9DCB-370974CCCB2A}"/>
    <cellStyle name="Notas 2 6 31" xfId="32678" xr:uid="{A1B41280-BBFD-47F5-9CA5-1A9233E91B39}"/>
    <cellStyle name="Notas 2 6 32" xfId="32679" xr:uid="{1E730A41-F65E-4DAC-AFBF-DAC773CC2A75}"/>
    <cellStyle name="Notas 2 6 33" xfId="32680" xr:uid="{7D4AEBC3-4F61-48BC-9E4C-72E9934A6BD0}"/>
    <cellStyle name="Notas 2 6 34" xfId="32681" xr:uid="{E24AA2F7-7412-4198-BFE8-E8B4BFB665CA}"/>
    <cellStyle name="Notas 2 6 35" xfId="32682" xr:uid="{D5F85878-60E1-4375-AE2E-5A72D93EDFF7}"/>
    <cellStyle name="Notas 2 6 36" xfId="32683" xr:uid="{D4C75D87-A739-4718-957F-2C94D7D115DB}"/>
    <cellStyle name="Notas 2 6 37" xfId="32684" xr:uid="{ADAC2650-3703-405B-9654-516833B8B586}"/>
    <cellStyle name="Notas 2 6 4" xfId="32685" xr:uid="{A391FD51-1A4E-4971-AEAC-CC8F06B2F06D}"/>
    <cellStyle name="Notas 2 6 4 10" xfId="32686" xr:uid="{2E5EF8B4-EAB3-4C70-8CF2-0755ECCE94EF}"/>
    <cellStyle name="Notas 2 6 4 11" xfId="32687" xr:uid="{F85C4CA9-BD5F-4801-B74C-85AEAAB3132C}"/>
    <cellStyle name="Notas 2 6 4 12" xfId="32688" xr:uid="{671FDAAC-57C2-425D-9086-4E31CC3B6991}"/>
    <cellStyle name="Notas 2 6 4 13" xfId="32689" xr:uid="{6B6EC0E3-4314-4CF0-863D-6B516041A057}"/>
    <cellStyle name="Notas 2 6 4 14" xfId="32690" xr:uid="{F044BE8C-310D-4ABE-B399-81766A32BDA5}"/>
    <cellStyle name="Notas 2 6 4 15" xfId="32691" xr:uid="{FADF426B-4C37-437D-8C23-9B115CBC6699}"/>
    <cellStyle name="Notas 2 6 4 16" xfId="32692" xr:uid="{D4E8D1A9-A69A-4450-9FA7-77C3C26D8B90}"/>
    <cellStyle name="Notas 2 6 4 17" xfId="32693" xr:uid="{B865EBA9-1732-48E5-8EFF-36CB13FD641D}"/>
    <cellStyle name="Notas 2 6 4 18" xfId="32694" xr:uid="{21B99AF2-D606-47B0-8BC6-E5E6C730D740}"/>
    <cellStyle name="Notas 2 6 4 19" xfId="32695" xr:uid="{5202C197-E1FA-4625-B866-E35DA4E4AC15}"/>
    <cellStyle name="Notas 2 6 4 2" xfId="32696" xr:uid="{2D27E1D6-8E03-44D7-ACB6-E4063F66A0BC}"/>
    <cellStyle name="Notas 2 6 4 2 10" xfId="32697" xr:uid="{B2CA79AD-4383-47BF-879A-98D5BEB0D0FD}"/>
    <cellStyle name="Notas 2 6 4 2 11" xfId="32698" xr:uid="{DD194C1D-733E-4781-B7DF-303A14CE19F2}"/>
    <cellStyle name="Notas 2 6 4 2 12" xfId="32699" xr:uid="{9B80244C-8037-4C5F-8067-FA328C565E8A}"/>
    <cellStyle name="Notas 2 6 4 2 13" xfId="32700" xr:uid="{790BAD2A-28A6-4A77-ADA7-37104F072BFB}"/>
    <cellStyle name="Notas 2 6 4 2 14" xfId="32701" xr:uid="{7712963C-D9D7-4EDA-8FCA-B0F150A3309A}"/>
    <cellStyle name="Notas 2 6 4 2 15" xfId="32702" xr:uid="{A3A908FE-685D-4B72-93FC-EFCD8EC76190}"/>
    <cellStyle name="Notas 2 6 4 2 16" xfId="32703" xr:uid="{EBC03589-536C-47E1-9E4C-39474BD8DF4E}"/>
    <cellStyle name="Notas 2 6 4 2 17" xfId="32704" xr:uid="{60507758-4AD3-46CE-A183-333A5EF4FD4C}"/>
    <cellStyle name="Notas 2 6 4 2 18" xfId="32705" xr:uid="{6F690F39-E374-4F3B-B1DB-5044ADD55795}"/>
    <cellStyle name="Notas 2 6 4 2 19" xfId="32706" xr:uid="{F0AE5F68-B972-4D27-A2B9-5B525882E5AD}"/>
    <cellStyle name="Notas 2 6 4 2 2" xfId="32707" xr:uid="{09A1EB53-247B-48FD-90AE-8CEC0671861D}"/>
    <cellStyle name="Notas 2 6 4 2 20" xfId="32708" xr:uid="{3895A6CF-A4EA-4966-9A82-01E0C267FD78}"/>
    <cellStyle name="Notas 2 6 4 2 21" xfId="32709" xr:uid="{F3DCB3A3-6FC5-4D72-96BE-13208B2462F2}"/>
    <cellStyle name="Notas 2 6 4 2 22" xfId="32710" xr:uid="{CBA36123-B933-494F-9766-162C190D1821}"/>
    <cellStyle name="Notas 2 6 4 2 23" xfId="32711" xr:uid="{A17C5E04-F6E2-47D2-ADE5-AF747B5383E7}"/>
    <cellStyle name="Notas 2 6 4 2 24" xfId="32712" xr:uid="{586EB560-8827-49F7-BDA1-4669C42715E2}"/>
    <cellStyle name="Notas 2 6 4 2 25" xfId="32713" xr:uid="{C8C8BDEA-0545-47CE-A1A1-F4B1778295CC}"/>
    <cellStyle name="Notas 2 6 4 2 26" xfId="32714" xr:uid="{780A614C-CD4B-4211-971C-F5B1BF4DA7F3}"/>
    <cellStyle name="Notas 2 6 4 2 27" xfId="32715" xr:uid="{A5171D54-D109-47D4-BF69-F0B0F6468789}"/>
    <cellStyle name="Notas 2 6 4 2 28" xfId="32716" xr:uid="{F1D53180-5E52-4F99-9699-34FDF243DE4D}"/>
    <cellStyle name="Notas 2 6 4 2 29" xfId="32717" xr:uid="{C90E4F92-9D9E-4851-9CC7-9AF781487559}"/>
    <cellStyle name="Notas 2 6 4 2 3" xfId="32718" xr:uid="{CF8E75A4-7BDE-4EA0-A42F-D32B7AB2D1F5}"/>
    <cellStyle name="Notas 2 6 4 2 30" xfId="32719" xr:uid="{ECC26B47-69A9-48CB-AC13-2D50E0F9D0BB}"/>
    <cellStyle name="Notas 2 6 4 2 31" xfId="32720" xr:uid="{B8DDB223-4CFB-4B4E-B45F-E8ED71971A71}"/>
    <cellStyle name="Notas 2 6 4 2 4" xfId="32721" xr:uid="{61848583-58F9-4A24-80F1-1C38FCDE6F73}"/>
    <cellStyle name="Notas 2 6 4 2 5" xfId="32722" xr:uid="{2B15FD92-9BAD-4398-B03C-6EE0CAA259DA}"/>
    <cellStyle name="Notas 2 6 4 2 6" xfId="32723" xr:uid="{D5DF3D03-808A-437B-AA33-FFC615D363E2}"/>
    <cellStyle name="Notas 2 6 4 2 7" xfId="32724" xr:uid="{75D34AAE-4FD1-4EB5-A292-C5C348621292}"/>
    <cellStyle name="Notas 2 6 4 2 8" xfId="32725" xr:uid="{54AD407E-5A48-41A5-ABA7-233AF9DD6A17}"/>
    <cellStyle name="Notas 2 6 4 2 9" xfId="32726" xr:uid="{4729A01E-E359-4E12-871F-F09CA0B97477}"/>
    <cellStyle name="Notas 2 6 4 20" xfId="32727" xr:uid="{ED76AAFB-1C37-4C89-9AF6-F5E24E17AA4B}"/>
    <cellStyle name="Notas 2 6 4 21" xfId="32728" xr:uid="{3F11DB5B-C6E3-4BB7-B789-F466E96226AB}"/>
    <cellStyle name="Notas 2 6 4 22" xfId="32729" xr:uid="{5AEFF18D-DF58-4D2A-B78C-9293B2B9AEEB}"/>
    <cellStyle name="Notas 2 6 4 23" xfId="32730" xr:uid="{BFC8F03C-ABBE-44DA-857F-52D5F135D343}"/>
    <cellStyle name="Notas 2 6 4 24" xfId="32731" xr:uid="{3A3A9E8D-D92A-4638-9C81-CC997189BFD5}"/>
    <cellStyle name="Notas 2 6 4 25" xfId="32732" xr:uid="{BC105EB2-5CAD-40C4-B0EF-52F5458CCF6E}"/>
    <cellStyle name="Notas 2 6 4 26" xfId="32733" xr:uid="{2F940C57-79D7-4E1E-98DC-DE9A2D78F795}"/>
    <cellStyle name="Notas 2 6 4 27" xfId="32734" xr:uid="{2844FF85-3DDE-476B-82D6-0EC8BD304C42}"/>
    <cellStyle name="Notas 2 6 4 28" xfId="32735" xr:uid="{C2AD5035-35F1-4F1C-B78A-6C1D944EA664}"/>
    <cellStyle name="Notas 2 6 4 29" xfId="32736" xr:uid="{9E6E0223-F8D2-438E-87C4-65F251E65D84}"/>
    <cellStyle name="Notas 2 6 4 3" xfId="32737" xr:uid="{79C1F985-EED1-49CD-8FD1-670E133173ED}"/>
    <cellStyle name="Notas 2 6 4 3 10" xfId="32738" xr:uid="{A388A2F5-C03F-451C-B7F8-47DCDF623D32}"/>
    <cellStyle name="Notas 2 6 4 3 11" xfId="32739" xr:uid="{43F5D9F2-0360-4701-8D48-60EC9CBD4BA1}"/>
    <cellStyle name="Notas 2 6 4 3 12" xfId="32740" xr:uid="{2D9E0FF2-36C4-4713-8361-BE876F52EEBE}"/>
    <cellStyle name="Notas 2 6 4 3 13" xfId="32741" xr:uid="{E87C3F58-3B5A-4A1C-88A3-5FAB9138C054}"/>
    <cellStyle name="Notas 2 6 4 3 14" xfId="32742" xr:uid="{42FBC745-56F5-4C77-A0A3-588A4BCD31E3}"/>
    <cellStyle name="Notas 2 6 4 3 15" xfId="32743" xr:uid="{EEFA7E9F-A58F-43E9-BBDE-7D3F0C425767}"/>
    <cellStyle name="Notas 2 6 4 3 16" xfId="32744" xr:uid="{4A2BAAEE-2961-4DE7-94BB-9145E07A1ADA}"/>
    <cellStyle name="Notas 2 6 4 3 17" xfId="32745" xr:uid="{AA5B532D-13DB-4C87-B28C-100A715A383E}"/>
    <cellStyle name="Notas 2 6 4 3 18" xfId="32746" xr:uid="{82933384-1C00-4D32-8134-0D192128122D}"/>
    <cellStyle name="Notas 2 6 4 3 19" xfId="32747" xr:uid="{B1AADA9F-C535-49A8-AB7C-27FF6B1D6EDF}"/>
    <cellStyle name="Notas 2 6 4 3 2" xfId="32748" xr:uid="{927A8E68-00C8-4DAE-BB9B-6B9F7650C197}"/>
    <cellStyle name="Notas 2 6 4 3 20" xfId="32749" xr:uid="{67F61AAB-DD90-4B83-A1C4-FEBF979D042E}"/>
    <cellStyle name="Notas 2 6 4 3 21" xfId="32750" xr:uid="{B0619F8A-840A-4A25-82AE-BB6F371BBBCB}"/>
    <cellStyle name="Notas 2 6 4 3 22" xfId="32751" xr:uid="{79999ED9-F075-40A8-93CD-916158203E1F}"/>
    <cellStyle name="Notas 2 6 4 3 23" xfId="32752" xr:uid="{1394F816-3E4A-4D37-BEF7-E65F8E21201F}"/>
    <cellStyle name="Notas 2 6 4 3 24" xfId="32753" xr:uid="{9DB98C4F-0875-4BFB-87FF-0FAC751A4589}"/>
    <cellStyle name="Notas 2 6 4 3 25" xfId="32754" xr:uid="{006BA145-3385-49C6-A49E-36B882474754}"/>
    <cellStyle name="Notas 2 6 4 3 26" xfId="32755" xr:uid="{48BB002F-F856-4AAA-8B6E-C4A2A3DB7544}"/>
    <cellStyle name="Notas 2 6 4 3 27" xfId="32756" xr:uid="{9ABF7125-B021-4B35-ABC7-90EE78ED157C}"/>
    <cellStyle name="Notas 2 6 4 3 28" xfId="32757" xr:uid="{D6224A40-F882-47B1-844F-13B151CF57B8}"/>
    <cellStyle name="Notas 2 6 4 3 29" xfId="32758" xr:uid="{B4E771F6-6068-465E-8A71-23B15D83A165}"/>
    <cellStyle name="Notas 2 6 4 3 3" xfId="32759" xr:uid="{46E2FFED-4455-44B0-A2A3-75CBF893B909}"/>
    <cellStyle name="Notas 2 6 4 3 30" xfId="32760" xr:uid="{73827CBE-C451-4FC9-8993-D325DBCA4126}"/>
    <cellStyle name="Notas 2 6 4 3 31" xfId="32761" xr:uid="{D5B5DB68-0576-4DF4-8106-10941CB9D388}"/>
    <cellStyle name="Notas 2 6 4 3 4" xfId="32762" xr:uid="{89637402-EC89-4E90-8100-5E15719F9A90}"/>
    <cellStyle name="Notas 2 6 4 3 5" xfId="32763" xr:uid="{4083FDF4-C9B8-4791-AD3A-E1715D21F1BE}"/>
    <cellStyle name="Notas 2 6 4 3 6" xfId="32764" xr:uid="{36E1420D-51D2-47CD-A10B-24DCBEBDBE2D}"/>
    <cellStyle name="Notas 2 6 4 3 7" xfId="32765" xr:uid="{A8DB2187-8E5B-43F0-BABA-3E42152A9E27}"/>
    <cellStyle name="Notas 2 6 4 3 8" xfId="32766" xr:uid="{7EE77869-F61F-4BB8-AEA6-35278E955794}"/>
    <cellStyle name="Notas 2 6 4 3 9" xfId="32767" xr:uid="{4CFF0DC4-4A96-45FA-BA42-51E450E6A437}"/>
    <cellStyle name="Notas 2 6 4 30" xfId="32768" xr:uid="{12F35E37-B116-4621-B3FE-649825CBA9BE}"/>
    <cellStyle name="Notas 2 6 4 31" xfId="32769" xr:uid="{910A9961-BBF2-4D33-B89C-7F0B0CFC1A34}"/>
    <cellStyle name="Notas 2 6 4 32" xfId="32770" xr:uid="{F99D9608-09B3-46CE-AFA8-056CE18C12BD}"/>
    <cellStyle name="Notas 2 6 4 33" xfId="32771" xr:uid="{FFA2FDBB-6D97-4B6A-B099-CCE336E4E414}"/>
    <cellStyle name="Notas 2 6 4 4" xfId="32772" xr:uid="{F2522D80-8C41-477F-A50D-9F27E8724A70}"/>
    <cellStyle name="Notas 2 6 4 5" xfId="32773" xr:uid="{6C3DB159-614C-4480-85E5-40973DA84DEA}"/>
    <cellStyle name="Notas 2 6 4 6" xfId="32774" xr:uid="{678B7821-2F1B-4B6C-8A2F-0C018E843D73}"/>
    <cellStyle name="Notas 2 6 4 7" xfId="32775" xr:uid="{9C1A906E-F852-4E20-A12E-49D939BB70C6}"/>
    <cellStyle name="Notas 2 6 4 8" xfId="32776" xr:uid="{F896BBC6-2FEA-4D64-B451-F14C2850442E}"/>
    <cellStyle name="Notas 2 6 4 9" xfId="32777" xr:uid="{9FEBC39D-649D-47A0-A14B-DAC22FAD6A21}"/>
    <cellStyle name="Notas 2 6 5" xfId="32778" xr:uid="{C2E8420F-C274-40FA-B435-0E13151A02D5}"/>
    <cellStyle name="Notas 2 6 5 10" xfId="32779" xr:uid="{2FB2BE7F-3490-448F-81C4-106890DE7519}"/>
    <cellStyle name="Notas 2 6 5 11" xfId="32780" xr:uid="{5337B3F5-1E07-499E-B8E5-A08337164CCF}"/>
    <cellStyle name="Notas 2 6 5 12" xfId="32781" xr:uid="{DD1A2C6D-E6D4-42DD-A7CA-5EC20EC482E4}"/>
    <cellStyle name="Notas 2 6 5 13" xfId="32782" xr:uid="{D68E8914-D557-4DFB-A186-04001FDEBBE4}"/>
    <cellStyle name="Notas 2 6 5 14" xfId="32783" xr:uid="{92DC6DF1-9B53-45F5-BA18-EA951649B546}"/>
    <cellStyle name="Notas 2 6 5 15" xfId="32784" xr:uid="{F1473648-DEEB-4E39-9FC8-59D7392FCCCD}"/>
    <cellStyle name="Notas 2 6 5 16" xfId="32785" xr:uid="{09313CE4-8A2D-4D23-99EA-66FD8A363BA0}"/>
    <cellStyle name="Notas 2 6 5 17" xfId="32786" xr:uid="{DAFC9BDC-AB90-4000-B1A1-83834689602D}"/>
    <cellStyle name="Notas 2 6 5 18" xfId="32787" xr:uid="{76CB46EC-4F76-4948-BCC4-83B9CE73DE9B}"/>
    <cellStyle name="Notas 2 6 5 19" xfId="32788" xr:uid="{584D7F3F-9AF8-4460-97EB-7C5504FCE6F1}"/>
    <cellStyle name="Notas 2 6 5 2" xfId="32789" xr:uid="{B2A18379-F136-4BE7-A9A7-7CA92FEDE376}"/>
    <cellStyle name="Notas 2 6 5 2 10" xfId="32790" xr:uid="{A1BAC184-5066-43F2-A91B-08715DBF6208}"/>
    <cellStyle name="Notas 2 6 5 2 11" xfId="32791" xr:uid="{4EC29E97-115B-494E-A836-90450A5CA7EC}"/>
    <cellStyle name="Notas 2 6 5 2 12" xfId="32792" xr:uid="{19EFBCC4-BA44-4769-8000-5BE242D941D9}"/>
    <cellStyle name="Notas 2 6 5 2 13" xfId="32793" xr:uid="{CADA2FB4-9039-4E47-AFED-12CFF7C9D0C2}"/>
    <cellStyle name="Notas 2 6 5 2 14" xfId="32794" xr:uid="{A1C412A7-5ABF-4254-A9F6-FF2287BEA05D}"/>
    <cellStyle name="Notas 2 6 5 2 15" xfId="32795" xr:uid="{71D1498F-331D-4EA4-A94F-F22A2C995DE3}"/>
    <cellStyle name="Notas 2 6 5 2 16" xfId="32796" xr:uid="{32390ACA-A163-43B0-BE41-7BD1DCB7F598}"/>
    <cellStyle name="Notas 2 6 5 2 17" xfId="32797" xr:uid="{74483A45-494D-46D7-BF4A-B1AD236B1F95}"/>
    <cellStyle name="Notas 2 6 5 2 18" xfId="32798" xr:uid="{FFB72251-DE53-437B-B855-77F24D965341}"/>
    <cellStyle name="Notas 2 6 5 2 19" xfId="32799" xr:uid="{BF6E58BC-B487-498F-B7DB-F948DCB1D2F0}"/>
    <cellStyle name="Notas 2 6 5 2 2" xfId="32800" xr:uid="{C85B1C51-314F-479C-AD1D-71A84F3CAB71}"/>
    <cellStyle name="Notas 2 6 5 2 20" xfId="32801" xr:uid="{EB2F57AF-0786-4DBF-B421-FDB3C62B69FE}"/>
    <cellStyle name="Notas 2 6 5 2 21" xfId="32802" xr:uid="{B87518AB-2048-426B-B4D2-E5C955411CC7}"/>
    <cellStyle name="Notas 2 6 5 2 22" xfId="32803" xr:uid="{BD5DC80B-B560-49ED-A06D-B4261477ED7A}"/>
    <cellStyle name="Notas 2 6 5 2 23" xfId="32804" xr:uid="{E1FC69DA-AA11-474C-9DD7-55D7F167FD10}"/>
    <cellStyle name="Notas 2 6 5 2 24" xfId="32805" xr:uid="{4CBF8BC6-D8F4-4418-8474-64F4C3A38DC8}"/>
    <cellStyle name="Notas 2 6 5 2 25" xfId="32806" xr:uid="{6DF151FA-0C71-45E2-97F7-9730B9FED699}"/>
    <cellStyle name="Notas 2 6 5 2 26" xfId="32807" xr:uid="{1B597535-5BC0-4D65-AE5C-0F35A3B21156}"/>
    <cellStyle name="Notas 2 6 5 2 27" xfId="32808" xr:uid="{78B2883C-A022-49D4-929C-85642B80A2E4}"/>
    <cellStyle name="Notas 2 6 5 2 28" xfId="32809" xr:uid="{A703F32E-AF88-49B0-8AD4-E01BBC63A370}"/>
    <cellStyle name="Notas 2 6 5 2 29" xfId="32810" xr:uid="{B4C0A1F8-B7EF-4C58-950B-8FF2F5D0A9F7}"/>
    <cellStyle name="Notas 2 6 5 2 3" xfId="32811" xr:uid="{06AF458F-69F7-43A2-BE69-64D6186604E8}"/>
    <cellStyle name="Notas 2 6 5 2 30" xfId="32812" xr:uid="{B272A4DF-1EF4-4D1A-984F-15700F575D28}"/>
    <cellStyle name="Notas 2 6 5 2 31" xfId="32813" xr:uid="{2A8D923E-294A-4A65-A127-1C77355E9BD5}"/>
    <cellStyle name="Notas 2 6 5 2 4" xfId="32814" xr:uid="{FD76FBC8-C230-478D-AE9A-F7BF2EBA3C6C}"/>
    <cellStyle name="Notas 2 6 5 2 5" xfId="32815" xr:uid="{86B02AEC-5BD6-4E2F-9892-26975103DA94}"/>
    <cellStyle name="Notas 2 6 5 2 6" xfId="32816" xr:uid="{F191BCBE-7D94-4D9F-A2C4-0643CAE9F883}"/>
    <cellStyle name="Notas 2 6 5 2 7" xfId="32817" xr:uid="{54D3476A-C470-4ED1-93CC-4617B3F60A9B}"/>
    <cellStyle name="Notas 2 6 5 2 8" xfId="32818" xr:uid="{59328D67-A587-4F86-917A-43BCAC10A3D3}"/>
    <cellStyle name="Notas 2 6 5 2 9" xfId="32819" xr:uid="{99F52FE5-1C03-4F72-88EB-D588648DC0AB}"/>
    <cellStyle name="Notas 2 6 5 20" xfId="32820" xr:uid="{0F21BB29-C900-4871-937D-2CED02F3E938}"/>
    <cellStyle name="Notas 2 6 5 21" xfId="32821" xr:uid="{102A99A3-0CD0-4754-A170-DF82C2D7BE71}"/>
    <cellStyle name="Notas 2 6 5 22" xfId="32822" xr:uid="{2A67C146-6B6D-44B0-B6F0-1A3D17CB74A7}"/>
    <cellStyle name="Notas 2 6 5 23" xfId="32823" xr:uid="{ADBF762D-A667-49DC-8BF6-FFA2EDC9FB9D}"/>
    <cellStyle name="Notas 2 6 5 24" xfId="32824" xr:uid="{A89EABBD-CFDF-4C31-9FB6-137A3E5F7371}"/>
    <cellStyle name="Notas 2 6 5 25" xfId="32825" xr:uid="{37E0935C-491B-4293-AFEE-CFE34D94C9BB}"/>
    <cellStyle name="Notas 2 6 5 26" xfId="32826" xr:uid="{B0E03A8E-EFC6-43F7-87CB-ACCAE1BBE50F}"/>
    <cellStyle name="Notas 2 6 5 27" xfId="32827" xr:uid="{21277D13-655E-42DF-A7FB-195FEA6AF9F1}"/>
    <cellStyle name="Notas 2 6 5 28" xfId="32828" xr:uid="{4D7EF0ED-91AE-42B2-B1E4-1FAB6A8AD364}"/>
    <cellStyle name="Notas 2 6 5 29" xfId="32829" xr:uid="{7B6EA76E-C7AA-4E4E-A4C9-F1BEE38F98D3}"/>
    <cellStyle name="Notas 2 6 5 3" xfId="32830" xr:uid="{C1123B2B-C731-4EC1-8465-37983701E28C}"/>
    <cellStyle name="Notas 2 6 5 30" xfId="32831" xr:uid="{0A260B00-1E93-4C0F-86E3-B1EFB9CB83C0}"/>
    <cellStyle name="Notas 2 6 5 31" xfId="32832" xr:uid="{5899F337-1540-4965-8EC6-87D3B458CCDC}"/>
    <cellStyle name="Notas 2 6 5 32" xfId="32833" xr:uid="{6330ECDD-2C8C-4C71-AFBA-744DA71749ED}"/>
    <cellStyle name="Notas 2 6 5 4" xfId="32834" xr:uid="{7FD9CC8D-0099-4C81-A0D7-C6506DAD4C68}"/>
    <cellStyle name="Notas 2 6 5 5" xfId="32835" xr:uid="{F2DEEF62-F3E8-419E-ACF7-B19861F4FBDB}"/>
    <cellStyle name="Notas 2 6 5 6" xfId="32836" xr:uid="{3D349B63-2A9F-4961-87B1-B059795F28CF}"/>
    <cellStyle name="Notas 2 6 5 7" xfId="32837" xr:uid="{79CCB9EF-EC08-4F9A-B6D8-49E0157056C6}"/>
    <cellStyle name="Notas 2 6 5 8" xfId="32838" xr:uid="{ED63C63C-9E96-4DFD-A5BD-219AAB265828}"/>
    <cellStyle name="Notas 2 6 5 9" xfId="32839" xr:uid="{B7BEF777-BD6E-4A28-8D2C-8FD04463FAC0}"/>
    <cellStyle name="Notas 2 6 6" xfId="32840" xr:uid="{181495E3-3472-44C2-88EF-582649D1BC18}"/>
    <cellStyle name="Notas 2 6 6 10" xfId="32841" xr:uid="{C1D21C09-52B7-4CDF-AC9C-5D7D4F9647D4}"/>
    <cellStyle name="Notas 2 6 6 11" xfId="32842" xr:uid="{890CFA6A-7A22-4A91-B6B1-CBC9198964C5}"/>
    <cellStyle name="Notas 2 6 6 12" xfId="32843" xr:uid="{A578F8F8-8F49-46D9-B95E-BAAC3B4DCE0B}"/>
    <cellStyle name="Notas 2 6 6 13" xfId="32844" xr:uid="{6CB0348E-E5D1-4A75-8947-0A88C1886619}"/>
    <cellStyle name="Notas 2 6 6 14" xfId="32845" xr:uid="{B88469FF-89E9-4DDF-A285-8B39B92A98AB}"/>
    <cellStyle name="Notas 2 6 6 15" xfId="32846" xr:uid="{9B390F8D-8147-4B2D-95D2-2482E94EDED2}"/>
    <cellStyle name="Notas 2 6 6 16" xfId="32847" xr:uid="{76FFCFF9-C76D-413E-BAA7-B28052D5B9CB}"/>
    <cellStyle name="Notas 2 6 6 17" xfId="32848" xr:uid="{C006FAA3-9AC3-4381-9074-D61D45B8AF0D}"/>
    <cellStyle name="Notas 2 6 6 18" xfId="32849" xr:uid="{39D147DA-2612-4D08-85CD-42A7F0F3CAAB}"/>
    <cellStyle name="Notas 2 6 6 19" xfId="32850" xr:uid="{A86EF5B6-BBE3-4355-8ED2-2BB04FC34A4F}"/>
    <cellStyle name="Notas 2 6 6 2" xfId="32851" xr:uid="{A9D7FD90-029C-4190-85D7-7C902253899B}"/>
    <cellStyle name="Notas 2 6 6 20" xfId="32852" xr:uid="{6130C5A4-B0B3-4584-B604-6CDB5DA6F89E}"/>
    <cellStyle name="Notas 2 6 6 21" xfId="32853" xr:uid="{3DA9761A-7C58-4601-858F-FB43D08C05C6}"/>
    <cellStyle name="Notas 2 6 6 22" xfId="32854" xr:uid="{6B95B0B1-704B-4D3C-9D66-BCB0ADE1DC8B}"/>
    <cellStyle name="Notas 2 6 6 23" xfId="32855" xr:uid="{9FB0DAA0-0563-4AC0-AC45-E9261E96E28D}"/>
    <cellStyle name="Notas 2 6 6 24" xfId="32856" xr:uid="{102419AB-AB31-41E6-A813-690C8EA978CC}"/>
    <cellStyle name="Notas 2 6 6 25" xfId="32857" xr:uid="{86F08926-1452-468F-8F91-86DF27204B3D}"/>
    <cellStyle name="Notas 2 6 6 26" xfId="32858" xr:uid="{72D1C7F1-EFB2-460A-B589-9F69E9E20601}"/>
    <cellStyle name="Notas 2 6 6 27" xfId="32859" xr:uid="{3690E27A-A20F-4582-BE9B-2E486BF3059F}"/>
    <cellStyle name="Notas 2 6 6 28" xfId="32860" xr:uid="{B247FB3F-7F20-4397-91D7-B8C2C722ECFC}"/>
    <cellStyle name="Notas 2 6 6 29" xfId="32861" xr:uid="{0A0D0A8E-1A59-43D1-A04A-F1B609CEF0E5}"/>
    <cellStyle name="Notas 2 6 6 3" xfId="32862" xr:uid="{75EE4209-1B64-4F93-82CE-D176BB31F8F0}"/>
    <cellStyle name="Notas 2 6 6 30" xfId="32863" xr:uid="{F6096F06-07B9-4335-A873-C5F25BB231C0}"/>
    <cellStyle name="Notas 2 6 6 31" xfId="32864" xr:uid="{04F9928F-6F5C-47B9-B3AE-96308226E662}"/>
    <cellStyle name="Notas 2 6 6 4" xfId="32865" xr:uid="{E757F2A9-5EF0-4652-A7B7-CB3D574D4476}"/>
    <cellStyle name="Notas 2 6 6 5" xfId="32866" xr:uid="{D8FB55DE-6040-487B-B8B9-7028DB0929F3}"/>
    <cellStyle name="Notas 2 6 6 6" xfId="32867" xr:uid="{31BAF843-AFE2-433E-BB04-DC93FF45A0EB}"/>
    <cellStyle name="Notas 2 6 6 7" xfId="32868" xr:uid="{B32D24E7-F713-4DBF-A7AB-B4F1625A8B36}"/>
    <cellStyle name="Notas 2 6 6 8" xfId="32869" xr:uid="{DC5DB381-C90F-40F3-91AC-E29A912D7BEA}"/>
    <cellStyle name="Notas 2 6 6 9" xfId="32870" xr:uid="{6C25F0EE-1B30-4501-8F76-F2760B220ECA}"/>
    <cellStyle name="Notas 2 6 7" xfId="32871" xr:uid="{C2B7A8DD-9C39-4861-A08B-3B2BCD937268}"/>
    <cellStyle name="Notas 2 6 7 10" xfId="32872" xr:uid="{9009220D-9AB3-415A-BE2E-5875476F8B59}"/>
    <cellStyle name="Notas 2 6 7 11" xfId="32873" xr:uid="{E79550A6-DDD0-4CC6-98EF-8A241ACFF108}"/>
    <cellStyle name="Notas 2 6 7 12" xfId="32874" xr:uid="{064EFFC2-08DE-466A-985A-E9D1C35794AE}"/>
    <cellStyle name="Notas 2 6 7 13" xfId="32875" xr:uid="{2EC32EBF-EF5F-4B96-913D-F1A83E309EEA}"/>
    <cellStyle name="Notas 2 6 7 14" xfId="32876" xr:uid="{FC574F3E-E90A-4896-8D75-855DF4E7C0FF}"/>
    <cellStyle name="Notas 2 6 7 15" xfId="32877" xr:uid="{9E3D8538-7218-4B8C-AEC1-A4201D2916F6}"/>
    <cellStyle name="Notas 2 6 7 16" xfId="32878" xr:uid="{AEC8BA40-4CF4-4E68-9EC7-C47B2734B308}"/>
    <cellStyle name="Notas 2 6 7 17" xfId="32879" xr:uid="{FF4C39F5-0DF8-47F9-B2E8-D17A83292E94}"/>
    <cellStyle name="Notas 2 6 7 18" xfId="32880" xr:uid="{04460C26-7835-41D5-B117-AF0232CC83C8}"/>
    <cellStyle name="Notas 2 6 7 19" xfId="32881" xr:uid="{12E2750C-0C59-41BD-BA6E-D6115CAD42C1}"/>
    <cellStyle name="Notas 2 6 7 2" xfId="32882" xr:uid="{05C4ACA1-4D61-4184-91E6-497DC2E2491A}"/>
    <cellStyle name="Notas 2 6 7 20" xfId="32883" xr:uid="{A68D46E0-504E-4EB3-808D-E53852BB10A6}"/>
    <cellStyle name="Notas 2 6 7 21" xfId="32884" xr:uid="{5B5D059D-CD31-4286-9769-B02D2583B78B}"/>
    <cellStyle name="Notas 2 6 7 22" xfId="32885" xr:uid="{0F68BF5D-E0D2-4EB5-B4DE-B167720749CA}"/>
    <cellStyle name="Notas 2 6 7 23" xfId="32886" xr:uid="{42136324-5FA9-4507-90B1-C2D8B310C9FC}"/>
    <cellStyle name="Notas 2 6 7 24" xfId="32887" xr:uid="{BA8469ED-7BED-4FC4-A425-3C93053C2080}"/>
    <cellStyle name="Notas 2 6 7 25" xfId="32888" xr:uid="{18BA1533-1134-47C0-8741-A8C7C0E5D6E4}"/>
    <cellStyle name="Notas 2 6 7 26" xfId="32889" xr:uid="{F045A27C-4A3B-4CA1-8076-5B2E0603CE6F}"/>
    <cellStyle name="Notas 2 6 7 27" xfId="32890" xr:uid="{FD247FE1-A7FF-4CEF-8897-AB9F41C3543E}"/>
    <cellStyle name="Notas 2 6 7 28" xfId="32891" xr:uid="{D67F75AB-E8FB-4C4C-AF87-7CB77DEF8CB9}"/>
    <cellStyle name="Notas 2 6 7 29" xfId="32892" xr:uid="{FD85FA78-AC50-479F-888E-B2662D0EEFCF}"/>
    <cellStyle name="Notas 2 6 7 3" xfId="32893" xr:uid="{08A07C35-3D6D-44F4-8A98-DCF913179726}"/>
    <cellStyle name="Notas 2 6 7 30" xfId="32894" xr:uid="{65689F1B-6D91-46AE-927F-9047D4688F21}"/>
    <cellStyle name="Notas 2 6 7 31" xfId="32895" xr:uid="{1D76196B-29CD-410F-9F41-51FDF9CC19E1}"/>
    <cellStyle name="Notas 2 6 7 4" xfId="32896" xr:uid="{06F6CCC8-2F4F-4676-AAB7-F74F7AA73A14}"/>
    <cellStyle name="Notas 2 6 7 5" xfId="32897" xr:uid="{7BF07C5A-9714-405E-BA9D-4BC7EA2B69DE}"/>
    <cellStyle name="Notas 2 6 7 6" xfId="32898" xr:uid="{E7AEE61B-DE31-4639-828F-961D7642DFF0}"/>
    <cellStyle name="Notas 2 6 7 7" xfId="32899" xr:uid="{23C0894C-469E-45FF-AD77-655DE79FB95C}"/>
    <cellStyle name="Notas 2 6 7 8" xfId="32900" xr:uid="{985F9FB4-DAAD-4782-9E53-69891742A75D}"/>
    <cellStyle name="Notas 2 6 7 9" xfId="32901" xr:uid="{D0582B67-BB12-470E-9092-1E3715ACC26C}"/>
    <cellStyle name="Notas 2 6 8" xfId="32902" xr:uid="{CA0BE3F1-44B6-4B95-BB95-C94CE576AA7B}"/>
    <cellStyle name="Notas 2 6 9" xfId="32903" xr:uid="{727131D5-1E4C-4F15-B0FC-4D55C35E732F}"/>
    <cellStyle name="Notas 2 7" xfId="32904" xr:uid="{07403DE2-76DB-4875-A09E-53B765185AF0}"/>
    <cellStyle name="Notas 2 7 10" xfId="32905" xr:uid="{AD6E7DAE-2BA0-473E-9156-0D9B2A3E9393}"/>
    <cellStyle name="Notas 2 7 11" xfId="32906" xr:uid="{5AE6C3BE-4CB5-44E5-BE45-08A565F9B329}"/>
    <cellStyle name="Notas 2 7 12" xfId="32907" xr:uid="{957725CB-B737-466E-8CB5-C9FFDBBE6B41}"/>
    <cellStyle name="Notas 2 7 13" xfId="32908" xr:uid="{2BFD11A9-D96D-482E-9B4B-AA39CFEDE7D9}"/>
    <cellStyle name="Notas 2 7 14" xfId="32909" xr:uid="{A18FA63C-3361-4A8A-BB70-9F401690FED9}"/>
    <cellStyle name="Notas 2 7 15" xfId="32910" xr:uid="{6A1F6CB5-7681-4941-AEFA-329700CAD077}"/>
    <cellStyle name="Notas 2 7 16" xfId="32911" xr:uid="{E5B8A686-DAF2-4A43-AB50-2173B344B6AA}"/>
    <cellStyle name="Notas 2 7 17" xfId="32912" xr:uid="{51FB4962-F1A7-4472-9E6F-7964F2CC8F34}"/>
    <cellStyle name="Notas 2 7 18" xfId="32913" xr:uid="{351DC9AF-FBB7-45A1-80EF-93C9AFD691E6}"/>
    <cellStyle name="Notas 2 7 19" xfId="32914" xr:uid="{0B357B0C-2DE8-438B-819D-F9CDA6B2175C}"/>
    <cellStyle name="Notas 2 7 2" xfId="32915" xr:uid="{0B40A820-AC38-4213-9803-8E08F992E659}"/>
    <cellStyle name="Notas 2 7 2 10" xfId="32916" xr:uid="{5F2F704E-67EC-4D63-90AC-0E5164AD01D6}"/>
    <cellStyle name="Notas 2 7 2 11" xfId="32917" xr:uid="{52942ED2-3043-4D49-A977-129A7D3CF41E}"/>
    <cellStyle name="Notas 2 7 2 12" xfId="32918" xr:uid="{0FBE4C0B-D5F6-4CB3-A553-3805F64F6166}"/>
    <cellStyle name="Notas 2 7 2 13" xfId="32919" xr:uid="{8D1321E2-6A4D-4994-BFCF-4BE3A3412AB0}"/>
    <cellStyle name="Notas 2 7 2 14" xfId="32920" xr:uid="{09A05916-87B2-4F8B-A34A-271B88661BAE}"/>
    <cellStyle name="Notas 2 7 2 15" xfId="32921" xr:uid="{F8C5B13A-D2E3-4BAB-8A20-D5A581A17C46}"/>
    <cellStyle name="Notas 2 7 2 16" xfId="32922" xr:uid="{B8C54FA7-A33F-4793-B5B4-4FB1D9BED56F}"/>
    <cellStyle name="Notas 2 7 2 17" xfId="32923" xr:uid="{4EBFB5AD-34B6-487E-B230-F50150871544}"/>
    <cellStyle name="Notas 2 7 2 18" xfId="32924" xr:uid="{8A230A30-6955-4863-9568-DA7AA7BD8721}"/>
    <cellStyle name="Notas 2 7 2 19" xfId="32925" xr:uid="{F4110F97-9FE0-4D34-96D3-407A9A2251B4}"/>
    <cellStyle name="Notas 2 7 2 2" xfId="32926" xr:uid="{D026165E-3C0D-4D34-9973-0CB4C9F049B3}"/>
    <cellStyle name="Notas 2 7 2 2 10" xfId="32927" xr:uid="{B47203C1-AF39-444A-813F-039D5CCD209B}"/>
    <cellStyle name="Notas 2 7 2 2 11" xfId="32928" xr:uid="{9582BF58-9470-4F9F-857E-1D900A36D5FA}"/>
    <cellStyle name="Notas 2 7 2 2 12" xfId="32929" xr:uid="{CF980EEA-A567-4C9B-B7AF-062950464A3C}"/>
    <cellStyle name="Notas 2 7 2 2 13" xfId="32930" xr:uid="{D6144E0D-D801-40FD-B937-C9B9AA28DCF5}"/>
    <cellStyle name="Notas 2 7 2 2 14" xfId="32931" xr:uid="{0844E617-BDFC-476C-8F79-D5C204A5B624}"/>
    <cellStyle name="Notas 2 7 2 2 15" xfId="32932" xr:uid="{187A16FA-F9F5-4403-98E5-920742180043}"/>
    <cellStyle name="Notas 2 7 2 2 16" xfId="32933" xr:uid="{BDBD50BD-DEFA-48BF-99E1-FF2E9287DE31}"/>
    <cellStyle name="Notas 2 7 2 2 17" xfId="32934" xr:uid="{BD82C38C-BE0C-4A6B-BD99-4442A24CF41A}"/>
    <cellStyle name="Notas 2 7 2 2 18" xfId="32935" xr:uid="{473BC52D-BDD5-41C9-8DF2-903641AD94D1}"/>
    <cellStyle name="Notas 2 7 2 2 19" xfId="32936" xr:uid="{1C1422B8-5848-4D5C-B540-DA57621032F3}"/>
    <cellStyle name="Notas 2 7 2 2 2" xfId="32937" xr:uid="{DBA18AAB-966B-474A-966E-5D1DD8E48145}"/>
    <cellStyle name="Notas 2 7 2 2 20" xfId="32938" xr:uid="{0C6693E6-90EE-456C-8935-E951AF88E007}"/>
    <cellStyle name="Notas 2 7 2 2 21" xfId="32939" xr:uid="{5F2F617D-944F-43A6-AB0F-82608982E76B}"/>
    <cellStyle name="Notas 2 7 2 2 22" xfId="32940" xr:uid="{99A29758-CF05-485E-9FB9-6D1384135796}"/>
    <cellStyle name="Notas 2 7 2 2 23" xfId="32941" xr:uid="{377EAC90-B851-4021-B65A-A723521A174D}"/>
    <cellStyle name="Notas 2 7 2 2 24" xfId="32942" xr:uid="{6DB018F0-52CC-4765-9161-30B13AEFC9C8}"/>
    <cellStyle name="Notas 2 7 2 2 25" xfId="32943" xr:uid="{AE3B3C40-2DF6-4019-BCA7-75F8754D4A83}"/>
    <cellStyle name="Notas 2 7 2 2 26" xfId="32944" xr:uid="{CA54C1E0-41DA-484B-849E-B1AA36F56D74}"/>
    <cellStyle name="Notas 2 7 2 2 27" xfId="32945" xr:uid="{7632DFD9-9384-4555-B710-EF27CE57C841}"/>
    <cellStyle name="Notas 2 7 2 2 28" xfId="32946" xr:uid="{142AD81C-BB7E-4730-895C-BFA44E9A7AEC}"/>
    <cellStyle name="Notas 2 7 2 2 29" xfId="32947" xr:uid="{1E56BF8D-0306-4156-8DA2-083468E8835C}"/>
    <cellStyle name="Notas 2 7 2 2 3" xfId="32948" xr:uid="{93492072-FB08-4E1B-82A8-1BDBF7B6F5D4}"/>
    <cellStyle name="Notas 2 7 2 2 30" xfId="32949" xr:uid="{5D59619C-1E7A-494E-92FF-EDC12AE897D2}"/>
    <cellStyle name="Notas 2 7 2 2 31" xfId="32950" xr:uid="{D6DD25D1-B0D0-4730-823D-DA262B49A95F}"/>
    <cellStyle name="Notas 2 7 2 2 4" xfId="32951" xr:uid="{E73F02B9-C6DF-49F3-9227-1CEBB5F1BF65}"/>
    <cellStyle name="Notas 2 7 2 2 5" xfId="32952" xr:uid="{45DE7936-4149-4CC6-A3A6-05FFBEC5FAA6}"/>
    <cellStyle name="Notas 2 7 2 2 6" xfId="32953" xr:uid="{307F5CF9-EF0A-4138-8751-8B268BB6C1B8}"/>
    <cellStyle name="Notas 2 7 2 2 7" xfId="32954" xr:uid="{10F70F8A-0D5B-42C3-939F-AC9D774E1671}"/>
    <cellStyle name="Notas 2 7 2 2 8" xfId="32955" xr:uid="{F19E9994-C066-4174-83D2-94D221169E0B}"/>
    <cellStyle name="Notas 2 7 2 2 9" xfId="32956" xr:uid="{16C780C4-11D0-452F-8111-B39F4743D7BB}"/>
    <cellStyle name="Notas 2 7 2 20" xfId="32957" xr:uid="{5DC9A92A-F42A-494B-8A74-7E0F2DAFA318}"/>
    <cellStyle name="Notas 2 7 2 21" xfId="32958" xr:uid="{5DCAB68D-08FD-4363-AF1F-2D1B9858F791}"/>
    <cellStyle name="Notas 2 7 2 22" xfId="32959" xr:uid="{E7424A99-DCAB-4CF9-9F8F-E85C29FC4DD9}"/>
    <cellStyle name="Notas 2 7 2 23" xfId="32960" xr:uid="{37C6FB66-56D6-41CC-AAFF-6F9A71E01254}"/>
    <cellStyle name="Notas 2 7 2 24" xfId="32961" xr:uid="{9B441059-6A53-483E-B74A-198AD3B27C63}"/>
    <cellStyle name="Notas 2 7 2 25" xfId="32962" xr:uid="{78A96E19-E40C-4282-B61F-FCC24A4E116E}"/>
    <cellStyle name="Notas 2 7 2 26" xfId="32963" xr:uid="{0E23F020-623D-4555-9AA3-4FF203ED227E}"/>
    <cellStyle name="Notas 2 7 2 27" xfId="32964" xr:uid="{51275DFF-B3C7-4EB2-928D-A3DA3E1E46D5}"/>
    <cellStyle name="Notas 2 7 2 28" xfId="32965" xr:uid="{86AE77BA-22B5-4CAF-A1D2-DDE928AE268D}"/>
    <cellStyle name="Notas 2 7 2 29" xfId="32966" xr:uid="{D14B658A-79EE-42EC-BD3B-5DAA77C39288}"/>
    <cellStyle name="Notas 2 7 2 3" xfId="32967" xr:uid="{2523C49C-96AF-4FD8-8D70-1B4C06E5AF40}"/>
    <cellStyle name="Notas 2 7 2 3 10" xfId="32968" xr:uid="{F52FD61C-5367-46DF-8A7A-698EC3C55C1A}"/>
    <cellStyle name="Notas 2 7 2 3 11" xfId="32969" xr:uid="{9A5C6045-0541-4E59-9932-FF2B35142384}"/>
    <cellStyle name="Notas 2 7 2 3 12" xfId="32970" xr:uid="{80424723-C109-46E0-AA62-D9D0DE1221B7}"/>
    <cellStyle name="Notas 2 7 2 3 13" xfId="32971" xr:uid="{AFBF63EF-8AC8-4BB4-89CE-74BE537BFEF8}"/>
    <cellStyle name="Notas 2 7 2 3 14" xfId="32972" xr:uid="{109D655A-A406-4939-AE7F-8278C46DB568}"/>
    <cellStyle name="Notas 2 7 2 3 15" xfId="32973" xr:uid="{05F41922-E8F0-47DF-90F3-795ACD264E1A}"/>
    <cellStyle name="Notas 2 7 2 3 16" xfId="32974" xr:uid="{C63541CA-4E94-4761-BF70-A5EA454A46F6}"/>
    <cellStyle name="Notas 2 7 2 3 17" xfId="32975" xr:uid="{F434E279-222C-4806-9642-E516DB835C9A}"/>
    <cellStyle name="Notas 2 7 2 3 18" xfId="32976" xr:uid="{7BEF98AA-8461-45A5-8479-20CF50554224}"/>
    <cellStyle name="Notas 2 7 2 3 19" xfId="32977" xr:uid="{D75AA425-0778-46DD-A116-A6F5C8494466}"/>
    <cellStyle name="Notas 2 7 2 3 2" xfId="32978" xr:uid="{0F8FE178-14A7-454C-9E93-2F005FE2E35C}"/>
    <cellStyle name="Notas 2 7 2 3 20" xfId="32979" xr:uid="{6A6CBC0D-363E-4FD7-A4A5-9F659C5E1EEA}"/>
    <cellStyle name="Notas 2 7 2 3 21" xfId="32980" xr:uid="{FF2AC243-0714-4A5A-BD49-EAA297E11BC2}"/>
    <cellStyle name="Notas 2 7 2 3 22" xfId="32981" xr:uid="{579078F1-1E3A-429B-BE1C-C3A1462C3A50}"/>
    <cellStyle name="Notas 2 7 2 3 23" xfId="32982" xr:uid="{01413E4E-E8CE-4D99-B03B-329358CD9EBB}"/>
    <cellStyle name="Notas 2 7 2 3 24" xfId="32983" xr:uid="{1239E769-E45F-43F9-A965-629E374DA330}"/>
    <cellStyle name="Notas 2 7 2 3 25" xfId="32984" xr:uid="{551036EF-B672-40C3-820E-B6FAFF576AEB}"/>
    <cellStyle name="Notas 2 7 2 3 26" xfId="32985" xr:uid="{DF46E274-7BE9-4FD9-B942-13D73FD2D308}"/>
    <cellStyle name="Notas 2 7 2 3 27" xfId="32986" xr:uid="{EB474863-1EC1-4C38-86BE-DD1466FD4175}"/>
    <cellStyle name="Notas 2 7 2 3 28" xfId="32987" xr:uid="{7291CC4A-D1B8-410F-9AE8-E5C1DB3132EC}"/>
    <cellStyle name="Notas 2 7 2 3 29" xfId="32988" xr:uid="{FEE713B7-4F11-4EBF-A00F-3EE0CEF35EC7}"/>
    <cellStyle name="Notas 2 7 2 3 3" xfId="32989" xr:uid="{A2B134FF-6D09-4CEF-BE9F-EDCB917F760A}"/>
    <cellStyle name="Notas 2 7 2 3 30" xfId="32990" xr:uid="{F1C3C909-A2BD-45D3-9A23-41A9850E5FB5}"/>
    <cellStyle name="Notas 2 7 2 3 31" xfId="32991" xr:uid="{F3DC6A37-2F63-481B-B8C3-BAD4F713A29B}"/>
    <cellStyle name="Notas 2 7 2 3 4" xfId="32992" xr:uid="{248E093A-AB8D-467F-BFC7-CF5DB07023B8}"/>
    <cellStyle name="Notas 2 7 2 3 5" xfId="32993" xr:uid="{86398787-5A7F-4FF6-B032-A4C2D883F6DB}"/>
    <cellStyle name="Notas 2 7 2 3 6" xfId="32994" xr:uid="{A719261C-37DB-4431-9B04-C0851F3A4978}"/>
    <cellStyle name="Notas 2 7 2 3 7" xfId="32995" xr:uid="{A62773FA-32E4-42BB-B4F6-7D07DB08E0B8}"/>
    <cellStyle name="Notas 2 7 2 3 8" xfId="32996" xr:uid="{5E0C9EE3-62E4-4885-9D57-318DD6A05B9C}"/>
    <cellStyle name="Notas 2 7 2 3 9" xfId="32997" xr:uid="{E5B8769D-DD5D-4B5A-A6A6-5E14B2418525}"/>
    <cellStyle name="Notas 2 7 2 30" xfId="32998" xr:uid="{26D2949C-F40E-49E7-9A4C-18C7F18806F8}"/>
    <cellStyle name="Notas 2 7 2 31" xfId="32999" xr:uid="{99F759D0-DF72-41C0-83EB-B8734E44F3F6}"/>
    <cellStyle name="Notas 2 7 2 32" xfId="33000" xr:uid="{47B105FA-02E4-4B11-B676-2D7912D7A652}"/>
    <cellStyle name="Notas 2 7 2 33" xfId="33001" xr:uid="{BD9CA67B-61C8-4E51-82F4-167F8C6A3301}"/>
    <cellStyle name="Notas 2 7 2 4" xfId="33002" xr:uid="{F5B2852C-DAAF-4B75-BD6F-28B1078013F9}"/>
    <cellStyle name="Notas 2 7 2 5" xfId="33003" xr:uid="{8B50AF45-5E20-45D6-AEFF-C053D54217C9}"/>
    <cellStyle name="Notas 2 7 2 6" xfId="33004" xr:uid="{FB340DB1-8438-4F9F-9927-086BBD09B572}"/>
    <cellStyle name="Notas 2 7 2 7" xfId="33005" xr:uid="{B3E42A9B-DB5B-4C9B-8A59-0D5CA293264D}"/>
    <cellStyle name="Notas 2 7 2 8" xfId="33006" xr:uid="{2766A224-9DE0-479A-A5CB-2711CB599817}"/>
    <cellStyle name="Notas 2 7 2 9" xfId="33007" xr:uid="{CEF11D36-1E21-49E1-AC7B-F261E690621B}"/>
    <cellStyle name="Notas 2 7 20" xfId="33008" xr:uid="{F8DD5811-0659-4A54-ABD2-0C19E25CDBD5}"/>
    <cellStyle name="Notas 2 7 21" xfId="33009" xr:uid="{E5975F7E-E105-4DEF-B9EA-B5A13045E804}"/>
    <cellStyle name="Notas 2 7 22" xfId="33010" xr:uid="{2483A982-0055-4BAE-81B4-162771AAC081}"/>
    <cellStyle name="Notas 2 7 23" xfId="33011" xr:uid="{CBDC7F2F-1DE7-477E-8BF9-ACD81DAC122E}"/>
    <cellStyle name="Notas 2 7 24" xfId="33012" xr:uid="{DBE7439E-01FD-4CA7-BA69-02E0DB5B2B56}"/>
    <cellStyle name="Notas 2 7 25" xfId="33013" xr:uid="{08108298-D9A0-4764-A681-DE335DD60042}"/>
    <cellStyle name="Notas 2 7 26" xfId="33014" xr:uid="{24257276-E011-4702-8E70-BD22E5D85B11}"/>
    <cellStyle name="Notas 2 7 27" xfId="33015" xr:uid="{C3829813-AA6E-4162-965E-AD2EA1FF2D0A}"/>
    <cellStyle name="Notas 2 7 28" xfId="33016" xr:uid="{530A0DDC-7C20-4631-8697-D26DF365F8C1}"/>
    <cellStyle name="Notas 2 7 29" xfId="33017" xr:uid="{EE0851F2-40D1-4EB9-B554-6FB0581AEF26}"/>
    <cellStyle name="Notas 2 7 3" xfId="33018" xr:uid="{9C242478-BA78-43F0-81A8-BD28E62385BE}"/>
    <cellStyle name="Notas 2 7 3 10" xfId="33019" xr:uid="{16DB42C2-F426-484C-8DA8-34BE72B86FA8}"/>
    <cellStyle name="Notas 2 7 3 11" xfId="33020" xr:uid="{B5F2172C-7D7C-479C-9605-F9A3480CDBB4}"/>
    <cellStyle name="Notas 2 7 3 12" xfId="33021" xr:uid="{126E3693-FCC3-4A20-B380-4780F5A587C1}"/>
    <cellStyle name="Notas 2 7 3 13" xfId="33022" xr:uid="{D57BB2C5-2831-415C-A55A-C16186CB7C36}"/>
    <cellStyle name="Notas 2 7 3 14" xfId="33023" xr:uid="{13A6547C-71F1-4E59-9DCD-2550C46E6CAA}"/>
    <cellStyle name="Notas 2 7 3 15" xfId="33024" xr:uid="{C89EBED9-DAC0-4217-B65B-AB13B451F91A}"/>
    <cellStyle name="Notas 2 7 3 16" xfId="33025" xr:uid="{E82EF756-36C4-47B8-AA0E-A9972F69EFB3}"/>
    <cellStyle name="Notas 2 7 3 17" xfId="33026" xr:uid="{2E197B89-3E8E-4978-8766-A79186FF54FB}"/>
    <cellStyle name="Notas 2 7 3 18" xfId="33027" xr:uid="{687D7E9A-D854-4E33-90D2-FE27170FAC2A}"/>
    <cellStyle name="Notas 2 7 3 19" xfId="33028" xr:uid="{F6EAD3FC-AE97-42A2-90C7-6129181B2749}"/>
    <cellStyle name="Notas 2 7 3 2" xfId="33029" xr:uid="{4F8C21F0-D48D-418B-AE50-F158D0E80669}"/>
    <cellStyle name="Notas 2 7 3 2 10" xfId="33030" xr:uid="{CD5186BA-A0FE-4531-AA49-BBB199E64A07}"/>
    <cellStyle name="Notas 2 7 3 2 11" xfId="33031" xr:uid="{23E7A425-DF97-4DB0-86FA-D047A73ADC93}"/>
    <cellStyle name="Notas 2 7 3 2 12" xfId="33032" xr:uid="{195F855A-268B-4CE5-924A-F7261776A56C}"/>
    <cellStyle name="Notas 2 7 3 2 13" xfId="33033" xr:uid="{A83A44D7-4EDE-459A-B071-3DB7B5627929}"/>
    <cellStyle name="Notas 2 7 3 2 14" xfId="33034" xr:uid="{37987A5D-C703-496E-BEDC-F2227D01705C}"/>
    <cellStyle name="Notas 2 7 3 2 15" xfId="33035" xr:uid="{AC77EDD0-8DBD-413B-A01A-50E02014B885}"/>
    <cellStyle name="Notas 2 7 3 2 16" xfId="33036" xr:uid="{A1904391-FC3C-43F6-857F-8AF4468A42BA}"/>
    <cellStyle name="Notas 2 7 3 2 17" xfId="33037" xr:uid="{D82F9F3A-7D52-4764-95CC-B044454C4D73}"/>
    <cellStyle name="Notas 2 7 3 2 18" xfId="33038" xr:uid="{8A022D69-7DCA-4D11-82D9-CE92E36C1C57}"/>
    <cellStyle name="Notas 2 7 3 2 19" xfId="33039" xr:uid="{BEBB9DC9-13E9-41CB-93FF-FE590CA4B608}"/>
    <cellStyle name="Notas 2 7 3 2 2" xfId="33040" xr:uid="{2C9B38DC-624B-4C73-85AA-7246171A93A4}"/>
    <cellStyle name="Notas 2 7 3 2 20" xfId="33041" xr:uid="{684B3F76-BFD6-4630-AE1C-08E51256FF6E}"/>
    <cellStyle name="Notas 2 7 3 2 21" xfId="33042" xr:uid="{C2DDC230-3ACC-4548-BC0A-B63BB9E43D9B}"/>
    <cellStyle name="Notas 2 7 3 2 22" xfId="33043" xr:uid="{FE2A2E60-C5FF-4CBD-83F9-A8A6EC1F72BB}"/>
    <cellStyle name="Notas 2 7 3 2 23" xfId="33044" xr:uid="{DC314E7D-5E8D-49B3-AE5E-B6AFD8CED35B}"/>
    <cellStyle name="Notas 2 7 3 2 24" xfId="33045" xr:uid="{035D99F3-B0C8-4DF2-8BC5-18C90ED08B07}"/>
    <cellStyle name="Notas 2 7 3 2 25" xfId="33046" xr:uid="{C8941F9D-FD18-40BE-93EB-25D2F8AAEA7A}"/>
    <cellStyle name="Notas 2 7 3 2 26" xfId="33047" xr:uid="{C87B511C-8D94-4E2A-8381-D2714608A6AE}"/>
    <cellStyle name="Notas 2 7 3 2 27" xfId="33048" xr:uid="{770BC424-2BB6-4147-8D17-CF9D9CE7E556}"/>
    <cellStyle name="Notas 2 7 3 2 28" xfId="33049" xr:uid="{B9BA41F9-2F98-48D5-85A0-B2FCB4CBF725}"/>
    <cellStyle name="Notas 2 7 3 2 29" xfId="33050" xr:uid="{649FCF81-3D27-4C63-92DD-D3D43EBAD3EF}"/>
    <cellStyle name="Notas 2 7 3 2 3" xfId="33051" xr:uid="{7BBBF3B7-3357-4F41-82EE-B00E7EF1B331}"/>
    <cellStyle name="Notas 2 7 3 2 30" xfId="33052" xr:uid="{A204C6E8-096B-4A4B-8ED4-85A631C0BD58}"/>
    <cellStyle name="Notas 2 7 3 2 31" xfId="33053" xr:uid="{A8EA99D8-359F-46A5-ADA6-3E971E2251F1}"/>
    <cellStyle name="Notas 2 7 3 2 4" xfId="33054" xr:uid="{A39366E1-35B9-4F05-9C1C-04C138DD6C78}"/>
    <cellStyle name="Notas 2 7 3 2 5" xfId="33055" xr:uid="{13AF2E58-FA98-4F15-8A42-84AD98154338}"/>
    <cellStyle name="Notas 2 7 3 2 6" xfId="33056" xr:uid="{EE81A996-12E9-4B6E-A06D-47AC0D5AC717}"/>
    <cellStyle name="Notas 2 7 3 2 7" xfId="33057" xr:uid="{97251888-0B80-4FA3-B7A9-C78D73E99F42}"/>
    <cellStyle name="Notas 2 7 3 2 8" xfId="33058" xr:uid="{14B81D21-2158-43D7-9862-6E44AD793783}"/>
    <cellStyle name="Notas 2 7 3 2 9" xfId="33059" xr:uid="{C25F172B-152A-4974-A036-C140DBF586DF}"/>
    <cellStyle name="Notas 2 7 3 20" xfId="33060" xr:uid="{FB7D5D77-F1FC-44A8-9C35-AB2BC5BFE97B}"/>
    <cellStyle name="Notas 2 7 3 21" xfId="33061" xr:uid="{59ED67C9-3C8E-475F-B63B-C0A366A4BF1A}"/>
    <cellStyle name="Notas 2 7 3 22" xfId="33062" xr:uid="{393A4876-FFD1-423A-BEBD-6763C9577467}"/>
    <cellStyle name="Notas 2 7 3 23" xfId="33063" xr:uid="{580B9E9E-8DDA-4E87-93B4-0CEB15C00A25}"/>
    <cellStyle name="Notas 2 7 3 24" xfId="33064" xr:uid="{084C765F-4048-45E9-9C47-D161D0681088}"/>
    <cellStyle name="Notas 2 7 3 25" xfId="33065" xr:uid="{AF11F7E4-023E-4AE1-9681-97375D308B8F}"/>
    <cellStyle name="Notas 2 7 3 26" xfId="33066" xr:uid="{0C7913BF-C89D-40BD-B3FF-8BDDA33DE824}"/>
    <cellStyle name="Notas 2 7 3 27" xfId="33067" xr:uid="{9A186E87-929D-4E61-8808-608EC9FFB770}"/>
    <cellStyle name="Notas 2 7 3 28" xfId="33068" xr:uid="{9FA85A12-1D2A-44A8-BD5A-7B7F70316CAF}"/>
    <cellStyle name="Notas 2 7 3 29" xfId="33069" xr:uid="{F4C17AE0-C0D5-48FD-8987-F5BA94D67B2E}"/>
    <cellStyle name="Notas 2 7 3 3" xfId="33070" xr:uid="{9F37FC5C-12CC-4070-B632-B2FA1EAF80C6}"/>
    <cellStyle name="Notas 2 7 3 3 10" xfId="33071" xr:uid="{F0AF3A71-0D9C-4E79-B707-FDB92E6239CC}"/>
    <cellStyle name="Notas 2 7 3 3 11" xfId="33072" xr:uid="{7800DF84-84DF-413C-BDAF-5C27E8E0EEA2}"/>
    <cellStyle name="Notas 2 7 3 3 12" xfId="33073" xr:uid="{0DA475E9-FE04-4E46-8B9C-3AE733B04C58}"/>
    <cellStyle name="Notas 2 7 3 3 13" xfId="33074" xr:uid="{F0B1DE3B-ADA0-4091-BA60-85C29AAE8618}"/>
    <cellStyle name="Notas 2 7 3 3 14" xfId="33075" xr:uid="{67DF5542-E416-46E1-8229-21FEC97EE822}"/>
    <cellStyle name="Notas 2 7 3 3 15" xfId="33076" xr:uid="{E786106D-0DFD-4592-8A20-7BC8BBB69E3F}"/>
    <cellStyle name="Notas 2 7 3 3 16" xfId="33077" xr:uid="{34A53F39-F1C6-496D-9A35-369C205D14A9}"/>
    <cellStyle name="Notas 2 7 3 3 17" xfId="33078" xr:uid="{5827C282-851B-468F-9988-B4D2F175BE7B}"/>
    <cellStyle name="Notas 2 7 3 3 18" xfId="33079" xr:uid="{CB3FFFBA-2659-4184-9F17-94B126BE9102}"/>
    <cellStyle name="Notas 2 7 3 3 19" xfId="33080" xr:uid="{872A4C1C-C275-4911-87F7-6C2E25AF1BB3}"/>
    <cellStyle name="Notas 2 7 3 3 2" xfId="33081" xr:uid="{1EADB931-5627-423E-9266-B59CDBEDF954}"/>
    <cellStyle name="Notas 2 7 3 3 20" xfId="33082" xr:uid="{60327073-E792-4F1C-A7AB-E421AECB3E44}"/>
    <cellStyle name="Notas 2 7 3 3 21" xfId="33083" xr:uid="{FB4EF492-15DA-4528-8540-0DE03D2024A8}"/>
    <cellStyle name="Notas 2 7 3 3 22" xfId="33084" xr:uid="{0225D83D-50AE-4FE4-84AF-C934AC10E82E}"/>
    <cellStyle name="Notas 2 7 3 3 23" xfId="33085" xr:uid="{0FF193A5-33ED-4F20-B124-D569BD1A77CB}"/>
    <cellStyle name="Notas 2 7 3 3 24" xfId="33086" xr:uid="{1FA5E040-AAED-4326-B481-4CB528A41362}"/>
    <cellStyle name="Notas 2 7 3 3 25" xfId="33087" xr:uid="{6F3DDA40-8921-4CE4-AF30-F818331AD7DC}"/>
    <cellStyle name="Notas 2 7 3 3 26" xfId="33088" xr:uid="{D28BA02B-7679-4BAF-9A97-55D8FCA376F9}"/>
    <cellStyle name="Notas 2 7 3 3 27" xfId="33089" xr:uid="{563CFA59-DF91-4ED4-A087-DB1D8B2A8280}"/>
    <cellStyle name="Notas 2 7 3 3 28" xfId="33090" xr:uid="{681FAEF9-8B82-4C52-8973-399FBB7E8B84}"/>
    <cellStyle name="Notas 2 7 3 3 29" xfId="33091" xr:uid="{D289C614-79BA-4F64-8C41-AA8FA95AA89A}"/>
    <cellStyle name="Notas 2 7 3 3 3" xfId="33092" xr:uid="{617BA4DA-7B8F-4140-BE81-E377E40794BC}"/>
    <cellStyle name="Notas 2 7 3 3 30" xfId="33093" xr:uid="{BB65F82F-2DE6-4E2F-99A5-57F14A8C876D}"/>
    <cellStyle name="Notas 2 7 3 3 31" xfId="33094" xr:uid="{B93CA10D-B5D1-4D4B-9B9F-1601A101A1A9}"/>
    <cellStyle name="Notas 2 7 3 3 4" xfId="33095" xr:uid="{EF777200-7C7E-4CDD-9F10-B759CD276123}"/>
    <cellStyle name="Notas 2 7 3 3 5" xfId="33096" xr:uid="{7C466617-A755-4E5D-AC25-9156584D33FA}"/>
    <cellStyle name="Notas 2 7 3 3 6" xfId="33097" xr:uid="{73C86CC3-D715-474C-AD3D-6A2322FE8341}"/>
    <cellStyle name="Notas 2 7 3 3 7" xfId="33098" xr:uid="{49DDBDE1-C32A-4BA0-B2D2-3E724AED8DDA}"/>
    <cellStyle name="Notas 2 7 3 3 8" xfId="33099" xr:uid="{0B529A4A-2D39-4171-9B09-7D07DEBE16B7}"/>
    <cellStyle name="Notas 2 7 3 3 9" xfId="33100" xr:uid="{F9E5E9A7-1F4A-4C84-9A6F-5CD670496468}"/>
    <cellStyle name="Notas 2 7 3 30" xfId="33101" xr:uid="{FAC1CA6E-864B-4807-8F16-B25D38267550}"/>
    <cellStyle name="Notas 2 7 3 31" xfId="33102" xr:uid="{BC3B60B8-FA6A-4F7A-9D34-266560B57AE0}"/>
    <cellStyle name="Notas 2 7 3 32" xfId="33103" xr:uid="{04803053-D82C-4A82-A13C-9EA4FE186652}"/>
    <cellStyle name="Notas 2 7 3 33" xfId="33104" xr:uid="{F8FF8820-6123-4638-90EB-0FF798A5BEB6}"/>
    <cellStyle name="Notas 2 7 3 4" xfId="33105" xr:uid="{01A6E4FC-09B8-4715-A13E-877B85E2C573}"/>
    <cellStyle name="Notas 2 7 3 5" xfId="33106" xr:uid="{C0719433-1512-40E8-81DE-51B5FCD47727}"/>
    <cellStyle name="Notas 2 7 3 6" xfId="33107" xr:uid="{BB6B43DA-CDDE-4436-BFBF-06ED4F70E08B}"/>
    <cellStyle name="Notas 2 7 3 7" xfId="33108" xr:uid="{0BC3CFA3-A178-432C-B97A-7E748DAA9422}"/>
    <cellStyle name="Notas 2 7 3 8" xfId="33109" xr:uid="{B9EC1951-5271-4D26-A32E-C37E7BBC3C64}"/>
    <cellStyle name="Notas 2 7 3 9" xfId="33110" xr:uid="{689572F2-FCC7-49B0-9665-423B6B871752}"/>
    <cellStyle name="Notas 2 7 30" xfId="33111" xr:uid="{990A871B-ED5B-4F34-8155-012F12E8E35F}"/>
    <cellStyle name="Notas 2 7 31" xfId="33112" xr:uid="{804DCEBF-C03A-46A3-B6D6-C1BB79CFE248}"/>
    <cellStyle name="Notas 2 7 32" xfId="33113" xr:uid="{5DED5735-7518-4BFA-AD08-4AB6EE6567B1}"/>
    <cellStyle name="Notas 2 7 33" xfId="33114" xr:uid="{5D5E453C-B4AC-4A26-8D73-0F145F02C999}"/>
    <cellStyle name="Notas 2 7 34" xfId="33115" xr:uid="{F7C7F44F-A505-4F7C-B1ED-3ECE0D0F0696}"/>
    <cellStyle name="Notas 2 7 35" xfId="33116" xr:uid="{BEC3417F-AB2B-4B35-93A1-70A0C3D96290}"/>
    <cellStyle name="Notas 2 7 36" xfId="33117" xr:uid="{944CD938-A82A-408A-B3FE-1BC27E665556}"/>
    <cellStyle name="Notas 2 7 4" xfId="33118" xr:uid="{A90EDA4B-9073-4BBC-A224-95A87B5F8D84}"/>
    <cellStyle name="Notas 2 7 4 10" xfId="33119" xr:uid="{1DB8E2B6-9EB1-4552-96C2-4378B3695BA3}"/>
    <cellStyle name="Notas 2 7 4 11" xfId="33120" xr:uid="{D537A0B7-5F23-411C-A867-9964FF055AF2}"/>
    <cellStyle name="Notas 2 7 4 12" xfId="33121" xr:uid="{7EE5E2D4-4E0E-4DE0-91B0-85692447BCBA}"/>
    <cellStyle name="Notas 2 7 4 13" xfId="33122" xr:uid="{8D5E41C4-B78F-40CC-B5B5-4B4AE3C7437C}"/>
    <cellStyle name="Notas 2 7 4 14" xfId="33123" xr:uid="{D2752710-FBB0-4039-AE02-1F5F4B5F8096}"/>
    <cellStyle name="Notas 2 7 4 15" xfId="33124" xr:uid="{45F65083-7F1E-4663-9F62-2E12F710A3A2}"/>
    <cellStyle name="Notas 2 7 4 16" xfId="33125" xr:uid="{45A5D28F-1CD1-4C8F-822F-5AB08172D514}"/>
    <cellStyle name="Notas 2 7 4 17" xfId="33126" xr:uid="{0417E1A7-8AC7-44E9-A963-EEB9D2C242C5}"/>
    <cellStyle name="Notas 2 7 4 18" xfId="33127" xr:uid="{8A5A5F92-4DDE-42A4-9223-D71A5AF769F3}"/>
    <cellStyle name="Notas 2 7 4 19" xfId="33128" xr:uid="{0F6B9D90-EA6C-46FB-AF34-BAA0DA696149}"/>
    <cellStyle name="Notas 2 7 4 2" xfId="33129" xr:uid="{AEB2B25D-73D5-46AE-A5A3-2905CC100AAC}"/>
    <cellStyle name="Notas 2 7 4 2 10" xfId="33130" xr:uid="{91B88645-824D-4F78-AEE4-0F2121B4B055}"/>
    <cellStyle name="Notas 2 7 4 2 11" xfId="33131" xr:uid="{6B45B29D-E8EA-437B-8022-3D6489A18F4C}"/>
    <cellStyle name="Notas 2 7 4 2 12" xfId="33132" xr:uid="{FB4F91C8-D398-4BFC-A42B-C10F11A4E80E}"/>
    <cellStyle name="Notas 2 7 4 2 13" xfId="33133" xr:uid="{A93CC6E6-9548-4EB3-A0DB-FCB5523B4C63}"/>
    <cellStyle name="Notas 2 7 4 2 14" xfId="33134" xr:uid="{85640255-7086-4CA8-A36E-E600283E2E22}"/>
    <cellStyle name="Notas 2 7 4 2 15" xfId="33135" xr:uid="{49673A84-2A4A-4371-A73D-FF14EA3ACF24}"/>
    <cellStyle name="Notas 2 7 4 2 16" xfId="33136" xr:uid="{8B2BB7FE-F136-4B6D-884B-CEFBC62DEF75}"/>
    <cellStyle name="Notas 2 7 4 2 17" xfId="33137" xr:uid="{480F7F5A-22C3-4BA0-BF76-3DB6C5921A01}"/>
    <cellStyle name="Notas 2 7 4 2 18" xfId="33138" xr:uid="{AD678F01-2307-4003-A109-A892D5DCF592}"/>
    <cellStyle name="Notas 2 7 4 2 19" xfId="33139" xr:uid="{98939E4B-8942-41CA-AFF8-42D33C086FB4}"/>
    <cellStyle name="Notas 2 7 4 2 2" xfId="33140" xr:uid="{A3061548-B916-4392-9314-14088D1F4942}"/>
    <cellStyle name="Notas 2 7 4 2 20" xfId="33141" xr:uid="{C933D0DE-C807-44C6-A256-F86FE679899B}"/>
    <cellStyle name="Notas 2 7 4 2 21" xfId="33142" xr:uid="{97E51675-81CC-4500-A8ED-96C06F38837F}"/>
    <cellStyle name="Notas 2 7 4 2 22" xfId="33143" xr:uid="{DEDD88C2-E684-4DC9-8ED9-3E38D981FD1B}"/>
    <cellStyle name="Notas 2 7 4 2 23" xfId="33144" xr:uid="{3642D91E-8A02-4D04-8E86-D6E3A4D54064}"/>
    <cellStyle name="Notas 2 7 4 2 24" xfId="33145" xr:uid="{F02991B4-AA6C-4207-9A0F-174E38D59B16}"/>
    <cellStyle name="Notas 2 7 4 2 25" xfId="33146" xr:uid="{7F87B675-0EF3-4F80-9EF3-4D1912E57B40}"/>
    <cellStyle name="Notas 2 7 4 2 26" xfId="33147" xr:uid="{B88B4D7B-AEC8-401F-9B78-671DBC817B18}"/>
    <cellStyle name="Notas 2 7 4 2 27" xfId="33148" xr:uid="{CDDDEAD5-B1FE-4643-A1CF-6C24B12A2CFC}"/>
    <cellStyle name="Notas 2 7 4 2 28" xfId="33149" xr:uid="{F828A888-0EDE-484D-BCA3-9DDEBEFB90C1}"/>
    <cellStyle name="Notas 2 7 4 2 29" xfId="33150" xr:uid="{EA90125D-B11D-45B2-9DF9-C95BC9A8B5F3}"/>
    <cellStyle name="Notas 2 7 4 2 3" xfId="33151" xr:uid="{36BF29EE-0956-4FDF-B585-69C165410063}"/>
    <cellStyle name="Notas 2 7 4 2 30" xfId="33152" xr:uid="{699C443C-042F-4E94-B5D1-23BE7EBB5691}"/>
    <cellStyle name="Notas 2 7 4 2 31" xfId="33153" xr:uid="{2C634682-4E0F-42B3-992E-67F226F8AFE3}"/>
    <cellStyle name="Notas 2 7 4 2 4" xfId="33154" xr:uid="{7314DFFF-7A9C-4927-BEAB-D3B512E5849D}"/>
    <cellStyle name="Notas 2 7 4 2 5" xfId="33155" xr:uid="{167BB7B8-1510-46E4-8BCA-28AADF428F5D}"/>
    <cellStyle name="Notas 2 7 4 2 6" xfId="33156" xr:uid="{A00D7D17-776B-41D6-9EED-9640053F847D}"/>
    <cellStyle name="Notas 2 7 4 2 7" xfId="33157" xr:uid="{A9E88F71-890B-49E2-9857-0707ED6AF5C1}"/>
    <cellStyle name="Notas 2 7 4 2 8" xfId="33158" xr:uid="{99E05B04-448D-4C4E-AE3A-482AB051DE15}"/>
    <cellStyle name="Notas 2 7 4 2 9" xfId="33159" xr:uid="{9530C612-98EF-42AE-B46D-86D6C348FFAC}"/>
    <cellStyle name="Notas 2 7 4 20" xfId="33160" xr:uid="{1A70FBC5-CEAC-4491-A797-2912BF53D69B}"/>
    <cellStyle name="Notas 2 7 4 21" xfId="33161" xr:uid="{8E896C04-1F14-49C4-96B9-0FA01603B7C1}"/>
    <cellStyle name="Notas 2 7 4 22" xfId="33162" xr:uid="{2551CCC8-9480-4B95-A62A-754311A7905D}"/>
    <cellStyle name="Notas 2 7 4 23" xfId="33163" xr:uid="{D9BA2E8F-7929-4826-A350-7CA2E4C066A0}"/>
    <cellStyle name="Notas 2 7 4 24" xfId="33164" xr:uid="{984552C3-B758-4505-A81E-26898978FFD7}"/>
    <cellStyle name="Notas 2 7 4 25" xfId="33165" xr:uid="{C4D9FFA3-AF8C-403F-B8FF-0A4AEAEBEF25}"/>
    <cellStyle name="Notas 2 7 4 26" xfId="33166" xr:uid="{CF5DECF9-F092-4FE3-859B-896423A624EA}"/>
    <cellStyle name="Notas 2 7 4 27" xfId="33167" xr:uid="{346191AB-ED91-48D3-A8DF-AD3F6CC57082}"/>
    <cellStyle name="Notas 2 7 4 28" xfId="33168" xr:uid="{FDB8EAB1-1543-43CE-B849-C3D25553C0E9}"/>
    <cellStyle name="Notas 2 7 4 29" xfId="33169" xr:uid="{446BBEA9-4F18-43B5-AC43-450A330FB731}"/>
    <cellStyle name="Notas 2 7 4 3" xfId="33170" xr:uid="{BF855DA9-295C-4A62-B6FC-F4D3333DBF85}"/>
    <cellStyle name="Notas 2 7 4 3 10" xfId="33171" xr:uid="{C2FB770F-27F5-4E94-A929-CC5B6E07AE87}"/>
    <cellStyle name="Notas 2 7 4 3 11" xfId="33172" xr:uid="{C0F22D20-C19B-451E-A7E2-A71B0DC279E3}"/>
    <cellStyle name="Notas 2 7 4 3 12" xfId="33173" xr:uid="{0C29A31A-6468-42C8-BFE1-CAFB8CEC48F5}"/>
    <cellStyle name="Notas 2 7 4 3 13" xfId="33174" xr:uid="{866E0243-FF06-4C5E-8470-B863C75AAFE1}"/>
    <cellStyle name="Notas 2 7 4 3 14" xfId="33175" xr:uid="{0C2AD075-A404-403E-85AC-8D751F0F1FB9}"/>
    <cellStyle name="Notas 2 7 4 3 15" xfId="33176" xr:uid="{73ABE575-3EF2-46E8-B40C-5CC5EF549984}"/>
    <cellStyle name="Notas 2 7 4 3 16" xfId="33177" xr:uid="{70E67C97-BD6C-4F64-9ADD-6CA7C331757E}"/>
    <cellStyle name="Notas 2 7 4 3 17" xfId="33178" xr:uid="{BF680FE7-A485-45FB-9233-1D95FC4E3BE1}"/>
    <cellStyle name="Notas 2 7 4 3 18" xfId="33179" xr:uid="{45D23A72-9C1A-499B-B3E3-8BA849860125}"/>
    <cellStyle name="Notas 2 7 4 3 19" xfId="33180" xr:uid="{D997C230-4FE7-4FC5-BDE3-7CFC9445B273}"/>
    <cellStyle name="Notas 2 7 4 3 2" xfId="33181" xr:uid="{7B6AAE2A-DC22-46FC-954B-47303B921390}"/>
    <cellStyle name="Notas 2 7 4 3 20" xfId="33182" xr:uid="{6D7BE4A5-BC53-4041-B76B-DE937A987EAE}"/>
    <cellStyle name="Notas 2 7 4 3 21" xfId="33183" xr:uid="{0AEEA1B6-5714-4B8A-98BD-3623328E3CEF}"/>
    <cellStyle name="Notas 2 7 4 3 22" xfId="33184" xr:uid="{6815D363-6459-4B76-B50B-AF7A91CE8CB0}"/>
    <cellStyle name="Notas 2 7 4 3 23" xfId="33185" xr:uid="{A37ADF10-2CCD-41E3-A91B-F7B64CE92305}"/>
    <cellStyle name="Notas 2 7 4 3 24" xfId="33186" xr:uid="{B9979519-935F-48A8-AC12-B26D8B297F49}"/>
    <cellStyle name="Notas 2 7 4 3 25" xfId="33187" xr:uid="{A7919A61-DACB-48F0-B3BC-C91BE16CCA56}"/>
    <cellStyle name="Notas 2 7 4 3 26" xfId="33188" xr:uid="{B18B2429-4E3D-4000-AA11-98395C664769}"/>
    <cellStyle name="Notas 2 7 4 3 27" xfId="33189" xr:uid="{B5FCD8BA-B88B-4DDE-B53C-2F0D1F07DCFB}"/>
    <cellStyle name="Notas 2 7 4 3 28" xfId="33190" xr:uid="{64415198-3D5B-44ED-A72B-D53F00909DB9}"/>
    <cellStyle name="Notas 2 7 4 3 29" xfId="33191" xr:uid="{36D6F853-F1C2-4E98-98A9-6103994C656D}"/>
    <cellStyle name="Notas 2 7 4 3 3" xfId="33192" xr:uid="{E346020D-75A7-4E35-8698-823E6F369CF7}"/>
    <cellStyle name="Notas 2 7 4 3 30" xfId="33193" xr:uid="{E7E9ACE0-F852-43B9-B2A5-8EDF411FA721}"/>
    <cellStyle name="Notas 2 7 4 3 31" xfId="33194" xr:uid="{8571C760-5CA4-434F-9519-69D4E8DA2C62}"/>
    <cellStyle name="Notas 2 7 4 3 4" xfId="33195" xr:uid="{1426CFA0-BE16-496F-9BCB-18389A825398}"/>
    <cellStyle name="Notas 2 7 4 3 5" xfId="33196" xr:uid="{0F4336AB-6A96-48A6-9083-4DA9894661A0}"/>
    <cellStyle name="Notas 2 7 4 3 6" xfId="33197" xr:uid="{F24FCEF9-5669-46DE-B6B4-F99205073BF0}"/>
    <cellStyle name="Notas 2 7 4 3 7" xfId="33198" xr:uid="{9DC3E57F-0A52-439F-A16B-40A0BA45F4A2}"/>
    <cellStyle name="Notas 2 7 4 3 8" xfId="33199" xr:uid="{1A4F5A0B-6CAF-43D8-B2FA-549A1F00FBAA}"/>
    <cellStyle name="Notas 2 7 4 3 9" xfId="33200" xr:uid="{7015DD12-4CF2-4BC4-A2AB-A048C21C2466}"/>
    <cellStyle name="Notas 2 7 4 30" xfId="33201" xr:uid="{2BFE49AB-AC65-4E11-BB73-0A0AFE332263}"/>
    <cellStyle name="Notas 2 7 4 31" xfId="33202" xr:uid="{59EC7801-A906-4DBB-9394-74D2B2E444E1}"/>
    <cellStyle name="Notas 2 7 4 32" xfId="33203" xr:uid="{674A65B6-9393-4A23-972A-18F6509DB1AA}"/>
    <cellStyle name="Notas 2 7 4 33" xfId="33204" xr:uid="{893A4833-BA87-475E-8AAD-615F6ECB104D}"/>
    <cellStyle name="Notas 2 7 4 4" xfId="33205" xr:uid="{25C8F39B-943F-4CB1-A76E-708EB3AEBE7E}"/>
    <cellStyle name="Notas 2 7 4 5" xfId="33206" xr:uid="{0C2E563E-9A3A-45AB-AB1E-8957494BD0B3}"/>
    <cellStyle name="Notas 2 7 4 6" xfId="33207" xr:uid="{82976F99-6D1D-471D-8204-727ABDFB7368}"/>
    <cellStyle name="Notas 2 7 4 7" xfId="33208" xr:uid="{BB79AB68-FFFB-4BB8-A48B-03328050879F}"/>
    <cellStyle name="Notas 2 7 4 8" xfId="33209" xr:uid="{0FB13145-C848-4B0B-9E17-2A8C3EABF540}"/>
    <cellStyle name="Notas 2 7 4 9" xfId="33210" xr:uid="{46AC0463-4569-4692-B2EE-2355A1A9A4C9}"/>
    <cellStyle name="Notas 2 7 5" xfId="33211" xr:uid="{84F1CA5F-E270-4A83-B1A9-743543CB0905}"/>
    <cellStyle name="Notas 2 7 5 10" xfId="33212" xr:uid="{C0ED0EA8-C950-4764-BE52-81CE6D49523A}"/>
    <cellStyle name="Notas 2 7 5 11" xfId="33213" xr:uid="{C2321077-9408-4A07-A007-93781AE58120}"/>
    <cellStyle name="Notas 2 7 5 12" xfId="33214" xr:uid="{64E271BF-AD6B-4B09-B75D-51C839E9CC96}"/>
    <cellStyle name="Notas 2 7 5 13" xfId="33215" xr:uid="{842074D8-DDAD-41C8-B74B-C13A9CF09BC7}"/>
    <cellStyle name="Notas 2 7 5 14" xfId="33216" xr:uid="{EEF97906-1482-4FB7-850C-B450ABE18A5B}"/>
    <cellStyle name="Notas 2 7 5 15" xfId="33217" xr:uid="{7E328722-2BF0-4374-8031-3BCFC32A448E}"/>
    <cellStyle name="Notas 2 7 5 16" xfId="33218" xr:uid="{FA685398-57F7-47EF-8219-23CE9E0FABF7}"/>
    <cellStyle name="Notas 2 7 5 17" xfId="33219" xr:uid="{7FF338C4-C33B-48EC-86B7-B1080D8E53F0}"/>
    <cellStyle name="Notas 2 7 5 18" xfId="33220" xr:uid="{ACBA9D98-5594-41CC-BA14-34E1958A58D8}"/>
    <cellStyle name="Notas 2 7 5 19" xfId="33221" xr:uid="{B8E97E1D-2C51-4E99-A50E-6DF2E5A1539C}"/>
    <cellStyle name="Notas 2 7 5 2" xfId="33222" xr:uid="{1FBF56E1-FCF8-4BDF-A045-99EBE541E6A1}"/>
    <cellStyle name="Notas 2 7 5 20" xfId="33223" xr:uid="{B18B164B-6AEB-47C0-AC0D-AF5D17605AC7}"/>
    <cellStyle name="Notas 2 7 5 21" xfId="33224" xr:uid="{7224F302-CCBA-4117-950F-01FB30989C08}"/>
    <cellStyle name="Notas 2 7 5 22" xfId="33225" xr:uid="{DE7BC182-512F-4CD8-9B63-6CEB914F251B}"/>
    <cellStyle name="Notas 2 7 5 23" xfId="33226" xr:uid="{16AB3B1B-6866-44D2-837B-9DD9A2513BE2}"/>
    <cellStyle name="Notas 2 7 5 24" xfId="33227" xr:uid="{99DC9DBD-3DED-4B86-BB50-F0C5B7E8BBB6}"/>
    <cellStyle name="Notas 2 7 5 25" xfId="33228" xr:uid="{625C8028-2D24-454C-A164-19AF02835698}"/>
    <cellStyle name="Notas 2 7 5 26" xfId="33229" xr:uid="{EE2723B6-2F53-4146-86B0-F82BA721A444}"/>
    <cellStyle name="Notas 2 7 5 27" xfId="33230" xr:uid="{E242275C-C819-4767-B909-9769EE7819F8}"/>
    <cellStyle name="Notas 2 7 5 28" xfId="33231" xr:uid="{CC2CDCDB-CE14-4FBC-8774-85A7D4B53972}"/>
    <cellStyle name="Notas 2 7 5 29" xfId="33232" xr:uid="{1D130295-329A-4E54-9725-0975EF64F698}"/>
    <cellStyle name="Notas 2 7 5 3" xfId="33233" xr:uid="{2F0F916B-1146-4ECF-A668-E480990D6176}"/>
    <cellStyle name="Notas 2 7 5 30" xfId="33234" xr:uid="{DC2941FB-A648-4E88-9F5A-0615ACFA6012}"/>
    <cellStyle name="Notas 2 7 5 31" xfId="33235" xr:uid="{9F39C48B-8012-45E5-A1FA-6DE3B8DDF52A}"/>
    <cellStyle name="Notas 2 7 5 4" xfId="33236" xr:uid="{74CA4795-624A-44B3-875B-ECF9BC270605}"/>
    <cellStyle name="Notas 2 7 5 5" xfId="33237" xr:uid="{F25C7A3F-5866-48C9-AB74-859E251025C0}"/>
    <cellStyle name="Notas 2 7 5 6" xfId="33238" xr:uid="{E2233445-C6EC-456E-BCDB-4ED792101BF2}"/>
    <cellStyle name="Notas 2 7 5 7" xfId="33239" xr:uid="{C14A7EB4-DEFA-4A38-8CAF-6A40277FDCBC}"/>
    <cellStyle name="Notas 2 7 5 8" xfId="33240" xr:uid="{0382705D-5310-473E-AF09-B36EC5680BD1}"/>
    <cellStyle name="Notas 2 7 5 9" xfId="33241" xr:uid="{0EF5365A-35FB-4A0E-9CD2-E1285D330EBF}"/>
    <cellStyle name="Notas 2 7 6" xfId="33242" xr:uid="{AB6EADBE-12E1-4E48-8759-16280842DA7A}"/>
    <cellStyle name="Notas 2 7 6 10" xfId="33243" xr:uid="{DE628C01-E795-4687-A499-6F6D3FB003B8}"/>
    <cellStyle name="Notas 2 7 6 11" xfId="33244" xr:uid="{D443986E-04EE-4DC5-9CC0-2800BB352C89}"/>
    <cellStyle name="Notas 2 7 6 12" xfId="33245" xr:uid="{7F4FEBE8-C2DC-412C-894E-935FA110F09C}"/>
    <cellStyle name="Notas 2 7 6 13" xfId="33246" xr:uid="{08F8348F-EA83-4FDD-B061-40674F5D40A6}"/>
    <cellStyle name="Notas 2 7 6 14" xfId="33247" xr:uid="{A9189ED6-EC0D-431C-B7A1-7633387E96FF}"/>
    <cellStyle name="Notas 2 7 6 15" xfId="33248" xr:uid="{2F2BA885-28B5-4E02-9AC9-059482EC2C6A}"/>
    <cellStyle name="Notas 2 7 6 16" xfId="33249" xr:uid="{71C3B482-D467-47BF-B6B6-EB9E828B5ECC}"/>
    <cellStyle name="Notas 2 7 6 17" xfId="33250" xr:uid="{AAEE0880-5819-4256-B8A7-7762B499C56E}"/>
    <cellStyle name="Notas 2 7 6 18" xfId="33251" xr:uid="{290F3DB3-1E7A-4839-83FA-D8306E2D942C}"/>
    <cellStyle name="Notas 2 7 6 19" xfId="33252" xr:uid="{54531918-D4D2-4620-BAD8-0087CAC0BBA2}"/>
    <cellStyle name="Notas 2 7 6 2" xfId="33253" xr:uid="{B91C0C1B-33A8-409C-965E-D7FBFE4CA2C0}"/>
    <cellStyle name="Notas 2 7 6 20" xfId="33254" xr:uid="{C69FBC66-5B12-4345-B794-8C2E64CF0D79}"/>
    <cellStyle name="Notas 2 7 6 21" xfId="33255" xr:uid="{DB3907CD-6F3D-435E-9B51-9C5C4EF69707}"/>
    <cellStyle name="Notas 2 7 6 22" xfId="33256" xr:uid="{C7ED6EFA-C012-4AB2-93FE-271A0F7173B2}"/>
    <cellStyle name="Notas 2 7 6 23" xfId="33257" xr:uid="{B2303B20-4D7C-4070-843F-D0127175335D}"/>
    <cellStyle name="Notas 2 7 6 24" xfId="33258" xr:uid="{C00F4988-77B7-4BC1-98BA-5F416801315A}"/>
    <cellStyle name="Notas 2 7 6 25" xfId="33259" xr:uid="{57F3AF44-CE0B-44D2-8DFF-3ED5C74BC1C9}"/>
    <cellStyle name="Notas 2 7 6 26" xfId="33260" xr:uid="{3EAFD110-CFBD-4CFF-8AAD-7937B01E503A}"/>
    <cellStyle name="Notas 2 7 6 27" xfId="33261" xr:uid="{CFDC5A2D-3979-48CA-A65E-B81A5517BD68}"/>
    <cellStyle name="Notas 2 7 6 28" xfId="33262" xr:uid="{30CA4089-DED1-403F-89AD-39543EB3A79A}"/>
    <cellStyle name="Notas 2 7 6 29" xfId="33263" xr:uid="{EAEED5E6-9859-47DF-8DE8-D46CBD1632C8}"/>
    <cellStyle name="Notas 2 7 6 3" xfId="33264" xr:uid="{95B09B9C-00C4-443E-B625-D92E2A49AD74}"/>
    <cellStyle name="Notas 2 7 6 30" xfId="33265" xr:uid="{C6D1E4E5-ADEE-4317-9786-99F42EBA27F2}"/>
    <cellStyle name="Notas 2 7 6 31" xfId="33266" xr:uid="{1104EF69-FEEE-4AE6-A14D-8E971FA38C64}"/>
    <cellStyle name="Notas 2 7 6 4" xfId="33267" xr:uid="{A5B8C2B4-6221-4A58-B87F-A342CBEDD957}"/>
    <cellStyle name="Notas 2 7 6 5" xfId="33268" xr:uid="{AC00F93D-75AF-4153-9ACF-D5B6B4D85ABB}"/>
    <cellStyle name="Notas 2 7 6 6" xfId="33269" xr:uid="{956D0722-FD6A-41CA-A653-4794A60E8383}"/>
    <cellStyle name="Notas 2 7 6 7" xfId="33270" xr:uid="{DA6F13B6-604F-488B-A53A-0A952A21E484}"/>
    <cellStyle name="Notas 2 7 6 8" xfId="33271" xr:uid="{0C816AE4-C0F7-4597-81FD-7E3CCDA85330}"/>
    <cellStyle name="Notas 2 7 6 9" xfId="33272" xr:uid="{785D2AC8-89E4-4ED9-82FB-D9C2D148B651}"/>
    <cellStyle name="Notas 2 7 7" xfId="33273" xr:uid="{1E7D9D5C-CD15-497B-A2D0-3214388E4D83}"/>
    <cellStyle name="Notas 2 7 8" xfId="33274" xr:uid="{85846763-FC46-4F67-9515-08651C74D231}"/>
    <cellStyle name="Notas 2 7 9" xfId="33275" xr:uid="{B3E55D89-B6F5-4F17-82EE-2B8D8925ACF5}"/>
    <cellStyle name="Notas 2 8" xfId="33276" xr:uid="{EFABAFD4-50AD-455E-AA80-951E0525562C}"/>
    <cellStyle name="Notas 2 8 10" xfId="33277" xr:uid="{7635EE21-4AD1-466D-8A98-5A0F0B842D4A}"/>
    <cellStyle name="Notas 2 8 11" xfId="33278" xr:uid="{3671DFAD-ED5B-4DEB-A6E7-D978AE6CFEE3}"/>
    <cellStyle name="Notas 2 8 12" xfId="33279" xr:uid="{3EA6E790-C144-40D8-89FD-9558597911CF}"/>
    <cellStyle name="Notas 2 8 13" xfId="33280" xr:uid="{61D93B0A-82C6-43C7-B802-40FA9DA9BD67}"/>
    <cellStyle name="Notas 2 8 14" xfId="33281" xr:uid="{A1FAFDE3-49E6-4027-86F8-8D2C0409DAD5}"/>
    <cellStyle name="Notas 2 8 15" xfId="33282" xr:uid="{28A3EA2E-7E3A-4854-8FBF-75ACDDD1305E}"/>
    <cellStyle name="Notas 2 8 16" xfId="33283" xr:uid="{C647C4F7-A9D8-4021-B208-3F9C6DEC8322}"/>
    <cellStyle name="Notas 2 8 17" xfId="33284" xr:uid="{795238EE-BDA4-4801-80DF-C5F79EB22338}"/>
    <cellStyle name="Notas 2 8 18" xfId="33285" xr:uid="{47B67D08-4EB4-4862-BA72-0921E93F635F}"/>
    <cellStyle name="Notas 2 8 19" xfId="33286" xr:uid="{59E02243-5E7D-4911-9411-5C5DCE868FDA}"/>
    <cellStyle name="Notas 2 8 2" xfId="33287" xr:uid="{E601460F-A806-4EB3-800B-3FD74050BFF5}"/>
    <cellStyle name="Notas 2 8 2 10" xfId="33288" xr:uid="{32882012-4F89-4F52-8949-80E2B691036F}"/>
    <cellStyle name="Notas 2 8 2 11" xfId="33289" xr:uid="{96900233-41D6-4462-B184-A5A76237DFFA}"/>
    <cellStyle name="Notas 2 8 2 12" xfId="33290" xr:uid="{4B658546-FB16-428C-A00F-E15CD5CAF9E0}"/>
    <cellStyle name="Notas 2 8 2 13" xfId="33291" xr:uid="{7C391D22-12BC-44BF-BEC9-1252799BE3EE}"/>
    <cellStyle name="Notas 2 8 2 14" xfId="33292" xr:uid="{5EA1EBD5-8175-4837-ADCA-C43AE7955489}"/>
    <cellStyle name="Notas 2 8 2 15" xfId="33293" xr:uid="{44BF0883-238A-4A66-8E96-FB8255A1CB51}"/>
    <cellStyle name="Notas 2 8 2 16" xfId="33294" xr:uid="{F78A7A13-E367-4A12-B1BE-738D70B8D2ED}"/>
    <cellStyle name="Notas 2 8 2 17" xfId="33295" xr:uid="{2B91D83C-7E76-4ABE-8CAE-B54BB80FFC00}"/>
    <cellStyle name="Notas 2 8 2 18" xfId="33296" xr:uid="{29FB0B3E-7FF4-4906-A559-A8B5D218CF6D}"/>
    <cellStyle name="Notas 2 8 2 19" xfId="33297" xr:uid="{607AE4EB-0D50-431D-A9F2-25BAE51E816A}"/>
    <cellStyle name="Notas 2 8 2 2" xfId="33298" xr:uid="{5D6BC5A5-562E-466D-87EE-A09F8EE46288}"/>
    <cellStyle name="Notas 2 8 2 20" xfId="33299" xr:uid="{17B8AD0E-2ED9-4B81-8380-29DF5247F5B1}"/>
    <cellStyle name="Notas 2 8 2 21" xfId="33300" xr:uid="{9FC45F97-0FC5-4EBA-AB19-55CAC7897EB8}"/>
    <cellStyle name="Notas 2 8 2 22" xfId="33301" xr:uid="{2570E0F2-E038-4C44-89F5-61409E8820A1}"/>
    <cellStyle name="Notas 2 8 2 23" xfId="33302" xr:uid="{5795DE26-EB3F-40D2-A039-D14ADA4D6208}"/>
    <cellStyle name="Notas 2 8 2 24" xfId="33303" xr:uid="{769E5A54-A5A7-45FA-8EE5-A3503F203419}"/>
    <cellStyle name="Notas 2 8 2 25" xfId="33304" xr:uid="{B563E019-5AF3-4A1F-B287-B8EA0D854797}"/>
    <cellStyle name="Notas 2 8 2 26" xfId="33305" xr:uid="{BA55C69A-F657-4856-A82C-81EEB3DDFF56}"/>
    <cellStyle name="Notas 2 8 2 27" xfId="33306" xr:uid="{4D7AD495-D26B-4911-AFFB-16381DDD810F}"/>
    <cellStyle name="Notas 2 8 2 28" xfId="33307" xr:uid="{7A5A9124-EA1B-4DEB-A69A-6929E0703D76}"/>
    <cellStyle name="Notas 2 8 2 29" xfId="33308" xr:uid="{0D95E21C-88A5-4915-B481-DDE1125A4642}"/>
    <cellStyle name="Notas 2 8 2 3" xfId="33309" xr:uid="{AD1A1C4E-24A5-404C-ABEB-81F8BCAB924A}"/>
    <cellStyle name="Notas 2 8 2 30" xfId="33310" xr:uid="{A2EA1524-E55D-432F-889D-66FD755AA7D8}"/>
    <cellStyle name="Notas 2 8 2 31" xfId="33311" xr:uid="{A76CE48D-6896-47D2-A034-D08A865990FA}"/>
    <cellStyle name="Notas 2 8 2 4" xfId="33312" xr:uid="{0A64067B-0FE9-4B5B-862D-2CF41C7D0045}"/>
    <cellStyle name="Notas 2 8 2 5" xfId="33313" xr:uid="{94E61532-0152-4CB8-AC84-E575D9238597}"/>
    <cellStyle name="Notas 2 8 2 6" xfId="33314" xr:uid="{B54402E7-3EB1-4CDB-B06B-90C44856F97E}"/>
    <cellStyle name="Notas 2 8 2 7" xfId="33315" xr:uid="{528B3DB2-1642-47A1-9656-558C083AE926}"/>
    <cellStyle name="Notas 2 8 2 8" xfId="33316" xr:uid="{0C525A92-A8FC-436E-B631-8713F1CD567E}"/>
    <cellStyle name="Notas 2 8 2 9" xfId="33317" xr:uid="{053F41B4-100D-48FE-BC82-8A922B538EE6}"/>
    <cellStyle name="Notas 2 8 20" xfId="33318" xr:uid="{C36037A5-3972-492D-8E69-D3D92A7B57A5}"/>
    <cellStyle name="Notas 2 8 21" xfId="33319" xr:uid="{CA9EAF82-A449-46C1-9EFC-C99DED75B2E9}"/>
    <cellStyle name="Notas 2 8 22" xfId="33320" xr:uid="{A1DFD945-4FC7-4585-848E-BEE7BCD9D7D9}"/>
    <cellStyle name="Notas 2 8 23" xfId="33321" xr:uid="{65D7CA66-CBE3-4E58-91BE-1D3EFBACD009}"/>
    <cellStyle name="Notas 2 8 24" xfId="33322" xr:uid="{208DCDB5-82DA-4517-981F-ADD305A5D880}"/>
    <cellStyle name="Notas 2 8 25" xfId="33323" xr:uid="{3C7A959F-4030-4C59-B004-8EF5305B8ACE}"/>
    <cellStyle name="Notas 2 8 26" xfId="33324" xr:uid="{33570B10-102B-4728-B6AB-4D73FEA167DD}"/>
    <cellStyle name="Notas 2 8 27" xfId="33325" xr:uid="{FC3A3D41-C088-4D12-B68D-F14DB11BAECC}"/>
    <cellStyle name="Notas 2 8 28" xfId="33326" xr:uid="{88B8992E-8436-4D73-BCEF-73E493236B1A}"/>
    <cellStyle name="Notas 2 8 29" xfId="33327" xr:uid="{D7FB38BE-51D3-4EB9-A761-AF4CD166741B}"/>
    <cellStyle name="Notas 2 8 3" xfId="33328" xr:uid="{907A75A4-5536-4537-82CF-E094375A16C7}"/>
    <cellStyle name="Notas 2 8 3 10" xfId="33329" xr:uid="{A2EB0889-B8DA-41B8-924F-766F14B28477}"/>
    <cellStyle name="Notas 2 8 3 11" xfId="33330" xr:uid="{F9E8AACF-F3DF-4F76-81B6-D783E4200B4D}"/>
    <cellStyle name="Notas 2 8 3 12" xfId="33331" xr:uid="{E21FED11-0A71-455F-A29C-6A533985E7A8}"/>
    <cellStyle name="Notas 2 8 3 13" xfId="33332" xr:uid="{229E3B8D-236D-43C5-A570-6B8950187F2F}"/>
    <cellStyle name="Notas 2 8 3 14" xfId="33333" xr:uid="{115DD236-CD6F-422F-A45F-6F00B84CEBEB}"/>
    <cellStyle name="Notas 2 8 3 15" xfId="33334" xr:uid="{C17DE6B4-F02C-4A45-A7F4-E72D70593175}"/>
    <cellStyle name="Notas 2 8 3 16" xfId="33335" xr:uid="{067CF0B5-1D6B-4FDF-A3BA-9A4EE6E85A75}"/>
    <cellStyle name="Notas 2 8 3 17" xfId="33336" xr:uid="{AA13D68E-DD22-4EDD-AAE0-3B04E67A3AB6}"/>
    <cellStyle name="Notas 2 8 3 18" xfId="33337" xr:uid="{803B61EE-16AF-46F8-8CE4-4E98EB5C1614}"/>
    <cellStyle name="Notas 2 8 3 19" xfId="33338" xr:uid="{732E8B5F-E403-4B74-B44D-B476A1A0E6E2}"/>
    <cellStyle name="Notas 2 8 3 2" xfId="33339" xr:uid="{5813CA1B-1FC1-4278-8296-5338403C4367}"/>
    <cellStyle name="Notas 2 8 3 20" xfId="33340" xr:uid="{9DB22F95-D296-45EC-B3D8-4C46727C4641}"/>
    <cellStyle name="Notas 2 8 3 21" xfId="33341" xr:uid="{79E0F4DD-4441-46F4-BD6F-0211CF6E4A64}"/>
    <cellStyle name="Notas 2 8 3 22" xfId="33342" xr:uid="{DE402DF1-BD76-4537-8CE6-EB7207AAB4AA}"/>
    <cellStyle name="Notas 2 8 3 23" xfId="33343" xr:uid="{C303B45D-A530-4FFA-87B9-7C19DE10E81F}"/>
    <cellStyle name="Notas 2 8 3 24" xfId="33344" xr:uid="{FDB3B79F-D58B-48AE-A372-3842895D775C}"/>
    <cellStyle name="Notas 2 8 3 25" xfId="33345" xr:uid="{2BA5F56E-D603-435D-8E95-13DEBC90E434}"/>
    <cellStyle name="Notas 2 8 3 26" xfId="33346" xr:uid="{3B0EA91E-28CB-45AC-81C1-440B687B5BF2}"/>
    <cellStyle name="Notas 2 8 3 27" xfId="33347" xr:uid="{CA1A3741-8AE6-46DA-8C09-A1D6FD7CD7B7}"/>
    <cellStyle name="Notas 2 8 3 28" xfId="33348" xr:uid="{11C0AA23-6C98-41A1-94E5-7ADD81387908}"/>
    <cellStyle name="Notas 2 8 3 29" xfId="33349" xr:uid="{EC012F8B-00A9-4CDB-AD63-D7BBDB36A2D6}"/>
    <cellStyle name="Notas 2 8 3 3" xfId="33350" xr:uid="{CC7B538E-5CDD-4C69-AB12-6B45B5B14982}"/>
    <cellStyle name="Notas 2 8 3 30" xfId="33351" xr:uid="{80C637C3-B165-40C4-98EA-69950FE8A7F6}"/>
    <cellStyle name="Notas 2 8 3 31" xfId="33352" xr:uid="{E0C565B0-FB68-4C96-B49C-31F0EBA94E26}"/>
    <cellStyle name="Notas 2 8 3 4" xfId="33353" xr:uid="{A43C52CA-DD02-4F84-88BD-D4BB45B9875E}"/>
    <cellStyle name="Notas 2 8 3 5" xfId="33354" xr:uid="{F79B55D7-D913-478D-8D85-2F02F62F54A3}"/>
    <cellStyle name="Notas 2 8 3 6" xfId="33355" xr:uid="{FD9F4760-45AB-4279-BF2C-E74EA9D52B52}"/>
    <cellStyle name="Notas 2 8 3 7" xfId="33356" xr:uid="{B198C28A-BCAE-44B7-8A52-6D36AED62BEB}"/>
    <cellStyle name="Notas 2 8 3 8" xfId="33357" xr:uid="{6B8B2ADC-ED00-4248-9415-2C340051525E}"/>
    <cellStyle name="Notas 2 8 3 9" xfId="33358" xr:uid="{DBA3B01A-CE7A-40F6-9428-9C27411D2BD4}"/>
    <cellStyle name="Notas 2 8 30" xfId="33359" xr:uid="{38B2F2BE-D665-481B-B665-83196809336B}"/>
    <cellStyle name="Notas 2 8 31" xfId="33360" xr:uid="{A3D297D1-6E53-4A99-B4DD-81D7516A29B0}"/>
    <cellStyle name="Notas 2 8 32" xfId="33361" xr:uid="{1947D197-407A-4376-A53A-CCFDAEEFDE5C}"/>
    <cellStyle name="Notas 2 8 33" xfId="33362" xr:uid="{C9D30024-CD1C-4AB7-97F2-7F8F7070E507}"/>
    <cellStyle name="Notas 2 8 4" xfId="33363" xr:uid="{63C3A31B-0A9C-4702-A7D3-DF6579F732E0}"/>
    <cellStyle name="Notas 2 8 5" xfId="33364" xr:uid="{BFFA333D-BB5C-4479-846D-10C232BEFD2C}"/>
    <cellStyle name="Notas 2 8 6" xfId="33365" xr:uid="{22346941-12D3-4A6E-8B7B-AD48644FF633}"/>
    <cellStyle name="Notas 2 8 7" xfId="33366" xr:uid="{0A7C0CC2-C1DD-409C-889D-51F3698D28AF}"/>
    <cellStyle name="Notas 2 8 8" xfId="33367" xr:uid="{22440253-5F3B-438B-9F77-20FA8A7F294F}"/>
    <cellStyle name="Notas 2 8 9" xfId="33368" xr:uid="{8B0D9E45-A812-4DBD-91A4-95627F6CA99A}"/>
    <cellStyle name="Notas 2 9" xfId="33369" xr:uid="{4C6D98D5-6EE5-42DD-8F15-0EAA031ED93B}"/>
    <cellStyle name="Notas 2 9 10" xfId="33370" xr:uid="{55B64040-10FD-41FD-9032-A66CFDB001F4}"/>
    <cellStyle name="Notas 2 9 11" xfId="33371" xr:uid="{1EF7DDAD-5BC2-4AD2-ACD7-DE133F49E29B}"/>
    <cellStyle name="Notas 2 9 12" xfId="33372" xr:uid="{E0AD49CA-E675-4979-85C8-32001715FCB1}"/>
    <cellStyle name="Notas 2 9 13" xfId="33373" xr:uid="{59E0AA97-478D-426B-93DE-2E1E90D2269D}"/>
    <cellStyle name="Notas 2 9 14" xfId="33374" xr:uid="{F3BCE597-3A7F-45B1-BE3A-6FB0A3E747DC}"/>
    <cellStyle name="Notas 2 9 15" xfId="33375" xr:uid="{4C451DCB-5E7A-41B5-86E3-CB2BAB8B1AB2}"/>
    <cellStyle name="Notas 2 9 16" xfId="33376" xr:uid="{2B015C17-54CA-46DC-B5C1-A5E23949E69F}"/>
    <cellStyle name="Notas 2 9 17" xfId="33377" xr:uid="{CC3BF982-FC83-462B-89E6-AF865E62967E}"/>
    <cellStyle name="Notas 2 9 18" xfId="33378" xr:uid="{E3C8C438-40DF-439A-892C-15654D3B27D4}"/>
    <cellStyle name="Notas 2 9 19" xfId="33379" xr:uid="{46173E4A-D87B-43AE-B8CD-77090F3C7CB7}"/>
    <cellStyle name="Notas 2 9 2" xfId="33380" xr:uid="{04D760D3-D47E-4D81-B69E-C9DD657F17A3}"/>
    <cellStyle name="Notas 2 9 2 10" xfId="33381" xr:uid="{FE8D02CF-8BBE-4B13-AB1A-F730E1E53A0D}"/>
    <cellStyle name="Notas 2 9 2 11" xfId="33382" xr:uid="{820733B7-52B7-4BB6-81A4-B89383496BEF}"/>
    <cellStyle name="Notas 2 9 2 12" xfId="33383" xr:uid="{D406E9A7-88D5-46F8-A2F0-96D44F3CA270}"/>
    <cellStyle name="Notas 2 9 2 13" xfId="33384" xr:uid="{880708D3-65AC-487E-B26E-2259B541C6C1}"/>
    <cellStyle name="Notas 2 9 2 14" xfId="33385" xr:uid="{18106A11-2542-4DE6-B31C-0DFD76A912D9}"/>
    <cellStyle name="Notas 2 9 2 15" xfId="33386" xr:uid="{55267784-D4D9-480D-BC32-AB7015BC7380}"/>
    <cellStyle name="Notas 2 9 2 16" xfId="33387" xr:uid="{58ABAA92-0732-486E-AC7D-1BADAF71B656}"/>
    <cellStyle name="Notas 2 9 2 17" xfId="33388" xr:uid="{4642CBD7-7748-4738-AA3B-3B2DE95F2380}"/>
    <cellStyle name="Notas 2 9 2 18" xfId="33389" xr:uid="{D7F10CD3-3144-40CB-9583-2F8A48825EEA}"/>
    <cellStyle name="Notas 2 9 2 19" xfId="33390" xr:uid="{C2E33D03-3D64-485C-9E4B-6E425E0284D1}"/>
    <cellStyle name="Notas 2 9 2 2" xfId="33391" xr:uid="{AE180772-C6CE-4573-82D9-C2D7155492BC}"/>
    <cellStyle name="Notas 2 9 2 20" xfId="33392" xr:uid="{E1C32D09-7042-487C-8F35-929AA3F472A5}"/>
    <cellStyle name="Notas 2 9 2 21" xfId="33393" xr:uid="{5C2BB5CD-63BA-4FAC-82D9-C8EE10B00D18}"/>
    <cellStyle name="Notas 2 9 2 22" xfId="33394" xr:uid="{F3CF5A29-F8B2-405A-83B8-01A82F141C7B}"/>
    <cellStyle name="Notas 2 9 2 23" xfId="33395" xr:uid="{0C9AEECA-A59B-421B-A7E5-2BF52385769E}"/>
    <cellStyle name="Notas 2 9 2 24" xfId="33396" xr:uid="{955CB248-DB6E-49A8-BF2E-26539547D248}"/>
    <cellStyle name="Notas 2 9 2 25" xfId="33397" xr:uid="{4F24EF3A-B46D-485D-A530-755A8DD816C5}"/>
    <cellStyle name="Notas 2 9 2 26" xfId="33398" xr:uid="{57D53CFF-4E3A-4DFD-9B49-7E1096183A89}"/>
    <cellStyle name="Notas 2 9 2 27" xfId="33399" xr:uid="{2BD26DB9-494C-4B5F-A127-B09459DCD017}"/>
    <cellStyle name="Notas 2 9 2 28" xfId="33400" xr:uid="{D7BF23BB-534A-4972-A6B4-56BECCC353CD}"/>
    <cellStyle name="Notas 2 9 2 29" xfId="33401" xr:uid="{E48EC683-2356-4D90-96CE-FD03F0D0546C}"/>
    <cellStyle name="Notas 2 9 2 3" xfId="33402" xr:uid="{F14DA918-366D-4F65-983D-FA9F9E7579EA}"/>
    <cellStyle name="Notas 2 9 2 30" xfId="33403" xr:uid="{48E22DF5-1A61-4AD3-B85B-AC34FFE05850}"/>
    <cellStyle name="Notas 2 9 2 31" xfId="33404" xr:uid="{67C4A03F-4248-4692-A775-916E9C1CF658}"/>
    <cellStyle name="Notas 2 9 2 4" xfId="33405" xr:uid="{211639A9-C230-41D8-85B3-E06A83E87C79}"/>
    <cellStyle name="Notas 2 9 2 5" xfId="33406" xr:uid="{BDB34C2D-F091-4DB5-97CF-904CF5882DC4}"/>
    <cellStyle name="Notas 2 9 2 6" xfId="33407" xr:uid="{BF0FAA47-0688-4BC5-B5ED-54F29F3AA7E0}"/>
    <cellStyle name="Notas 2 9 2 7" xfId="33408" xr:uid="{27270D66-815A-494C-B2D8-BBC35286D3F5}"/>
    <cellStyle name="Notas 2 9 2 8" xfId="33409" xr:uid="{2617FE4E-A446-4B27-97BC-5C940618D40A}"/>
    <cellStyle name="Notas 2 9 2 9" xfId="33410" xr:uid="{88B5608A-7623-465C-8744-7D240D053424}"/>
    <cellStyle name="Notas 2 9 20" xfId="33411" xr:uid="{A568F628-19CB-4ED6-8664-E50F06EF7594}"/>
    <cellStyle name="Notas 2 9 21" xfId="33412" xr:uid="{D8FC3A30-8797-4BC8-B565-CC3A6F86B2C0}"/>
    <cellStyle name="Notas 2 9 22" xfId="33413" xr:uid="{D1A99FDC-9B4D-4C3B-988C-CB6A0021A6DD}"/>
    <cellStyle name="Notas 2 9 23" xfId="33414" xr:uid="{7B3B60C2-D981-49C1-9CF9-5AF8D66C97E5}"/>
    <cellStyle name="Notas 2 9 24" xfId="33415" xr:uid="{B9A092E1-A1CF-45D4-9E7F-6FBBE9C531EF}"/>
    <cellStyle name="Notas 2 9 25" xfId="33416" xr:uid="{58718572-4C81-42DA-A664-6F42C6F10811}"/>
    <cellStyle name="Notas 2 9 26" xfId="33417" xr:uid="{D1AFA04E-9B4C-4F11-8E5A-88068C41C918}"/>
    <cellStyle name="Notas 2 9 27" xfId="33418" xr:uid="{8C11C8D9-2386-4426-AE3E-AF7DE2658A3E}"/>
    <cellStyle name="Notas 2 9 28" xfId="33419" xr:uid="{B899CD19-A1EC-4B9E-B1D9-5D3F69FC8EA4}"/>
    <cellStyle name="Notas 2 9 29" xfId="33420" xr:uid="{7827AE23-4DEE-4A0F-AC78-2C787B518E4F}"/>
    <cellStyle name="Notas 2 9 3" xfId="33421" xr:uid="{1341D19E-4DAE-4C97-A852-5FCB2B3CD8EA}"/>
    <cellStyle name="Notas 2 9 3 10" xfId="33422" xr:uid="{C3E66ECD-C32A-40B2-84BF-A6D29485B1F8}"/>
    <cellStyle name="Notas 2 9 3 11" xfId="33423" xr:uid="{DC808A91-9608-43C0-9088-D32328F34FDE}"/>
    <cellStyle name="Notas 2 9 3 12" xfId="33424" xr:uid="{EBC42A11-738D-4BAC-A760-4A4C31E3E1F8}"/>
    <cellStyle name="Notas 2 9 3 13" xfId="33425" xr:uid="{4B63882B-F4D2-456B-85FA-D59F5832A49C}"/>
    <cellStyle name="Notas 2 9 3 14" xfId="33426" xr:uid="{20861413-382F-45F1-AEC3-E43D2DF92113}"/>
    <cellStyle name="Notas 2 9 3 15" xfId="33427" xr:uid="{139B1BA5-B477-4A42-9055-E97292A1A8ED}"/>
    <cellStyle name="Notas 2 9 3 16" xfId="33428" xr:uid="{CA65EEC8-CB1F-4A94-AAB4-74E39904CBC9}"/>
    <cellStyle name="Notas 2 9 3 17" xfId="33429" xr:uid="{4489D72D-81EB-44FE-B640-6661F2F8D447}"/>
    <cellStyle name="Notas 2 9 3 18" xfId="33430" xr:uid="{B5EDFA6A-7D44-4CC8-A2D5-0459843848D3}"/>
    <cellStyle name="Notas 2 9 3 19" xfId="33431" xr:uid="{F8CA672B-C1C4-448B-B9A1-FF81AD6E04E9}"/>
    <cellStyle name="Notas 2 9 3 2" xfId="33432" xr:uid="{889226F4-798A-4F45-B242-C6F1EDEABEA0}"/>
    <cellStyle name="Notas 2 9 3 20" xfId="33433" xr:uid="{690458AA-AA60-4132-8D3A-AF3FE6FF4AD3}"/>
    <cellStyle name="Notas 2 9 3 21" xfId="33434" xr:uid="{07E83857-A437-453E-9A0F-7B6553FD3EAF}"/>
    <cellStyle name="Notas 2 9 3 22" xfId="33435" xr:uid="{E7E72B67-C070-4AA5-8347-5F4AD1B3594E}"/>
    <cellStyle name="Notas 2 9 3 23" xfId="33436" xr:uid="{0EB7CBB4-74C3-4D82-87CD-1179AC6DF386}"/>
    <cellStyle name="Notas 2 9 3 24" xfId="33437" xr:uid="{9EBDF2A0-04C9-4890-9EEC-203E517A9B1C}"/>
    <cellStyle name="Notas 2 9 3 25" xfId="33438" xr:uid="{53092B85-341F-44E9-BEEB-03D0D990146A}"/>
    <cellStyle name="Notas 2 9 3 26" xfId="33439" xr:uid="{761420B7-671D-4DA1-BA85-E71ED11A1E3A}"/>
    <cellStyle name="Notas 2 9 3 27" xfId="33440" xr:uid="{85B27644-00DD-4301-9810-3FF9489F5D69}"/>
    <cellStyle name="Notas 2 9 3 28" xfId="33441" xr:uid="{EA6F2917-AEB4-42F2-B2A0-D9804C913B6F}"/>
    <cellStyle name="Notas 2 9 3 29" xfId="33442" xr:uid="{684D8A7B-DCAE-40AE-8B0B-5D0997B3601C}"/>
    <cellStyle name="Notas 2 9 3 3" xfId="33443" xr:uid="{ACB7D673-DB6E-48DE-A0AC-0FD9D9680CC5}"/>
    <cellStyle name="Notas 2 9 3 30" xfId="33444" xr:uid="{CFA9DBA5-135D-46B5-B715-F1ACBFFB0885}"/>
    <cellStyle name="Notas 2 9 3 31" xfId="33445" xr:uid="{43919B57-914D-4AB1-AF47-FE4EEDB3E0DE}"/>
    <cellStyle name="Notas 2 9 3 4" xfId="33446" xr:uid="{C60B1047-DF02-42E1-8F41-16EECE413C2C}"/>
    <cellStyle name="Notas 2 9 3 5" xfId="33447" xr:uid="{DA48DC12-FF20-4CFE-818C-AA04210A1391}"/>
    <cellStyle name="Notas 2 9 3 6" xfId="33448" xr:uid="{A1956424-19A2-4501-9563-04FFA3136C50}"/>
    <cellStyle name="Notas 2 9 3 7" xfId="33449" xr:uid="{31FEC3D7-9CA4-429A-BC00-DA7CFB3C2F07}"/>
    <cellStyle name="Notas 2 9 3 8" xfId="33450" xr:uid="{9D87D26B-8C8A-4300-9E9F-F7EC1E851D60}"/>
    <cellStyle name="Notas 2 9 3 9" xfId="33451" xr:uid="{CB693405-D43E-4808-960F-CE82C78D5A53}"/>
    <cellStyle name="Notas 2 9 30" xfId="33452" xr:uid="{AF1C5C3B-9908-4754-922D-74DCB0FC6C5D}"/>
    <cellStyle name="Notas 2 9 31" xfId="33453" xr:uid="{30110992-D52D-4B44-AAA9-D24C5C69C3B1}"/>
    <cellStyle name="Notas 2 9 32" xfId="33454" xr:uid="{107501D6-2EFF-4115-AB85-9D850EADCF80}"/>
    <cellStyle name="Notas 2 9 33" xfId="33455" xr:uid="{2B0D7488-EEC6-46ED-9BA4-EA0B6B38C48D}"/>
    <cellStyle name="Notas 2 9 4" xfId="33456" xr:uid="{8D922457-FD09-4018-87D4-7A0E65210791}"/>
    <cellStyle name="Notas 2 9 5" xfId="33457" xr:uid="{1385109E-0B12-41B1-A857-EE9746027CDC}"/>
    <cellStyle name="Notas 2 9 6" xfId="33458" xr:uid="{9D2971E1-2E4E-443B-9B91-B2BAA4833488}"/>
    <cellStyle name="Notas 2 9 7" xfId="33459" xr:uid="{8340EDE6-850A-46CD-9559-5B836F8F5E6A}"/>
    <cellStyle name="Notas 2 9 8" xfId="33460" xr:uid="{35D74664-719D-464B-A2EF-6F9859CE0602}"/>
    <cellStyle name="Notas 2 9 9" xfId="33461" xr:uid="{D36F7F0D-B00C-47C8-ABD7-338297D16C0C}"/>
    <cellStyle name="Notas 3" xfId="33462" xr:uid="{75785F55-6A1F-4605-9EE8-1754105DBAC3}"/>
    <cellStyle name="Notas 3 10" xfId="33463" xr:uid="{5D4D9E04-DFF2-4CC9-AD95-9E897883D871}"/>
    <cellStyle name="Notas 3 11" xfId="33464" xr:uid="{33C17A0D-0A49-4627-BAB9-F73EF78D46D0}"/>
    <cellStyle name="Notas 3 12" xfId="33465" xr:uid="{91073E0E-FA70-4E33-9AA9-D49A20321889}"/>
    <cellStyle name="Notas 3 13" xfId="33466" xr:uid="{C41B6F20-D4DD-4DD2-A5B7-F0EE5B0FCFBB}"/>
    <cellStyle name="Notas 3 14" xfId="33467" xr:uid="{E02E9A00-9A46-41F9-AC6F-D1DBD9F5DB7D}"/>
    <cellStyle name="Notas 3 15" xfId="33468" xr:uid="{D754ABE4-96BF-4443-A36C-6E071BFD37F5}"/>
    <cellStyle name="Notas 3 16" xfId="33469" xr:uid="{D6B15C35-B6D0-496B-9DB4-61A79F7C20C3}"/>
    <cellStyle name="Notas 3 17" xfId="33470" xr:uid="{02D654A4-B376-45A5-8E61-01F869917F62}"/>
    <cellStyle name="Notas 3 18" xfId="33471" xr:uid="{088B1CC2-AA21-490D-9ACB-C43A5B66D0A8}"/>
    <cellStyle name="Notas 3 19" xfId="33472" xr:uid="{14E5CA9E-2910-4553-9CDC-E3BE67C571C6}"/>
    <cellStyle name="Notas 3 2" xfId="33473" xr:uid="{1B4E328A-13E2-4DAD-9EA9-E7F4867FBE73}"/>
    <cellStyle name="Notas 3 2 10" xfId="33474" xr:uid="{85BF7898-CF4A-4923-91D0-2FA4B4F3A158}"/>
    <cellStyle name="Notas 3 2 11" xfId="33475" xr:uid="{CCA4330F-8BAB-4007-92D8-6EE3EC6C3FA0}"/>
    <cellStyle name="Notas 3 2 12" xfId="33476" xr:uid="{EA436583-0FB0-42CD-AEF2-26609D996952}"/>
    <cellStyle name="Notas 3 2 13" xfId="33477" xr:uid="{E636E20E-A91B-481A-9DCB-6CF90A82C7E7}"/>
    <cellStyle name="Notas 3 2 14" xfId="33478" xr:uid="{89BB5583-2899-45AE-8D1C-B281B21236B1}"/>
    <cellStyle name="Notas 3 2 15" xfId="33479" xr:uid="{2C63A29B-6EC0-4576-85B1-FA17D1AAE01E}"/>
    <cellStyle name="Notas 3 2 16" xfId="33480" xr:uid="{7193494E-C55F-43C8-A94F-3190AD347A5E}"/>
    <cellStyle name="Notas 3 2 17" xfId="33481" xr:uid="{EB440C35-8E93-4D57-AA20-69D03D22F315}"/>
    <cellStyle name="Notas 3 2 18" xfId="33482" xr:uid="{427CF18D-109F-48DC-A1E0-8FE8F9D3CD4C}"/>
    <cellStyle name="Notas 3 2 19" xfId="33483" xr:uid="{21981632-8E8D-4CEB-881C-83027BC95933}"/>
    <cellStyle name="Notas 3 2 2" xfId="33484" xr:uid="{D812BA84-8C48-4E87-A60B-42EAEB9ED7DC}"/>
    <cellStyle name="Notas 3 2 20" xfId="33485" xr:uid="{23214F29-CBD2-4C67-B76B-7BD7C949847B}"/>
    <cellStyle name="Notas 3 2 21" xfId="33486" xr:uid="{07FE4D24-59B4-4A1D-A86C-D5DC665667C0}"/>
    <cellStyle name="Notas 3 2 22" xfId="33487" xr:uid="{27CF2BC7-122C-4F37-8108-FC0856768F54}"/>
    <cellStyle name="Notas 3 2 23" xfId="33488" xr:uid="{4192311A-8570-4CD6-9852-EEAB4920DF0C}"/>
    <cellStyle name="Notas 3 2 24" xfId="33489" xr:uid="{A318A38A-AE35-45B7-B346-478BFCB72A1F}"/>
    <cellStyle name="Notas 3 2 25" xfId="33490" xr:uid="{474683FE-DACE-4817-813A-3BD76FC8F4BE}"/>
    <cellStyle name="Notas 3 2 26" xfId="33491" xr:uid="{0FBD4A52-4871-4511-A33E-DDAFB4CBCE21}"/>
    <cellStyle name="Notas 3 2 27" xfId="33492" xr:uid="{70E561BE-A36F-4D07-B004-CFC92548A6A1}"/>
    <cellStyle name="Notas 3 2 28" xfId="33493" xr:uid="{A80EA497-8D68-4BE5-AE49-FE0A435E75B9}"/>
    <cellStyle name="Notas 3 2 29" xfId="33494" xr:uid="{DF21CFAE-949D-40CF-AF96-8579A3F95F26}"/>
    <cellStyle name="Notas 3 2 3" xfId="33495" xr:uid="{25A73E94-8ED6-43AB-A449-E1D604863D89}"/>
    <cellStyle name="Notas 3 2 30" xfId="33496" xr:uid="{7D50BB5E-427F-45AA-852E-F85FC937D5CA}"/>
    <cellStyle name="Notas 3 2 31" xfId="33497" xr:uid="{43F8CC13-D3CE-4CE6-8C64-01B938C468E8}"/>
    <cellStyle name="Notas 3 2 4" xfId="33498" xr:uid="{AD6745FC-CB84-4B23-8B6C-72ECC9DB47BC}"/>
    <cellStyle name="Notas 3 2 5" xfId="33499" xr:uid="{F7EEB849-52A5-4ACC-A11D-643FF1D334A8}"/>
    <cellStyle name="Notas 3 2 6" xfId="33500" xr:uid="{CF499386-3AD9-433A-95A4-8FB78282AC2F}"/>
    <cellStyle name="Notas 3 2 7" xfId="33501" xr:uid="{07C89123-9BE2-4553-8E13-9FE0CBB5F7B2}"/>
    <cellStyle name="Notas 3 2 8" xfId="33502" xr:uid="{4C10F17F-DC82-4F2A-AA99-9AA9CA7EFAF5}"/>
    <cellStyle name="Notas 3 2 9" xfId="33503" xr:uid="{9EC7906A-30C6-4F09-B367-647BBADE809E}"/>
    <cellStyle name="Notas 3 20" xfId="33504" xr:uid="{3E3EEF00-B71E-40CA-B882-59A930875C51}"/>
    <cellStyle name="Notas 3 21" xfId="33505" xr:uid="{AA39965E-D2A8-4754-B226-0E7C1E8EC2EB}"/>
    <cellStyle name="Notas 3 22" xfId="33506" xr:uid="{B8EBE8D2-F241-4CCD-9F17-A68F08FCF160}"/>
    <cellStyle name="Notas 3 23" xfId="33507" xr:uid="{D8D32675-504C-4355-9E18-19886580E99C}"/>
    <cellStyle name="Notas 3 24" xfId="33508" xr:uid="{56F38767-C20B-4509-8D27-8F6944F7BFE7}"/>
    <cellStyle name="Notas 3 25" xfId="33509" xr:uid="{917BFA54-BC71-4A07-AB60-D264B4607CED}"/>
    <cellStyle name="Notas 3 26" xfId="33510" xr:uid="{2DBF0CE7-5E82-4D91-B972-C6392BC6210D}"/>
    <cellStyle name="Notas 3 27" xfId="33511" xr:uid="{3F9C4369-B807-4D23-BE3C-C111FAD32310}"/>
    <cellStyle name="Notas 3 28" xfId="33512" xr:uid="{B4F1BB9B-8539-40B4-B4C7-6781FAE1C56A}"/>
    <cellStyle name="Notas 3 29" xfId="33513" xr:uid="{4622748E-B268-4F8A-90FA-EC033F2E4B4F}"/>
    <cellStyle name="Notas 3 3" xfId="33514" xr:uid="{9376B8B1-C046-4CE1-896E-680E0B9AA62C}"/>
    <cellStyle name="Notas 3 3 10" xfId="33515" xr:uid="{E81DA1AB-F580-4828-AB7C-8A4D1598E115}"/>
    <cellStyle name="Notas 3 3 11" xfId="33516" xr:uid="{A3860651-EE59-4D0E-B117-0BF495D70498}"/>
    <cellStyle name="Notas 3 3 12" xfId="33517" xr:uid="{BF04287A-9DF6-431C-9005-E7B472095792}"/>
    <cellStyle name="Notas 3 3 13" xfId="33518" xr:uid="{BE3075C8-D5BF-432A-BE9D-BC1C580F8628}"/>
    <cellStyle name="Notas 3 3 14" xfId="33519" xr:uid="{5F041638-6A78-4BA6-8E8E-027BE0B13BAC}"/>
    <cellStyle name="Notas 3 3 15" xfId="33520" xr:uid="{35E27E2A-6F47-4A83-8CB0-833CC006A462}"/>
    <cellStyle name="Notas 3 3 16" xfId="33521" xr:uid="{AAC11C37-81C8-42BE-84FB-2B98695FE1F3}"/>
    <cellStyle name="Notas 3 3 17" xfId="33522" xr:uid="{4947FBF7-E6F6-4147-BF0E-1A6E7DDDE59C}"/>
    <cellStyle name="Notas 3 3 18" xfId="33523" xr:uid="{51CF38CF-ABAA-4E33-83B3-D6CFF9D0DB4B}"/>
    <cellStyle name="Notas 3 3 19" xfId="33524" xr:uid="{86AA91C5-99BB-4581-8EC4-759F93114E88}"/>
    <cellStyle name="Notas 3 3 2" xfId="33525" xr:uid="{4B3F8B9D-FF9B-4F59-A8AC-EE7BA23BDD73}"/>
    <cellStyle name="Notas 3 3 20" xfId="33526" xr:uid="{C2803F46-71F0-499E-9B4C-676F89ABEB2F}"/>
    <cellStyle name="Notas 3 3 21" xfId="33527" xr:uid="{E3B0C412-E5FD-496D-A349-1FD8C7CFF98B}"/>
    <cellStyle name="Notas 3 3 22" xfId="33528" xr:uid="{3F59F773-E18A-48C2-8701-F9C2DA3BE2FA}"/>
    <cellStyle name="Notas 3 3 23" xfId="33529" xr:uid="{DD31B4F5-3303-4058-89E9-64B0271ADA07}"/>
    <cellStyle name="Notas 3 3 24" xfId="33530" xr:uid="{60C7DFC8-E208-492F-A481-4D34D2437A84}"/>
    <cellStyle name="Notas 3 3 25" xfId="33531" xr:uid="{79FAE301-27DA-4797-AF71-80A97F5A29E2}"/>
    <cellStyle name="Notas 3 3 26" xfId="33532" xr:uid="{1283D55F-8A0B-4DB8-8AB8-67EE08B8CD2F}"/>
    <cellStyle name="Notas 3 3 27" xfId="33533" xr:uid="{02E30F1E-E63F-451F-919B-2B536E928150}"/>
    <cellStyle name="Notas 3 3 28" xfId="33534" xr:uid="{B8A38F48-5984-4539-B623-B9358A77B98D}"/>
    <cellStyle name="Notas 3 3 29" xfId="33535" xr:uid="{F436126D-F97F-4125-8B59-A2DC5E3BBB71}"/>
    <cellStyle name="Notas 3 3 3" xfId="33536" xr:uid="{2196C812-0468-4D20-8046-6C86BA71AC28}"/>
    <cellStyle name="Notas 3 3 30" xfId="33537" xr:uid="{E86A92DF-E9AB-438C-BAD3-C15819C3B91E}"/>
    <cellStyle name="Notas 3 3 31" xfId="33538" xr:uid="{1692DA88-1365-4EEB-9196-776F58304E17}"/>
    <cellStyle name="Notas 3 3 4" xfId="33539" xr:uid="{B768E798-D420-4504-9301-B620E9EF08EC}"/>
    <cellStyle name="Notas 3 3 5" xfId="33540" xr:uid="{082D6A03-4546-4AC2-9D92-705FA847B3CA}"/>
    <cellStyle name="Notas 3 3 6" xfId="33541" xr:uid="{7E70527A-9A81-4258-B8AC-EC855A4C1E96}"/>
    <cellStyle name="Notas 3 3 7" xfId="33542" xr:uid="{DE9AA66A-D0B0-45DA-BF0A-7C8D944873DE}"/>
    <cellStyle name="Notas 3 3 8" xfId="33543" xr:uid="{38C36BDE-88BF-4ECC-9A95-662A2B4312A2}"/>
    <cellStyle name="Notas 3 3 9" xfId="33544" xr:uid="{276BA3E7-F179-4BC0-97F3-4E9888E3F20A}"/>
    <cellStyle name="Notas 3 30" xfId="33545" xr:uid="{C8662DBC-0F99-4AC6-9630-5FE257D83C94}"/>
    <cellStyle name="Notas 3 31" xfId="33546" xr:uid="{75907AA8-1DE5-44E6-85CF-537BDA1597C0}"/>
    <cellStyle name="Notas 3 32" xfId="33547" xr:uid="{67C270B2-8A8B-4E5E-AC4F-5CE05AFDBF8E}"/>
    <cellStyle name="Notas 3 33" xfId="33548" xr:uid="{1522F61E-E158-464A-BC3B-EC14ED99EC06}"/>
    <cellStyle name="Notas 3 4" xfId="33549" xr:uid="{FB936EF1-5015-48A5-A918-65E44896B1D9}"/>
    <cellStyle name="Notas 3 5" xfId="33550" xr:uid="{41CA9A39-09FD-4D5F-8D54-4B48457BCB62}"/>
    <cellStyle name="Notas 3 6" xfId="33551" xr:uid="{7D94041C-5434-4550-84DF-4D1C0623F4C2}"/>
    <cellStyle name="Notas 3 7" xfId="33552" xr:uid="{1EEB3925-58C5-4DD8-B201-3DD0DBC562FE}"/>
    <cellStyle name="Notas 3 8" xfId="33553" xr:uid="{8513896D-B811-4600-BC6F-1E9F2BA71001}"/>
    <cellStyle name="Notas 3 9" xfId="33554" xr:uid="{BD442A72-45B2-4B42-A4B1-91BC8CD5656E}"/>
    <cellStyle name="Notas 4" xfId="33555" xr:uid="{2E752846-90E7-4A52-B8C6-667717ADB952}"/>
    <cellStyle name="Notas 4 10" xfId="33556" xr:uid="{3FA699BF-8FF5-4C0D-91FB-02A7D6FB498D}"/>
    <cellStyle name="Notas 4 11" xfId="33557" xr:uid="{F1F03475-47C3-4A24-ADBA-DE1466BFA36C}"/>
    <cellStyle name="Notas 4 12" xfId="33558" xr:uid="{4A4BF29F-4BC4-4E54-A1B2-D86D6C992F7A}"/>
    <cellStyle name="Notas 4 13" xfId="33559" xr:uid="{C95414F1-4425-4C79-8DB2-8612D3ED1367}"/>
    <cellStyle name="Notas 4 14" xfId="33560" xr:uid="{95D3CD74-CD31-41F2-8F28-7B0D00285635}"/>
    <cellStyle name="Notas 4 15" xfId="33561" xr:uid="{81E9D932-49B2-44CF-AD8E-08DFAE13B7DF}"/>
    <cellStyle name="Notas 4 16" xfId="33562" xr:uid="{4B74B575-69D8-464E-BA4E-EA8234A2D605}"/>
    <cellStyle name="Notas 4 17" xfId="33563" xr:uid="{69F7029F-F6D4-4CF6-97AD-0D8BF65A79BB}"/>
    <cellStyle name="Notas 4 18" xfId="33564" xr:uid="{CB8719B6-FE05-4A73-B5F7-E83A3AD547A1}"/>
    <cellStyle name="Notas 4 19" xfId="33565" xr:uid="{FA5991F9-0406-4C96-9CE4-26AD0CBAACF5}"/>
    <cellStyle name="Notas 4 2" xfId="33566" xr:uid="{7E4BD769-A7A3-45BE-88DE-C0476E9C1F92}"/>
    <cellStyle name="Notas 4 2 10" xfId="33567" xr:uid="{C49173EC-4839-4A0C-AD7E-5EA612FF4A1E}"/>
    <cellStyle name="Notas 4 2 11" xfId="33568" xr:uid="{B408AB19-1FEE-4BB6-B7FA-824641D77012}"/>
    <cellStyle name="Notas 4 2 12" xfId="33569" xr:uid="{06EF22AF-2AE8-43E3-8B6E-B168CBA1F9A8}"/>
    <cellStyle name="Notas 4 2 13" xfId="33570" xr:uid="{155992A6-1BE1-4B8B-8015-9C873EDBC17A}"/>
    <cellStyle name="Notas 4 2 14" xfId="33571" xr:uid="{320047CA-D1C0-4C10-BD39-AB58E27CCD2B}"/>
    <cellStyle name="Notas 4 2 15" xfId="33572" xr:uid="{3748B4F1-79E1-4BF6-97C1-EBFE0D6D4C50}"/>
    <cellStyle name="Notas 4 2 16" xfId="33573" xr:uid="{A86CD5BB-528C-4F38-B12E-2A6502A73D8B}"/>
    <cellStyle name="Notas 4 2 17" xfId="33574" xr:uid="{EE7BA6EC-CDC0-4B29-B9BA-8D5154C5ED2F}"/>
    <cellStyle name="Notas 4 2 18" xfId="33575" xr:uid="{BC354D0B-FF8A-4564-AB22-CEB087FF25E5}"/>
    <cellStyle name="Notas 4 2 19" xfId="33576" xr:uid="{9E03D6A7-E666-404A-896B-5FA4484A26F4}"/>
    <cellStyle name="Notas 4 2 2" xfId="33577" xr:uid="{F8C37A48-C3F4-480B-9AB5-729751CC4FC1}"/>
    <cellStyle name="Notas 4 2 20" xfId="33578" xr:uid="{5C38B0D5-0791-49F3-9AD3-EB153936DB95}"/>
    <cellStyle name="Notas 4 2 21" xfId="33579" xr:uid="{B0BD1ED8-ABF1-4583-A755-8D2052591349}"/>
    <cellStyle name="Notas 4 2 22" xfId="33580" xr:uid="{26071983-9819-4FC1-8EE1-FDA342149B8D}"/>
    <cellStyle name="Notas 4 2 23" xfId="33581" xr:uid="{AE0035FC-8E3E-4937-9D4E-D76932BF9559}"/>
    <cellStyle name="Notas 4 2 24" xfId="33582" xr:uid="{8D601711-1223-48EC-BC06-599F635ADD6A}"/>
    <cellStyle name="Notas 4 2 25" xfId="33583" xr:uid="{4D4A7247-38AA-4B7D-B01E-356301C8960D}"/>
    <cellStyle name="Notas 4 2 26" xfId="33584" xr:uid="{E7A2FD75-168D-4B6E-889A-5F20C6B1CC72}"/>
    <cellStyle name="Notas 4 2 27" xfId="33585" xr:uid="{173845F0-37AE-4BCC-9A1E-8E7D6858F6EF}"/>
    <cellStyle name="Notas 4 2 28" xfId="33586" xr:uid="{41F97D42-88C0-411C-9545-3156014E269E}"/>
    <cellStyle name="Notas 4 2 29" xfId="33587" xr:uid="{D0786A77-F927-43AC-8B85-F25FA26A041F}"/>
    <cellStyle name="Notas 4 2 3" xfId="33588" xr:uid="{5BC0A51A-5C44-4306-A98D-ABB7DBC60B28}"/>
    <cellStyle name="Notas 4 2 30" xfId="33589" xr:uid="{0BBFB0FF-836C-455A-938C-B48A737A894B}"/>
    <cellStyle name="Notas 4 2 31" xfId="33590" xr:uid="{A2345B82-9D53-470B-AFDC-DE798534914E}"/>
    <cellStyle name="Notas 4 2 4" xfId="33591" xr:uid="{8F7CA459-CA96-44A2-85D2-D91A8711993D}"/>
    <cellStyle name="Notas 4 2 5" xfId="33592" xr:uid="{5AE65DB5-916D-46E5-8997-3E131D719DAC}"/>
    <cellStyle name="Notas 4 2 6" xfId="33593" xr:uid="{E7656C93-0D31-4FB8-AFBF-DED00C90B2D5}"/>
    <cellStyle name="Notas 4 2 7" xfId="33594" xr:uid="{D9BD0B4A-B14B-4DEB-AF5F-032D70F2F045}"/>
    <cellStyle name="Notas 4 2 8" xfId="33595" xr:uid="{02DBFD06-255C-4D27-A787-794EB6920B82}"/>
    <cellStyle name="Notas 4 2 9" xfId="33596" xr:uid="{9708CD48-C73E-4720-8300-D2D8A8F7EBF6}"/>
    <cellStyle name="Notas 4 20" xfId="33597" xr:uid="{B4146B63-9D4A-4142-9952-68091F103F9A}"/>
    <cellStyle name="Notas 4 21" xfId="33598" xr:uid="{AF76BA7A-5D56-4EB9-A5F9-82B358C6C2EF}"/>
    <cellStyle name="Notas 4 22" xfId="33599" xr:uid="{5822A142-D1D3-46F3-99D7-3E99D48E576E}"/>
    <cellStyle name="Notas 4 23" xfId="33600" xr:uid="{89630FD8-97F6-4887-A9CE-648348F39076}"/>
    <cellStyle name="Notas 4 24" xfId="33601" xr:uid="{CA4D42EB-EA41-4491-8052-27926AF8E45A}"/>
    <cellStyle name="Notas 4 25" xfId="33602" xr:uid="{BFEC0A8D-07C4-40DD-B6D1-56B108B65752}"/>
    <cellStyle name="Notas 4 26" xfId="33603" xr:uid="{214C6FD5-19F4-423D-9055-EEC3DDE30BB1}"/>
    <cellStyle name="Notas 4 27" xfId="33604" xr:uid="{E50082F6-F547-4E09-860A-B41B2C91CEC7}"/>
    <cellStyle name="Notas 4 28" xfId="33605" xr:uid="{741A70DC-ACBC-4298-B0E7-23C38AA9C5BA}"/>
    <cellStyle name="Notas 4 29" xfId="33606" xr:uid="{930FB945-19C7-41ED-BECA-9ED4E3229F92}"/>
    <cellStyle name="Notas 4 3" xfId="33607" xr:uid="{7CBE12CA-E195-4A77-A53D-3C195B530FB5}"/>
    <cellStyle name="Notas 4 3 10" xfId="33608" xr:uid="{C294EE3A-A511-45D8-B52E-75EE163AD318}"/>
    <cellStyle name="Notas 4 3 11" xfId="33609" xr:uid="{135B513E-7C94-4FA1-AF6A-46CFA93917A4}"/>
    <cellStyle name="Notas 4 3 12" xfId="33610" xr:uid="{2E35DD51-3176-4EDC-9AD4-579B390C80C2}"/>
    <cellStyle name="Notas 4 3 13" xfId="33611" xr:uid="{8BC5B159-CFA3-4B93-A413-F6F6C77A9277}"/>
    <cellStyle name="Notas 4 3 14" xfId="33612" xr:uid="{38FC2532-CF1A-479B-9682-DB56D8A7A987}"/>
    <cellStyle name="Notas 4 3 15" xfId="33613" xr:uid="{EA3D0F33-DAC4-4BC8-A7DA-8999920DE9DA}"/>
    <cellStyle name="Notas 4 3 16" xfId="33614" xr:uid="{8B31D289-E909-4673-9266-4DD2981A72F8}"/>
    <cellStyle name="Notas 4 3 17" xfId="33615" xr:uid="{C749A6CE-0AC4-47CD-B56E-BC0F424A23A2}"/>
    <cellStyle name="Notas 4 3 18" xfId="33616" xr:uid="{D2CDC78E-56C6-4962-B482-C948ED94C2A3}"/>
    <cellStyle name="Notas 4 3 19" xfId="33617" xr:uid="{3757CF69-DE57-407A-9021-2A8449DECA52}"/>
    <cellStyle name="Notas 4 3 2" xfId="33618" xr:uid="{52D98F87-DA34-4F6A-905A-41C4DDB6B85F}"/>
    <cellStyle name="Notas 4 3 20" xfId="33619" xr:uid="{81178AA5-740E-4B68-9FAB-694CB075F09D}"/>
    <cellStyle name="Notas 4 3 21" xfId="33620" xr:uid="{677CA3E6-4592-4E46-837E-1E6055F0540F}"/>
    <cellStyle name="Notas 4 3 22" xfId="33621" xr:uid="{ADE412FE-A692-4ED9-8146-947F14F6AC39}"/>
    <cellStyle name="Notas 4 3 23" xfId="33622" xr:uid="{9101CC53-3174-4A31-B5C9-9B9DDFA50360}"/>
    <cellStyle name="Notas 4 3 24" xfId="33623" xr:uid="{0355AB15-1A75-4BCA-B976-D89DB5FEF380}"/>
    <cellStyle name="Notas 4 3 25" xfId="33624" xr:uid="{26FB4347-E87C-4ED0-A090-70F056AEB14D}"/>
    <cellStyle name="Notas 4 3 26" xfId="33625" xr:uid="{F6312F42-9FAA-4D18-893E-FC2F2C319562}"/>
    <cellStyle name="Notas 4 3 27" xfId="33626" xr:uid="{90C980BB-5EE6-4011-97B8-D936EE1D97AA}"/>
    <cellStyle name="Notas 4 3 28" xfId="33627" xr:uid="{6E3F4312-983B-47CD-8946-6E66DC651954}"/>
    <cellStyle name="Notas 4 3 29" xfId="33628" xr:uid="{7485C80E-6424-4E94-8269-1068D1F2AC45}"/>
    <cellStyle name="Notas 4 3 3" xfId="33629" xr:uid="{04E50CB9-D030-403E-9E97-1F2BEE1882E0}"/>
    <cellStyle name="Notas 4 3 30" xfId="33630" xr:uid="{3F06BD82-04A0-45B4-B464-2C13395B62D6}"/>
    <cellStyle name="Notas 4 3 31" xfId="33631" xr:uid="{B52B779B-A9CF-4BE6-A7DE-EEE1F914D30C}"/>
    <cellStyle name="Notas 4 3 4" xfId="33632" xr:uid="{22695A7B-4233-4581-A5FE-EE24C55EB951}"/>
    <cellStyle name="Notas 4 3 5" xfId="33633" xr:uid="{1AC4D3AA-6612-43AB-A1A5-A9B5C1E255B4}"/>
    <cellStyle name="Notas 4 3 6" xfId="33634" xr:uid="{AA2C5864-3A69-4951-858D-3EFBA8C75EC8}"/>
    <cellStyle name="Notas 4 3 7" xfId="33635" xr:uid="{22F8A91E-713A-4747-879E-B3A943E0BD54}"/>
    <cellStyle name="Notas 4 3 8" xfId="33636" xr:uid="{B8491FCA-01BC-417E-AC30-2D6E2A8EEFC0}"/>
    <cellStyle name="Notas 4 3 9" xfId="33637" xr:uid="{4642C494-C454-4A40-85A5-EC4F71A802AA}"/>
    <cellStyle name="Notas 4 30" xfId="33638" xr:uid="{DA6288BE-1987-4690-B475-CBFCDF22FCEC}"/>
    <cellStyle name="Notas 4 31" xfId="33639" xr:uid="{54ABD293-DAC2-4585-8C23-0EC0401A782C}"/>
    <cellStyle name="Notas 4 32" xfId="33640" xr:uid="{07E9B57D-5B04-4C69-9F99-D429E870EBFE}"/>
    <cellStyle name="Notas 4 33" xfId="33641" xr:uid="{B1BD9C11-118F-463A-8333-CD72B9CA95DB}"/>
    <cellStyle name="Notas 4 4" xfId="33642" xr:uid="{110FCFFA-8F25-46D6-B147-BDEBB28EE983}"/>
    <cellStyle name="Notas 4 5" xfId="33643" xr:uid="{4007EBA1-E5F6-4CFB-8889-ED0762E4757C}"/>
    <cellStyle name="Notas 4 6" xfId="33644" xr:uid="{10796F77-5A67-4B58-8C23-30469CC7E247}"/>
    <cellStyle name="Notas 4 7" xfId="33645" xr:uid="{ECD031F2-FCBB-4C1C-8656-894275AFF464}"/>
    <cellStyle name="Notas 4 8" xfId="33646" xr:uid="{DD86C97E-5840-469E-803A-934B93D4ADFB}"/>
    <cellStyle name="Notas 4 9" xfId="33647" xr:uid="{E93AB69C-D024-42F2-A37B-553F90AAB90E}"/>
    <cellStyle name="Notas 5" xfId="33648" xr:uid="{1BA925CB-6A60-4B79-8072-746C0808A192}"/>
    <cellStyle name="Notas 5 10" xfId="33649" xr:uid="{64CA0513-434B-45A5-A109-913356E9A817}"/>
    <cellStyle name="Notas 5 11" xfId="33650" xr:uid="{02140B1C-2ABC-402A-AD89-3491A509CCC6}"/>
    <cellStyle name="Notas 5 12" xfId="33651" xr:uid="{2113C0C5-7541-4B6A-B8A6-1280C7A88E24}"/>
    <cellStyle name="Notas 5 13" xfId="33652" xr:uid="{4DC1BDAD-DB6A-4D1F-810B-CD43E2E31801}"/>
    <cellStyle name="Notas 5 14" xfId="33653" xr:uid="{0BF18ED4-90B1-4534-8ED6-333478FD9E08}"/>
    <cellStyle name="Notas 5 15" xfId="33654" xr:uid="{F3F82DF8-5F17-458B-889D-D7AA4A8F5BE7}"/>
    <cellStyle name="Notas 5 16" xfId="33655" xr:uid="{185B0080-DF81-4D45-85D7-DD1837DDB6DE}"/>
    <cellStyle name="Notas 5 17" xfId="33656" xr:uid="{92B95CA0-2A55-4B6E-B25B-11C1CBC8591E}"/>
    <cellStyle name="Notas 5 18" xfId="33657" xr:uid="{BF96824B-218C-417F-AD29-C1110D10D7FA}"/>
    <cellStyle name="Notas 5 19" xfId="33658" xr:uid="{D291F3D5-DF9C-473D-A9E5-D738DAE96D1B}"/>
    <cellStyle name="Notas 5 2" xfId="33659" xr:uid="{170AA40D-3905-4F08-88CE-8FF458EF7C72}"/>
    <cellStyle name="Notas 5 2 10" xfId="33660" xr:uid="{72A950A9-57C9-44C6-9357-90B3F5D86C4B}"/>
    <cellStyle name="Notas 5 2 11" xfId="33661" xr:uid="{9526931E-A8B8-44B8-B869-EB25749906A7}"/>
    <cellStyle name="Notas 5 2 12" xfId="33662" xr:uid="{08469D89-7F1F-450D-AFF7-AF615C4A9932}"/>
    <cellStyle name="Notas 5 2 13" xfId="33663" xr:uid="{7986A76D-94B3-4920-BE9E-CEA1CC9FCCC8}"/>
    <cellStyle name="Notas 5 2 14" xfId="33664" xr:uid="{9E35765D-76A7-4F2C-912C-A93331D3BA31}"/>
    <cellStyle name="Notas 5 2 15" xfId="33665" xr:uid="{AD1847A9-CCD9-45AA-9DCF-8CAC39AC509E}"/>
    <cellStyle name="Notas 5 2 16" xfId="33666" xr:uid="{BE47AC54-872A-4FAC-866D-892AA29F0F8A}"/>
    <cellStyle name="Notas 5 2 17" xfId="33667" xr:uid="{AC0EEBD5-DA34-4D0A-A960-96AB287A27B5}"/>
    <cellStyle name="Notas 5 2 18" xfId="33668" xr:uid="{1113A9F9-1CAB-4229-AB15-1B98F4ECE7B8}"/>
    <cellStyle name="Notas 5 2 19" xfId="33669" xr:uid="{3733AE8A-9F02-47C7-98E3-EDF6D83F43A2}"/>
    <cellStyle name="Notas 5 2 2" xfId="33670" xr:uid="{02806DEF-CF0E-4FFC-9A03-90A329185335}"/>
    <cellStyle name="Notas 5 2 20" xfId="33671" xr:uid="{192EE5D0-45FC-4DB1-8471-43E11E7C0F59}"/>
    <cellStyle name="Notas 5 2 21" xfId="33672" xr:uid="{6C8492CD-1733-4CB2-B6BF-944DB713B9EE}"/>
    <cellStyle name="Notas 5 2 22" xfId="33673" xr:uid="{D1B0A28D-3E96-4E02-9065-AA5658E409A7}"/>
    <cellStyle name="Notas 5 2 23" xfId="33674" xr:uid="{9EA19619-02FD-4C0B-BFA2-6A95472C913F}"/>
    <cellStyle name="Notas 5 2 24" xfId="33675" xr:uid="{08D73999-7540-4F0A-8D91-A5DA55C5E809}"/>
    <cellStyle name="Notas 5 2 25" xfId="33676" xr:uid="{0814E766-92C4-40EE-B037-885F0C04F0F3}"/>
    <cellStyle name="Notas 5 2 26" xfId="33677" xr:uid="{313E5F8D-4F01-4BE2-BDDF-59002729891F}"/>
    <cellStyle name="Notas 5 2 27" xfId="33678" xr:uid="{E4E81B3B-74BB-4F8B-8B34-FAA22B4404F2}"/>
    <cellStyle name="Notas 5 2 28" xfId="33679" xr:uid="{9BDBD8FE-31B8-4570-BE48-574DE640241A}"/>
    <cellStyle name="Notas 5 2 29" xfId="33680" xr:uid="{BC839F04-D39C-40E4-AF7B-9F5868D7AEAE}"/>
    <cellStyle name="Notas 5 2 3" xfId="33681" xr:uid="{F3778FE8-D550-4E2E-AF63-DA025A3ACAD4}"/>
    <cellStyle name="Notas 5 2 30" xfId="33682" xr:uid="{3EA41FC9-0E9E-4C51-88F4-5A868BD31E87}"/>
    <cellStyle name="Notas 5 2 31" xfId="33683" xr:uid="{7974D06D-D601-48D5-A0E1-60305508CAAE}"/>
    <cellStyle name="Notas 5 2 4" xfId="33684" xr:uid="{DF1E1C7A-6F02-4CCD-BAEF-776AD3131361}"/>
    <cellStyle name="Notas 5 2 5" xfId="33685" xr:uid="{CD9C4D48-54FB-4FCF-AB1C-6D2AAF42DEA5}"/>
    <cellStyle name="Notas 5 2 6" xfId="33686" xr:uid="{A0DFCE89-25C5-4AF2-9D54-87FF0ABB9EEF}"/>
    <cellStyle name="Notas 5 2 7" xfId="33687" xr:uid="{31FF6091-639D-45E4-BB06-4F010D4997FD}"/>
    <cellStyle name="Notas 5 2 8" xfId="33688" xr:uid="{52CF9867-BB7F-49AD-9071-D0901ABE1B4B}"/>
    <cellStyle name="Notas 5 2 9" xfId="33689" xr:uid="{042A546F-32BD-4728-A300-8AECE406115C}"/>
    <cellStyle name="Notas 5 20" xfId="33690" xr:uid="{F79A8AD9-C45C-4A6C-8555-C6570F6593F4}"/>
    <cellStyle name="Notas 5 21" xfId="33691" xr:uid="{40D0B13B-476A-481F-A93C-70C4FF2949D6}"/>
    <cellStyle name="Notas 5 22" xfId="33692" xr:uid="{A9B9F616-5A19-4AFF-9935-395E2F2D0B48}"/>
    <cellStyle name="Notas 5 23" xfId="33693" xr:uid="{CB9A7F25-955F-4E15-81E3-9E15D71E64D3}"/>
    <cellStyle name="Notas 5 24" xfId="33694" xr:uid="{0024E276-E9F6-4EF5-9611-2736EB0AE245}"/>
    <cellStyle name="Notas 5 25" xfId="33695" xr:uid="{790EC958-468B-4FAB-8BD9-8177E09075E1}"/>
    <cellStyle name="Notas 5 26" xfId="33696" xr:uid="{E83C81A1-C173-463B-9257-6ACD98E7A09F}"/>
    <cellStyle name="Notas 5 27" xfId="33697" xr:uid="{FD8A8D7E-01E9-4208-B689-C0DCAD1F7072}"/>
    <cellStyle name="Notas 5 28" xfId="33698" xr:uid="{329D59C1-899B-46E3-BBD6-619003381BA9}"/>
    <cellStyle name="Notas 5 29" xfId="33699" xr:uid="{1CEE0710-A535-49D7-BDF7-E756F36A9C9F}"/>
    <cellStyle name="Notas 5 3" xfId="33700" xr:uid="{2E6B1262-52DB-42DB-B876-1986519E9597}"/>
    <cellStyle name="Notas 5 3 10" xfId="33701" xr:uid="{17F2BE34-C1EC-434D-A038-07F1E532697F}"/>
    <cellStyle name="Notas 5 3 11" xfId="33702" xr:uid="{57641D09-81C7-439A-BD8D-83A8485F0960}"/>
    <cellStyle name="Notas 5 3 12" xfId="33703" xr:uid="{A8F9EC62-57D9-4654-A4BC-E0172C9F7EAB}"/>
    <cellStyle name="Notas 5 3 13" xfId="33704" xr:uid="{21FF5D5F-E83C-48C7-9072-04427F4E28B0}"/>
    <cellStyle name="Notas 5 3 14" xfId="33705" xr:uid="{6AF73C48-5D9E-4793-ADB1-8A3AB7349AE1}"/>
    <cellStyle name="Notas 5 3 15" xfId="33706" xr:uid="{B06BC873-993F-42CC-95C2-F740BAF3ADEB}"/>
    <cellStyle name="Notas 5 3 16" xfId="33707" xr:uid="{40CD9480-79DE-48B6-BF5E-2588981C73AA}"/>
    <cellStyle name="Notas 5 3 17" xfId="33708" xr:uid="{7641E385-58E8-4D25-85E0-14DCEA275536}"/>
    <cellStyle name="Notas 5 3 18" xfId="33709" xr:uid="{3573FF9E-C49C-4297-BEC9-443065F8B1E4}"/>
    <cellStyle name="Notas 5 3 19" xfId="33710" xr:uid="{89BB81FB-A96D-4919-915E-B2751CBC76B9}"/>
    <cellStyle name="Notas 5 3 2" xfId="33711" xr:uid="{23D1D800-3E3F-4AAB-A07B-E9EFF7AB0A3B}"/>
    <cellStyle name="Notas 5 3 20" xfId="33712" xr:uid="{3ADC328B-F01C-43DD-A846-A5175C823289}"/>
    <cellStyle name="Notas 5 3 21" xfId="33713" xr:uid="{4FBD1D28-74D3-4ECE-83F3-C107AC82DBEC}"/>
    <cellStyle name="Notas 5 3 22" xfId="33714" xr:uid="{A6124A04-AF7C-4F94-835B-76201849356C}"/>
    <cellStyle name="Notas 5 3 23" xfId="33715" xr:uid="{A1FFE78E-425F-4018-AD2D-AFE661E425C9}"/>
    <cellStyle name="Notas 5 3 24" xfId="33716" xr:uid="{E34D9184-1D23-4C0A-8700-6BD8946A24A0}"/>
    <cellStyle name="Notas 5 3 25" xfId="33717" xr:uid="{F21D0BBA-640C-48F9-AA75-C3A1EE471EAF}"/>
    <cellStyle name="Notas 5 3 26" xfId="33718" xr:uid="{11BF5C6E-E60D-4C45-8514-A58BAB168134}"/>
    <cellStyle name="Notas 5 3 27" xfId="33719" xr:uid="{B7446C8A-8718-4046-8614-2D6E4574A46F}"/>
    <cellStyle name="Notas 5 3 28" xfId="33720" xr:uid="{2397AB6F-C9FA-482C-A009-45E75039D44D}"/>
    <cellStyle name="Notas 5 3 29" xfId="33721" xr:uid="{AC0A8B62-23D3-452B-A58C-397A5FD66CCA}"/>
    <cellStyle name="Notas 5 3 3" xfId="33722" xr:uid="{26162674-7C33-4EA3-8B49-7FF224DF2EA2}"/>
    <cellStyle name="Notas 5 3 30" xfId="33723" xr:uid="{12E39488-F96C-4C51-8C34-8F778931ABFF}"/>
    <cellStyle name="Notas 5 3 31" xfId="33724" xr:uid="{07C640E5-18DE-4C20-846A-7A501FB90A3F}"/>
    <cellStyle name="Notas 5 3 4" xfId="33725" xr:uid="{A45E8C06-502E-44ED-BA68-39C1F869320A}"/>
    <cellStyle name="Notas 5 3 5" xfId="33726" xr:uid="{B541EE40-32E3-40D4-8415-FA81D1E423F3}"/>
    <cellStyle name="Notas 5 3 6" xfId="33727" xr:uid="{7D346D7E-B300-443D-8BB1-AD4466F066CE}"/>
    <cellStyle name="Notas 5 3 7" xfId="33728" xr:uid="{DB38DB5B-0D68-4FF6-87BF-26E7BDC1465F}"/>
    <cellStyle name="Notas 5 3 8" xfId="33729" xr:uid="{9C41C6B6-F72E-4F68-B79C-9F2A914C0980}"/>
    <cellStyle name="Notas 5 3 9" xfId="33730" xr:uid="{3C639B83-80A9-4741-A292-A30109E751B1}"/>
    <cellStyle name="Notas 5 30" xfId="33731" xr:uid="{76EAD04B-7F08-47FA-A982-054572B58A43}"/>
    <cellStyle name="Notas 5 31" xfId="33732" xr:uid="{8A74D5CA-0C8E-4B94-ABF0-FE59C335D1D0}"/>
    <cellStyle name="Notas 5 32" xfId="33733" xr:uid="{F45D5D73-F9DB-4DB5-9300-397B3468B638}"/>
    <cellStyle name="Notas 5 33" xfId="33734" xr:uid="{C5D37507-1810-467E-814E-520F4F28EC8D}"/>
    <cellStyle name="Notas 5 4" xfId="33735" xr:uid="{B8DAC04C-31DA-4808-82A9-1E60C6E73FF2}"/>
    <cellStyle name="Notas 5 5" xfId="33736" xr:uid="{34CC4590-80DE-4D80-B111-D861FBF885AB}"/>
    <cellStyle name="Notas 5 6" xfId="33737" xr:uid="{41A73C18-A94B-4788-84A2-2062739955B8}"/>
    <cellStyle name="Notas 5 7" xfId="33738" xr:uid="{BAD2B7F3-00F4-4E48-AD72-48DEBD9BD6D7}"/>
    <cellStyle name="Notas 5 8" xfId="33739" xr:uid="{DB714311-E889-40BD-A48A-2DD9ED85D852}"/>
    <cellStyle name="Notas 5 9" xfId="33740" xr:uid="{5A62EED1-9108-4745-B8BE-15A8FAD68AD7}"/>
    <cellStyle name="Notas 6" xfId="33741" xr:uid="{0684E02F-F1B9-4734-AAA1-0339EB938A0B}"/>
    <cellStyle name="Notas 6 10" xfId="33742" xr:uid="{21EC4B65-2265-4ABE-A169-0F7106D347AF}"/>
    <cellStyle name="Notas 6 11" xfId="33743" xr:uid="{F08A46F0-7175-4A1A-A505-4B4DEBDE693F}"/>
    <cellStyle name="Notas 6 12" xfId="33744" xr:uid="{95176A89-5CF7-4D72-92F8-941FE3B9D7FF}"/>
    <cellStyle name="Notas 6 13" xfId="33745" xr:uid="{FFD2D7B1-BF30-4582-A3A2-A8131EC09698}"/>
    <cellStyle name="Notas 6 14" xfId="33746" xr:uid="{CCDD2772-AFA0-4B28-B771-F4A728A49E7C}"/>
    <cellStyle name="Notas 6 15" xfId="33747" xr:uid="{8D863642-6674-4E66-AF3A-4FAA410DC91E}"/>
    <cellStyle name="Notas 6 16" xfId="33748" xr:uid="{BAFA9933-3025-4BD0-8040-4DADA21B7A8D}"/>
    <cellStyle name="Notas 6 17" xfId="33749" xr:uid="{49210FF8-F9C7-4B93-97A5-46B881CB9F66}"/>
    <cellStyle name="Notas 6 18" xfId="33750" xr:uid="{A6847959-C18B-4B5F-95E1-A06D4C8BFF6A}"/>
    <cellStyle name="Notas 6 19" xfId="33751" xr:uid="{5FF7FAC0-F03D-4A5C-9AD7-FAB53C883B0E}"/>
    <cellStyle name="Notas 6 2" xfId="33752" xr:uid="{A7A3B364-39DD-4C07-8A0D-F7DF3A2FEB8E}"/>
    <cellStyle name="Notas 6 2 10" xfId="33753" xr:uid="{6E5C7720-ADDB-48CD-B2A7-2F90D089691B}"/>
    <cellStyle name="Notas 6 2 11" xfId="33754" xr:uid="{5BB68A4E-586B-4B1F-A565-985FAFCAE868}"/>
    <cellStyle name="Notas 6 2 12" xfId="33755" xr:uid="{B944A3E7-0E61-4118-93CC-E7C5EB6BA624}"/>
    <cellStyle name="Notas 6 2 13" xfId="33756" xr:uid="{E8C69C59-19F4-42C7-923C-7F175E182830}"/>
    <cellStyle name="Notas 6 2 14" xfId="33757" xr:uid="{2FB103CE-AF40-40F4-86DF-D5632E5AFA0E}"/>
    <cellStyle name="Notas 6 2 15" xfId="33758" xr:uid="{A56D33BB-4334-4251-9288-585AEF9F47F9}"/>
    <cellStyle name="Notas 6 2 16" xfId="33759" xr:uid="{2C8D9344-5FC7-4909-B086-40275F54758F}"/>
    <cellStyle name="Notas 6 2 17" xfId="33760" xr:uid="{53C79D6F-1FCE-4F42-A2CF-0105FE3F0567}"/>
    <cellStyle name="Notas 6 2 18" xfId="33761" xr:uid="{720E2854-ABD8-41EC-8DF4-B84F75C46307}"/>
    <cellStyle name="Notas 6 2 19" xfId="33762" xr:uid="{B72717EF-3D22-4898-A7E1-DD34343ADA4E}"/>
    <cellStyle name="Notas 6 2 2" xfId="33763" xr:uid="{4035CABF-54FF-470B-B96B-D61C5A9F99D2}"/>
    <cellStyle name="Notas 6 2 20" xfId="33764" xr:uid="{34FB2E39-D93F-44C4-85B7-C1449CE7EF59}"/>
    <cellStyle name="Notas 6 2 21" xfId="33765" xr:uid="{EFC0D962-D702-462E-9A01-0370C5557A0B}"/>
    <cellStyle name="Notas 6 2 22" xfId="33766" xr:uid="{F65DD047-2DEA-45D3-8DE1-764172F2EF31}"/>
    <cellStyle name="Notas 6 2 23" xfId="33767" xr:uid="{B789B0EE-252F-4837-9BBC-54B68571F186}"/>
    <cellStyle name="Notas 6 2 24" xfId="33768" xr:uid="{D45642B3-F2A5-4BCB-9A5C-1AEDA9E10770}"/>
    <cellStyle name="Notas 6 2 25" xfId="33769" xr:uid="{A74C1A06-4066-4A87-BD93-B1C5C0A14C9E}"/>
    <cellStyle name="Notas 6 2 26" xfId="33770" xr:uid="{8A7217E7-4C3C-460B-9A1B-7D2127B34528}"/>
    <cellStyle name="Notas 6 2 27" xfId="33771" xr:uid="{C038E47E-B0C6-4926-8C4F-7B198B4FE47F}"/>
    <cellStyle name="Notas 6 2 28" xfId="33772" xr:uid="{6260E061-BF8E-48E0-8C16-4498F7014048}"/>
    <cellStyle name="Notas 6 2 29" xfId="33773" xr:uid="{E87A16E6-3D5C-4EC0-9BE6-5690478FAEF8}"/>
    <cellStyle name="Notas 6 2 3" xfId="33774" xr:uid="{E06EF95F-6B38-49D5-AFDB-68673F5F679B}"/>
    <cellStyle name="Notas 6 2 30" xfId="33775" xr:uid="{F9B7F4B7-CA02-4E1E-B189-62D2A2B05591}"/>
    <cellStyle name="Notas 6 2 31" xfId="33776" xr:uid="{A3FDCB37-86B7-4402-A3B0-1C8603ECC8C3}"/>
    <cellStyle name="Notas 6 2 4" xfId="33777" xr:uid="{1B0C6C82-AFE3-44AD-9316-E63931250DF0}"/>
    <cellStyle name="Notas 6 2 5" xfId="33778" xr:uid="{F8FB9133-1C93-4266-80FF-B91DB69AC07B}"/>
    <cellStyle name="Notas 6 2 6" xfId="33779" xr:uid="{52DCF90A-3B0E-41CA-9255-175C0F50BF35}"/>
    <cellStyle name="Notas 6 2 7" xfId="33780" xr:uid="{1EC6CF9E-88E6-442A-BC08-37AE4ED4B19C}"/>
    <cellStyle name="Notas 6 2 8" xfId="33781" xr:uid="{6975BFCE-9F1E-4F38-BC1C-8F71F12BE2BB}"/>
    <cellStyle name="Notas 6 2 9" xfId="33782" xr:uid="{00BCEB16-3563-4019-8253-641449FA51DE}"/>
    <cellStyle name="Notas 6 20" xfId="33783" xr:uid="{EB9C771D-FEF5-44A3-9535-F05B5F96E090}"/>
    <cellStyle name="Notas 6 21" xfId="33784" xr:uid="{0AF36E0F-599C-4DE7-82AB-C3B049C84F21}"/>
    <cellStyle name="Notas 6 22" xfId="33785" xr:uid="{0BEF2482-9C78-4F63-975A-49731CF2B1F6}"/>
    <cellStyle name="Notas 6 23" xfId="33786" xr:uid="{FEABFBFA-AD99-4E46-B967-B373D6A6D618}"/>
    <cellStyle name="Notas 6 24" xfId="33787" xr:uid="{197B8790-0270-4614-8595-A02E7D607AF0}"/>
    <cellStyle name="Notas 6 25" xfId="33788" xr:uid="{410C3ADC-63D7-4CF6-96E3-C123FB1EBC63}"/>
    <cellStyle name="Notas 6 26" xfId="33789" xr:uid="{4B604A65-EDE9-452C-A419-4721C1F8EB16}"/>
    <cellStyle name="Notas 6 27" xfId="33790" xr:uid="{5DF66043-87A8-43E8-9127-085F17D1E142}"/>
    <cellStyle name="Notas 6 28" xfId="33791" xr:uid="{3D8CADAD-EE8C-4C7F-931C-99A6319F7A79}"/>
    <cellStyle name="Notas 6 29" xfId="33792" xr:uid="{142C765A-32BD-461E-B81C-9C8051B0D47E}"/>
    <cellStyle name="Notas 6 3" xfId="33793" xr:uid="{036BE6EF-28AB-4E54-84D1-62ACB0FF588D}"/>
    <cellStyle name="Notas 6 30" xfId="33794" xr:uid="{FE6C9B2F-535B-4786-8B47-CC4CAD588C1B}"/>
    <cellStyle name="Notas 6 31" xfId="33795" xr:uid="{55D7FFC2-C252-4D54-9D6E-5CAA29642429}"/>
    <cellStyle name="Notas 6 32" xfId="33796" xr:uid="{D4723F9E-7289-466C-AB69-AF57E9865E1E}"/>
    <cellStyle name="Notas 6 4" xfId="33797" xr:uid="{7315F183-EB1B-4FB4-BC01-D9D943773FD7}"/>
    <cellStyle name="Notas 6 5" xfId="33798" xr:uid="{267CAAFF-DDFB-403A-815F-02B304AC1E22}"/>
    <cellStyle name="Notas 6 6" xfId="33799" xr:uid="{B93B44DA-D062-43BF-99CD-B3E74101BF25}"/>
    <cellStyle name="Notas 6 7" xfId="33800" xr:uid="{C6B00149-F390-44D7-BC69-C6E90E12AAB0}"/>
    <cellStyle name="Notas 6 8" xfId="33801" xr:uid="{B866FD92-AE66-4D4A-8D84-4C4FF55DEC66}"/>
    <cellStyle name="Notas 6 9" xfId="33802" xr:uid="{B662829B-8C15-4E42-A925-CC908FD07DF1}"/>
    <cellStyle name="Notas 7" xfId="33803" xr:uid="{C9C5BDDA-E8F7-4EDB-BF9F-89A7CC04E987}"/>
    <cellStyle name="Notas 7 10" xfId="33804" xr:uid="{74707E23-0F2A-4B4C-9AE8-A4017FE0A507}"/>
    <cellStyle name="Notas 7 11" xfId="33805" xr:uid="{52A3320B-5BE9-4443-B765-1F7E1F3D19E7}"/>
    <cellStyle name="Notas 7 12" xfId="33806" xr:uid="{8B728A0A-1F20-428C-974B-E11ED30B8F6F}"/>
    <cellStyle name="Notas 7 13" xfId="33807" xr:uid="{9B6FFCA3-B2B8-4230-9E4B-201A62A487B1}"/>
    <cellStyle name="Notas 7 14" xfId="33808" xr:uid="{848BA308-87AA-4D1C-B611-D8B07B5A85FF}"/>
    <cellStyle name="Notas 7 15" xfId="33809" xr:uid="{85806621-E6BF-485E-91BA-DBC3421CFB23}"/>
    <cellStyle name="Notas 7 16" xfId="33810" xr:uid="{B8CC1638-A202-4A34-BDA3-A1C07505F494}"/>
    <cellStyle name="Notas 7 17" xfId="33811" xr:uid="{3AE48CDA-18A4-4388-ACA8-F707DE774804}"/>
    <cellStyle name="Notas 7 18" xfId="33812" xr:uid="{D3858CBA-87DD-4717-86B5-708017BC4904}"/>
    <cellStyle name="Notas 7 19" xfId="33813" xr:uid="{F6531A65-227B-4A59-8FFE-105FF9D384D8}"/>
    <cellStyle name="Notas 7 2" xfId="33814" xr:uid="{C27A641F-A2D3-4849-857C-983614AEA7BC}"/>
    <cellStyle name="Notas 7 20" xfId="33815" xr:uid="{063F7A5D-459F-49AD-8CC7-C371AC665E05}"/>
    <cellStyle name="Notas 7 21" xfId="33816" xr:uid="{BA909857-9AE3-4631-BF24-11718EFE404B}"/>
    <cellStyle name="Notas 7 22" xfId="33817" xr:uid="{9EC731C4-92E4-4892-A917-E8A9422FB59A}"/>
    <cellStyle name="Notas 7 23" xfId="33818" xr:uid="{EF697C56-1AFB-4FEA-AA29-DC270DE2A41C}"/>
    <cellStyle name="Notas 7 24" xfId="33819" xr:uid="{CB3A8280-53C3-4AB1-B5A8-019C644B2907}"/>
    <cellStyle name="Notas 7 25" xfId="33820" xr:uid="{E4A23AB1-E180-48E9-B37C-C83815A3AE43}"/>
    <cellStyle name="Notas 7 26" xfId="33821" xr:uid="{495B561E-51A1-4BE1-A278-3AA0E8DB8C2E}"/>
    <cellStyle name="Notas 7 27" xfId="33822" xr:uid="{70A3CD3C-9C88-44D9-B83C-68C2C76DB159}"/>
    <cellStyle name="Notas 7 28" xfId="33823" xr:uid="{E604159A-D689-42F5-B457-BC645617F886}"/>
    <cellStyle name="Notas 7 29" xfId="33824" xr:uid="{145FC419-F188-4A89-89E2-8E5FDE5920D2}"/>
    <cellStyle name="Notas 7 3" xfId="33825" xr:uid="{D266D310-5812-4C6D-8AC9-7059A8DB8EA0}"/>
    <cellStyle name="Notas 7 30" xfId="33826" xr:uid="{7891189B-B46A-4859-852A-2DB12AF9618E}"/>
    <cellStyle name="Notas 7 31" xfId="33827" xr:uid="{9BD38774-D2E3-41AC-884E-5C33541E6CAE}"/>
    <cellStyle name="Notas 7 4" xfId="33828" xr:uid="{DC3D10C1-4A7F-4813-81C7-321CE7A878C7}"/>
    <cellStyle name="Notas 7 5" xfId="33829" xr:uid="{F32581E8-34D1-4241-9BF5-607A114BAED0}"/>
    <cellStyle name="Notas 7 6" xfId="33830" xr:uid="{06DD4E58-B67C-42DE-A3DE-C26797631B65}"/>
    <cellStyle name="Notas 7 7" xfId="33831" xr:uid="{3AF7FE2E-255E-4E0A-A820-84108A27E923}"/>
    <cellStyle name="Notas 7 8" xfId="33832" xr:uid="{4AFBE040-9BBC-4DC0-9B0C-2CA9809F0EFC}"/>
    <cellStyle name="Notas 7 9" xfId="33833" xr:uid="{2DB5CE4F-EFC0-4DD5-BF52-D8A767705DCC}"/>
    <cellStyle name="Notas 8" xfId="33834" xr:uid="{953BEC8E-8BAC-4D06-A19A-06BC49389383}"/>
    <cellStyle name="Percent 2" xfId="949" xr:uid="{22769983-7D65-4A4D-ABBE-EB86EC76B2D5}"/>
    <cellStyle name="Percent 3" xfId="952" xr:uid="{B39A5D23-B176-4C2E-AE1E-3E233022213C}"/>
    <cellStyle name="Porcentaje" xfId="2" builtinId="5"/>
    <cellStyle name="Porcentaje 2" xfId="18" xr:uid="{9111A29C-4435-4538-915D-220153B610B7}"/>
    <cellStyle name="Porcentaje 2 2" xfId="43336" xr:uid="{694569D6-27B7-4BA5-94C6-319F6CA89CE4}"/>
    <cellStyle name="Porcentaje 2 3" xfId="33835" xr:uid="{7BC8AA12-8596-4F70-B5DA-F639470E7574}"/>
    <cellStyle name="Porcentaje 3" xfId="26" xr:uid="{C2CC1C18-2EE0-419A-A03A-F25479CB861C}"/>
    <cellStyle name="Porcentaje 3 2" xfId="33837" xr:uid="{670FFF82-AE75-445C-9409-A7C887267B1B}"/>
    <cellStyle name="Porcentaje 3 3" xfId="33836" xr:uid="{DA61C0B2-94A0-4140-8C6C-E28E0879BDFF}"/>
    <cellStyle name="Porcentaje 4" xfId="25" xr:uid="{076E9B15-6E6C-4FB7-B19C-19DA36796B55}"/>
    <cellStyle name="Porcentaje 4 2" xfId="33838" xr:uid="{6C17B497-E8D7-4035-B47F-A15058169354}"/>
    <cellStyle name="Porcentaje 5" xfId="33839" xr:uid="{BBF46AD7-7851-4085-83C4-882EBD6C56F4}"/>
    <cellStyle name="Porcentaje 6" xfId="43333" xr:uid="{34B77529-1F61-4C4F-BCEE-31F123BDB186}"/>
    <cellStyle name="Porcentaje 7" xfId="43342" xr:uid="{598FED47-5621-411C-B820-43DDC0F6AC9F}"/>
    <cellStyle name="Porcentaje 8" xfId="67" xr:uid="{E89D68E3-2B14-4A9E-9188-F042E6738EF3}"/>
    <cellStyle name="Porcentual 2" xfId="68" xr:uid="{FEC22D0F-22FF-4D13-B2A5-9F8FD8DEFEE3}"/>
    <cellStyle name="Porcentual 2 2" xfId="83" xr:uid="{84023BCB-9D3A-4608-8FCC-D78F02A39ADD}"/>
    <cellStyle name="Porcentual 2 2 2" xfId="33840" xr:uid="{64877414-7141-4CA7-9BC1-1CBFA3DC5612}"/>
    <cellStyle name="Porcentual 2 2 2 2" xfId="43361" xr:uid="{0FB46511-4DE6-408B-A8BE-4BF709EEA8D6}"/>
    <cellStyle name="Porcentual 2 2 3" xfId="33841" xr:uid="{E101B012-EF2D-48AB-9997-10C78DD056BB}"/>
    <cellStyle name="Porcentual 2 3" xfId="84" xr:uid="{FF168A53-D627-4F9E-971A-481CCCAB314F}"/>
    <cellStyle name="Porcentual 2 3 2" xfId="43362" xr:uid="{454155EF-E66C-46AF-B5A9-C99A7E4080A7}"/>
    <cellStyle name="Porcentual 2 4" xfId="85" xr:uid="{BB3257E1-B5CE-4B73-86C8-2A0A8DFDA848}"/>
    <cellStyle name="Porcentual 2 4 2" xfId="43363" xr:uid="{05726BE3-F43F-4286-B885-66387D314135}"/>
    <cellStyle name="Porcentual 2 5" xfId="86" xr:uid="{62FF86C3-435A-4795-A258-8A438F88D8B0}"/>
    <cellStyle name="Porcentual 2 5 2" xfId="43364" xr:uid="{F33503BA-20AE-4F79-A4E8-585AC0F06F77}"/>
    <cellStyle name="Porcentual 2 6" xfId="87" xr:uid="{33150546-F691-4CAD-839A-975EBE7EBA78}"/>
    <cellStyle name="Porcentual 2 6 2" xfId="43365" xr:uid="{F1831D50-102F-4C21-8EBE-E64FAB5AA3EE}"/>
    <cellStyle name="Porcentual 2 7" xfId="33842" xr:uid="{5119895A-720A-4298-9FA5-8E61922AF1D6}"/>
    <cellStyle name="Porcentual 3" xfId="69" xr:uid="{2BDD02DE-A824-463E-8137-04A5ABB32AFD}"/>
    <cellStyle name="Porcentual 3 10" xfId="33843" xr:uid="{A9B85934-8C4F-480A-AB00-3F6B69A311C7}"/>
    <cellStyle name="Porcentual 3 11" xfId="33844" xr:uid="{4C93C62C-8728-4CA0-A5DD-D6C20CE97D4C}"/>
    <cellStyle name="Porcentual 3 12" xfId="33845" xr:uid="{C6DA5B54-F7AE-4384-A783-42682975485F}"/>
    <cellStyle name="Porcentual 3 13" xfId="33846" xr:uid="{CEA954AF-84A0-4BDD-9E44-38E83202C094}"/>
    <cellStyle name="Porcentual 3 14" xfId="33847" xr:uid="{2DB006F9-DD87-4C15-ACC2-A51335076FD1}"/>
    <cellStyle name="Porcentual 3 15" xfId="33848" xr:uid="{531A8D0D-DEFB-4647-917B-16D7653618A4}"/>
    <cellStyle name="Porcentual 3 16" xfId="33849" xr:uid="{1C610F57-D356-4A20-ABCF-A1C63574FEA2}"/>
    <cellStyle name="Porcentual 3 17" xfId="33850" xr:uid="{0ADE976F-8567-4A12-8150-3C7A26AF8CD6}"/>
    <cellStyle name="Porcentual 3 18" xfId="33851" xr:uid="{B6E83F17-5192-4D23-9EF6-725D6BFFA42F}"/>
    <cellStyle name="Porcentual 3 19" xfId="33852" xr:uid="{2BB22461-0925-4220-BC2D-D8DED29D6992}"/>
    <cellStyle name="Porcentual 3 2" xfId="131" xr:uid="{41D4E486-75DB-45BA-9F74-4D67D61B86B3}"/>
    <cellStyle name="Porcentual 3 20" xfId="33853" xr:uid="{C9DD9BB1-5536-4492-9258-81A48EBD0DC5}"/>
    <cellStyle name="Porcentual 3 21" xfId="33854" xr:uid="{A9EFC9F0-B5E3-4C43-B8E5-241F5E448EBB}"/>
    <cellStyle name="Porcentual 3 22" xfId="33855" xr:uid="{82EA179C-3885-4414-A824-C4566E85B7DD}"/>
    <cellStyle name="Porcentual 3 23" xfId="33856" xr:uid="{34370837-A598-4832-BF88-A3AEA7F7740C}"/>
    <cellStyle name="Porcentual 3 24" xfId="33857" xr:uid="{E55B83B7-F505-4C90-A7C6-75C574AF9533}"/>
    <cellStyle name="Porcentual 3 25" xfId="33858" xr:uid="{1E2254DD-1671-43B8-BDBB-858D3DFB8AE6}"/>
    <cellStyle name="Porcentual 3 26" xfId="33859" xr:uid="{E22EEE24-55E0-48DC-9A6F-A3B701C4A499}"/>
    <cellStyle name="Porcentual 3 27" xfId="33860" xr:uid="{87867E83-5D75-4E8E-A386-95A057C24087}"/>
    <cellStyle name="Porcentual 3 28" xfId="33861" xr:uid="{073BF5C8-37D2-49B7-A2EE-4A0361C009B0}"/>
    <cellStyle name="Porcentual 3 29" xfId="33862" xr:uid="{90AA1964-866E-450E-B695-352CF2C7C0A4}"/>
    <cellStyle name="Porcentual 3 3" xfId="33863" xr:uid="{1D13983A-464D-4802-B13D-12BCB45E2857}"/>
    <cellStyle name="Porcentual 3 30" xfId="33864" xr:uid="{B21B8F03-CB45-4CF6-BE15-66CACE116E4E}"/>
    <cellStyle name="Porcentual 3 31" xfId="33865" xr:uid="{F242608D-DC53-44A2-99AE-F1D300CEC881}"/>
    <cellStyle name="Porcentual 3 32" xfId="33866" xr:uid="{F2A74018-6A7A-42EA-9F07-AF80027A994F}"/>
    <cellStyle name="Porcentual 3 33" xfId="33867" xr:uid="{F75914B3-7AAD-4134-AFDD-0BA6F97AC887}"/>
    <cellStyle name="Porcentual 3 34" xfId="33868" xr:uid="{B647FFEB-AF98-4DAE-AF28-D73CF9350124}"/>
    <cellStyle name="Porcentual 3 35" xfId="33869" xr:uid="{31FBCB6C-05F7-4961-98AF-C94D72A053AF}"/>
    <cellStyle name="Porcentual 3 36" xfId="33870" xr:uid="{FB93BCBE-00C0-45AC-9A95-2000A1AB2679}"/>
    <cellStyle name="Porcentual 3 37" xfId="33871" xr:uid="{E597836C-C2CB-41D6-A691-BE1C9A850C65}"/>
    <cellStyle name="Porcentual 3 38" xfId="33872" xr:uid="{D1D17FB2-4170-4DB9-94C1-F980B6E8D746}"/>
    <cellStyle name="Porcentual 3 39" xfId="33873" xr:uid="{96E4728D-35DB-40D8-B677-452A633AF3AF}"/>
    <cellStyle name="Porcentual 3 4" xfId="33874" xr:uid="{3F5541D0-9B85-4012-AB1A-4FAB972183F0}"/>
    <cellStyle name="Porcentual 3 40" xfId="33875" xr:uid="{5BD16C75-35CE-4FB9-8B83-C412A5A459C5}"/>
    <cellStyle name="Porcentual 3 41" xfId="33876" xr:uid="{66F443C8-6714-4175-A912-929B27EE632F}"/>
    <cellStyle name="Porcentual 3 42" xfId="33877" xr:uid="{5ACBA32A-C733-4B33-AC50-9C621EE19F42}"/>
    <cellStyle name="Porcentual 3 43" xfId="33878" xr:uid="{CC41D47E-1FEE-4D0A-B8D5-70D84433BF90}"/>
    <cellStyle name="Porcentual 3 44" xfId="33879" xr:uid="{F2354938-B979-4697-B327-4E741E88BFEA}"/>
    <cellStyle name="Porcentual 3 45" xfId="33880" xr:uid="{74B7E617-F00B-4DE2-A158-08D47849EA73}"/>
    <cellStyle name="Porcentual 3 46" xfId="33881" xr:uid="{5B32E7A3-79FC-4AB8-959A-5EE1027173EE}"/>
    <cellStyle name="Porcentual 3 47" xfId="33882" xr:uid="{B884B50C-F208-436B-B41D-18CDE85D79E5}"/>
    <cellStyle name="Porcentual 3 5" xfId="33883" xr:uid="{788CE1FE-E6C8-44AD-A070-A74EEC3DBA5E}"/>
    <cellStyle name="Porcentual 3 6" xfId="33884" xr:uid="{137AF669-C3FB-4F26-9A58-B40B4564B620}"/>
    <cellStyle name="Porcentual 3 7" xfId="33885" xr:uid="{B9574A4A-F6CE-4A10-8A98-AE40922327E8}"/>
    <cellStyle name="Porcentual 3 8" xfId="33886" xr:uid="{764B1FA3-5908-42AA-A111-F5D11EA10D7B}"/>
    <cellStyle name="Porcentual 3 9" xfId="33887" xr:uid="{C4924A48-5EB0-4DF5-8E3D-B97BECDD3586}"/>
    <cellStyle name="Porcentual 4" xfId="70" xr:uid="{BDC31B86-F28D-476F-8C45-B8F1B30D1994}"/>
    <cellStyle name="Porcentual 5" xfId="71" xr:uid="{5968897D-2FDA-4EE3-B993-82B07558C0CA}"/>
    <cellStyle name="Porcentual 6" xfId="72" xr:uid="{6F240145-E78C-4982-B172-6A0FD0CA620F}"/>
    <cellStyle name="Porcentual 7" xfId="73" xr:uid="{7D6764CB-2255-4CED-8484-E4A8195E7F55}"/>
    <cellStyle name="Porcentual 8" xfId="74" xr:uid="{00EA7DF5-5929-4F79-BEC6-219737390ADA}"/>
    <cellStyle name="Porcentual 9" xfId="77" xr:uid="{F4BCC27F-082D-4D47-B4CD-BCD5BFCFF28F}"/>
    <cellStyle name="Porcentual_PROYECTO SOL DE LA MOLINA" xfId="91" xr:uid="{427DC241-4668-4763-95FE-7E0F39D01ED8}"/>
    <cellStyle name="Salida 2" xfId="132" xr:uid="{265D8C29-F684-4ADB-9A4F-6106E475D352}"/>
    <cellStyle name="Salida 2 10" xfId="33888" xr:uid="{6FC70CA0-5EF6-4415-A8EF-317515FC1954}"/>
    <cellStyle name="Salida 2 10 10" xfId="33889" xr:uid="{170942C4-7722-4D67-AA5F-4F6FD8257592}"/>
    <cellStyle name="Salida 2 10 11" xfId="33890" xr:uid="{60ADFC3F-367F-4315-BC5A-E628D0CE33E2}"/>
    <cellStyle name="Salida 2 10 12" xfId="33891" xr:uid="{6E2C695C-6AE1-4288-A57B-2624D1B591A5}"/>
    <cellStyle name="Salida 2 10 13" xfId="33892" xr:uid="{AE36C757-A4A3-43FA-89BF-E6A086071278}"/>
    <cellStyle name="Salida 2 10 14" xfId="33893" xr:uid="{ABE8720E-5E70-461F-9DD4-D15DD1CA9F41}"/>
    <cellStyle name="Salida 2 10 15" xfId="33894" xr:uid="{BF711856-3446-4E3C-8EBF-247087D15C0E}"/>
    <cellStyle name="Salida 2 10 16" xfId="33895" xr:uid="{7D9187D8-85C0-46C2-A0E6-E411A48F964F}"/>
    <cellStyle name="Salida 2 10 17" xfId="33896" xr:uid="{BFBE0457-E3E2-4731-B331-B73A1DA04052}"/>
    <cellStyle name="Salida 2 10 18" xfId="33897" xr:uid="{B77D862B-53CA-4AD7-B1A7-47AC514F6040}"/>
    <cellStyle name="Salida 2 10 19" xfId="33898" xr:uid="{7D331020-3C46-4B4E-842F-EE55DD1CD6A5}"/>
    <cellStyle name="Salida 2 10 2" xfId="33899" xr:uid="{450F0622-7B97-467B-A89A-84C357D5F92C}"/>
    <cellStyle name="Salida 2 10 2 10" xfId="33900" xr:uid="{8ED431C8-4E46-42A1-BC0E-841E1F4A90E7}"/>
    <cellStyle name="Salida 2 10 2 11" xfId="33901" xr:uid="{90CFBCCE-5C84-4476-8BCC-6D2BAE51B315}"/>
    <cellStyle name="Salida 2 10 2 12" xfId="33902" xr:uid="{84E15478-5CD4-47F2-A172-B4F6CC297C18}"/>
    <cellStyle name="Salida 2 10 2 13" xfId="33903" xr:uid="{55608C37-C6D8-48A0-8FE9-871A9FFFBC26}"/>
    <cellStyle name="Salida 2 10 2 14" xfId="33904" xr:uid="{76735C91-B68C-4341-8877-3AF01F76A5F2}"/>
    <cellStyle name="Salida 2 10 2 15" xfId="33905" xr:uid="{B60EF44D-6AE7-413C-8BFE-41CFCBE6FC03}"/>
    <cellStyle name="Salida 2 10 2 16" xfId="33906" xr:uid="{7B88AAAF-83BB-4B39-92F1-7A8ABE90AEE0}"/>
    <cellStyle name="Salida 2 10 2 17" xfId="33907" xr:uid="{27F7BB14-4AD4-4A81-BD5D-BB8EF7591FAF}"/>
    <cellStyle name="Salida 2 10 2 18" xfId="33908" xr:uid="{D1C57CB0-7FFF-45C7-8F05-B98BFA526DA6}"/>
    <cellStyle name="Salida 2 10 2 19" xfId="33909" xr:uid="{CC7D4DF4-CAAB-4672-8390-FC06ECF127B9}"/>
    <cellStyle name="Salida 2 10 2 2" xfId="33910" xr:uid="{EC096AF0-7A53-4619-A09E-E04C27AE88F3}"/>
    <cellStyle name="Salida 2 10 2 20" xfId="33911" xr:uid="{14D32CB0-C952-4EEB-9D8B-C842EF020089}"/>
    <cellStyle name="Salida 2 10 2 21" xfId="33912" xr:uid="{37F1C4A2-300E-44D9-9F2A-9F3ED4DB4C0C}"/>
    <cellStyle name="Salida 2 10 2 22" xfId="33913" xr:uid="{D3DB4DEF-FD16-48E0-A464-DD1E8BFA5E6E}"/>
    <cellStyle name="Salida 2 10 2 23" xfId="33914" xr:uid="{0D16C947-5DFF-446E-925C-CACBBC347649}"/>
    <cellStyle name="Salida 2 10 2 24" xfId="33915" xr:uid="{938CEB0F-0E10-4265-BCD1-9AE5CDC545D0}"/>
    <cellStyle name="Salida 2 10 2 25" xfId="33916" xr:uid="{88BBDFF5-42EE-4A6B-AB85-F5D6E523B31E}"/>
    <cellStyle name="Salida 2 10 2 26" xfId="33917" xr:uid="{16FB3585-CAC0-48F9-96D0-63AF10BF9068}"/>
    <cellStyle name="Salida 2 10 2 27" xfId="33918" xr:uid="{87098152-0023-44AB-B81B-530EC75011BB}"/>
    <cellStyle name="Salida 2 10 2 28" xfId="33919" xr:uid="{0CA53DBC-C71E-4D88-B3F7-08A1961DE615}"/>
    <cellStyle name="Salida 2 10 2 29" xfId="33920" xr:uid="{58B93138-5707-4732-B8B1-7A0A807A3916}"/>
    <cellStyle name="Salida 2 10 2 3" xfId="33921" xr:uid="{BB6F4298-5BE7-4302-9AC2-5144353A96A0}"/>
    <cellStyle name="Salida 2 10 2 30" xfId="33922" xr:uid="{1B6CDF2D-BFB6-403C-828E-87C10FD06650}"/>
    <cellStyle name="Salida 2 10 2 31" xfId="33923" xr:uid="{F6394552-9FE9-470B-926E-C1DC0A757A37}"/>
    <cellStyle name="Salida 2 10 2 4" xfId="33924" xr:uid="{FD22C47C-809A-4E55-8E83-E255A43EC9B1}"/>
    <cellStyle name="Salida 2 10 2 5" xfId="33925" xr:uid="{4FC39C1A-7C2B-49FE-9FB8-9101B471D0D4}"/>
    <cellStyle name="Salida 2 10 2 6" xfId="33926" xr:uid="{A70AAC40-DDB6-4831-9B37-12A70E09BADD}"/>
    <cellStyle name="Salida 2 10 2 7" xfId="33927" xr:uid="{9EB1F479-B35F-4E0A-BF02-D5A3636CE36A}"/>
    <cellStyle name="Salida 2 10 2 8" xfId="33928" xr:uid="{F1B0FC9B-7E1A-4F7E-A842-3D8C0D86F86E}"/>
    <cellStyle name="Salida 2 10 2 9" xfId="33929" xr:uid="{F9105ABF-8328-4FD9-8CC0-7C1C271DA299}"/>
    <cellStyle name="Salida 2 10 20" xfId="33930" xr:uid="{D9EF98DA-7774-4AA2-8058-36FBBFA577AA}"/>
    <cellStyle name="Salida 2 10 21" xfId="33931" xr:uid="{8072CFA5-6AD7-42EB-9DD7-5F20256B6710}"/>
    <cellStyle name="Salida 2 10 22" xfId="33932" xr:uid="{9F6A48C6-884B-4753-954A-3A163D8F5658}"/>
    <cellStyle name="Salida 2 10 23" xfId="33933" xr:uid="{95F5A4DE-828F-4D42-96A2-EF4BD7E00689}"/>
    <cellStyle name="Salida 2 10 24" xfId="33934" xr:uid="{DEE99C81-64B8-427E-A0A2-A4875A3FA86E}"/>
    <cellStyle name="Salida 2 10 25" xfId="33935" xr:uid="{EBEBE356-7830-468D-8117-A81241942123}"/>
    <cellStyle name="Salida 2 10 26" xfId="33936" xr:uid="{EB05DCE6-D68A-42E1-8851-5678D96A43D9}"/>
    <cellStyle name="Salida 2 10 27" xfId="33937" xr:uid="{D29F7077-D564-4CE9-BD05-C215FE6D25CA}"/>
    <cellStyle name="Salida 2 10 28" xfId="33938" xr:uid="{5A5F53E5-20F1-4467-B84A-FD3413A695BD}"/>
    <cellStyle name="Salida 2 10 29" xfId="33939" xr:uid="{77EFEE8E-764B-400F-8923-107147E9EA96}"/>
    <cellStyle name="Salida 2 10 3" xfId="33940" xr:uid="{49A41AC9-9F74-4BC4-B5B5-BEC30BAF6C16}"/>
    <cellStyle name="Salida 2 10 30" xfId="33941" xr:uid="{23486F33-FE65-4635-A901-E01494E8A6EF}"/>
    <cellStyle name="Salida 2 10 31" xfId="33942" xr:uid="{B8B2D787-1B5E-4F4A-9587-A8D7D58FD07D}"/>
    <cellStyle name="Salida 2 10 32" xfId="33943" xr:uid="{2575E61C-6602-4A61-92AB-763DBABCEA97}"/>
    <cellStyle name="Salida 2 10 4" xfId="33944" xr:uid="{86D2EE90-7153-46B8-87D6-16B5B80A97FB}"/>
    <cellStyle name="Salida 2 10 5" xfId="33945" xr:uid="{2156EF41-4064-42D5-8A07-06094DA1FD2A}"/>
    <cellStyle name="Salida 2 10 6" xfId="33946" xr:uid="{FDBC63F1-350E-41E5-B1BC-09B2B56A7833}"/>
    <cellStyle name="Salida 2 10 7" xfId="33947" xr:uid="{13783ABF-6BBA-43C6-82C4-FF6A70A3AD66}"/>
    <cellStyle name="Salida 2 10 8" xfId="33948" xr:uid="{A0FDFB7C-C405-45AB-97FF-025CB537F7DB}"/>
    <cellStyle name="Salida 2 10 9" xfId="33949" xr:uid="{4AADD527-E2E0-4750-89EC-CDCDDDC17218}"/>
    <cellStyle name="Salida 2 11" xfId="33950" xr:uid="{E7513B12-4BE5-4684-8360-11DA26368B56}"/>
    <cellStyle name="Salida 2 11 10" xfId="33951" xr:uid="{BEE2189D-C466-40B7-9D4D-64F942C7EB83}"/>
    <cellStyle name="Salida 2 11 11" xfId="33952" xr:uid="{A12ACBED-F741-498B-B5CF-EC281EFCB951}"/>
    <cellStyle name="Salida 2 11 12" xfId="33953" xr:uid="{D0878446-EB84-4221-9077-C9C58DE64163}"/>
    <cellStyle name="Salida 2 11 13" xfId="33954" xr:uid="{4E312A50-D879-45BE-B9F0-57E8A415E88C}"/>
    <cellStyle name="Salida 2 11 14" xfId="33955" xr:uid="{3C4A6D03-1A5A-461B-A211-821ABA181CC4}"/>
    <cellStyle name="Salida 2 11 15" xfId="33956" xr:uid="{D28291BB-1E41-4B2F-BA02-70B0820213C4}"/>
    <cellStyle name="Salida 2 11 16" xfId="33957" xr:uid="{583E8A7C-2542-486F-8148-2A01923A45D4}"/>
    <cellStyle name="Salida 2 11 17" xfId="33958" xr:uid="{0435F5B3-6AB4-4B01-9784-FEDBA26D9715}"/>
    <cellStyle name="Salida 2 11 18" xfId="33959" xr:uid="{8AD53AEF-F264-4C72-8715-345230105C8F}"/>
    <cellStyle name="Salida 2 11 19" xfId="33960" xr:uid="{6318CA5D-F2EC-42FA-AB4C-12CBA741C50B}"/>
    <cellStyle name="Salida 2 11 2" xfId="33961" xr:uid="{431B112B-35A2-4752-A538-D53AA772A445}"/>
    <cellStyle name="Salida 2 11 20" xfId="33962" xr:uid="{9B8E49A0-FDC5-4E83-9ACD-FBD3B181FFBC}"/>
    <cellStyle name="Salida 2 11 21" xfId="33963" xr:uid="{8DC4DB08-B83D-432D-89A6-0ED6157D3EF5}"/>
    <cellStyle name="Salida 2 11 22" xfId="33964" xr:uid="{2D2D837C-AF3B-47AE-A0A8-80D4A64BC4A7}"/>
    <cellStyle name="Salida 2 11 23" xfId="33965" xr:uid="{A87CFF8C-9576-45F9-84B5-EA12619423BE}"/>
    <cellStyle name="Salida 2 11 24" xfId="33966" xr:uid="{C15E23A7-AB9C-4B23-9515-A314A21D8C00}"/>
    <cellStyle name="Salida 2 11 25" xfId="33967" xr:uid="{82D4057C-055B-49B1-A4BD-E8D941F921A5}"/>
    <cellStyle name="Salida 2 11 26" xfId="33968" xr:uid="{706B66FC-F89A-40CA-9D57-A36967FDAE14}"/>
    <cellStyle name="Salida 2 11 27" xfId="33969" xr:uid="{715F5D59-06C6-4EA0-84A6-137124C4326C}"/>
    <cellStyle name="Salida 2 11 28" xfId="33970" xr:uid="{72B97D25-9652-43F3-8C93-9B7B874E9D15}"/>
    <cellStyle name="Salida 2 11 29" xfId="33971" xr:uid="{66B9EC9C-4AEE-4293-B6CD-E6CC1709F550}"/>
    <cellStyle name="Salida 2 11 3" xfId="33972" xr:uid="{F1573953-5FE5-4100-9D70-52E84D4F7BDC}"/>
    <cellStyle name="Salida 2 11 30" xfId="33973" xr:uid="{8BBD15B6-EDD4-4E02-A2EE-2C5B1313035A}"/>
    <cellStyle name="Salida 2 11 31" xfId="33974" xr:uid="{D6579087-F188-4099-AE2E-A9F43ADA1C81}"/>
    <cellStyle name="Salida 2 11 4" xfId="33975" xr:uid="{17A63744-D351-41D6-BC5C-CDD06DB0D073}"/>
    <cellStyle name="Salida 2 11 5" xfId="33976" xr:uid="{E87F754F-7937-44A1-840F-F04BD8C43B08}"/>
    <cellStyle name="Salida 2 11 6" xfId="33977" xr:uid="{528394C2-8C89-42C9-B02D-A9BB47C386E4}"/>
    <cellStyle name="Salida 2 11 7" xfId="33978" xr:uid="{7F86835F-DDA1-4ACB-9F83-47165B0A79BF}"/>
    <cellStyle name="Salida 2 11 8" xfId="33979" xr:uid="{18C940E2-E254-45CE-A051-98878613C88F}"/>
    <cellStyle name="Salida 2 11 9" xfId="33980" xr:uid="{4339145A-19B0-4D2A-918F-78EB67ACA7CE}"/>
    <cellStyle name="Salida 2 12" xfId="33981" xr:uid="{882D0775-54B8-4DB8-B5C5-8EDFA5F45F80}"/>
    <cellStyle name="Salida 2 12 10" xfId="33982" xr:uid="{8E18CCDD-4886-44ED-8E34-4163A6EB2D05}"/>
    <cellStyle name="Salida 2 12 11" xfId="33983" xr:uid="{99F9DC04-14B9-4D84-82B5-D8ACC4F6DFC0}"/>
    <cellStyle name="Salida 2 12 12" xfId="33984" xr:uid="{10D4B485-998B-4B53-9A5E-E1F3C3D3A7E9}"/>
    <cellStyle name="Salida 2 12 13" xfId="33985" xr:uid="{A63A91AD-DDEA-4EF7-827C-66565FE5987B}"/>
    <cellStyle name="Salida 2 12 14" xfId="33986" xr:uid="{3539F1CC-0345-43E5-BF8B-91EDE4B7ED40}"/>
    <cellStyle name="Salida 2 12 15" xfId="33987" xr:uid="{6E0755E2-9B3B-4214-8F1A-D14CD7CA9254}"/>
    <cellStyle name="Salida 2 12 16" xfId="33988" xr:uid="{1DE76542-5677-402B-AB6E-BE679712A328}"/>
    <cellStyle name="Salida 2 12 17" xfId="33989" xr:uid="{0E70538C-2426-481F-9F34-3B7D4EFF811D}"/>
    <cellStyle name="Salida 2 12 18" xfId="33990" xr:uid="{F689214F-F67E-4C18-8C0B-04DAEB9FD70E}"/>
    <cellStyle name="Salida 2 12 19" xfId="33991" xr:uid="{33579A89-7356-4F08-8F60-473E676975D0}"/>
    <cellStyle name="Salida 2 12 2" xfId="33992" xr:uid="{E10B46C5-487E-4FBA-9410-5FE91BB595FB}"/>
    <cellStyle name="Salida 2 12 20" xfId="33993" xr:uid="{64C5BCD5-3BBB-466C-B326-E600FEDF6816}"/>
    <cellStyle name="Salida 2 12 21" xfId="33994" xr:uid="{D8FB9CB3-9EC0-49F1-8D16-D2F726B08A56}"/>
    <cellStyle name="Salida 2 12 22" xfId="33995" xr:uid="{F544AED1-445C-40B4-A666-66F248766CAE}"/>
    <cellStyle name="Salida 2 12 23" xfId="33996" xr:uid="{B0E78C8C-ED59-4EF6-97EA-44D7C38B1D24}"/>
    <cellStyle name="Salida 2 12 24" xfId="33997" xr:uid="{860CFAEC-BB7A-45F7-93F4-65A869AA4FF7}"/>
    <cellStyle name="Salida 2 12 25" xfId="33998" xr:uid="{4CFC7712-1C78-40DC-8EC1-187E93841BC8}"/>
    <cellStyle name="Salida 2 12 26" xfId="33999" xr:uid="{17611EC0-A5A6-44D9-9EAF-7E56BA78E39F}"/>
    <cellStyle name="Salida 2 12 27" xfId="34000" xr:uid="{89E41815-BF44-4218-92C2-5BB69E157A7A}"/>
    <cellStyle name="Salida 2 12 28" xfId="34001" xr:uid="{A8BB4504-A61F-403C-B626-BD3690BDCD60}"/>
    <cellStyle name="Salida 2 12 29" xfId="34002" xr:uid="{0470746B-5E2C-4FB7-98D2-9F92A0093880}"/>
    <cellStyle name="Salida 2 12 3" xfId="34003" xr:uid="{2D1E1AEF-66B7-446D-AAC7-41E4FDC94CA2}"/>
    <cellStyle name="Salida 2 12 30" xfId="34004" xr:uid="{369DC133-B685-47A7-8F65-E7367847EF5B}"/>
    <cellStyle name="Salida 2 12 31" xfId="34005" xr:uid="{B33AEA6E-19CE-46A6-AC83-9BE5FEAB6632}"/>
    <cellStyle name="Salida 2 12 4" xfId="34006" xr:uid="{E2CA0520-8710-4A9B-90EC-AC8BE72F9B42}"/>
    <cellStyle name="Salida 2 12 5" xfId="34007" xr:uid="{2165D504-F4FC-46E1-A2AB-80F4EB7D500D}"/>
    <cellStyle name="Salida 2 12 6" xfId="34008" xr:uid="{0E4B7ED7-CFE1-424A-9736-5615C8571B3A}"/>
    <cellStyle name="Salida 2 12 7" xfId="34009" xr:uid="{74123C70-68BF-4A67-A0CA-14B8A3B4FAFD}"/>
    <cellStyle name="Salida 2 12 8" xfId="34010" xr:uid="{37B56717-E81C-41A7-B5AE-A75D399CAD4B}"/>
    <cellStyle name="Salida 2 12 9" xfId="34011" xr:uid="{4A76AD22-EAE8-40B3-97AB-E09A8AB27249}"/>
    <cellStyle name="Salida 2 13" xfId="34012" xr:uid="{48747B1D-21A3-4C3A-AD12-ED7091ECB784}"/>
    <cellStyle name="Salida 2 14" xfId="34013" xr:uid="{EAE2F937-9781-42D8-B15D-11B1CD53D8AE}"/>
    <cellStyle name="Salida 2 15" xfId="34014" xr:uid="{3AAFEBE5-E701-427E-A00D-7E095D5E203E}"/>
    <cellStyle name="Salida 2 16" xfId="34015" xr:uid="{560294F6-70F0-4FB0-9D42-2A45E85DE5D5}"/>
    <cellStyle name="Salida 2 17" xfId="34016" xr:uid="{A872ECE8-1CFA-4CE2-A825-DAE09BD60929}"/>
    <cellStyle name="Salida 2 18" xfId="34017" xr:uid="{73B12FE5-7F22-440B-B1B5-4C974624AE3A}"/>
    <cellStyle name="Salida 2 19" xfId="34018" xr:uid="{B329145B-38A0-4322-BF87-2F38B1690E4E}"/>
    <cellStyle name="Salida 2 2" xfId="34019" xr:uid="{F4C290A4-6763-4DE4-A6BA-7E21F128D9AB}"/>
    <cellStyle name="Salida 2 2 10" xfId="34020" xr:uid="{596E3EA6-96C2-411E-AAFB-D4B665370D92}"/>
    <cellStyle name="Salida 2 2 11" xfId="34021" xr:uid="{AFFB8E31-4DEE-4E44-AED4-88DC09F55506}"/>
    <cellStyle name="Salida 2 2 12" xfId="34022" xr:uid="{638057F3-92EA-4950-9AD0-D57EA2D3F6A2}"/>
    <cellStyle name="Salida 2 2 13" xfId="34023" xr:uid="{2A4F62E9-9755-41E0-9D9B-2612622BF55F}"/>
    <cellStyle name="Salida 2 2 14" xfId="34024" xr:uid="{A85C37E4-EAA3-4A68-B671-DC8DFE14821B}"/>
    <cellStyle name="Salida 2 2 15" xfId="34025" xr:uid="{0677737B-A33B-4D81-BDE6-AB685958A52F}"/>
    <cellStyle name="Salida 2 2 16" xfId="34026" xr:uid="{29241D7D-45C1-4C93-9054-8CF1CA159CD0}"/>
    <cellStyle name="Salida 2 2 17" xfId="34027" xr:uid="{B562E55B-9090-451C-A9B0-D0A9258A8139}"/>
    <cellStyle name="Salida 2 2 18" xfId="34028" xr:uid="{553210AC-31DB-4CF9-AE72-51C6B95D3930}"/>
    <cellStyle name="Salida 2 2 19" xfId="34029" xr:uid="{AC7DA093-9B9E-4141-89AF-A0265EDF3037}"/>
    <cellStyle name="Salida 2 2 2" xfId="34030" xr:uid="{4CA948A7-3DA6-4BCB-AE99-8EE56941145D}"/>
    <cellStyle name="Salida 2 2 2 10" xfId="34031" xr:uid="{A775267F-0ACC-488A-989B-FDC842AF3D99}"/>
    <cellStyle name="Salida 2 2 2 11" xfId="34032" xr:uid="{FEC6E65F-6B60-463F-9BE7-0E1D31F43DAA}"/>
    <cellStyle name="Salida 2 2 2 12" xfId="34033" xr:uid="{D064C08C-4589-42C4-83FC-D967B94C9926}"/>
    <cellStyle name="Salida 2 2 2 13" xfId="34034" xr:uid="{C3BAC307-3000-442F-8A4A-2DDB6821BE5F}"/>
    <cellStyle name="Salida 2 2 2 14" xfId="34035" xr:uid="{5FC7D871-E199-4BDA-9760-00581E45FADB}"/>
    <cellStyle name="Salida 2 2 2 15" xfId="34036" xr:uid="{A1F95D2D-3B3A-4ECB-9B03-53168D479DA6}"/>
    <cellStyle name="Salida 2 2 2 16" xfId="34037" xr:uid="{DED3CCA0-722B-4547-A1D9-B96FD75F385B}"/>
    <cellStyle name="Salida 2 2 2 17" xfId="34038" xr:uid="{72902553-50BB-4BD8-8405-60244915EA48}"/>
    <cellStyle name="Salida 2 2 2 18" xfId="34039" xr:uid="{6D357D93-44BE-4F80-B44E-B0A0994AB61D}"/>
    <cellStyle name="Salida 2 2 2 19" xfId="34040" xr:uid="{EB040042-0E7C-4B39-B24B-FEDF49261546}"/>
    <cellStyle name="Salida 2 2 2 2" xfId="34041" xr:uid="{0735CA27-DE3D-490A-892F-1B12560B8066}"/>
    <cellStyle name="Salida 2 2 2 2 10" xfId="34042" xr:uid="{D6A29F12-CB00-4A54-B89B-2017D6C66C34}"/>
    <cellStyle name="Salida 2 2 2 2 11" xfId="34043" xr:uid="{6AFE80F5-32FD-4548-9789-97ACB08E084D}"/>
    <cellStyle name="Salida 2 2 2 2 12" xfId="34044" xr:uid="{EAAA9368-F28B-4519-8E17-C73E834F2446}"/>
    <cellStyle name="Salida 2 2 2 2 13" xfId="34045" xr:uid="{7E6110B9-A23B-456F-830D-2A9636DBB864}"/>
    <cellStyle name="Salida 2 2 2 2 14" xfId="34046" xr:uid="{D75FF6F5-66AB-468C-8986-6A07CA4331A1}"/>
    <cellStyle name="Salida 2 2 2 2 15" xfId="34047" xr:uid="{0906BE40-0294-46DB-891B-FAE3D0C134BB}"/>
    <cellStyle name="Salida 2 2 2 2 16" xfId="34048" xr:uid="{849E8A9D-6040-4F25-938A-3E5364759669}"/>
    <cellStyle name="Salida 2 2 2 2 17" xfId="34049" xr:uid="{62CD9706-4BED-4381-996D-BB9A571BF8A3}"/>
    <cellStyle name="Salida 2 2 2 2 18" xfId="34050" xr:uid="{49594818-27C1-4B4D-AA93-2CD8B7A1D48E}"/>
    <cellStyle name="Salida 2 2 2 2 19" xfId="34051" xr:uid="{BD7666C7-E63B-4F2C-ABDA-02AE3AD0B3D7}"/>
    <cellStyle name="Salida 2 2 2 2 2" xfId="34052" xr:uid="{5E107F53-8D49-4BC5-ADBF-0B6E8E21B76D}"/>
    <cellStyle name="Salida 2 2 2 2 2 10" xfId="34053" xr:uid="{FD667B39-6730-45F1-977E-7055C4552BA2}"/>
    <cellStyle name="Salida 2 2 2 2 2 11" xfId="34054" xr:uid="{F434F821-AAFC-4030-BDE9-6F2CDB882340}"/>
    <cellStyle name="Salida 2 2 2 2 2 12" xfId="34055" xr:uid="{876D60F0-53A2-4580-A5D8-CE60AFA71EE6}"/>
    <cellStyle name="Salida 2 2 2 2 2 13" xfId="34056" xr:uid="{E6448D9C-FD66-47C7-B7D2-340710F9EB10}"/>
    <cellStyle name="Salida 2 2 2 2 2 14" xfId="34057" xr:uid="{D79DF84C-9114-496E-8228-B0A723172921}"/>
    <cellStyle name="Salida 2 2 2 2 2 15" xfId="34058" xr:uid="{D0177516-76D8-4307-9758-02533AACEF59}"/>
    <cellStyle name="Salida 2 2 2 2 2 16" xfId="34059" xr:uid="{A4231CB9-A294-4CED-92EC-9928E5596598}"/>
    <cellStyle name="Salida 2 2 2 2 2 17" xfId="34060" xr:uid="{970CA570-9479-4379-B78E-5432C33DE6DF}"/>
    <cellStyle name="Salida 2 2 2 2 2 18" xfId="34061" xr:uid="{4758334A-1A9B-438F-977A-BA56B0E0D803}"/>
    <cellStyle name="Salida 2 2 2 2 2 19" xfId="34062" xr:uid="{2413EE8E-3BD1-4ECE-AC33-0F2B49B017B6}"/>
    <cellStyle name="Salida 2 2 2 2 2 2" xfId="34063" xr:uid="{F9AB326F-744B-4DB4-A7E0-321F77E052AE}"/>
    <cellStyle name="Salida 2 2 2 2 2 20" xfId="34064" xr:uid="{DF007719-268A-41FD-8FD0-C4D8D0CD4312}"/>
    <cellStyle name="Salida 2 2 2 2 2 21" xfId="34065" xr:uid="{0DE787B6-12C8-4B3D-8654-3D4462DD6E00}"/>
    <cellStyle name="Salida 2 2 2 2 2 22" xfId="34066" xr:uid="{11AE5569-570A-49B1-9583-5577517E5C1C}"/>
    <cellStyle name="Salida 2 2 2 2 2 23" xfId="34067" xr:uid="{847505EE-B450-430F-9CE2-5EEDC18E01EE}"/>
    <cellStyle name="Salida 2 2 2 2 2 24" xfId="34068" xr:uid="{8A56ABE9-DA07-46C8-BB7F-2AF6D3AC0CCF}"/>
    <cellStyle name="Salida 2 2 2 2 2 25" xfId="34069" xr:uid="{263F6293-3DFA-439B-981F-094A3713CA3A}"/>
    <cellStyle name="Salida 2 2 2 2 2 26" xfId="34070" xr:uid="{3AC1B07E-7917-4CC4-ABFB-4D3A398FCA32}"/>
    <cellStyle name="Salida 2 2 2 2 2 27" xfId="34071" xr:uid="{A54329DC-C4EA-49B3-A635-A9E105B007B6}"/>
    <cellStyle name="Salida 2 2 2 2 2 28" xfId="34072" xr:uid="{636C9399-07E8-4213-9F7E-7826EC4F0B69}"/>
    <cellStyle name="Salida 2 2 2 2 2 29" xfId="34073" xr:uid="{7911AC50-3FDE-4C1D-8DFC-79F26A8E8E91}"/>
    <cellStyle name="Salida 2 2 2 2 2 3" xfId="34074" xr:uid="{A1DDEA37-3600-482B-A461-442A0E6AF509}"/>
    <cellStyle name="Salida 2 2 2 2 2 30" xfId="34075" xr:uid="{B0CAB90B-8047-42D2-AEBA-5E140A386C33}"/>
    <cellStyle name="Salida 2 2 2 2 2 31" xfId="34076" xr:uid="{50847E36-702D-4E59-A7A5-13B49699FC29}"/>
    <cellStyle name="Salida 2 2 2 2 2 4" xfId="34077" xr:uid="{C22034D2-BE8F-4A53-89FD-78B95FE4D853}"/>
    <cellStyle name="Salida 2 2 2 2 2 5" xfId="34078" xr:uid="{8F3A03D8-F85D-4272-AB0C-BD1E4CBE8682}"/>
    <cellStyle name="Salida 2 2 2 2 2 6" xfId="34079" xr:uid="{AF847FC5-8C54-4ABC-BE97-8EC11EBCDE70}"/>
    <cellStyle name="Salida 2 2 2 2 2 7" xfId="34080" xr:uid="{F0EB6628-FAC2-4A92-8CFB-6673DF4D5D48}"/>
    <cellStyle name="Salida 2 2 2 2 2 8" xfId="34081" xr:uid="{519EE09A-E58E-4DE3-AD6A-65E08F348E6F}"/>
    <cellStyle name="Salida 2 2 2 2 2 9" xfId="34082" xr:uid="{EECFCF7C-21D0-438A-8761-B723EFC4B5C2}"/>
    <cellStyle name="Salida 2 2 2 2 20" xfId="34083" xr:uid="{4145432E-6777-4472-B0BB-6AB3C049BD23}"/>
    <cellStyle name="Salida 2 2 2 2 21" xfId="34084" xr:uid="{AA2DEDFE-CE29-4364-941B-DB21DBE8B544}"/>
    <cellStyle name="Salida 2 2 2 2 22" xfId="34085" xr:uid="{B9C3E77D-AEB7-4610-9475-F5B42FD1F523}"/>
    <cellStyle name="Salida 2 2 2 2 23" xfId="34086" xr:uid="{985DB203-9F23-457A-95A6-C1B908D1C8C6}"/>
    <cellStyle name="Salida 2 2 2 2 24" xfId="34087" xr:uid="{C6A33344-5EDE-404C-A87B-43003632CC9B}"/>
    <cellStyle name="Salida 2 2 2 2 25" xfId="34088" xr:uid="{0A3B7956-3753-445B-B810-6E9D9499908F}"/>
    <cellStyle name="Salida 2 2 2 2 26" xfId="34089" xr:uid="{FC151D7F-F8FF-4345-8485-AF84F1EC9DCC}"/>
    <cellStyle name="Salida 2 2 2 2 27" xfId="34090" xr:uid="{93B955E8-86BD-4C53-9AA0-AFE135EB1638}"/>
    <cellStyle name="Salida 2 2 2 2 28" xfId="34091" xr:uid="{C5B561CF-DCA4-4CE1-A629-3D02015637BB}"/>
    <cellStyle name="Salida 2 2 2 2 29" xfId="34092" xr:uid="{C76A9BF6-82F4-4D4D-9B03-BAD387FADAA6}"/>
    <cellStyle name="Salida 2 2 2 2 3" xfId="34093" xr:uid="{DB1E8658-0B76-43A6-8C5C-62F06C5F723D}"/>
    <cellStyle name="Salida 2 2 2 2 3 10" xfId="34094" xr:uid="{1555D0F9-5B1A-44B4-A8FA-63F2D5DE5ABC}"/>
    <cellStyle name="Salida 2 2 2 2 3 11" xfId="34095" xr:uid="{6257ABC2-87AF-4C39-9DF8-1C4454592DA9}"/>
    <cellStyle name="Salida 2 2 2 2 3 12" xfId="34096" xr:uid="{CF487993-AFA4-490B-BCA7-B7BB957881AA}"/>
    <cellStyle name="Salida 2 2 2 2 3 13" xfId="34097" xr:uid="{F34BAF37-7045-4FF3-8D4D-A801EF78CC6C}"/>
    <cellStyle name="Salida 2 2 2 2 3 14" xfId="34098" xr:uid="{3F0C31F0-8B57-4491-802B-2DB177E1AEF1}"/>
    <cellStyle name="Salida 2 2 2 2 3 15" xfId="34099" xr:uid="{C05ECD76-7990-48EB-96F7-A115FAC0AD37}"/>
    <cellStyle name="Salida 2 2 2 2 3 16" xfId="34100" xr:uid="{225D056E-8C22-44CE-AA7C-D79A5DB733CF}"/>
    <cellStyle name="Salida 2 2 2 2 3 17" xfId="34101" xr:uid="{6FA78472-D463-47D3-B8FE-2DA53A9A2374}"/>
    <cellStyle name="Salida 2 2 2 2 3 18" xfId="34102" xr:uid="{5ED75699-1552-4095-8F75-FF4AF5B28CC5}"/>
    <cellStyle name="Salida 2 2 2 2 3 19" xfId="34103" xr:uid="{5F7009C7-EECA-4FBF-A5A0-19BA27420CE2}"/>
    <cellStyle name="Salida 2 2 2 2 3 2" xfId="34104" xr:uid="{33D47C97-1370-4845-8BA6-29918743FF50}"/>
    <cellStyle name="Salida 2 2 2 2 3 20" xfId="34105" xr:uid="{38F80DB5-EC29-407E-A0AB-423CEED32E47}"/>
    <cellStyle name="Salida 2 2 2 2 3 21" xfId="34106" xr:uid="{BFAA12B1-3A6F-48F0-B0FC-95F752CC2E3E}"/>
    <cellStyle name="Salida 2 2 2 2 3 22" xfId="34107" xr:uid="{123103AE-307F-4433-A6DE-5119369B0647}"/>
    <cellStyle name="Salida 2 2 2 2 3 23" xfId="34108" xr:uid="{203F6274-FE21-4EC2-BCD9-7081FBD0C65F}"/>
    <cellStyle name="Salida 2 2 2 2 3 24" xfId="34109" xr:uid="{D45BC057-7E0F-4818-BDD9-954E8B2A8CB8}"/>
    <cellStyle name="Salida 2 2 2 2 3 25" xfId="34110" xr:uid="{C5C12C9F-1257-476A-A060-B7433765418B}"/>
    <cellStyle name="Salida 2 2 2 2 3 26" xfId="34111" xr:uid="{0D7C5FB5-EFAD-48A3-A5DF-F3502A033E4C}"/>
    <cellStyle name="Salida 2 2 2 2 3 27" xfId="34112" xr:uid="{9CCAD390-AF1D-4907-966C-F0419D927559}"/>
    <cellStyle name="Salida 2 2 2 2 3 28" xfId="34113" xr:uid="{3E823A44-A8E8-4498-ABAD-570134715437}"/>
    <cellStyle name="Salida 2 2 2 2 3 29" xfId="34114" xr:uid="{5A62FE41-894E-4408-91F4-1C566C99345A}"/>
    <cellStyle name="Salida 2 2 2 2 3 3" xfId="34115" xr:uid="{C99E10CD-540C-415C-BCCA-4B425FB08679}"/>
    <cellStyle name="Salida 2 2 2 2 3 30" xfId="34116" xr:uid="{6E378F82-729D-4561-B02C-BC1F4AF5FAB7}"/>
    <cellStyle name="Salida 2 2 2 2 3 31" xfId="34117" xr:uid="{2F029BB0-6BB3-4927-ACEA-FAA998253079}"/>
    <cellStyle name="Salida 2 2 2 2 3 4" xfId="34118" xr:uid="{FFE7C1E5-8758-4112-8753-BDD9770D54B5}"/>
    <cellStyle name="Salida 2 2 2 2 3 5" xfId="34119" xr:uid="{77B7BA13-513C-4C9D-8CC3-9E7E9A887BAE}"/>
    <cellStyle name="Salida 2 2 2 2 3 6" xfId="34120" xr:uid="{3CF66D6A-DBAA-49A4-8525-156B92AFCAB1}"/>
    <cellStyle name="Salida 2 2 2 2 3 7" xfId="34121" xr:uid="{6D47B71C-2DA9-488D-8085-E0462F25EDEC}"/>
    <cellStyle name="Salida 2 2 2 2 3 8" xfId="34122" xr:uid="{8EE238D4-550A-42AB-AB6A-8AAB5AFE4A26}"/>
    <cellStyle name="Salida 2 2 2 2 3 9" xfId="34123" xr:uid="{B8A7D601-C055-4EB1-BBBC-CCE0504F4E37}"/>
    <cellStyle name="Salida 2 2 2 2 30" xfId="34124" xr:uid="{06186358-1EB2-44C1-BF2E-22972E68472A}"/>
    <cellStyle name="Salida 2 2 2 2 31" xfId="34125" xr:uid="{EEA32994-5777-470C-A8B7-54BED8A9602B}"/>
    <cellStyle name="Salida 2 2 2 2 32" xfId="34126" xr:uid="{49A71E34-FAE8-45EF-A4D9-1E430492AC7C}"/>
    <cellStyle name="Salida 2 2 2 2 33" xfId="34127" xr:uid="{B15B3E12-66DC-40D6-B0DB-02993A9736D4}"/>
    <cellStyle name="Salida 2 2 2 2 4" xfId="34128" xr:uid="{EA491448-FD23-4CF2-97A3-834051D6A9E9}"/>
    <cellStyle name="Salida 2 2 2 2 5" xfId="34129" xr:uid="{93A69B28-D273-4EA9-A8A7-70C0FBB3C6DE}"/>
    <cellStyle name="Salida 2 2 2 2 6" xfId="34130" xr:uid="{1651F4E1-3C01-4F98-B0DD-3D6C2AC82C34}"/>
    <cellStyle name="Salida 2 2 2 2 7" xfId="34131" xr:uid="{F8FF58DB-D7B7-4AC6-ADF3-C979A392A949}"/>
    <cellStyle name="Salida 2 2 2 2 8" xfId="34132" xr:uid="{F687825B-ADAC-46C9-A605-D2B2405B3718}"/>
    <cellStyle name="Salida 2 2 2 2 9" xfId="34133" xr:uid="{418530A7-11F3-495E-B4C5-12CE31B7CFA3}"/>
    <cellStyle name="Salida 2 2 2 20" xfId="34134" xr:uid="{3DB501EB-7B1B-47C9-93C8-B021CB2C3CE7}"/>
    <cellStyle name="Salida 2 2 2 21" xfId="34135" xr:uid="{8E506159-658A-435F-AA8C-6C4FBB953FAF}"/>
    <cellStyle name="Salida 2 2 2 22" xfId="34136" xr:uid="{CFDCC69D-88B8-4D1C-8651-E08030A50826}"/>
    <cellStyle name="Salida 2 2 2 23" xfId="34137" xr:uid="{BED2856F-CAF2-4503-A941-2E06AC311656}"/>
    <cellStyle name="Salida 2 2 2 24" xfId="34138" xr:uid="{E5BA05A7-2B8F-4078-A8B4-2810A8CC76FB}"/>
    <cellStyle name="Salida 2 2 2 25" xfId="34139" xr:uid="{5B14226A-8183-4EA5-95CF-0952C964420D}"/>
    <cellStyle name="Salida 2 2 2 26" xfId="34140" xr:uid="{7CFFD966-1838-401B-9A27-B4160D8A5DAA}"/>
    <cellStyle name="Salida 2 2 2 27" xfId="34141" xr:uid="{514062C5-B1AD-471C-8701-4A931CF58C59}"/>
    <cellStyle name="Salida 2 2 2 28" xfId="34142" xr:uid="{F70DFAC8-8D98-4AEC-A2CD-AF276D85C1E2}"/>
    <cellStyle name="Salida 2 2 2 29" xfId="34143" xr:uid="{F980C12B-0C26-40BE-A84B-0EEBB113D473}"/>
    <cellStyle name="Salida 2 2 2 3" xfId="34144" xr:uid="{398D3B2B-70DE-4341-985A-DB90CC944A3D}"/>
    <cellStyle name="Salida 2 2 2 3 10" xfId="34145" xr:uid="{0966AA25-E91D-4082-82BC-E019823DC7ED}"/>
    <cellStyle name="Salida 2 2 2 3 11" xfId="34146" xr:uid="{CCFFE379-6392-4D79-B6BD-82013BDB97F5}"/>
    <cellStyle name="Salida 2 2 2 3 12" xfId="34147" xr:uid="{91A14727-F4CA-48C4-BC65-CD37EEC3623C}"/>
    <cellStyle name="Salida 2 2 2 3 13" xfId="34148" xr:uid="{033277BB-493D-407A-A650-CB73D588E42A}"/>
    <cellStyle name="Salida 2 2 2 3 14" xfId="34149" xr:uid="{67671612-0B10-4686-B8BE-1A7D24EA66FC}"/>
    <cellStyle name="Salida 2 2 2 3 15" xfId="34150" xr:uid="{D63A58B0-BFC0-400B-8791-CCF18A63A74E}"/>
    <cellStyle name="Salida 2 2 2 3 16" xfId="34151" xr:uid="{4C8E10CF-5507-4325-B571-5D1529D0ED03}"/>
    <cellStyle name="Salida 2 2 2 3 17" xfId="34152" xr:uid="{6B71FB55-824F-4E4B-8CA9-CAC14EDC2DD0}"/>
    <cellStyle name="Salida 2 2 2 3 18" xfId="34153" xr:uid="{F2C681AF-5EC8-4491-80CA-7541377D3906}"/>
    <cellStyle name="Salida 2 2 2 3 19" xfId="34154" xr:uid="{3FA0BFFE-24BF-4DD9-B8C7-0E1D83390085}"/>
    <cellStyle name="Salida 2 2 2 3 2" xfId="34155" xr:uid="{B7A0861B-08D2-4345-A616-AFAAD63D2880}"/>
    <cellStyle name="Salida 2 2 2 3 2 10" xfId="34156" xr:uid="{936C241C-DFDB-4CE2-976F-0DBA8ED097F9}"/>
    <cellStyle name="Salida 2 2 2 3 2 11" xfId="34157" xr:uid="{58F7F7B2-598D-48E7-AD49-BE7D3F6CA0E4}"/>
    <cellStyle name="Salida 2 2 2 3 2 12" xfId="34158" xr:uid="{2FF1D842-FC09-42D5-BDA5-601E222538DA}"/>
    <cellStyle name="Salida 2 2 2 3 2 13" xfId="34159" xr:uid="{09973BBC-76D1-4DBE-811A-51ADA6DAB011}"/>
    <cellStyle name="Salida 2 2 2 3 2 14" xfId="34160" xr:uid="{6B4BEF96-635C-4B5E-A8E6-98D52D356609}"/>
    <cellStyle name="Salida 2 2 2 3 2 15" xfId="34161" xr:uid="{B906FA71-FA9E-40C5-8DF5-CEE18EAB571A}"/>
    <cellStyle name="Salida 2 2 2 3 2 16" xfId="34162" xr:uid="{38658E75-39CF-4FD5-8E69-D1A394591665}"/>
    <cellStyle name="Salida 2 2 2 3 2 17" xfId="34163" xr:uid="{C3061685-9774-4310-9C32-1F2AF093A341}"/>
    <cellStyle name="Salida 2 2 2 3 2 18" xfId="34164" xr:uid="{66004C6C-3231-42B0-9A6C-7EBBF9956C18}"/>
    <cellStyle name="Salida 2 2 2 3 2 19" xfId="34165" xr:uid="{61DB7415-3A3A-43F7-9D02-BD90C874F08C}"/>
    <cellStyle name="Salida 2 2 2 3 2 2" xfId="34166" xr:uid="{28789E10-9C53-43B0-BAAF-CD9416814A74}"/>
    <cellStyle name="Salida 2 2 2 3 2 20" xfId="34167" xr:uid="{D2B118F8-0B32-43CE-A1E4-97BA90864F8A}"/>
    <cellStyle name="Salida 2 2 2 3 2 21" xfId="34168" xr:uid="{EB7AB728-AB1E-4E33-A12F-C735342248D9}"/>
    <cellStyle name="Salida 2 2 2 3 2 22" xfId="34169" xr:uid="{BE0DFF58-DF9A-4BFC-81B6-154B31F1BE85}"/>
    <cellStyle name="Salida 2 2 2 3 2 23" xfId="34170" xr:uid="{FF6EE489-3D4A-4076-86B9-8A412A5C8EE9}"/>
    <cellStyle name="Salida 2 2 2 3 2 24" xfId="34171" xr:uid="{81600959-8027-488D-A2CC-69533A6AC505}"/>
    <cellStyle name="Salida 2 2 2 3 2 25" xfId="34172" xr:uid="{AB25BD6C-453C-409F-B61D-9F99C6C107B1}"/>
    <cellStyle name="Salida 2 2 2 3 2 26" xfId="34173" xr:uid="{90B9B35F-DEF9-4E11-A3D6-3F616488D08F}"/>
    <cellStyle name="Salida 2 2 2 3 2 27" xfId="34174" xr:uid="{B1FC1A50-4B6B-4483-BEF3-D50C45C47B9D}"/>
    <cellStyle name="Salida 2 2 2 3 2 28" xfId="34175" xr:uid="{EB728E7C-D789-4920-831E-75C030FB1F9F}"/>
    <cellStyle name="Salida 2 2 2 3 2 29" xfId="34176" xr:uid="{98801CDE-CB09-4094-850B-0F20952D3F40}"/>
    <cellStyle name="Salida 2 2 2 3 2 3" xfId="34177" xr:uid="{5994B7E4-F828-4700-9E01-56DEC069B90C}"/>
    <cellStyle name="Salida 2 2 2 3 2 30" xfId="34178" xr:uid="{D9ADC74C-4494-499C-A77B-8BB888A50B9D}"/>
    <cellStyle name="Salida 2 2 2 3 2 31" xfId="34179" xr:uid="{2E86FAD8-0644-4CBA-9658-DCC6CAF39D29}"/>
    <cellStyle name="Salida 2 2 2 3 2 4" xfId="34180" xr:uid="{A52E20EC-1A76-4E04-8CCD-376ABFF97317}"/>
    <cellStyle name="Salida 2 2 2 3 2 5" xfId="34181" xr:uid="{69E3B74C-8375-424A-9A56-A15AA22C9C04}"/>
    <cellStyle name="Salida 2 2 2 3 2 6" xfId="34182" xr:uid="{3AA74A3B-5FF0-424B-BA43-51EE7732848D}"/>
    <cellStyle name="Salida 2 2 2 3 2 7" xfId="34183" xr:uid="{FD377AD5-DDB4-4850-BD83-C9A5FA813D9E}"/>
    <cellStyle name="Salida 2 2 2 3 2 8" xfId="34184" xr:uid="{A2E13167-8B92-4A5B-9D08-4C31735CA873}"/>
    <cellStyle name="Salida 2 2 2 3 2 9" xfId="34185" xr:uid="{237D779E-B8D9-472C-A5B3-821CE95A33BC}"/>
    <cellStyle name="Salida 2 2 2 3 20" xfId="34186" xr:uid="{A295B987-CC69-4A13-B592-5FF46A7FE818}"/>
    <cellStyle name="Salida 2 2 2 3 21" xfId="34187" xr:uid="{6D700594-CED0-4BB8-93FF-EBB622ECE09D}"/>
    <cellStyle name="Salida 2 2 2 3 22" xfId="34188" xr:uid="{28676195-3EB1-45FF-BEA4-D79B14A98E03}"/>
    <cellStyle name="Salida 2 2 2 3 23" xfId="34189" xr:uid="{2DADCB20-ED6C-4881-85C7-CCE8EA1486B2}"/>
    <cellStyle name="Salida 2 2 2 3 24" xfId="34190" xr:uid="{D5CA3557-8D69-4AE6-936E-7D0EBE6E201A}"/>
    <cellStyle name="Salida 2 2 2 3 25" xfId="34191" xr:uid="{8947D69A-3902-40A3-9AAB-2924CEA71BCC}"/>
    <cellStyle name="Salida 2 2 2 3 26" xfId="34192" xr:uid="{B4CCEA28-FBCE-42C6-9102-E8A6BEB38FFA}"/>
    <cellStyle name="Salida 2 2 2 3 27" xfId="34193" xr:uid="{C7EC6F7C-7EEA-44F4-B4B8-3C163EC733EE}"/>
    <cellStyle name="Salida 2 2 2 3 28" xfId="34194" xr:uid="{04721A9C-9392-4E5C-A459-03C1547756BC}"/>
    <cellStyle name="Salida 2 2 2 3 29" xfId="34195" xr:uid="{2E064CED-62EF-49AE-8982-D2BAB82707AD}"/>
    <cellStyle name="Salida 2 2 2 3 3" xfId="34196" xr:uid="{24DE00E1-E470-42F3-9B70-87B892554483}"/>
    <cellStyle name="Salida 2 2 2 3 3 10" xfId="34197" xr:uid="{3654C92A-0BA4-4FE1-9698-F7C0B2BD1BAB}"/>
    <cellStyle name="Salida 2 2 2 3 3 11" xfId="34198" xr:uid="{82241013-0150-4A08-AF5A-E30698CEDD2E}"/>
    <cellStyle name="Salida 2 2 2 3 3 12" xfId="34199" xr:uid="{CA2EF6DC-0CFB-4B14-942E-7CB95C1CF407}"/>
    <cellStyle name="Salida 2 2 2 3 3 13" xfId="34200" xr:uid="{3D65F15E-F4FC-4EC3-A9EE-75494ECEA383}"/>
    <cellStyle name="Salida 2 2 2 3 3 14" xfId="34201" xr:uid="{67341111-B018-43EC-B3C0-BF04EE216D05}"/>
    <cellStyle name="Salida 2 2 2 3 3 15" xfId="34202" xr:uid="{D78D1E4E-477A-42EB-A52B-B791C2FE650E}"/>
    <cellStyle name="Salida 2 2 2 3 3 16" xfId="34203" xr:uid="{453838D5-9199-42E2-9028-614DDDA376F5}"/>
    <cellStyle name="Salida 2 2 2 3 3 17" xfId="34204" xr:uid="{9201D96F-1859-4CF3-8CDE-34E1048EDAF7}"/>
    <cellStyle name="Salida 2 2 2 3 3 18" xfId="34205" xr:uid="{F5F6FAB0-29CB-4699-AC0E-885E77757B4F}"/>
    <cellStyle name="Salida 2 2 2 3 3 19" xfId="34206" xr:uid="{91065668-9B9C-43EE-B966-08361F30217C}"/>
    <cellStyle name="Salida 2 2 2 3 3 2" xfId="34207" xr:uid="{C5E6C259-F1CC-466C-AE59-DA5F55C9F319}"/>
    <cellStyle name="Salida 2 2 2 3 3 20" xfId="34208" xr:uid="{02465604-02CF-4573-B5EE-B3D594FC7909}"/>
    <cellStyle name="Salida 2 2 2 3 3 21" xfId="34209" xr:uid="{E39F68D6-63BE-4AF1-9C86-58BB11FC816C}"/>
    <cellStyle name="Salida 2 2 2 3 3 22" xfId="34210" xr:uid="{7441FB97-F716-4699-AACF-3F417F893AE2}"/>
    <cellStyle name="Salida 2 2 2 3 3 23" xfId="34211" xr:uid="{038763B3-FF3F-4CE5-9247-73B7BEC89693}"/>
    <cellStyle name="Salida 2 2 2 3 3 24" xfId="34212" xr:uid="{ADEDA6BA-FBD0-4760-9D03-FEBBD1D428AA}"/>
    <cellStyle name="Salida 2 2 2 3 3 25" xfId="34213" xr:uid="{D1124060-47AE-4E0D-9407-029466DE24C1}"/>
    <cellStyle name="Salida 2 2 2 3 3 26" xfId="34214" xr:uid="{7B2FB322-DE41-4BFD-83C6-B3CC926E1108}"/>
    <cellStyle name="Salida 2 2 2 3 3 27" xfId="34215" xr:uid="{CE94BAFD-FF5D-45DF-B936-9FBB97FD7F63}"/>
    <cellStyle name="Salida 2 2 2 3 3 28" xfId="34216" xr:uid="{161C7409-2CE7-4752-BA09-8AD28E4657C0}"/>
    <cellStyle name="Salida 2 2 2 3 3 29" xfId="34217" xr:uid="{21B14C97-8778-451D-A30B-748B78175ED5}"/>
    <cellStyle name="Salida 2 2 2 3 3 3" xfId="34218" xr:uid="{605AB514-F149-4D8C-9618-30E6BA94468A}"/>
    <cellStyle name="Salida 2 2 2 3 3 30" xfId="34219" xr:uid="{E6AA471E-8523-4983-9E5E-C7778039FD9F}"/>
    <cellStyle name="Salida 2 2 2 3 3 31" xfId="34220" xr:uid="{D264F2B9-7CC1-445A-9EC2-50F12F8E4C9C}"/>
    <cellStyle name="Salida 2 2 2 3 3 4" xfId="34221" xr:uid="{77601037-29C6-4733-BF15-16754788D05B}"/>
    <cellStyle name="Salida 2 2 2 3 3 5" xfId="34222" xr:uid="{34082923-95AC-49E3-B408-39CFD9DE5D55}"/>
    <cellStyle name="Salida 2 2 2 3 3 6" xfId="34223" xr:uid="{CA85DFA9-F42E-47C7-8BB1-C3AC44C895F0}"/>
    <cellStyle name="Salida 2 2 2 3 3 7" xfId="34224" xr:uid="{6F776970-FD75-4AAD-B91B-2BE3B8DEB2D1}"/>
    <cellStyle name="Salida 2 2 2 3 3 8" xfId="34225" xr:uid="{A0E67DFE-9D61-4733-B031-B32FC0D9E842}"/>
    <cellStyle name="Salida 2 2 2 3 3 9" xfId="34226" xr:uid="{0C018DF1-1567-49A4-8E50-AD4131F0AE2A}"/>
    <cellStyle name="Salida 2 2 2 3 30" xfId="34227" xr:uid="{0AB371A4-10A1-40A4-96CF-3F55757EBEBE}"/>
    <cellStyle name="Salida 2 2 2 3 31" xfId="34228" xr:uid="{4146B2CB-7F10-49D8-B023-1006FB317B2D}"/>
    <cellStyle name="Salida 2 2 2 3 32" xfId="34229" xr:uid="{E1013060-EEAF-45E3-9CDF-4B4C8AA60351}"/>
    <cellStyle name="Salida 2 2 2 3 33" xfId="34230" xr:uid="{8A57C98D-F003-4CDD-BDF7-CBC6F4DFD50F}"/>
    <cellStyle name="Salida 2 2 2 3 4" xfId="34231" xr:uid="{2517A930-1014-4F94-9CB7-9BC345579C0B}"/>
    <cellStyle name="Salida 2 2 2 3 5" xfId="34232" xr:uid="{33BCD244-24B0-496A-B97D-9524479035FB}"/>
    <cellStyle name="Salida 2 2 2 3 6" xfId="34233" xr:uid="{73EC9F26-255C-458E-BE10-FB33E032A2F9}"/>
    <cellStyle name="Salida 2 2 2 3 7" xfId="34234" xr:uid="{C2B57B46-3DE9-474A-B7C0-5D55141E1B91}"/>
    <cellStyle name="Salida 2 2 2 3 8" xfId="34235" xr:uid="{C4E98687-D50D-418D-A2C1-E1950862F3F1}"/>
    <cellStyle name="Salida 2 2 2 3 9" xfId="34236" xr:uid="{A5A476DD-78AE-4A1B-ACF5-A7AAA85E9064}"/>
    <cellStyle name="Salida 2 2 2 30" xfId="34237" xr:uid="{A44E07A6-3842-4875-9466-BE541FEE7956}"/>
    <cellStyle name="Salida 2 2 2 31" xfId="34238" xr:uid="{544EFCB1-EB63-46F1-92B8-636C0CFD3723}"/>
    <cellStyle name="Salida 2 2 2 32" xfId="34239" xr:uid="{E9CDEE1E-074C-453F-B718-3C595A3F2FF3}"/>
    <cellStyle name="Salida 2 2 2 33" xfId="34240" xr:uid="{6AFDB7F3-7D84-4422-9172-6D24627D2500}"/>
    <cellStyle name="Salida 2 2 2 34" xfId="34241" xr:uid="{BC98EA93-ED93-4D62-BF79-89DA5A45C4E3}"/>
    <cellStyle name="Salida 2 2 2 35" xfId="34242" xr:uid="{255D69D9-0FBA-465E-ADF9-CFFD89F28A98}"/>
    <cellStyle name="Salida 2 2 2 36" xfId="34243" xr:uid="{37313A48-333B-4009-BF58-E7BBFE71D6E5}"/>
    <cellStyle name="Salida 2 2 2 4" xfId="34244" xr:uid="{0B260D83-A1C7-4B3D-AA42-DD6951D05985}"/>
    <cellStyle name="Salida 2 2 2 4 10" xfId="34245" xr:uid="{A3EA3403-4883-4886-81F8-EB871665520B}"/>
    <cellStyle name="Salida 2 2 2 4 11" xfId="34246" xr:uid="{0AC08745-A5BB-4FBF-8F9B-EC0D8A036270}"/>
    <cellStyle name="Salida 2 2 2 4 12" xfId="34247" xr:uid="{A1FB2C78-951F-4364-8C4E-C977E7D79CE1}"/>
    <cellStyle name="Salida 2 2 2 4 13" xfId="34248" xr:uid="{A641B8CE-B021-4D64-9EBC-C61398422B0B}"/>
    <cellStyle name="Salida 2 2 2 4 14" xfId="34249" xr:uid="{30C4971D-EA87-47A1-A02A-39CB38E344ED}"/>
    <cellStyle name="Salida 2 2 2 4 15" xfId="34250" xr:uid="{41A62280-2808-44FD-896A-FF708F41448B}"/>
    <cellStyle name="Salida 2 2 2 4 16" xfId="34251" xr:uid="{380BBBFF-FFDA-491A-AAE2-AE6408597BE4}"/>
    <cellStyle name="Salida 2 2 2 4 17" xfId="34252" xr:uid="{1EF682C4-BC6B-4A2C-9A66-A3DDBD1C52D7}"/>
    <cellStyle name="Salida 2 2 2 4 18" xfId="34253" xr:uid="{B271FC71-26A2-401C-8252-A64627838FB8}"/>
    <cellStyle name="Salida 2 2 2 4 19" xfId="34254" xr:uid="{8F94E8BD-D654-4D18-8005-7E2475088B8A}"/>
    <cellStyle name="Salida 2 2 2 4 2" xfId="34255" xr:uid="{C73AFF28-7025-4E5D-A1DF-C18D88FA15D4}"/>
    <cellStyle name="Salida 2 2 2 4 2 10" xfId="34256" xr:uid="{7E6D4487-2ED2-41EE-AC2D-16C238493435}"/>
    <cellStyle name="Salida 2 2 2 4 2 11" xfId="34257" xr:uid="{E7F943DB-05ED-4C85-AF60-AC2CCE063649}"/>
    <cellStyle name="Salida 2 2 2 4 2 12" xfId="34258" xr:uid="{CBDE46B0-8CAA-481A-AF44-79BE691F0C0E}"/>
    <cellStyle name="Salida 2 2 2 4 2 13" xfId="34259" xr:uid="{9DA48BEC-69CC-4A0C-9649-653A3B32470E}"/>
    <cellStyle name="Salida 2 2 2 4 2 14" xfId="34260" xr:uid="{2A081A35-A198-4BFE-BC63-D28C4A036932}"/>
    <cellStyle name="Salida 2 2 2 4 2 15" xfId="34261" xr:uid="{D11E5A61-7302-4258-9B91-995263971ECB}"/>
    <cellStyle name="Salida 2 2 2 4 2 16" xfId="34262" xr:uid="{AF03BFB5-830B-4BAD-83C8-2456F36E5457}"/>
    <cellStyle name="Salida 2 2 2 4 2 17" xfId="34263" xr:uid="{604A4AA2-7159-4287-B6DF-08072F7E0206}"/>
    <cellStyle name="Salida 2 2 2 4 2 18" xfId="34264" xr:uid="{1CAFAE2D-B8C3-4D21-A18C-50306DA3E2F0}"/>
    <cellStyle name="Salida 2 2 2 4 2 19" xfId="34265" xr:uid="{A89A7D96-2D3A-4515-9BF2-709FC7BA26AC}"/>
    <cellStyle name="Salida 2 2 2 4 2 2" xfId="34266" xr:uid="{46C03DF0-D5E9-4834-9A94-75A7B704828E}"/>
    <cellStyle name="Salida 2 2 2 4 2 20" xfId="34267" xr:uid="{9AA9CCCE-525F-4704-B892-88DA60ACD97D}"/>
    <cellStyle name="Salida 2 2 2 4 2 21" xfId="34268" xr:uid="{C549D844-FE45-494B-BEB5-252791B32D5A}"/>
    <cellStyle name="Salida 2 2 2 4 2 22" xfId="34269" xr:uid="{E2231D4D-7AAE-4060-90D7-6F92396CB5F0}"/>
    <cellStyle name="Salida 2 2 2 4 2 23" xfId="34270" xr:uid="{9141752D-BBB0-49B0-8834-7F0EE01BEC33}"/>
    <cellStyle name="Salida 2 2 2 4 2 24" xfId="34271" xr:uid="{109A4164-4A5C-4BA8-855C-D2DA961D254E}"/>
    <cellStyle name="Salida 2 2 2 4 2 25" xfId="34272" xr:uid="{90E94EF3-9316-41C5-B7DE-FA3CB939C5E4}"/>
    <cellStyle name="Salida 2 2 2 4 2 26" xfId="34273" xr:uid="{0D236227-A57C-423E-B087-EE7B0B588924}"/>
    <cellStyle name="Salida 2 2 2 4 2 27" xfId="34274" xr:uid="{0A0FA3B8-DBBF-4CF4-B047-4C8E60CCBA58}"/>
    <cellStyle name="Salida 2 2 2 4 2 28" xfId="34275" xr:uid="{9AED44BA-D0D4-4D39-95EC-4A8B57C36E0A}"/>
    <cellStyle name="Salida 2 2 2 4 2 29" xfId="34276" xr:uid="{DA9EFB54-D07E-493F-99B8-C52F23E39220}"/>
    <cellStyle name="Salida 2 2 2 4 2 3" xfId="34277" xr:uid="{26A916E8-5763-4E96-B566-84C3C2592D9D}"/>
    <cellStyle name="Salida 2 2 2 4 2 30" xfId="34278" xr:uid="{0146C245-B728-4EDF-ADFB-6A5AF63F7EC8}"/>
    <cellStyle name="Salida 2 2 2 4 2 31" xfId="34279" xr:uid="{6A98C0DB-8D42-42BB-A8F4-DDB4C28FE3F3}"/>
    <cellStyle name="Salida 2 2 2 4 2 4" xfId="34280" xr:uid="{2136AE30-E769-45E7-BDAA-DAF01680457A}"/>
    <cellStyle name="Salida 2 2 2 4 2 5" xfId="34281" xr:uid="{D374EF48-E6A6-4C5D-B474-E38277A13ECE}"/>
    <cellStyle name="Salida 2 2 2 4 2 6" xfId="34282" xr:uid="{424FDA79-EF0D-4A5E-B400-168F5D31F5ED}"/>
    <cellStyle name="Salida 2 2 2 4 2 7" xfId="34283" xr:uid="{9FFEF828-E977-45DC-A966-AF1A5702D152}"/>
    <cellStyle name="Salida 2 2 2 4 2 8" xfId="34284" xr:uid="{8CC08212-2AED-4E45-BF7D-CB925E9E7FCF}"/>
    <cellStyle name="Salida 2 2 2 4 2 9" xfId="34285" xr:uid="{AE5B28C3-F1D1-424B-BF79-8996EF25A852}"/>
    <cellStyle name="Salida 2 2 2 4 20" xfId="34286" xr:uid="{41712FFE-0D5E-4C13-853A-8B0FDB44E96F}"/>
    <cellStyle name="Salida 2 2 2 4 21" xfId="34287" xr:uid="{7674CDF5-12BB-4DF3-B082-45E8BE40C8CF}"/>
    <cellStyle name="Salida 2 2 2 4 22" xfId="34288" xr:uid="{CECDEE43-F7D1-4ED2-B1EB-C8B90ABEED08}"/>
    <cellStyle name="Salida 2 2 2 4 23" xfId="34289" xr:uid="{B3E4E8B7-5147-4F70-B7AB-66A0D02DE7B9}"/>
    <cellStyle name="Salida 2 2 2 4 24" xfId="34290" xr:uid="{8106D5BC-8FA1-4A90-B284-7698625C8F09}"/>
    <cellStyle name="Salida 2 2 2 4 25" xfId="34291" xr:uid="{01935879-2283-46CD-AB55-C2CB9D5B9136}"/>
    <cellStyle name="Salida 2 2 2 4 26" xfId="34292" xr:uid="{0D78E3B7-8D76-4193-9DC5-FD0C8E5C17A5}"/>
    <cellStyle name="Salida 2 2 2 4 27" xfId="34293" xr:uid="{681036D3-7D41-484D-B46D-54D13CA9591D}"/>
    <cellStyle name="Salida 2 2 2 4 28" xfId="34294" xr:uid="{6EAD48AF-6724-41D8-B410-69A86E57F19F}"/>
    <cellStyle name="Salida 2 2 2 4 29" xfId="34295" xr:uid="{181EFE3E-605B-4E7E-BAF1-D5607D9E928E}"/>
    <cellStyle name="Salida 2 2 2 4 3" xfId="34296" xr:uid="{606368AC-F344-44D1-997C-EADEB776AA94}"/>
    <cellStyle name="Salida 2 2 2 4 3 10" xfId="34297" xr:uid="{ED0CA79C-633C-4810-B7B5-61697AFA4ACF}"/>
    <cellStyle name="Salida 2 2 2 4 3 11" xfId="34298" xr:uid="{40AEDA54-5C5D-4769-9417-5EFCDAA2F776}"/>
    <cellStyle name="Salida 2 2 2 4 3 12" xfId="34299" xr:uid="{E6005E43-F43D-4AE0-B381-15291B92680A}"/>
    <cellStyle name="Salida 2 2 2 4 3 13" xfId="34300" xr:uid="{E1C004EA-CDB9-49B0-86DA-AE784380CE63}"/>
    <cellStyle name="Salida 2 2 2 4 3 14" xfId="34301" xr:uid="{95A19A5B-C82D-479A-B846-B57B8C857497}"/>
    <cellStyle name="Salida 2 2 2 4 3 15" xfId="34302" xr:uid="{DDBDF176-FD14-4CA2-8D19-3DF3F3164199}"/>
    <cellStyle name="Salida 2 2 2 4 3 16" xfId="34303" xr:uid="{64D3C5E4-D391-4C40-A843-54D0B2D9014C}"/>
    <cellStyle name="Salida 2 2 2 4 3 17" xfId="34304" xr:uid="{64CE305B-3E8F-4AD8-8B85-5DB0FD73689F}"/>
    <cellStyle name="Salida 2 2 2 4 3 18" xfId="34305" xr:uid="{22D31EF3-7970-4BEC-9CCE-8F66D7456C0C}"/>
    <cellStyle name="Salida 2 2 2 4 3 19" xfId="34306" xr:uid="{776AC9F1-6F16-44FC-A815-B21D21CA0C50}"/>
    <cellStyle name="Salida 2 2 2 4 3 2" xfId="34307" xr:uid="{4059EF7A-864B-46CF-9259-594838161422}"/>
    <cellStyle name="Salida 2 2 2 4 3 20" xfId="34308" xr:uid="{4BC70268-A96B-4139-85BB-A2E8398B184E}"/>
    <cellStyle name="Salida 2 2 2 4 3 21" xfId="34309" xr:uid="{BC34E5B7-1AC3-409A-8A58-E9DCA225EE08}"/>
    <cellStyle name="Salida 2 2 2 4 3 22" xfId="34310" xr:uid="{1A89B88D-4E17-4B88-B5C3-C3C39276F761}"/>
    <cellStyle name="Salida 2 2 2 4 3 23" xfId="34311" xr:uid="{E4E1C8D5-5C61-43DB-ABA6-2F0DAECBEC39}"/>
    <cellStyle name="Salida 2 2 2 4 3 24" xfId="34312" xr:uid="{2A953E1A-C30E-4BDC-A01E-201DF091F7C4}"/>
    <cellStyle name="Salida 2 2 2 4 3 25" xfId="34313" xr:uid="{EC5BD7AB-4287-4D18-9D53-00D5A6C85A31}"/>
    <cellStyle name="Salida 2 2 2 4 3 26" xfId="34314" xr:uid="{0652EFC3-2710-4979-ADD4-B7C7AFB7E07C}"/>
    <cellStyle name="Salida 2 2 2 4 3 27" xfId="34315" xr:uid="{B21BFEF2-AA7D-4BBA-83B4-4668E94F6DED}"/>
    <cellStyle name="Salida 2 2 2 4 3 28" xfId="34316" xr:uid="{5C161A30-7FE4-42B8-AFA0-A5FCDD70AFC7}"/>
    <cellStyle name="Salida 2 2 2 4 3 29" xfId="34317" xr:uid="{6DE305E3-DB12-4176-852E-7E72A78CC141}"/>
    <cellStyle name="Salida 2 2 2 4 3 3" xfId="34318" xr:uid="{1D083D03-A09E-41CC-AF16-84E4691D2F14}"/>
    <cellStyle name="Salida 2 2 2 4 3 30" xfId="34319" xr:uid="{B83F813C-52F5-49FE-B1D2-C5CA74F13AA2}"/>
    <cellStyle name="Salida 2 2 2 4 3 31" xfId="34320" xr:uid="{C1E73CFB-D673-4F62-8647-264400A84785}"/>
    <cellStyle name="Salida 2 2 2 4 3 4" xfId="34321" xr:uid="{14495496-FDDB-49E5-BF00-A7B77217DB0A}"/>
    <cellStyle name="Salida 2 2 2 4 3 5" xfId="34322" xr:uid="{A0B29E1F-594D-4F3F-91A9-4EEB3E34D8A3}"/>
    <cellStyle name="Salida 2 2 2 4 3 6" xfId="34323" xr:uid="{629F6182-9CED-4472-B455-CA58A8DD9C3F}"/>
    <cellStyle name="Salida 2 2 2 4 3 7" xfId="34324" xr:uid="{A8610BAF-926D-4250-8B3E-8FF3A4276C60}"/>
    <cellStyle name="Salida 2 2 2 4 3 8" xfId="34325" xr:uid="{5B053C93-861C-4C56-85D9-A7FE592ED30B}"/>
    <cellStyle name="Salida 2 2 2 4 3 9" xfId="34326" xr:uid="{69F54F05-FD92-4F02-A1D8-1FB109E0F479}"/>
    <cellStyle name="Salida 2 2 2 4 30" xfId="34327" xr:uid="{912932CF-39E2-457E-ABF7-D91FCA8A5FBC}"/>
    <cellStyle name="Salida 2 2 2 4 31" xfId="34328" xr:uid="{3191843B-E13D-4F82-A9E1-7B895165840F}"/>
    <cellStyle name="Salida 2 2 2 4 32" xfId="34329" xr:uid="{61074B26-BD9B-4607-BD05-E3CB2EF376E6}"/>
    <cellStyle name="Salida 2 2 2 4 33" xfId="34330" xr:uid="{C72B41F5-1CD7-4D9B-957D-90457E6EF4F7}"/>
    <cellStyle name="Salida 2 2 2 4 4" xfId="34331" xr:uid="{F31ED397-20B3-4B3E-AB5C-969C705465A3}"/>
    <cellStyle name="Salida 2 2 2 4 5" xfId="34332" xr:uid="{55D871A0-3800-4088-B389-CA32A91F47AD}"/>
    <cellStyle name="Salida 2 2 2 4 6" xfId="34333" xr:uid="{B7BFC6B9-4C74-4696-9688-CEF5261CA1A9}"/>
    <cellStyle name="Salida 2 2 2 4 7" xfId="34334" xr:uid="{EC259BE6-3FE8-4F7D-A739-82AD00C22AE7}"/>
    <cellStyle name="Salida 2 2 2 4 8" xfId="34335" xr:uid="{754C738E-879A-4C73-9AD3-97553D16A3FE}"/>
    <cellStyle name="Salida 2 2 2 4 9" xfId="34336" xr:uid="{7BCD2CFC-634D-408B-A644-BCD8DB58F91F}"/>
    <cellStyle name="Salida 2 2 2 5" xfId="34337" xr:uid="{D6D5FA41-34A5-46FE-890B-B59F664193E5}"/>
    <cellStyle name="Salida 2 2 2 5 10" xfId="34338" xr:uid="{AD8329EF-4249-48FB-8254-91F30F5699C3}"/>
    <cellStyle name="Salida 2 2 2 5 11" xfId="34339" xr:uid="{8B5D63C1-93C8-4939-A9E1-F389B7B78096}"/>
    <cellStyle name="Salida 2 2 2 5 12" xfId="34340" xr:uid="{02DA8005-1C85-473D-A69F-62880129D982}"/>
    <cellStyle name="Salida 2 2 2 5 13" xfId="34341" xr:uid="{D44C547B-5125-4C30-BDF2-4B6E4A239894}"/>
    <cellStyle name="Salida 2 2 2 5 14" xfId="34342" xr:uid="{320A55E6-12E6-45D0-B29E-D2986EB7C0E6}"/>
    <cellStyle name="Salida 2 2 2 5 15" xfId="34343" xr:uid="{12E4A960-6D88-4CBF-A527-6267D62C848D}"/>
    <cellStyle name="Salida 2 2 2 5 16" xfId="34344" xr:uid="{580B24C9-F4A1-4B04-8C43-B53F12274F10}"/>
    <cellStyle name="Salida 2 2 2 5 17" xfId="34345" xr:uid="{EBB84217-95D4-4315-9577-1D8793E81CFB}"/>
    <cellStyle name="Salida 2 2 2 5 18" xfId="34346" xr:uid="{917283C0-5F6B-4BE3-9B55-77673A44CAA3}"/>
    <cellStyle name="Salida 2 2 2 5 19" xfId="34347" xr:uid="{307F8E8B-41F6-401E-A073-655E56954D32}"/>
    <cellStyle name="Salida 2 2 2 5 2" xfId="34348" xr:uid="{9732D81C-A19B-4B92-8EA9-33E525AD3685}"/>
    <cellStyle name="Salida 2 2 2 5 20" xfId="34349" xr:uid="{C2CB0890-004F-4C02-A0E6-F34F49B45225}"/>
    <cellStyle name="Salida 2 2 2 5 21" xfId="34350" xr:uid="{52AA7FDE-7DF9-4C05-8D3D-95F2F436295F}"/>
    <cellStyle name="Salida 2 2 2 5 22" xfId="34351" xr:uid="{DAE4C264-D6C2-4F4C-B7AF-E6F559840029}"/>
    <cellStyle name="Salida 2 2 2 5 23" xfId="34352" xr:uid="{508BFAB7-9A1B-49D1-A488-365CE76D3D68}"/>
    <cellStyle name="Salida 2 2 2 5 24" xfId="34353" xr:uid="{3F073312-9BF7-4300-988C-774342F60555}"/>
    <cellStyle name="Salida 2 2 2 5 25" xfId="34354" xr:uid="{00B5B2BB-B956-4377-A934-47C01BB24EF5}"/>
    <cellStyle name="Salida 2 2 2 5 26" xfId="34355" xr:uid="{FFD1751E-BEF8-4C54-93E2-FFD661035123}"/>
    <cellStyle name="Salida 2 2 2 5 27" xfId="34356" xr:uid="{EA376477-9185-4822-A820-B3530EE4781C}"/>
    <cellStyle name="Salida 2 2 2 5 28" xfId="34357" xr:uid="{8426DD9A-D34F-4843-AC42-01C4ADB219F3}"/>
    <cellStyle name="Salida 2 2 2 5 29" xfId="34358" xr:uid="{FA13DB6E-F086-4051-B662-3680A6CD15C9}"/>
    <cellStyle name="Salida 2 2 2 5 3" xfId="34359" xr:uid="{3DB821A6-15CF-4FED-A68D-8D81461677C7}"/>
    <cellStyle name="Salida 2 2 2 5 30" xfId="34360" xr:uid="{247F4752-25C9-43CE-8AA3-F9BA11DEE9A9}"/>
    <cellStyle name="Salida 2 2 2 5 31" xfId="34361" xr:uid="{890E5DB2-DA0A-41F8-ABE0-5C142C303D1C}"/>
    <cellStyle name="Salida 2 2 2 5 4" xfId="34362" xr:uid="{34A175C0-6283-45B0-986F-CFC9B0F8C8B0}"/>
    <cellStyle name="Salida 2 2 2 5 5" xfId="34363" xr:uid="{BBB70149-6354-4A71-8D60-59A2623EA1E7}"/>
    <cellStyle name="Salida 2 2 2 5 6" xfId="34364" xr:uid="{DD2E8E1F-3479-401F-899C-32C7728588AA}"/>
    <cellStyle name="Salida 2 2 2 5 7" xfId="34365" xr:uid="{58117E43-8F63-426A-80A0-C96644037ECA}"/>
    <cellStyle name="Salida 2 2 2 5 8" xfId="34366" xr:uid="{EDF679A4-B4FF-488B-87F6-426AF8C4AF5D}"/>
    <cellStyle name="Salida 2 2 2 5 9" xfId="34367" xr:uid="{74FB2780-2128-499C-8F96-67B735BBAFCB}"/>
    <cellStyle name="Salida 2 2 2 6" xfId="34368" xr:uid="{8528CFE2-BC1C-4FB9-A1D8-7D0DE2F64432}"/>
    <cellStyle name="Salida 2 2 2 6 10" xfId="34369" xr:uid="{61A4245C-9366-4957-8B3C-32AA0A453461}"/>
    <cellStyle name="Salida 2 2 2 6 11" xfId="34370" xr:uid="{86834605-71AC-4912-8122-B7BC87973AA8}"/>
    <cellStyle name="Salida 2 2 2 6 12" xfId="34371" xr:uid="{1F73CE23-3802-47F9-9605-F36E9A39E76A}"/>
    <cellStyle name="Salida 2 2 2 6 13" xfId="34372" xr:uid="{E47C7CF8-CBC8-41AF-A44D-C3417F5A10B2}"/>
    <cellStyle name="Salida 2 2 2 6 14" xfId="34373" xr:uid="{0967373C-8A0E-4063-9CA2-0FCB6E31DCF5}"/>
    <cellStyle name="Salida 2 2 2 6 15" xfId="34374" xr:uid="{A37FEB4B-9BC5-4A42-BDEE-21518C656070}"/>
    <cellStyle name="Salida 2 2 2 6 16" xfId="34375" xr:uid="{D7E4C3F1-4397-4105-BFC8-F566875CA633}"/>
    <cellStyle name="Salida 2 2 2 6 17" xfId="34376" xr:uid="{B1572F51-4F94-4A8B-AC23-EF26663AA4AC}"/>
    <cellStyle name="Salida 2 2 2 6 18" xfId="34377" xr:uid="{F62AFBE2-330C-41DF-B269-34B863EB87DC}"/>
    <cellStyle name="Salida 2 2 2 6 19" xfId="34378" xr:uid="{5DCFFA8A-F23F-40A1-8CFB-B5F3142135FD}"/>
    <cellStyle name="Salida 2 2 2 6 2" xfId="34379" xr:uid="{886CE95A-1D05-42F3-A936-FFAA8A40D3DD}"/>
    <cellStyle name="Salida 2 2 2 6 20" xfId="34380" xr:uid="{A6D92A4C-92A9-4799-8FA4-8679F525F3E2}"/>
    <cellStyle name="Salida 2 2 2 6 21" xfId="34381" xr:uid="{A07BFE29-0F33-40A3-949C-7180D943FF89}"/>
    <cellStyle name="Salida 2 2 2 6 22" xfId="34382" xr:uid="{B7214C91-9736-4A1A-AB26-DCA9CD89FF26}"/>
    <cellStyle name="Salida 2 2 2 6 23" xfId="34383" xr:uid="{FDFE1564-8E25-4FBB-9C0A-8305403904A3}"/>
    <cellStyle name="Salida 2 2 2 6 24" xfId="34384" xr:uid="{0397D739-9787-4859-8C98-301CE0ABF8F4}"/>
    <cellStyle name="Salida 2 2 2 6 25" xfId="34385" xr:uid="{5F9A66F2-4BC4-4E32-A402-548B62CEF58B}"/>
    <cellStyle name="Salida 2 2 2 6 26" xfId="34386" xr:uid="{720A7292-B2BC-4746-8978-12073746344F}"/>
    <cellStyle name="Salida 2 2 2 6 27" xfId="34387" xr:uid="{C25DD926-A7E0-4E6B-8B79-334030FD0FB7}"/>
    <cellStyle name="Salida 2 2 2 6 28" xfId="34388" xr:uid="{5884DE53-C8C7-4D57-AC86-C3F9405AA2D1}"/>
    <cellStyle name="Salida 2 2 2 6 29" xfId="34389" xr:uid="{860D40AA-6533-4FBC-8F68-0450C8304972}"/>
    <cellStyle name="Salida 2 2 2 6 3" xfId="34390" xr:uid="{C5148CD2-79E1-48FE-8533-3F0E5FC6D651}"/>
    <cellStyle name="Salida 2 2 2 6 30" xfId="34391" xr:uid="{E8F95E61-1E19-41EF-A4D2-02708533DBA6}"/>
    <cellStyle name="Salida 2 2 2 6 31" xfId="34392" xr:uid="{AA7E1238-81F6-48F5-A9EB-0E2D1B8F15E1}"/>
    <cellStyle name="Salida 2 2 2 6 4" xfId="34393" xr:uid="{F2D2078F-5336-4C8E-BD76-E009AED36411}"/>
    <cellStyle name="Salida 2 2 2 6 5" xfId="34394" xr:uid="{DD78A3B9-39EB-4567-90F0-47E397EA80DF}"/>
    <cellStyle name="Salida 2 2 2 6 6" xfId="34395" xr:uid="{77AEFB35-47E0-40B8-BD04-F8A010254E0B}"/>
    <cellStyle name="Salida 2 2 2 6 7" xfId="34396" xr:uid="{C8719C7A-2933-43AB-8A66-7FE6993EDC8D}"/>
    <cellStyle name="Salida 2 2 2 6 8" xfId="34397" xr:uid="{302482A4-F2D2-4DB4-BCB5-285851929C49}"/>
    <cellStyle name="Salida 2 2 2 6 9" xfId="34398" xr:uid="{B9D927B7-FB46-4BAF-AFE1-080ADBEA7089}"/>
    <cellStyle name="Salida 2 2 2 7" xfId="34399" xr:uid="{DF35A0FF-CAC0-4505-B063-BDC158D9466B}"/>
    <cellStyle name="Salida 2 2 2 8" xfId="34400" xr:uid="{1A0D62EA-0A4A-4F0A-83F0-F8208672C07A}"/>
    <cellStyle name="Salida 2 2 2 9" xfId="34401" xr:uid="{107DF534-9844-4A98-B9C2-3B51ACB4079F}"/>
    <cellStyle name="Salida 2 2 20" xfId="34402" xr:uid="{561E8A1D-F786-4076-9D71-8D194FCBFD01}"/>
    <cellStyle name="Salida 2 2 21" xfId="34403" xr:uid="{9AB99E38-3B9F-467B-A2C8-09743F8CBE81}"/>
    <cellStyle name="Salida 2 2 22" xfId="34404" xr:uid="{31AC4A44-0FEE-4DFF-B056-F0B3F28B670F}"/>
    <cellStyle name="Salida 2 2 23" xfId="34405" xr:uid="{4753CE0E-3471-4205-905B-58F0A2221BEF}"/>
    <cellStyle name="Salida 2 2 24" xfId="34406" xr:uid="{33A54677-AA08-4F85-A233-1975A86414F4}"/>
    <cellStyle name="Salida 2 2 25" xfId="34407" xr:uid="{B5686FC1-DDCD-4890-ABB5-6C7CAD4D86FE}"/>
    <cellStyle name="Salida 2 2 26" xfId="34408" xr:uid="{48FF21A9-05DF-441B-B995-1C600FE4FD23}"/>
    <cellStyle name="Salida 2 2 27" xfId="34409" xr:uid="{3031EF1C-3991-40EE-AE5B-F0B9F947918F}"/>
    <cellStyle name="Salida 2 2 28" xfId="34410" xr:uid="{56734E8B-7534-46A8-810B-7E6938A0CCB2}"/>
    <cellStyle name="Salida 2 2 29" xfId="34411" xr:uid="{2E135F2F-30C3-427F-9E3E-7D841643C732}"/>
    <cellStyle name="Salida 2 2 3" xfId="34412" xr:uid="{0D1B88C0-5E92-4847-A91D-5815333AD9B6}"/>
    <cellStyle name="Salida 2 2 3 10" xfId="34413" xr:uid="{7934AEA3-BBE4-45A1-883F-DC69157A8B82}"/>
    <cellStyle name="Salida 2 2 3 11" xfId="34414" xr:uid="{07293825-1C1C-45EB-8AD7-38E9363D286B}"/>
    <cellStyle name="Salida 2 2 3 12" xfId="34415" xr:uid="{31349F9F-17F7-469E-9D91-11131FEB4448}"/>
    <cellStyle name="Salida 2 2 3 13" xfId="34416" xr:uid="{F8B57DBF-96F0-493E-98F3-48EC15D3A840}"/>
    <cellStyle name="Salida 2 2 3 14" xfId="34417" xr:uid="{9C8C0E8E-29B6-4676-9517-EBD8B4015B0B}"/>
    <cellStyle name="Salida 2 2 3 15" xfId="34418" xr:uid="{CD2CA6EF-EA72-4D90-BF05-09265E704DC5}"/>
    <cellStyle name="Salida 2 2 3 16" xfId="34419" xr:uid="{CEEA9404-5919-406B-B4A8-309E8A5CBF21}"/>
    <cellStyle name="Salida 2 2 3 17" xfId="34420" xr:uid="{602BD63A-CD8B-4556-B7B0-1A3B6E5CBC75}"/>
    <cellStyle name="Salida 2 2 3 18" xfId="34421" xr:uid="{F4E3C769-FFAE-4961-8E79-D4DC97AD750D}"/>
    <cellStyle name="Salida 2 2 3 19" xfId="34422" xr:uid="{169A5FDF-0B84-42D9-A96E-708918E6A71E}"/>
    <cellStyle name="Salida 2 2 3 2" xfId="34423" xr:uid="{35ADE1FD-7B5C-491F-84BB-F04EE8ABF280}"/>
    <cellStyle name="Salida 2 2 3 2 10" xfId="34424" xr:uid="{EC7DB544-E3F6-4AFC-A5E9-65A39A92C5FB}"/>
    <cellStyle name="Salida 2 2 3 2 11" xfId="34425" xr:uid="{D80ABB8C-FE31-4014-A6C7-703E5E760628}"/>
    <cellStyle name="Salida 2 2 3 2 12" xfId="34426" xr:uid="{17A6DE1F-6A70-4511-9931-464C256D7411}"/>
    <cellStyle name="Salida 2 2 3 2 13" xfId="34427" xr:uid="{D001016F-56E2-486A-B6AE-B3EAD3C6A4E7}"/>
    <cellStyle name="Salida 2 2 3 2 14" xfId="34428" xr:uid="{102A32C2-FBB6-4EF8-8C3C-D90F2BEA1A6D}"/>
    <cellStyle name="Salida 2 2 3 2 15" xfId="34429" xr:uid="{2DAD02DC-2CF8-4487-99FC-0DF72143A488}"/>
    <cellStyle name="Salida 2 2 3 2 16" xfId="34430" xr:uid="{D076ABE9-3C84-4494-BBE4-2266D217F0B5}"/>
    <cellStyle name="Salida 2 2 3 2 17" xfId="34431" xr:uid="{DC69C1FB-FA8E-4760-8134-E2E15921C452}"/>
    <cellStyle name="Salida 2 2 3 2 18" xfId="34432" xr:uid="{DE0C6E2B-1FF2-45C4-B885-F11393353352}"/>
    <cellStyle name="Salida 2 2 3 2 19" xfId="34433" xr:uid="{8BBC61C2-3091-43DC-A86B-B8A5CA13E6BB}"/>
    <cellStyle name="Salida 2 2 3 2 2" xfId="34434" xr:uid="{CB8E4E35-91D7-42E1-8E46-C7B4E59711C3}"/>
    <cellStyle name="Salida 2 2 3 2 20" xfId="34435" xr:uid="{025A54B5-72C0-42D3-A08D-F57F73016624}"/>
    <cellStyle name="Salida 2 2 3 2 21" xfId="34436" xr:uid="{1B090CC1-0A14-4F39-B11F-570E4452BDA2}"/>
    <cellStyle name="Salida 2 2 3 2 22" xfId="34437" xr:uid="{4CC1EC2C-00BE-42D2-8032-57F17532F367}"/>
    <cellStyle name="Salida 2 2 3 2 23" xfId="34438" xr:uid="{0710D40D-A910-48CD-8B96-1501E61B8D51}"/>
    <cellStyle name="Salida 2 2 3 2 24" xfId="34439" xr:uid="{FCD2225E-D91B-43AA-A9A4-66A39E71E7FC}"/>
    <cellStyle name="Salida 2 2 3 2 25" xfId="34440" xr:uid="{43557847-B3BA-448A-A349-8EDF550E3F6B}"/>
    <cellStyle name="Salida 2 2 3 2 26" xfId="34441" xr:uid="{AA71A1AF-E21B-4D79-9F49-E5BEDF062CA5}"/>
    <cellStyle name="Salida 2 2 3 2 27" xfId="34442" xr:uid="{422026C7-01C5-4123-BCB6-CDBEC765A270}"/>
    <cellStyle name="Salida 2 2 3 2 28" xfId="34443" xr:uid="{735B6067-9B3E-484F-AC9D-61B3E0319814}"/>
    <cellStyle name="Salida 2 2 3 2 29" xfId="34444" xr:uid="{5B3BDFD7-CCFC-42BA-A3DF-89184153738B}"/>
    <cellStyle name="Salida 2 2 3 2 3" xfId="34445" xr:uid="{F36D6082-6AF3-45EC-9E7B-781EF4506683}"/>
    <cellStyle name="Salida 2 2 3 2 30" xfId="34446" xr:uid="{0D30813F-D87C-4FF3-AE47-433A0A6A74B6}"/>
    <cellStyle name="Salida 2 2 3 2 31" xfId="34447" xr:uid="{2E0F998B-0D65-4EE8-B805-0D739F58403E}"/>
    <cellStyle name="Salida 2 2 3 2 4" xfId="34448" xr:uid="{1587BD7C-41B7-4F3E-B3CF-30BE6BA03DFF}"/>
    <cellStyle name="Salida 2 2 3 2 5" xfId="34449" xr:uid="{5B5C5D8F-0FB6-478D-BB25-CF4D9D693F31}"/>
    <cellStyle name="Salida 2 2 3 2 6" xfId="34450" xr:uid="{E0FAF4FD-F7B0-497E-936A-FDB72917AB15}"/>
    <cellStyle name="Salida 2 2 3 2 7" xfId="34451" xr:uid="{0EAA9DF5-90F8-4B26-9E02-32D0E7C72E65}"/>
    <cellStyle name="Salida 2 2 3 2 8" xfId="34452" xr:uid="{0A2F7C9B-492E-4C3F-AA28-7E7C474C9D88}"/>
    <cellStyle name="Salida 2 2 3 2 9" xfId="34453" xr:uid="{09D69B27-5A69-4114-96BB-99FC9E15A8E4}"/>
    <cellStyle name="Salida 2 2 3 20" xfId="34454" xr:uid="{B2DBEDB8-EC4B-4EED-9252-D351D77BA303}"/>
    <cellStyle name="Salida 2 2 3 21" xfId="34455" xr:uid="{1CC4B936-9B97-4D7E-B4F1-00D3510D439D}"/>
    <cellStyle name="Salida 2 2 3 22" xfId="34456" xr:uid="{11B08047-F2C3-446F-A9E0-889F3B624E69}"/>
    <cellStyle name="Salida 2 2 3 23" xfId="34457" xr:uid="{915897AC-5C18-4422-B0B6-C1AEDB8DB231}"/>
    <cellStyle name="Salida 2 2 3 24" xfId="34458" xr:uid="{9E6443BF-485A-4EB7-BF69-B88B7ACEAA10}"/>
    <cellStyle name="Salida 2 2 3 25" xfId="34459" xr:uid="{9D0154FF-12DF-4635-954A-B24A74D407D9}"/>
    <cellStyle name="Salida 2 2 3 26" xfId="34460" xr:uid="{4665EC9B-DD47-4616-8707-7FDA5E049A5B}"/>
    <cellStyle name="Salida 2 2 3 27" xfId="34461" xr:uid="{E9F2671E-F054-4D8B-81B5-1F4543FF468C}"/>
    <cellStyle name="Salida 2 2 3 28" xfId="34462" xr:uid="{3E6FD0B3-7FB3-4A91-9D8E-A99C5B803E24}"/>
    <cellStyle name="Salida 2 2 3 29" xfId="34463" xr:uid="{DABDCE22-138B-449B-8D11-27C4057921FD}"/>
    <cellStyle name="Salida 2 2 3 3" xfId="34464" xr:uid="{B0CCBD53-CA94-41D3-8C4D-F38D326ECFF1}"/>
    <cellStyle name="Salida 2 2 3 3 10" xfId="34465" xr:uid="{DC6CEC47-B021-46C6-9E1E-930604EF878B}"/>
    <cellStyle name="Salida 2 2 3 3 11" xfId="34466" xr:uid="{3B032E9C-D67A-4DA0-A5AA-A10D383F7BFD}"/>
    <cellStyle name="Salida 2 2 3 3 12" xfId="34467" xr:uid="{718D9D66-A8BF-46FA-B9AD-0199A0119C11}"/>
    <cellStyle name="Salida 2 2 3 3 13" xfId="34468" xr:uid="{E93634A8-AD48-4F62-9305-A7C23F2FAEAD}"/>
    <cellStyle name="Salida 2 2 3 3 14" xfId="34469" xr:uid="{49C650A2-4810-491A-A81C-B506112D9AE2}"/>
    <cellStyle name="Salida 2 2 3 3 15" xfId="34470" xr:uid="{A1DC5A51-1A31-48BE-8066-7937FF8A10FF}"/>
    <cellStyle name="Salida 2 2 3 3 16" xfId="34471" xr:uid="{BB0E428C-DEA3-47FB-8529-F1AA55E550BE}"/>
    <cellStyle name="Salida 2 2 3 3 17" xfId="34472" xr:uid="{55D601A8-3B37-4683-A003-C09338D2200A}"/>
    <cellStyle name="Salida 2 2 3 3 18" xfId="34473" xr:uid="{0A4D7988-E8AB-4A21-A7FE-2C65DCB6602D}"/>
    <cellStyle name="Salida 2 2 3 3 19" xfId="34474" xr:uid="{743EB699-0238-4A68-BA64-60D8A80DAA66}"/>
    <cellStyle name="Salida 2 2 3 3 2" xfId="34475" xr:uid="{F3060364-18BB-441F-AA5E-F358BA672D58}"/>
    <cellStyle name="Salida 2 2 3 3 20" xfId="34476" xr:uid="{E434F0FE-8D38-4BD9-93D9-E72A07C02757}"/>
    <cellStyle name="Salida 2 2 3 3 21" xfId="34477" xr:uid="{808AF258-108E-46F5-A170-215EF8180FB4}"/>
    <cellStyle name="Salida 2 2 3 3 22" xfId="34478" xr:uid="{D4330611-EEAE-4697-BEEA-1607AA9B07EB}"/>
    <cellStyle name="Salida 2 2 3 3 23" xfId="34479" xr:uid="{2D17230E-2B3E-4B7A-B1F5-6AF6191BE23A}"/>
    <cellStyle name="Salida 2 2 3 3 24" xfId="34480" xr:uid="{E9259162-B79F-40E5-951C-BBB01A3D5312}"/>
    <cellStyle name="Salida 2 2 3 3 25" xfId="34481" xr:uid="{8D4923C1-2317-4F13-A55B-2E215EE1DC0D}"/>
    <cellStyle name="Salida 2 2 3 3 26" xfId="34482" xr:uid="{DAB68B7E-D6A4-4901-A1F7-7425722C6E13}"/>
    <cellStyle name="Salida 2 2 3 3 27" xfId="34483" xr:uid="{F60E5ED3-DAA2-4E0C-B7A0-890715EB2158}"/>
    <cellStyle name="Salida 2 2 3 3 28" xfId="34484" xr:uid="{B5AC33BA-7863-43CC-A045-54D0A4A2B0CA}"/>
    <cellStyle name="Salida 2 2 3 3 29" xfId="34485" xr:uid="{F4A4D91E-F381-43EE-BFFF-DBC185CC743C}"/>
    <cellStyle name="Salida 2 2 3 3 3" xfId="34486" xr:uid="{7753C128-2F94-4075-8109-3C0E2518CDEC}"/>
    <cellStyle name="Salida 2 2 3 3 30" xfId="34487" xr:uid="{EDB54C11-CD40-43CB-859A-26588E9F1976}"/>
    <cellStyle name="Salida 2 2 3 3 31" xfId="34488" xr:uid="{8AC73BE9-1139-4245-A1A7-9D4CB6241CEC}"/>
    <cellStyle name="Salida 2 2 3 3 4" xfId="34489" xr:uid="{F8581A9A-D6E3-409B-8FE5-DD3D189E7D31}"/>
    <cellStyle name="Salida 2 2 3 3 5" xfId="34490" xr:uid="{E896693A-378D-4367-8409-6A908091F9A3}"/>
    <cellStyle name="Salida 2 2 3 3 6" xfId="34491" xr:uid="{834148F0-03DF-4689-B3FC-80F0959BE8D5}"/>
    <cellStyle name="Salida 2 2 3 3 7" xfId="34492" xr:uid="{BC3AA9EE-66F9-4D67-BE93-AA2349BF6650}"/>
    <cellStyle name="Salida 2 2 3 3 8" xfId="34493" xr:uid="{C71D6A68-884A-4659-9651-C02F804AA5D7}"/>
    <cellStyle name="Salida 2 2 3 3 9" xfId="34494" xr:uid="{56A83D62-0266-46A9-9EA0-E4AD297A1C82}"/>
    <cellStyle name="Salida 2 2 3 30" xfId="34495" xr:uid="{CE2A6DA4-3B69-44D9-BBDC-31E4C41660B2}"/>
    <cellStyle name="Salida 2 2 3 31" xfId="34496" xr:uid="{A37DC14E-D10E-4D94-9961-D4B1D86CA2C2}"/>
    <cellStyle name="Salida 2 2 3 32" xfId="34497" xr:uid="{175726C8-62F7-4E2C-AEFB-95364491343A}"/>
    <cellStyle name="Salida 2 2 3 33" xfId="34498" xr:uid="{A36F8C07-D660-475A-A4F6-D1CEF4B04833}"/>
    <cellStyle name="Salida 2 2 3 4" xfId="34499" xr:uid="{49FCED8A-4886-4BC8-82DD-17E49CA76E30}"/>
    <cellStyle name="Salida 2 2 3 5" xfId="34500" xr:uid="{874AF09D-A2FA-41CC-8175-9F6BB5520F60}"/>
    <cellStyle name="Salida 2 2 3 6" xfId="34501" xr:uid="{C4E9D91C-FB75-4B23-9D64-948075D58ECB}"/>
    <cellStyle name="Salida 2 2 3 7" xfId="34502" xr:uid="{8D53EECA-7CFC-4B27-96EF-23F7006C8931}"/>
    <cellStyle name="Salida 2 2 3 8" xfId="34503" xr:uid="{BF6B2425-4E4F-4FBE-974A-422F84BAD483}"/>
    <cellStyle name="Salida 2 2 3 9" xfId="34504" xr:uid="{3A5D2B70-A7E4-4A90-944E-DEC1AD9C64CA}"/>
    <cellStyle name="Salida 2 2 30" xfId="34505" xr:uid="{56C9105A-9120-485A-B1DC-4EE2D978307E}"/>
    <cellStyle name="Salida 2 2 31" xfId="34506" xr:uid="{73C046AF-FA62-4DAD-A041-B196DF2C930C}"/>
    <cellStyle name="Salida 2 2 32" xfId="34507" xr:uid="{1503E2A6-CF0F-424D-8A33-BCC45C66D92B}"/>
    <cellStyle name="Salida 2 2 33" xfId="34508" xr:uid="{A66665AB-0DAB-4590-A5B6-1077AE871358}"/>
    <cellStyle name="Salida 2 2 34" xfId="34509" xr:uid="{D238C23F-9BE4-48BF-B15E-55E1BA51172E}"/>
    <cellStyle name="Salida 2 2 35" xfId="34510" xr:uid="{DDB43305-3B94-46CE-96C4-1F03E2DE2327}"/>
    <cellStyle name="Salida 2 2 36" xfId="34511" xr:uid="{A2C2F225-804C-48F6-A934-82ABD5AD7695}"/>
    <cellStyle name="Salida 2 2 37" xfId="34512" xr:uid="{9D3ACBAE-5524-4E6F-9124-95F7E91BE5B6}"/>
    <cellStyle name="Salida 2 2 4" xfId="34513" xr:uid="{F907D88C-D7A6-49CB-9DA6-104D575E99D6}"/>
    <cellStyle name="Salida 2 2 4 10" xfId="34514" xr:uid="{74F0A496-9FC6-4908-80FC-2F38505C90C4}"/>
    <cellStyle name="Salida 2 2 4 11" xfId="34515" xr:uid="{14ED2060-18EC-4539-B11D-9F0526F8D9F7}"/>
    <cellStyle name="Salida 2 2 4 12" xfId="34516" xr:uid="{7C5C88E3-C948-4F6C-81CE-8E341FAFCC16}"/>
    <cellStyle name="Salida 2 2 4 13" xfId="34517" xr:uid="{D45AAB23-5405-4751-B032-471396334C1A}"/>
    <cellStyle name="Salida 2 2 4 14" xfId="34518" xr:uid="{E8FF96ED-4C27-4214-A47B-4947F1792815}"/>
    <cellStyle name="Salida 2 2 4 15" xfId="34519" xr:uid="{B0AB1899-2392-4324-B873-BDB9B9D8E627}"/>
    <cellStyle name="Salida 2 2 4 16" xfId="34520" xr:uid="{3A0D5F50-FF5A-4B99-A8AA-CB3FF8990C12}"/>
    <cellStyle name="Salida 2 2 4 17" xfId="34521" xr:uid="{23751EA1-12AF-4F32-A9B8-C3812FB0EB33}"/>
    <cellStyle name="Salida 2 2 4 18" xfId="34522" xr:uid="{31D5599C-8E73-43AD-82F6-0118B1CBAADF}"/>
    <cellStyle name="Salida 2 2 4 19" xfId="34523" xr:uid="{52DD71CA-1351-4E1F-85B4-59384DD9B9D1}"/>
    <cellStyle name="Salida 2 2 4 2" xfId="34524" xr:uid="{5118180C-D9D2-4A2C-80D8-AF91F7F0C5E7}"/>
    <cellStyle name="Salida 2 2 4 2 10" xfId="34525" xr:uid="{4BF721AE-929B-4880-97D3-DCE134B71E7B}"/>
    <cellStyle name="Salida 2 2 4 2 11" xfId="34526" xr:uid="{AFFF7817-038F-491E-BEFC-9251FC615C04}"/>
    <cellStyle name="Salida 2 2 4 2 12" xfId="34527" xr:uid="{F14A343A-89AD-4D16-8528-B18C43093E48}"/>
    <cellStyle name="Salida 2 2 4 2 13" xfId="34528" xr:uid="{D43958C6-F4D8-4DC3-90BD-64D8660F0882}"/>
    <cellStyle name="Salida 2 2 4 2 14" xfId="34529" xr:uid="{13828194-E0EE-4A1F-BA6C-0D6C6E244D15}"/>
    <cellStyle name="Salida 2 2 4 2 15" xfId="34530" xr:uid="{EDD1F1F3-2A47-435B-B4FF-D376CBF83799}"/>
    <cellStyle name="Salida 2 2 4 2 16" xfId="34531" xr:uid="{98C26829-423A-4167-BD17-14843463C76E}"/>
    <cellStyle name="Salida 2 2 4 2 17" xfId="34532" xr:uid="{B31B8250-BB6A-4089-8624-AA3F6101238A}"/>
    <cellStyle name="Salida 2 2 4 2 18" xfId="34533" xr:uid="{A520B4BA-FAE9-4BF7-899E-47E24E99D62B}"/>
    <cellStyle name="Salida 2 2 4 2 19" xfId="34534" xr:uid="{792D414D-5765-43E7-AEF2-DC9E8CBFB076}"/>
    <cellStyle name="Salida 2 2 4 2 2" xfId="34535" xr:uid="{014C2B8C-6DBC-4B82-8C9E-8256FAA95129}"/>
    <cellStyle name="Salida 2 2 4 2 20" xfId="34536" xr:uid="{AC6F4431-D9BA-4CF1-A42D-751EE1856683}"/>
    <cellStyle name="Salida 2 2 4 2 21" xfId="34537" xr:uid="{4CD7BAB8-EFBC-4A31-BAEA-BAEE487E9A06}"/>
    <cellStyle name="Salida 2 2 4 2 22" xfId="34538" xr:uid="{5CD14BC6-4AB4-4092-8682-7EABBDCBCBF4}"/>
    <cellStyle name="Salida 2 2 4 2 23" xfId="34539" xr:uid="{9103CE1F-7088-4827-98C5-ABAD9022B4FE}"/>
    <cellStyle name="Salida 2 2 4 2 24" xfId="34540" xr:uid="{50452BB4-2BC5-43DE-B7DE-70D72C161B4C}"/>
    <cellStyle name="Salida 2 2 4 2 25" xfId="34541" xr:uid="{6C572A0E-0DD2-436D-B132-C31262C02053}"/>
    <cellStyle name="Salida 2 2 4 2 26" xfId="34542" xr:uid="{86BAB292-79EF-4CB7-BC8D-AB1E21919921}"/>
    <cellStyle name="Salida 2 2 4 2 27" xfId="34543" xr:uid="{6CA7DC62-1F5B-4263-9584-F6652EFF6E28}"/>
    <cellStyle name="Salida 2 2 4 2 28" xfId="34544" xr:uid="{AC7E0426-DD4E-4124-BF84-7181FA241189}"/>
    <cellStyle name="Salida 2 2 4 2 29" xfId="34545" xr:uid="{3A36AF76-8B8F-4DD3-B233-D4462DFD9166}"/>
    <cellStyle name="Salida 2 2 4 2 3" xfId="34546" xr:uid="{EC8B35EF-2EC0-403C-99B4-F821304209B9}"/>
    <cellStyle name="Salida 2 2 4 2 30" xfId="34547" xr:uid="{34BCD99A-0BB6-4E41-BB0E-95DCEC7B2852}"/>
    <cellStyle name="Salida 2 2 4 2 31" xfId="34548" xr:uid="{C5A3C255-42FA-43B8-8086-80A795C212A8}"/>
    <cellStyle name="Salida 2 2 4 2 4" xfId="34549" xr:uid="{81E610BF-73F2-4DE0-9D70-49815D181340}"/>
    <cellStyle name="Salida 2 2 4 2 5" xfId="34550" xr:uid="{152B5258-73BF-4FB0-88DE-F7EF61C7B557}"/>
    <cellStyle name="Salida 2 2 4 2 6" xfId="34551" xr:uid="{67D05CA3-98A6-4810-A5A5-0C31A4EC0E9A}"/>
    <cellStyle name="Salida 2 2 4 2 7" xfId="34552" xr:uid="{9ED045F9-DD0A-43AD-8519-EE2A43DB0671}"/>
    <cellStyle name="Salida 2 2 4 2 8" xfId="34553" xr:uid="{9E44945A-E1BD-4FE9-902F-DEB4F8AE4A6D}"/>
    <cellStyle name="Salida 2 2 4 2 9" xfId="34554" xr:uid="{990596BE-0A9C-49E2-9983-6DD78A350D43}"/>
    <cellStyle name="Salida 2 2 4 20" xfId="34555" xr:uid="{1DF19F88-83FB-4A22-B7C6-493B5FD8EB9F}"/>
    <cellStyle name="Salida 2 2 4 21" xfId="34556" xr:uid="{D815E96B-3CC4-4C28-9BBB-1F402D700131}"/>
    <cellStyle name="Salida 2 2 4 22" xfId="34557" xr:uid="{B18FB011-D524-47FE-B86E-A57314AD87A2}"/>
    <cellStyle name="Salida 2 2 4 23" xfId="34558" xr:uid="{9E047606-53B9-4D1F-A5BE-81D92D808D56}"/>
    <cellStyle name="Salida 2 2 4 24" xfId="34559" xr:uid="{2D56723D-DD20-44AB-8512-F7414FB8B409}"/>
    <cellStyle name="Salida 2 2 4 25" xfId="34560" xr:uid="{1B17CDBE-A37F-4507-A25F-E1C81B2417EF}"/>
    <cellStyle name="Salida 2 2 4 26" xfId="34561" xr:uid="{190DC90D-6225-4A91-ADD9-F9D8EAB20BEF}"/>
    <cellStyle name="Salida 2 2 4 27" xfId="34562" xr:uid="{2E7F9EB3-25FC-4CF8-A75A-C07CAA7E13E8}"/>
    <cellStyle name="Salida 2 2 4 28" xfId="34563" xr:uid="{FDAFB172-185A-4200-9BBF-40FCA9CE2CCF}"/>
    <cellStyle name="Salida 2 2 4 29" xfId="34564" xr:uid="{0DE84F72-DE19-417A-9CBD-29C668B3F624}"/>
    <cellStyle name="Salida 2 2 4 3" xfId="34565" xr:uid="{4C78119F-20FD-4D8B-A5D4-89E2F3C9FCCB}"/>
    <cellStyle name="Salida 2 2 4 3 10" xfId="34566" xr:uid="{552C8A07-7905-4DE5-B182-0B6B0CC42772}"/>
    <cellStyle name="Salida 2 2 4 3 11" xfId="34567" xr:uid="{675AA1C5-2870-48BA-B7D1-FA50E6FD5B25}"/>
    <cellStyle name="Salida 2 2 4 3 12" xfId="34568" xr:uid="{30E646D0-AEE2-412A-8424-9B71CB8EB206}"/>
    <cellStyle name="Salida 2 2 4 3 13" xfId="34569" xr:uid="{B93633A6-2209-4026-B8DF-BF814710094B}"/>
    <cellStyle name="Salida 2 2 4 3 14" xfId="34570" xr:uid="{512E64C3-C8BD-4A3D-B20F-4DC106F234E0}"/>
    <cellStyle name="Salida 2 2 4 3 15" xfId="34571" xr:uid="{E82AA182-1FE2-4161-9E01-04FD719FDDD9}"/>
    <cellStyle name="Salida 2 2 4 3 16" xfId="34572" xr:uid="{502938BD-13D4-49E0-A0D2-8889553EB343}"/>
    <cellStyle name="Salida 2 2 4 3 17" xfId="34573" xr:uid="{D16CED94-498B-478D-A97D-72B61A6E1568}"/>
    <cellStyle name="Salida 2 2 4 3 18" xfId="34574" xr:uid="{D5C53D68-57EF-42A8-9723-B2821F1E7148}"/>
    <cellStyle name="Salida 2 2 4 3 19" xfId="34575" xr:uid="{2BC499C2-DDD3-4D31-B7E4-DB20F0F4B4AF}"/>
    <cellStyle name="Salida 2 2 4 3 2" xfId="34576" xr:uid="{AEA910D9-9F32-4A8A-9FBA-367EC4FB9249}"/>
    <cellStyle name="Salida 2 2 4 3 20" xfId="34577" xr:uid="{D371E6BD-C05C-4097-9652-F45349E7AA51}"/>
    <cellStyle name="Salida 2 2 4 3 21" xfId="34578" xr:uid="{0FE0F8C8-BE58-45BC-8261-CB25C00B4C8B}"/>
    <cellStyle name="Salida 2 2 4 3 22" xfId="34579" xr:uid="{00FABC99-D294-4EAB-8FD5-07267A04DCA1}"/>
    <cellStyle name="Salida 2 2 4 3 23" xfId="34580" xr:uid="{A3583A3E-34DC-4708-86CC-557953B0B005}"/>
    <cellStyle name="Salida 2 2 4 3 24" xfId="34581" xr:uid="{E01EEFE4-092F-4EA8-AE6A-352BC3C41C83}"/>
    <cellStyle name="Salida 2 2 4 3 25" xfId="34582" xr:uid="{F8EAA2A2-0361-40B4-88C1-1390E8E530F9}"/>
    <cellStyle name="Salida 2 2 4 3 26" xfId="34583" xr:uid="{EA7857B4-D81F-46F9-BB60-9E2F72142B83}"/>
    <cellStyle name="Salida 2 2 4 3 27" xfId="34584" xr:uid="{E21C2320-F0AA-4E65-BCC8-19A1BFA073E4}"/>
    <cellStyle name="Salida 2 2 4 3 28" xfId="34585" xr:uid="{83E5669A-A361-46E7-8E4B-EDEF990C51A9}"/>
    <cellStyle name="Salida 2 2 4 3 29" xfId="34586" xr:uid="{85A35E9A-7933-4E06-A317-6F7DB2FF9C9D}"/>
    <cellStyle name="Salida 2 2 4 3 3" xfId="34587" xr:uid="{EDA20425-C7BE-4D2D-8172-1A14F370A6A3}"/>
    <cellStyle name="Salida 2 2 4 3 30" xfId="34588" xr:uid="{E5AE6BA1-549B-4DEA-8407-D8D1C3A03AFD}"/>
    <cellStyle name="Salida 2 2 4 3 31" xfId="34589" xr:uid="{F7D38E16-2775-45A5-9FD5-FA927206E973}"/>
    <cellStyle name="Salida 2 2 4 3 4" xfId="34590" xr:uid="{F4BD4292-FBA4-47C9-9A8F-6BDCB6B5965D}"/>
    <cellStyle name="Salida 2 2 4 3 5" xfId="34591" xr:uid="{14511756-93C3-4FB3-AC10-23E0C74BC09D}"/>
    <cellStyle name="Salida 2 2 4 3 6" xfId="34592" xr:uid="{67FD3867-095C-4F7B-8228-4A5FC2E70A15}"/>
    <cellStyle name="Salida 2 2 4 3 7" xfId="34593" xr:uid="{52E15DF4-372D-4512-A528-7408F4BCF69C}"/>
    <cellStyle name="Salida 2 2 4 3 8" xfId="34594" xr:uid="{F1D61F36-489D-438F-A442-29A163C63254}"/>
    <cellStyle name="Salida 2 2 4 3 9" xfId="34595" xr:uid="{3F710D8E-7224-4B58-B5ED-843C467DFA12}"/>
    <cellStyle name="Salida 2 2 4 30" xfId="34596" xr:uid="{BD8DC0D0-4AED-46FB-A5A6-BEEBED54BEE2}"/>
    <cellStyle name="Salida 2 2 4 31" xfId="34597" xr:uid="{BB088D5F-A9AA-4EA3-8007-23C28BA03133}"/>
    <cellStyle name="Salida 2 2 4 32" xfId="34598" xr:uid="{0D21D89D-7EB7-403F-9C27-BD069583307A}"/>
    <cellStyle name="Salida 2 2 4 33" xfId="34599" xr:uid="{1F44C1AB-20EE-492A-B542-09C2BDBDD0CF}"/>
    <cellStyle name="Salida 2 2 4 4" xfId="34600" xr:uid="{28830DA5-8131-437B-89F8-ADF19894BAEE}"/>
    <cellStyle name="Salida 2 2 4 5" xfId="34601" xr:uid="{69129D8F-6676-4A2D-9153-B593397FB71B}"/>
    <cellStyle name="Salida 2 2 4 6" xfId="34602" xr:uid="{CCBC516B-FB4D-426D-98C2-E5D1B26ACE9F}"/>
    <cellStyle name="Salida 2 2 4 7" xfId="34603" xr:uid="{4AAF220A-D317-4228-AD35-601666C41D31}"/>
    <cellStyle name="Salida 2 2 4 8" xfId="34604" xr:uid="{6CD1164E-C45A-4664-93E3-9DAF7646BBDC}"/>
    <cellStyle name="Salida 2 2 4 9" xfId="34605" xr:uid="{B74CD321-C7E7-4F8C-9A7D-77228E905FA3}"/>
    <cellStyle name="Salida 2 2 5" xfId="34606" xr:uid="{C8170913-E829-477D-844D-EEEAFDD5CD97}"/>
    <cellStyle name="Salida 2 2 5 10" xfId="34607" xr:uid="{C25C6FBE-759A-459E-89D3-0823EBC9E180}"/>
    <cellStyle name="Salida 2 2 5 11" xfId="34608" xr:uid="{D6442E62-0164-4322-A5E4-56B9FBF35E17}"/>
    <cellStyle name="Salida 2 2 5 12" xfId="34609" xr:uid="{4DA55DF4-E745-47F8-931B-9D7455B87132}"/>
    <cellStyle name="Salida 2 2 5 13" xfId="34610" xr:uid="{325A6A53-9DAA-420B-85AE-102BD0893E1E}"/>
    <cellStyle name="Salida 2 2 5 14" xfId="34611" xr:uid="{735A15ED-1F57-41B1-A651-2A90B5C8C2D4}"/>
    <cellStyle name="Salida 2 2 5 15" xfId="34612" xr:uid="{468287EC-F200-4F52-BDFA-A55AFB542C82}"/>
    <cellStyle name="Salida 2 2 5 16" xfId="34613" xr:uid="{03819A21-8CEE-4FE5-BA6B-9C5971614613}"/>
    <cellStyle name="Salida 2 2 5 17" xfId="34614" xr:uid="{34E3AD87-5A74-4BF1-A719-C2AD85DB885D}"/>
    <cellStyle name="Salida 2 2 5 18" xfId="34615" xr:uid="{0E6CF7A5-5702-46BC-9ADE-F78EE954DE26}"/>
    <cellStyle name="Salida 2 2 5 19" xfId="34616" xr:uid="{3B0C2E4D-CBBC-407D-9BFE-812561CCB462}"/>
    <cellStyle name="Salida 2 2 5 2" xfId="34617" xr:uid="{5ECBDAAF-C49A-42D5-82E7-8DC0745FF677}"/>
    <cellStyle name="Salida 2 2 5 2 10" xfId="34618" xr:uid="{C3C805BD-9879-4B86-B927-5B16250A2E82}"/>
    <cellStyle name="Salida 2 2 5 2 11" xfId="34619" xr:uid="{44AD3324-E98E-4220-B1E8-C4A7D05B1F7E}"/>
    <cellStyle name="Salida 2 2 5 2 12" xfId="34620" xr:uid="{684AA980-4DB8-499A-B326-EC15EA35166B}"/>
    <cellStyle name="Salida 2 2 5 2 13" xfId="34621" xr:uid="{67F16226-89E9-4D4C-9C01-5862FC4A0F8D}"/>
    <cellStyle name="Salida 2 2 5 2 14" xfId="34622" xr:uid="{EB6F1910-F1D8-4628-B3B3-BA1AB94923E9}"/>
    <cellStyle name="Salida 2 2 5 2 15" xfId="34623" xr:uid="{88EB3EA4-CD96-4605-B231-B599BCAE999E}"/>
    <cellStyle name="Salida 2 2 5 2 16" xfId="34624" xr:uid="{FA9D8BE8-65DC-457C-A26B-2994E14F8986}"/>
    <cellStyle name="Salida 2 2 5 2 17" xfId="34625" xr:uid="{D9268C91-F821-4068-AE80-B7413655B0EA}"/>
    <cellStyle name="Salida 2 2 5 2 18" xfId="34626" xr:uid="{0C6D894C-1C39-408D-B6B5-8E41D1ADAE35}"/>
    <cellStyle name="Salida 2 2 5 2 19" xfId="34627" xr:uid="{0630BF9D-F24F-41E6-97B9-1DB7421D4CD6}"/>
    <cellStyle name="Salida 2 2 5 2 2" xfId="34628" xr:uid="{59E42ECE-F351-42BE-A78D-DD2F4FDEB490}"/>
    <cellStyle name="Salida 2 2 5 2 20" xfId="34629" xr:uid="{A80CF53C-F6CD-41FE-9BD8-DC7B5FE3AF8B}"/>
    <cellStyle name="Salida 2 2 5 2 21" xfId="34630" xr:uid="{23296AB1-0B7C-431D-9502-94E9BB1455FE}"/>
    <cellStyle name="Salida 2 2 5 2 22" xfId="34631" xr:uid="{C6014B99-0BC8-453D-81F5-22A0A9DA3456}"/>
    <cellStyle name="Salida 2 2 5 2 23" xfId="34632" xr:uid="{79E71CAE-FAA5-41A6-85D6-EA20C9028642}"/>
    <cellStyle name="Salida 2 2 5 2 24" xfId="34633" xr:uid="{517BDA33-8AF9-4EF6-8C20-5484BB3A2A2E}"/>
    <cellStyle name="Salida 2 2 5 2 25" xfId="34634" xr:uid="{B37C73D2-48F7-47F3-8AEF-DF2BD4A7EA39}"/>
    <cellStyle name="Salida 2 2 5 2 26" xfId="34635" xr:uid="{FBA70EE4-41D4-4B5F-A3B8-CD403C18EE45}"/>
    <cellStyle name="Salida 2 2 5 2 27" xfId="34636" xr:uid="{713AFAA1-1D2E-4EE3-B7AA-171640F85A75}"/>
    <cellStyle name="Salida 2 2 5 2 28" xfId="34637" xr:uid="{C409FA3F-9D1F-410C-9B32-BF1750CAC0FA}"/>
    <cellStyle name="Salida 2 2 5 2 29" xfId="34638" xr:uid="{C6E9AAE3-9880-4B09-A5AC-D0BC98772B84}"/>
    <cellStyle name="Salida 2 2 5 2 3" xfId="34639" xr:uid="{A95288BF-012D-4D56-9BB9-E9737E2DC24D}"/>
    <cellStyle name="Salida 2 2 5 2 30" xfId="34640" xr:uid="{21F1CC43-46AF-441C-96AA-5B34569CEBEA}"/>
    <cellStyle name="Salida 2 2 5 2 31" xfId="34641" xr:uid="{353BB311-CB54-4BFD-94DE-7AD425644C67}"/>
    <cellStyle name="Salida 2 2 5 2 4" xfId="34642" xr:uid="{4E12DB2D-0A1F-4834-86FF-694822FAB559}"/>
    <cellStyle name="Salida 2 2 5 2 5" xfId="34643" xr:uid="{0E82F7BD-420C-4B5B-9820-D4A200D8FA63}"/>
    <cellStyle name="Salida 2 2 5 2 6" xfId="34644" xr:uid="{D1C8C724-4C82-426C-900B-41AB4F8996E6}"/>
    <cellStyle name="Salida 2 2 5 2 7" xfId="34645" xr:uid="{1EB622B4-884C-4330-B356-246AAACDCFCF}"/>
    <cellStyle name="Salida 2 2 5 2 8" xfId="34646" xr:uid="{D75381A1-390E-44F4-A05D-DABCFF90937B}"/>
    <cellStyle name="Salida 2 2 5 2 9" xfId="34647" xr:uid="{D1DFD50A-F21C-47E5-93CD-57972D9120BF}"/>
    <cellStyle name="Salida 2 2 5 20" xfId="34648" xr:uid="{6439CDBC-8497-431B-847C-77E29186BA86}"/>
    <cellStyle name="Salida 2 2 5 21" xfId="34649" xr:uid="{A37F9C33-05A1-4D8F-A463-F776B6850201}"/>
    <cellStyle name="Salida 2 2 5 22" xfId="34650" xr:uid="{73B8C61A-4A37-43DB-B404-1D02034BA0FF}"/>
    <cellStyle name="Salida 2 2 5 23" xfId="34651" xr:uid="{DDE9F233-26E2-4151-BA13-EB809815A581}"/>
    <cellStyle name="Salida 2 2 5 24" xfId="34652" xr:uid="{7C39AC28-4556-4C67-AB78-B948A4415A5B}"/>
    <cellStyle name="Salida 2 2 5 25" xfId="34653" xr:uid="{3AE2ACA4-2683-432F-8F1C-249DFE6235D6}"/>
    <cellStyle name="Salida 2 2 5 26" xfId="34654" xr:uid="{C0701B8E-3D24-4637-9D20-BC2B63B055F3}"/>
    <cellStyle name="Salida 2 2 5 27" xfId="34655" xr:uid="{C3B6F159-470B-4DF8-AA26-BADBDA0A9DA2}"/>
    <cellStyle name="Salida 2 2 5 28" xfId="34656" xr:uid="{19C9114E-1223-4074-BF78-E6B06642526D}"/>
    <cellStyle name="Salida 2 2 5 29" xfId="34657" xr:uid="{19A321EE-B934-47ED-887D-CD90052ECCCE}"/>
    <cellStyle name="Salida 2 2 5 3" xfId="34658" xr:uid="{B91BDF2A-C7B4-4DA3-9000-23B5433BF193}"/>
    <cellStyle name="Salida 2 2 5 30" xfId="34659" xr:uid="{417888B4-7DC3-47B2-ADBA-A6588944ED84}"/>
    <cellStyle name="Salida 2 2 5 31" xfId="34660" xr:uid="{D83D8CEF-8F13-48C5-878C-D5B35BBEED7C}"/>
    <cellStyle name="Salida 2 2 5 32" xfId="34661" xr:uid="{DF56FF7C-0893-4281-8977-94EE61752549}"/>
    <cellStyle name="Salida 2 2 5 4" xfId="34662" xr:uid="{203911FF-1482-4F8D-9076-70A84B4963A1}"/>
    <cellStyle name="Salida 2 2 5 5" xfId="34663" xr:uid="{F8FEF2A6-D592-4F13-8910-7D05A9A815E3}"/>
    <cellStyle name="Salida 2 2 5 6" xfId="34664" xr:uid="{EE0A7C37-1B65-44B7-B0B1-29A5C68EA14E}"/>
    <cellStyle name="Salida 2 2 5 7" xfId="34665" xr:uid="{17B09F5F-1D0C-45F4-8BB2-EAC419A25C63}"/>
    <cellStyle name="Salida 2 2 5 8" xfId="34666" xr:uid="{E0CE7A6C-E916-4DF0-AFA0-816934043521}"/>
    <cellStyle name="Salida 2 2 5 9" xfId="34667" xr:uid="{AC33F8F2-E641-4302-A25B-E835F5796940}"/>
    <cellStyle name="Salida 2 2 6" xfId="34668" xr:uid="{6684C028-EF23-41D1-85B2-F9A3F1311C82}"/>
    <cellStyle name="Salida 2 2 6 10" xfId="34669" xr:uid="{D13978AA-A7C4-4C3E-83BD-4E03F8BF8FEF}"/>
    <cellStyle name="Salida 2 2 6 11" xfId="34670" xr:uid="{E987E659-71BE-4531-AE06-2FAC3904965F}"/>
    <cellStyle name="Salida 2 2 6 12" xfId="34671" xr:uid="{B98B0160-9FB4-412D-93E7-8373AE74E73F}"/>
    <cellStyle name="Salida 2 2 6 13" xfId="34672" xr:uid="{A5682F0E-C466-40DB-8D99-0D2393F1D463}"/>
    <cellStyle name="Salida 2 2 6 14" xfId="34673" xr:uid="{6F1073F7-8B4E-4CD8-918A-18A6E73269FB}"/>
    <cellStyle name="Salida 2 2 6 15" xfId="34674" xr:uid="{11F9F2C5-5842-4BEF-9002-0C3125AC73DF}"/>
    <cellStyle name="Salida 2 2 6 16" xfId="34675" xr:uid="{640C3CEF-717F-4692-A143-5CD00BBBBC54}"/>
    <cellStyle name="Salida 2 2 6 17" xfId="34676" xr:uid="{D42E47E3-FFF7-407B-9764-66E7EE3B7D99}"/>
    <cellStyle name="Salida 2 2 6 18" xfId="34677" xr:uid="{F2AFA99D-A5EE-459A-A197-2427F80ABB1D}"/>
    <cellStyle name="Salida 2 2 6 19" xfId="34678" xr:uid="{DB68EEA0-935A-4070-888A-4FDF5AFA6BE7}"/>
    <cellStyle name="Salida 2 2 6 2" xfId="34679" xr:uid="{8112BEAF-8AA6-4D62-8BAF-E4A9D9877865}"/>
    <cellStyle name="Salida 2 2 6 20" xfId="34680" xr:uid="{4245BA9A-F502-4A99-93CD-11D30F7AAB53}"/>
    <cellStyle name="Salida 2 2 6 21" xfId="34681" xr:uid="{9D38772C-4FE0-4F38-B641-45883C4087FD}"/>
    <cellStyle name="Salida 2 2 6 22" xfId="34682" xr:uid="{4F666121-0A5E-455D-B754-2A84AEFEF2E8}"/>
    <cellStyle name="Salida 2 2 6 23" xfId="34683" xr:uid="{F2852817-FFEC-46DB-89A6-CB2CC45A9878}"/>
    <cellStyle name="Salida 2 2 6 24" xfId="34684" xr:uid="{CE7B43A0-B405-4B81-9EDB-DF4EFB0A83D1}"/>
    <cellStyle name="Salida 2 2 6 25" xfId="34685" xr:uid="{06CCC025-EEC5-4E92-B5E2-57433115D1F3}"/>
    <cellStyle name="Salida 2 2 6 26" xfId="34686" xr:uid="{ABEB119D-1DD1-4322-A81E-D41CD90FCEE2}"/>
    <cellStyle name="Salida 2 2 6 27" xfId="34687" xr:uid="{665CF07D-D082-4DD1-AE26-7B86BA6D7A56}"/>
    <cellStyle name="Salida 2 2 6 28" xfId="34688" xr:uid="{61F50B29-3A92-40BE-ACE0-2A01AC384059}"/>
    <cellStyle name="Salida 2 2 6 29" xfId="34689" xr:uid="{F2DE91EC-0396-4D72-BC8D-47CA19B77D62}"/>
    <cellStyle name="Salida 2 2 6 3" xfId="34690" xr:uid="{23044BCF-B140-47EF-A617-6A584F4C2A5D}"/>
    <cellStyle name="Salida 2 2 6 30" xfId="34691" xr:uid="{2D371FE8-13D8-43EA-AA1B-4CDB2AE80ED1}"/>
    <cellStyle name="Salida 2 2 6 31" xfId="34692" xr:uid="{316BD4DD-48CA-4960-9546-77905DF9E8B7}"/>
    <cellStyle name="Salida 2 2 6 4" xfId="34693" xr:uid="{815DFA49-55E8-41E7-95C3-3AF06E1FC7C3}"/>
    <cellStyle name="Salida 2 2 6 5" xfId="34694" xr:uid="{32B9A8F8-018F-4E66-B83A-7EA0C07FEC5E}"/>
    <cellStyle name="Salida 2 2 6 6" xfId="34695" xr:uid="{208D3F67-515C-43AA-9540-F74E8AF4B57B}"/>
    <cellStyle name="Salida 2 2 6 7" xfId="34696" xr:uid="{31E6A5D8-663C-4F1B-9C44-8C601A666C6E}"/>
    <cellStyle name="Salida 2 2 6 8" xfId="34697" xr:uid="{8A3663F6-95A8-4BD7-A9D0-C39D7FB1ACD7}"/>
    <cellStyle name="Salida 2 2 6 9" xfId="34698" xr:uid="{C5674C5D-3B5B-4CC5-87B6-82F215C9F28B}"/>
    <cellStyle name="Salida 2 2 7" xfId="34699" xr:uid="{437324E5-E597-4429-B596-121FAD8D8304}"/>
    <cellStyle name="Salida 2 2 7 10" xfId="34700" xr:uid="{21F70AC8-1809-43BF-BD38-BECD40E9ED00}"/>
    <cellStyle name="Salida 2 2 7 11" xfId="34701" xr:uid="{617FEFC9-218F-4D93-8966-B771E030021E}"/>
    <cellStyle name="Salida 2 2 7 12" xfId="34702" xr:uid="{9A2EC642-CF23-4D1F-A8C8-3A8F6EC05DB9}"/>
    <cellStyle name="Salida 2 2 7 13" xfId="34703" xr:uid="{49A77B1A-682E-480C-9728-3BC681F825A5}"/>
    <cellStyle name="Salida 2 2 7 14" xfId="34704" xr:uid="{96C544A1-3677-435B-9AD1-436ACBF239E9}"/>
    <cellStyle name="Salida 2 2 7 15" xfId="34705" xr:uid="{34651AE2-827E-42AC-B20F-C541B6231458}"/>
    <cellStyle name="Salida 2 2 7 16" xfId="34706" xr:uid="{B3E38D69-BE20-4932-9A5A-26B6BE216FA4}"/>
    <cellStyle name="Salida 2 2 7 17" xfId="34707" xr:uid="{6BB10D37-7B08-42A5-BF4B-BD76E8AFACB8}"/>
    <cellStyle name="Salida 2 2 7 18" xfId="34708" xr:uid="{214C938A-86EB-4270-911A-F72B7A31DBCC}"/>
    <cellStyle name="Salida 2 2 7 19" xfId="34709" xr:uid="{8C262F2A-AC6C-4E3E-AC98-55D1631CB0AD}"/>
    <cellStyle name="Salida 2 2 7 2" xfId="34710" xr:uid="{0AD64CB7-42E5-43FD-8922-5600F8ECB0F1}"/>
    <cellStyle name="Salida 2 2 7 20" xfId="34711" xr:uid="{482892B3-1DA8-4171-B3E4-24501B8DE1C0}"/>
    <cellStyle name="Salida 2 2 7 21" xfId="34712" xr:uid="{2399261F-0ED6-475D-B13B-129974C86546}"/>
    <cellStyle name="Salida 2 2 7 22" xfId="34713" xr:uid="{221EBE70-185A-4B23-809E-F2E9795AAC85}"/>
    <cellStyle name="Salida 2 2 7 23" xfId="34714" xr:uid="{2973FFB0-2682-4929-B387-2CF0364C5821}"/>
    <cellStyle name="Salida 2 2 7 24" xfId="34715" xr:uid="{6A64BBF1-3D15-428F-B47A-031BFC36451A}"/>
    <cellStyle name="Salida 2 2 7 25" xfId="34716" xr:uid="{7E27FD48-47FF-4AC1-9F40-DEDE852FC3DD}"/>
    <cellStyle name="Salida 2 2 7 26" xfId="34717" xr:uid="{34BA08DC-5166-439F-AADD-7E1FF468C9F2}"/>
    <cellStyle name="Salida 2 2 7 27" xfId="34718" xr:uid="{26679058-31DF-4893-B152-57CA29676C48}"/>
    <cellStyle name="Salida 2 2 7 28" xfId="34719" xr:uid="{4363E449-FE9C-41C8-8002-4EF5A8B28481}"/>
    <cellStyle name="Salida 2 2 7 29" xfId="34720" xr:uid="{83FBF9AC-DB6A-47BA-882F-F286570169C1}"/>
    <cellStyle name="Salida 2 2 7 3" xfId="34721" xr:uid="{4E903F1B-EF3A-4C3F-9F4F-28384E026C67}"/>
    <cellStyle name="Salida 2 2 7 30" xfId="34722" xr:uid="{3B8FA9AA-BE82-4BDB-8E70-0CEECD66C9C3}"/>
    <cellStyle name="Salida 2 2 7 31" xfId="34723" xr:uid="{0BCCDA8E-0FA1-4388-ACD9-C014AAF5E8BD}"/>
    <cellStyle name="Salida 2 2 7 4" xfId="34724" xr:uid="{357629DF-DEAD-4951-A2E7-9D1A98D970A4}"/>
    <cellStyle name="Salida 2 2 7 5" xfId="34725" xr:uid="{56547386-A7D0-4437-9178-9AA04CB6E19B}"/>
    <cellStyle name="Salida 2 2 7 6" xfId="34726" xr:uid="{DC07D897-1C3E-4127-B9D9-E10082DCE24D}"/>
    <cellStyle name="Salida 2 2 7 7" xfId="34727" xr:uid="{CBD1F43C-160C-41B1-A5FC-91410181CD4F}"/>
    <cellStyle name="Salida 2 2 7 8" xfId="34728" xr:uid="{3ECF4E85-5C1B-4C76-A3F0-51A253BC323A}"/>
    <cellStyle name="Salida 2 2 7 9" xfId="34729" xr:uid="{4930E815-C7B6-4378-9D30-58758CFD2C33}"/>
    <cellStyle name="Salida 2 2 8" xfId="34730" xr:uid="{A94F8EEE-FC2A-4C65-BFE3-696EEC20ECD4}"/>
    <cellStyle name="Salida 2 2 9" xfId="34731" xr:uid="{638A58DA-C961-4214-B0B8-CD5B40FA3437}"/>
    <cellStyle name="Salida 2 20" xfId="34732" xr:uid="{D5598AFC-7D24-44B9-B825-BDEAB0F14AE2}"/>
    <cellStyle name="Salida 2 21" xfId="34733" xr:uid="{D07C3A95-0C49-40A5-B2DD-E92FEFEF18F8}"/>
    <cellStyle name="Salida 2 22" xfId="34734" xr:uid="{A61A757C-5AB3-4D5C-AC08-281719FB5C9C}"/>
    <cellStyle name="Salida 2 23" xfId="34735" xr:uid="{00A92D95-6DF9-4A2B-82B4-B29BB8793429}"/>
    <cellStyle name="Salida 2 24" xfId="34736" xr:uid="{6174B58E-461F-4FE4-A1AB-DE963A18012D}"/>
    <cellStyle name="Salida 2 25" xfId="34737" xr:uid="{4C2DEB03-41EA-4DE1-AAA6-20F4CD9F6B50}"/>
    <cellStyle name="Salida 2 26" xfId="34738" xr:uid="{3DA821E6-D9B0-4271-8FA1-8E506A98810C}"/>
    <cellStyle name="Salida 2 27" xfId="34739" xr:uid="{798943AD-3837-4EDF-B5CD-A347A775BCF1}"/>
    <cellStyle name="Salida 2 28" xfId="34740" xr:uid="{DC1E6725-E31F-438C-A3AE-6FA522B58CE5}"/>
    <cellStyle name="Salida 2 29" xfId="34741" xr:uid="{E73CC5C1-0B87-4722-8D8C-6348CB5B4B91}"/>
    <cellStyle name="Salida 2 3" xfId="34742" xr:uid="{824477A9-2F78-4AA8-B2F7-E7AC31A942B2}"/>
    <cellStyle name="Salida 2 3 10" xfId="34743" xr:uid="{BBDC9670-C1A6-45A4-B901-74867CAD6105}"/>
    <cellStyle name="Salida 2 3 11" xfId="34744" xr:uid="{5223E4BA-C456-4E47-9BF3-069F68F25214}"/>
    <cellStyle name="Salida 2 3 12" xfId="34745" xr:uid="{A508E976-CA7D-494D-929D-E04C7397C9D3}"/>
    <cellStyle name="Salida 2 3 13" xfId="34746" xr:uid="{606CFEAA-3F54-401D-AA95-A8C2F9DE504C}"/>
    <cellStyle name="Salida 2 3 14" xfId="34747" xr:uid="{2CFBBC6A-A853-42D5-8158-7C7254B24851}"/>
    <cellStyle name="Salida 2 3 15" xfId="34748" xr:uid="{C6179B9B-4649-4C27-8391-0745E689DB55}"/>
    <cellStyle name="Salida 2 3 16" xfId="34749" xr:uid="{F0BC93F6-1EB1-45DE-B206-534CB91D551F}"/>
    <cellStyle name="Salida 2 3 17" xfId="34750" xr:uid="{7D6711CD-7058-45F7-8D16-1EBDEB43848D}"/>
    <cellStyle name="Salida 2 3 18" xfId="34751" xr:uid="{77E130BA-ED33-4683-9264-3B21DAC1ED1D}"/>
    <cellStyle name="Salida 2 3 19" xfId="34752" xr:uid="{AEA4DA2B-68C8-437E-91C3-87191C3DC1B4}"/>
    <cellStyle name="Salida 2 3 2" xfId="34753" xr:uid="{2D61A75C-02F5-4201-800C-5BCE8428A5D5}"/>
    <cellStyle name="Salida 2 3 2 10" xfId="34754" xr:uid="{50DE4FAA-3C52-41F2-8BC2-2F7DF5762F2F}"/>
    <cellStyle name="Salida 2 3 2 11" xfId="34755" xr:uid="{5B4E21A9-FF71-4C84-AC1C-0C5B97FAED78}"/>
    <cellStyle name="Salida 2 3 2 12" xfId="34756" xr:uid="{917CBB4D-9444-444A-94B6-00B64474705B}"/>
    <cellStyle name="Salida 2 3 2 13" xfId="34757" xr:uid="{681094DC-087E-4F74-9C4E-F3FC9AD975F1}"/>
    <cellStyle name="Salida 2 3 2 14" xfId="34758" xr:uid="{8614234F-AD61-4DD7-858C-4D648F83DB30}"/>
    <cellStyle name="Salida 2 3 2 15" xfId="34759" xr:uid="{12470C8B-587B-4ACF-8F46-CC743D46C18D}"/>
    <cellStyle name="Salida 2 3 2 16" xfId="34760" xr:uid="{20CD5AED-3B85-4713-8327-06549C11D693}"/>
    <cellStyle name="Salida 2 3 2 17" xfId="34761" xr:uid="{BC5CFFAC-01A1-4F5F-9B53-E1A25EA00DBC}"/>
    <cellStyle name="Salida 2 3 2 18" xfId="34762" xr:uid="{1D09E38F-535B-42A3-879F-4DE3F91D61E8}"/>
    <cellStyle name="Salida 2 3 2 19" xfId="34763" xr:uid="{DF7CBD1C-E78A-44E7-B99C-F135E4EE016E}"/>
    <cellStyle name="Salida 2 3 2 2" xfId="34764" xr:uid="{0C2DCF19-9AA2-4568-A629-3113CCCB97B7}"/>
    <cellStyle name="Salida 2 3 2 2 10" xfId="34765" xr:uid="{2598B5D2-9E54-4DF9-A1B5-4ECB623D9715}"/>
    <cellStyle name="Salida 2 3 2 2 11" xfId="34766" xr:uid="{DC604B13-A6B2-493E-8C6A-905ADC79A681}"/>
    <cellStyle name="Salida 2 3 2 2 12" xfId="34767" xr:uid="{F3645B47-EA10-4DE1-AD63-61298043EB95}"/>
    <cellStyle name="Salida 2 3 2 2 13" xfId="34768" xr:uid="{89DA3587-EBED-4D4D-A926-944704F55476}"/>
    <cellStyle name="Salida 2 3 2 2 14" xfId="34769" xr:uid="{DEB40F69-7AFC-450E-8683-69CEF0EF6BC2}"/>
    <cellStyle name="Salida 2 3 2 2 15" xfId="34770" xr:uid="{0AC4C2AB-9373-4A6B-9E1C-50857D58E036}"/>
    <cellStyle name="Salida 2 3 2 2 16" xfId="34771" xr:uid="{80056A1F-3220-415D-BACB-73D228D5FCA2}"/>
    <cellStyle name="Salida 2 3 2 2 17" xfId="34772" xr:uid="{1D7091A6-D0E0-4801-BF03-A060CEB7417D}"/>
    <cellStyle name="Salida 2 3 2 2 18" xfId="34773" xr:uid="{9245339C-07A0-41CD-8E46-365C84EFD78F}"/>
    <cellStyle name="Salida 2 3 2 2 19" xfId="34774" xr:uid="{0CD25F15-00D9-4CAD-9714-9BF9DFEC6F41}"/>
    <cellStyle name="Salida 2 3 2 2 2" xfId="34775" xr:uid="{A7B1B1CF-606F-43D7-B4D4-E6502F8037ED}"/>
    <cellStyle name="Salida 2 3 2 2 2 10" xfId="34776" xr:uid="{71F1A8B8-0E26-418E-9B7D-E5CFB341C5BE}"/>
    <cellStyle name="Salida 2 3 2 2 2 11" xfId="34777" xr:uid="{BFC96DCE-0F66-4CE8-88E8-B0E198ECD216}"/>
    <cellStyle name="Salida 2 3 2 2 2 12" xfId="34778" xr:uid="{7D65BD28-5479-4B1B-9B7C-3E061AEDCA18}"/>
    <cellStyle name="Salida 2 3 2 2 2 13" xfId="34779" xr:uid="{614CC63E-4F21-4498-867E-10B2DD577202}"/>
    <cellStyle name="Salida 2 3 2 2 2 14" xfId="34780" xr:uid="{0695A44B-2B03-42D1-9B42-1E8C5027BAE8}"/>
    <cellStyle name="Salida 2 3 2 2 2 15" xfId="34781" xr:uid="{2F5EBDF7-D636-49E0-9D39-ED7AA6D1DCCD}"/>
    <cellStyle name="Salida 2 3 2 2 2 16" xfId="34782" xr:uid="{DC536B3E-D209-495E-8B49-58A6372FA9C8}"/>
    <cellStyle name="Salida 2 3 2 2 2 17" xfId="34783" xr:uid="{C41064C1-F537-4596-BB51-791257B9239A}"/>
    <cellStyle name="Salida 2 3 2 2 2 18" xfId="34784" xr:uid="{F5D7B948-DA6A-43E9-80B2-FC6868DE06B5}"/>
    <cellStyle name="Salida 2 3 2 2 2 19" xfId="34785" xr:uid="{24B8FACE-C1FB-41AD-8671-73CB2C9AED5C}"/>
    <cellStyle name="Salida 2 3 2 2 2 2" xfId="34786" xr:uid="{0CDDB33D-7798-47DE-A752-D6018EBD940A}"/>
    <cellStyle name="Salida 2 3 2 2 2 20" xfId="34787" xr:uid="{F2D6E9A3-37EA-4BE8-816C-CF1931D2E2AC}"/>
    <cellStyle name="Salida 2 3 2 2 2 21" xfId="34788" xr:uid="{6FF25F7B-C05F-40BC-A62C-4C4DE5D27EEC}"/>
    <cellStyle name="Salida 2 3 2 2 2 22" xfId="34789" xr:uid="{7600639A-A418-4FED-897C-9C0FB1BEEA0F}"/>
    <cellStyle name="Salida 2 3 2 2 2 23" xfId="34790" xr:uid="{63E0D35D-FAC6-43D7-9368-6AD0D8260475}"/>
    <cellStyle name="Salida 2 3 2 2 2 24" xfId="34791" xr:uid="{9A1AF370-DD91-445F-AFCF-0AFC5AB08B98}"/>
    <cellStyle name="Salida 2 3 2 2 2 25" xfId="34792" xr:uid="{09D3F6B2-9380-4BA0-91A3-A7F7233451ED}"/>
    <cellStyle name="Salida 2 3 2 2 2 26" xfId="34793" xr:uid="{63A7CD6E-2F7F-4E95-8D03-283C48849191}"/>
    <cellStyle name="Salida 2 3 2 2 2 27" xfId="34794" xr:uid="{FD7DB4FC-D8EB-405C-857F-FF6AC8F099A9}"/>
    <cellStyle name="Salida 2 3 2 2 2 28" xfId="34795" xr:uid="{7E47DF20-468F-44E7-977D-5504AC53BD1E}"/>
    <cellStyle name="Salida 2 3 2 2 2 29" xfId="34796" xr:uid="{87CD9484-CD86-4FF3-8CD4-C3A337F48491}"/>
    <cellStyle name="Salida 2 3 2 2 2 3" xfId="34797" xr:uid="{6C04F577-0016-457B-B2DC-A03E52F8CE4A}"/>
    <cellStyle name="Salida 2 3 2 2 2 30" xfId="34798" xr:uid="{371A752E-7D06-4892-B938-9F012425CD58}"/>
    <cellStyle name="Salida 2 3 2 2 2 31" xfId="34799" xr:uid="{BA99622A-9FCC-4AC3-ACC5-CD5A0D7865EC}"/>
    <cellStyle name="Salida 2 3 2 2 2 4" xfId="34800" xr:uid="{ED5857DC-8EAF-434C-9C30-3DF8BB41D8D0}"/>
    <cellStyle name="Salida 2 3 2 2 2 5" xfId="34801" xr:uid="{2A98CA95-731A-4D3F-AF35-DFFEE7D25586}"/>
    <cellStyle name="Salida 2 3 2 2 2 6" xfId="34802" xr:uid="{794CAD60-9921-4BB3-9991-BD1A93C62F71}"/>
    <cellStyle name="Salida 2 3 2 2 2 7" xfId="34803" xr:uid="{F17629DF-EC5E-4EAA-AFC0-7E7945D24DFA}"/>
    <cellStyle name="Salida 2 3 2 2 2 8" xfId="34804" xr:uid="{6DEB20E0-DCBB-475A-87F8-F7D913984D13}"/>
    <cellStyle name="Salida 2 3 2 2 2 9" xfId="34805" xr:uid="{6867A176-B3EE-41F4-B78D-FCB65676A84F}"/>
    <cellStyle name="Salida 2 3 2 2 20" xfId="34806" xr:uid="{8CF86C36-83B2-4774-870A-BE4BB2ED19DC}"/>
    <cellStyle name="Salida 2 3 2 2 21" xfId="34807" xr:uid="{3245FA55-9A09-4B0A-B2EE-9BA6ED75F1F5}"/>
    <cellStyle name="Salida 2 3 2 2 22" xfId="34808" xr:uid="{F5DC4745-2F60-4B6F-8EAB-1FA18B8B4C81}"/>
    <cellStyle name="Salida 2 3 2 2 23" xfId="34809" xr:uid="{771DBE5E-81A2-4B19-A2B2-9BF59EBB08B9}"/>
    <cellStyle name="Salida 2 3 2 2 24" xfId="34810" xr:uid="{7093C747-562D-435B-848C-B31EE0285F3B}"/>
    <cellStyle name="Salida 2 3 2 2 25" xfId="34811" xr:uid="{1FACEA5F-3502-4838-A49C-8CF9F458AF03}"/>
    <cellStyle name="Salida 2 3 2 2 26" xfId="34812" xr:uid="{312A0E81-A07D-41AB-983A-8CF654950E74}"/>
    <cellStyle name="Salida 2 3 2 2 27" xfId="34813" xr:uid="{43B08186-47D1-41CF-938C-06798F364BDA}"/>
    <cellStyle name="Salida 2 3 2 2 28" xfId="34814" xr:uid="{F2E2E111-C92A-4B2B-BF22-20E79BCE2249}"/>
    <cellStyle name="Salida 2 3 2 2 29" xfId="34815" xr:uid="{6EE9D511-CBBE-4BBD-B45B-52F19AC1B6F6}"/>
    <cellStyle name="Salida 2 3 2 2 3" xfId="34816" xr:uid="{DA3ECC4C-B6B8-418C-920C-2580C4D38C6F}"/>
    <cellStyle name="Salida 2 3 2 2 3 10" xfId="34817" xr:uid="{0C2432B6-38BC-43CE-A6EA-3F4648340C99}"/>
    <cellStyle name="Salida 2 3 2 2 3 11" xfId="34818" xr:uid="{D91237A1-E272-45A7-A125-B0DC2D1F9255}"/>
    <cellStyle name="Salida 2 3 2 2 3 12" xfId="34819" xr:uid="{F5ACF2B3-2C49-4386-AD96-8C874FE43F08}"/>
    <cellStyle name="Salida 2 3 2 2 3 13" xfId="34820" xr:uid="{15EA3C18-54AA-49D0-9D08-A4B0BB55175B}"/>
    <cellStyle name="Salida 2 3 2 2 3 14" xfId="34821" xr:uid="{6E4E5CFF-4EB5-40DF-91F4-6617F9E3A54E}"/>
    <cellStyle name="Salida 2 3 2 2 3 15" xfId="34822" xr:uid="{4088E776-F1F2-4039-9C60-31474E83B207}"/>
    <cellStyle name="Salida 2 3 2 2 3 16" xfId="34823" xr:uid="{CF8F3762-695E-4BDF-8AC8-871A4166706D}"/>
    <cellStyle name="Salida 2 3 2 2 3 17" xfId="34824" xr:uid="{D3F45DE0-032D-4870-814A-31C3C8FBBACC}"/>
    <cellStyle name="Salida 2 3 2 2 3 18" xfId="34825" xr:uid="{C6807795-1B6C-47E9-8A70-5FAD08189F4F}"/>
    <cellStyle name="Salida 2 3 2 2 3 19" xfId="34826" xr:uid="{971FCA50-B8D5-48D6-BC20-15C2988A1D90}"/>
    <cellStyle name="Salida 2 3 2 2 3 2" xfId="34827" xr:uid="{6F407297-9E7E-438B-8A45-21C2A10FC9C7}"/>
    <cellStyle name="Salida 2 3 2 2 3 20" xfId="34828" xr:uid="{2E0D6CD8-C259-4473-97F1-715E9BC09509}"/>
    <cellStyle name="Salida 2 3 2 2 3 21" xfId="34829" xr:uid="{681DD70D-83CF-41CF-9DE7-379D6F28915E}"/>
    <cellStyle name="Salida 2 3 2 2 3 22" xfId="34830" xr:uid="{25D8B0C1-BF44-42B5-9009-34FD0592041C}"/>
    <cellStyle name="Salida 2 3 2 2 3 23" xfId="34831" xr:uid="{1DE4DB4C-39AB-498E-9843-6B0D9CAE5ED6}"/>
    <cellStyle name="Salida 2 3 2 2 3 24" xfId="34832" xr:uid="{C6930771-6018-4959-AA2C-7966E811CAD6}"/>
    <cellStyle name="Salida 2 3 2 2 3 25" xfId="34833" xr:uid="{FBDE21EB-B00D-41FC-A169-BE4FEB3047BE}"/>
    <cellStyle name="Salida 2 3 2 2 3 26" xfId="34834" xr:uid="{60DFC453-2D1B-4CD2-B0DF-B77D06A9F54C}"/>
    <cellStyle name="Salida 2 3 2 2 3 27" xfId="34835" xr:uid="{E5155C68-2578-4B6A-94C0-8EA099324F28}"/>
    <cellStyle name="Salida 2 3 2 2 3 28" xfId="34836" xr:uid="{B9DD0950-E6D1-4057-AA59-64E95C1A39BA}"/>
    <cellStyle name="Salida 2 3 2 2 3 29" xfId="34837" xr:uid="{8342CC71-07FE-4F48-A4E1-84CA75D1A88B}"/>
    <cellStyle name="Salida 2 3 2 2 3 3" xfId="34838" xr:uid="{65D43852-C058-4A69-9994-CEBFD6CBEEFF}"/>
    <cellStyle name="Salida 2 3 2 2 3 30" xfId="34839" xr:uid="{55D96534-2186-4583-8717-F0C343F9C180}"/>
    <cellStyle name="Salida 2 3 2 2 3 31" xfId="34840" xr:uid="{3691312C-5967-4AEE-921F-50724FC3DE7B}"/>
    <cellStyle name="Salida 2 3 2 2 3 4" xfId="34841" xr:uid="{1C46554F-ED96-4C35-9C81-E7EEF6A81C98}"/>
    <cellStyle name="Salida 2 3 2 2 3 5" xfId="34842" xr:uid="{CF9EF92D-6D9F-43C9-9155-06E268837531}"/>
    <cellStyle name="Salida 2 3 2 2 3 6" xfId="34843" xr:uid="{78253EB1-9044-44CA-BCCB-47DAC54B5134}"/>
    <cellStyle name="Salida 2 3 2 2 3 7" xfId="34844" xr:uid="{787B1F1F-26A6-44C1-8DFD-1E3DCF82D2A8}"/>
    <cellStyle name="Salida 2 3 2 2 3 8" xfId="34845" xr:uid="{E8E8C143-10C5-4095-9138-F632CE674688}"/>
    <cellStyle name="Salida 2 3 2 2 3 9" xfId="34846" xr:uid="{AE38BBDB-F1DF-475C-99B4-894A37E884B0}"/>
    <cellStyle name="Salida 2 3 2 2 30" xfId="34847" xr:uid="{BD34A248-373F-4AEC-B51B-4520DE7E1C9D}"/>
    <cellStyle name="Salida 2 3 2 2 31" xfId="34848" xr:uid="{50537023-22C8-4562-BC5B-624AAAD8DD1C}"/>
    <cellStyle name="Salida 2 3 2 2 32" xfId="34849" xr:uid="{262ACD8E-B49E-412B-BAE0-CED2949844D0}"/>
    <cellStyle name="Salida 2 3 2 2 33" xfId="34850" xr:uid="{354F8F5A-FADA-4535-A20C-A83D3BCC4D44}"/>
    <cellStyle name="Salida 2 3 2 2 4" xfId="34851" xr:uid="{A870A0DD-DCFC-4D29-8D71-3B13BC9AB380}"/>
    <cellStyle name="Salida 2 3 2 2 5" xfId="34852" xr:uid="{36C56D1B-7D93-4D94-A799-5FDC10919E29}"/>
    <cellStyle name="Salida 2 3 2 2 6" xfId="34853" xr:uid="{2EC3D9F6-A206-47FE-85F4-3CAFC12811DE}"/>
    <cellStyle name="Salida 2 3 2 2 7" xfId="34854" xr:uid="{B84B608D-C402-483C-9CE5-1214B8087E85}"/>
    <cellStyle name="Salida 2 3 2 2 8" xfId="34855" xr:uid="{9E6989D4-6E14-45A4-89EA-E8A77AAB1548}"/>
    <cellStyle name="Salida 2 3 2 2 9" xfId="34856" xr:uid="{B3955945-6D36-4792-98DB-E2717DF490B3}"/>
    <cellStyle name="Salida 2 3 2 20" xfId="34857" xr:uid="{AF2655C2-2255-4D54-9C57-CD9C39C6D425}"/>
    <cellStyle name="Salida 2 3 2 21" xfId="34858" xr:uid="{D4C79711-8F56-4F7E-84D7-F7D97DF8244C}"/>
    <cellStyle name="Salida 2 3 2 22" xfId="34859" xr:uid="{B385F773-F571-4078-9819-EEE707D2B035}"/>
    <cellStyle name="Salida 2 3 2 23" xfId="34860" xr:uid="{1FCF843E-4DE9-4290-A7F7-7DB09219E597}"/>
    <cellStyle name="Salida 2 3 2 24" xfId="34861" xr:uid="{5165E726-6B5E-4440-BC37-0D91D51B1E24}"/>
    <cellStyle name="Salida 2 3 2 25" xfId="34862" xr:uid="{94AC0CC8-F43B-4D66-B331-829F168B2D6B}"/>
    <cellStyle name="Salida 2 3 2 26" xfId="34863" xr:uid="{9CCCCEC4-FC68-4821-B2A9-F4AB9F0CEF3F}"/>
    <cellStyle name="Salida 2 3 2 27" xfId="34864" xr:uid="{B741A5B0-D292-4416-B4B3-AB7E27846AE0}"/>
    <cellStyle name="Salida 2 3 2 28" xfId="34865" xr:uid="{BC964979-F403-405F-8085-D59809D035DE}"/>
    <cellStyle name="Salida 2 3 2 29" xfId="34866" xr:uid="{72DB8CB1-7D38-4915-94D5-DF746BF57ED8}"/>
    <cellStyle name="Salida 2 3 2 3" xfId="34867" xr:uid="{AE1CF437-298A-4991-993E-F8CF45887D20}"/>
    <cellStyle name="Salida 2 3 2 3 10" xfId="34868" xr:uid="{F1295BCD-1877-4EAC-A807-46C74E7AC3F8}"/>
    <cellStyle name="Salida 2 3 2 3 11" xfId="34869" xr:uid="{B284E0B5-AAA2-4B3A-8BB0-D572B0505D5F}"/>
    <cellStyle name="Salida 2 3 2 3 12" xfId="34870" xr:uid="{26E0EEAB-AEE6-45F0-8BCE-72AF1893749E}"/>
    <cellStyle name="Salida 2 3 2 3 13" xfId="34871" xr:uid="{C6D9C1A5-B55F-49C3-8AE2-A6D09CB29563}"/>
    <cellStyle name="Salida 2 3 2 3 14" xfId="34872" xr:uid="{2660D8A6-6463-4DAC-BEE4-CBC60DB689CC}"/>
    <cellStyle name="Salida 2 3 2 3 15" xfId="34873" xr:uid="{ECB7ADA8-98C8-48D6-85BE-5BDD592C1BA4}"/>
    <cellStyle name="Salida 2 3 2 3 16" xfId="34874" xr:uid="{6A4262F6-99DC-425A-BD5E-C8FAE348FC88}"/>
    <cellStyle name="Salida 2 3 2 3 17" xfId="34875" xr:uid="{D0E8D6B6-7776-4EA1-99B5-E7D20C0B446F}"/>
    <cellStyle name="Salida 2 3 2 3 18" xfId="34876" xr:uid="{BA42F8F1-DCC0-4C16-8F56-AE899FC32DAC}"/>
    <cellStyle name="Salida 2 3 2 3 19" xfId="34877" xr:uid="{80D16B0A-3BE7-450B-9097-27045CD2D781}"/>
    <cellStyle name="Salida 2 3 2 3 2" xfId="34878" xr:uid="{60E9CD6A-5A1D-405A-912D-B560C901C70F}"/>
    <cellStyle name="Salida 2 3 2 3 2 10" xfId="34879" xr:uid="{E5A93484-7584-4CFF-B874-FC2F0ECD9BD4}"/>
    <cellStyle name="Salida 2 3 2 3 2 11" xfId="34880" xr:uid="{F7AC94A2-5C12-423D-A224-3793B115442E}"/>
    <cellStyle name="Salida 2 3 2 3 2 12" xfId="34881" xr:uid="{F185266B-7682-4219-B13C-C286A014D006}"/>
    <cellStyle name="Salida 2 3 2 3 2 13" xfId="34882" xr:uid="{00C5AFF0-7287-44A5-AAD6-26B0A9395F93}"/>
    <cellStyle name="Salida 2 3 2 3 2 14" xfId="34883" xr:uid="{86C7A45F-10F7-424D-9F3A-05E7EDADACCB}"/>
    <cellStyle name="Salida 2 3 2 3 2 15" xfId="34884" xr:uid="{0A5F20BB-C4BF-4BA8-97BB-4A28C9478974}"/>
    <cellStyle name="Salida 2 3 2 3 2 16" xfId="34885" xr:uid="{FDA1D97B-4D10-41C3-8A43-5556B4A0FC57}"/>
    <cellStyle name="Salida 2 3 2 3 2 17" xfId="34886" xr:uid="{CBB96F2F-9548-4606-AEB5-40CE1FD68439}"/>
    <cellStyle name="Salida 2 3 2 3 2 18" xfId="34887" xr:uid="{8C6C2DFA-CE23-4AFB-A9B8-348FD1E8A8DC}"/>
    <cellStyle name="Salida 2 3 2 3 2 19" xfId="34888" xr:uid="{B55752F4-77F8-4381-8C85-49A71A3CFF93}"/>
    <cellStyle name="Salida 2 3 2 3 2 2" xfId="34889" xr:uid="{0E7D3872-DAD3-4BEE-98DF-F25D98735CEF}"/>
    <cellStyle name="Salida 2 3 2 3 2 20" xfId="34890" xr:uid="{B233FD13-1AFF-4E29-8BBF-24B67B88014C}"/>
    <cellStyle name="Salida 2 3 2 3 2 21" xfId="34891" xr:uid="{C0C86D85-9D08-44B8-AD90-13B515CD4499}"/>
    <cellStyle name="Salida 2 3 2 3 2 22" xfId="34892" xr:uid="{967FA2FA-956A-4E56-8099-5C74E181AD0A}"/>
    <cellStyle name="Salida 2 3 2 3 2 23" xfId="34893" xr:uid="{BF632A86-1285-4800-8A2B-913594360C13}"/>
    <cellStyle name="Salida 2 3 2 3 2 24" xfId="34894" xr:uid="{B523F5A3-168B-4017-BF07-DA31A5160227}"/>
    <cellStyle name="Salida 2 3 2 3 2 25" xfId="34895" xr:uid="{CE868B41-1F01-427D-B9C5-A2D6AE79CEDE}"/>
    <cellStyle name="Salida 2 3 2 3 2 26" xfId="34896" xr:uid="{72BD7C07-B46D-4320-B7B9-0F49E52C4C04}"/>
    <cellStyle name="Salida 2 3 2 3 2 27" xfId="34897" xr:uid="{216928EA-CA0A-41D9-AFD2-080A223EA514}"/>
    <cellStyle name="Salida 2 3 2 3 2 28" xfId="34898" xr:uid="{9C1ACB76-45BC-402C-A515-0F037EA3583A}"/>
    <cellStyle name="Salida 2 3 2 3 2 29" xfId="34899" xr:uid="{F73DDC3D-EE46-4E93-8470-24D6193850BC}"/>
    <cellStyle name="Salida 2 3 2 3 2 3" xfId="34900" xr:uid="{32FE455E-13C4-4FBE-B0A4-C07685AAD2AF}"/>
    <cellStyle name="Salida 2 3 2 3 2 30" xfId="34901" xr:uid="{CD0DC9CC-3FA0-419D-8AD9-23DC193639AD}"/>
    <cellStyle name="Salida 2 3 2 3 2 31" xfId="34902" xr:uid="{BFAA70F3-AEA4-4AE5-8B53-E9552279D455}"/>
    <cellStyle name="Salida 2 3 2 3 2 4" xfId="34903" xr:uid="{3732A19F-244D-47E1-9F81-8D4D5999E6AC}"/>
    <cellStyle name="Salida 2 3 2 3 2 5" xfId="34904" xr:uid="{F9B0439B-DB34-44A9-997F-3BC1C0966479}"/>
    <cellStyle name="Salida 2 3 2 3 2 6" xfId="34905" xr:uid="{2C570316-05C9-4B6A-8E02-84B498E4D27B}"/>
    <cellStyle name="Salida 2 3 2 3 2 7" xfId="34906" xr:uid="{BC33FE5E-A93A-4A2B-AEBE-356ACEC6BC3E}"/>
    <cellStyle name="Salida 2 3 2 3 2 8" xfId="34907" xr:uid="{669A6C5E-84C9-4FA1-904F-3A872AE727A8}"/>
    <cellStyle name="Salida 2 3 2 3 2 9" xfId="34908" xr:uid="{4D106D2A-C5D9-4B2F-9FC8-81DC8F70D649}"/>
    <cellStyle name="Salida 2 3 2 3 20" xfId="34909" xr:uid="{E62A0544-E919-4839-94CE-EBCCF4CEB5AD}"/>
    <cellStyle name="Salida 2 3 2 3 21" xfId="34910" xr:uid="{F759C2C0-68E6-4C9E-880E-D90B3EA5E026}"/>
    <cellStyle name="Salida 2 3 2 3 22" xfId="34911" xr:uid="{0272D818-D822-4DEF-8859-728F11BF35A1}"/>
    <cellStyle name="Salida 2 3 2 3 23" xfId="34912" xr:uid="{B7C32B1C-40E8-45DC-8A43-9E93B498139E}"/>
    <cellStyle name="Salida 2 3 2 3 24" xfId="34913" xr:uid="{99CBAD92-2D7B-42C8-9F7B-1090ADA99661}"/>
    <cellStyle name="Salida 2 3 2 3 25" xfId="34914" xr:uid="{F9606C1F-11CA-4DFE-B2BB-F9774C3C013D}"/>
    <cellStyle name="Salida 2 3 2 3 26" xfId="34915" xr:uid="{A4A54387-72B4-4851-9FC6-09E1B5FAA50F}"/>
    <cellStyle name="Salida 2 3 2 3 27" xfId="34916" xr:uid="{4CB8028F-45C5-4B60-B5E8-FB1E789EFBB8}"/>
    <cellStyle name="Salida 2 3 2 3 28" xfId="34917" xr:uid="{54745041-8C84-4CB4-BBED-5E08DBBA24C0}"/>
    <cellStyle name="Salida 2 3 2 3 29" xfId="34918" xr:uid="{B222F25E-FCD1-4628-AF79-3494379BBDF1}"/>
    <cellStyle name="Salida 2 3 2 3 3" xfId="34919" xr:uid="{D4C95E95-855D-4F75-8F98-920E3E073F69}"/>
    <cellStyle name="Salida 2 3 2 3 3 10" xfId="34920" xr:uid="{2238682C-7AB9-4921-994B-BEABEF29D4FA}"/>
    <cellStyle name="Salida 2 3 2 3 3 11" xfId="34921" xr:uid="{B4DE03F5-58EA-4031-8557-512421C0680C}"/>
    <cellStyle name="Salida 2 3 2 3 3 12" xfId="34922" xr:uid="{BD9F08BB-85A7-4E27-AF2F-1DA9A041F17F}"/>
    <cellStyle name="Salida 2 3 2 3 3 13" xfId="34923" xr:uid="{656F308E-283C-4DF1-A998-A47268BF781F}"/>
    <cellStyle name="Salida 2 3 2 3 3 14" xfId="34924" xr:uid="{0A8AA452-10F1-4E3D-BED4-902747A21216}"/>
    <cellStyle name="Salida 2 3 2 3 3 15" xfId="34925" xr:uid="{24C94A46-CB88-4B1D-A8F7-928B4A228E9C}"/>
    <cellStyle name="Salida 2 3 2 3 3 16" xfId="34926" xr:uid="{1840114B-9CE8-43BE-AE53-52C82A9EC954}"/>
    <cellStyle name="Salida 2 3 2 3 3 17" xfId="34927" xr:uid="{E32BE2EF-1974-4784-B963-52EE2A6E69FF}"/>
    <cellStyle name="Salida 2 3 2 3 3 18" xfId="34928" xr:uid="{C119418C-0170-4EB7-9976-1C501E0B3B9F}"/>
    <cellStyle name="Salida 2 3 2 3 3 19" xfId="34929" xr:uid="{C41A6443-68F6-49DD-883B-D658C72C0F66}"/>
    <cellStyle name="Salida 2 3 2 3 3 2" xfId="34930" xr:uid="{175A10E4-FD68-4FA1-BA47-93F59B2BC4AD}"/>
    <cellStyle name="Salida 2 3 2 3 3 20" xfId="34931" xr:uid="{68828EFC-0E1A-487E-9804-88424306FCAF}"/>
    <cellStyle name="Salida 2 3 2 3 3 21" xfId="34932" xr:uid="{C1202569-6CDC-4CC2-AC83-B03F304B731D}"/>
    <cellStyle name="Salida 2 3 2 3 3 22" xfId="34933" xr:uid="{1B10DD5E-F3E1-490B-968A-B03140C4E265}"/>
    <cellStyle name="Salida 2 3 2 3 3 23" xfId="34934" xr:uid="{9FD28840-FC26-41D1-BAA0-94AFDE7EE6EE}"/>
    <cellStyle name="Salida 2 3 2 3 3 24" xfId="34935" xr:uid="{F028247C-2C77-4E89-BDBB-11D8D2EF1561}"/>
    <cellStyle name="Salida 2 3 2 3 3 25" xfId="34936" xr:uid="{922ECC42-7AC0-400C-8259-95559ECB24F3}"/>
    <cellStyle name="Salida 2 3 2 3 3 26" xfId="34937" xr:uid="{BC34D0C6-1A23-489D-A79B-7CC186D9D861}"/>
    <cellStyle name="Salida 2 3 2 3 3 27" xfId="34938" xr:uid="{040DF2FB-83AE-48F0-BCF4-F3533879362A}"/>
    <cellStyle name="Salida 2 3 2 3 3 28" xfId="34939" xr:uid="{3E4BD8FD-080F-4CB5-9CC7-5FD3AE7C3FFF}"/>
    <cellStyle name="Salida 2 3 2 3 3 29" xfId="34940" xr:uid="{2BF94431-7E59-444B-95CA-630FF256F2FD}"/>
    <cellStyle name="Salida 2 3 2 3 3 3" xfId="34941" xr:uid="{7F18CFEF-4C01-450A-BF7A-370C9B108843}"/>
    <cellStyle name="Salida 2 3 2 3 3 30" xfId="34942" xr:uid="{96F09EC4-3F74-40B6-9F2E-A141328F1A24}"/>
    <cellStyle name="Salida 2 3 2 3 3 31" xfId="34943" xr:uid="{E8ADD0CE-12F3-4E45-95C9-17D321404992}"/>
    <cellStyle name="Salida 2 3 2 3 3 4" xfId="34944" xr:uid="{BF2E1F90-32A1-40C0-98F1-A0211E3F25DB}"/>
    <cellStyle name="Salida 2 3 2 3 3 5" xfId="34945" xr:uid="{881BD38C-BB27-4BF1-A28C-49A10B3E2CD5}"/>
    <cellStyle name="Salida 2 3 2 3 3 6" xfId="34946" xr:uid="{7F21D1F3-8D5A-4FE9-8756-605E64A6A166}"/>
    <cellStyle name="Salida 2 3 2 3 3 7" xfId="34947" xr:uid="{8AF23F87-5DC9-47F3-97E9-09CB56331331}"/>
    <cellStyle name="Salida 2 3 2 3 3 8" xfId="34948" xr:uid="{40A7B72A-1201-423E-B9CF-F67F71DECACC}"/>
    <cellStyle name="Salida 2 3 2 3 3 9" xfId="34949" xr:uid="{5E4C60FB-49A6-4AEA-AE1F-61DEF5647C2B}"/>
    <cellStyle name="Salida 2 3 2 3 30" xfId="34950" xr:uid="{B40786A9-AC27-4CF2-9609-FA0EF7156550}"/>
    <cellStyle name="Salida 2 3 2 3 31" xfId="34951" xr:uid="{E46CB609-CC85-4F4E-8807-11C5ADB96C12}"/>
    <cellStyle name="Salida 2 3 2 3 32" xfId="34952" xr:uid="{9934790C-E436-4B1B-BB01-60CD965E82EB}"/>
    <cellStyle name="Salida 2 3 2 3 33" xfId="34953" xr:uid="{7DB6D422-55A0-4565-BEB5-47ACB06CF179}"/>
    <cellStyle name="Salida 2 3 2 3 4" xfId="34954" xr:uid="{74E6009C-EC95-4CF5-A8FD-9D78C41041AA}"/>
    <cellStyle name="Salida 2 3 2 3 5" xfId="34955" xr:uid="{973F0B82-3FCD-40E4-A8E3-C1F4FE72F976}"/>
    <cellStyle name="Salida 2 3 2 3 6" xfId="34956" xr:uid="{2D50C193-1E0F-4F1A-89BE-913709C6AAD0}"/>
    <cellStyle name="Salida 2 3 2 3 7" xfId="34957" xr:uid="{CD2E658C-4F04-4DB7-987F-E3402386E6B3}"/>
    <cellStyle name="Salida 2 3 2 3 8" xfId="34958" xr:uid="{916D951E-B53B-4F15-BE73-B866F3B24E3E}"/>
    <cellStyle name="Salida 2 3 2 3 9" xfId="34959" xr:uid="{EAAD70D7-1CDE-4516-B0DF-939A0720584F}"/>
    <cellStyle name="Salida 2 3 2 30" xfId="34960" xr:uid="{6A35B6B3-F97A-4CB3-8856-8E2F544FAC65}"/>
    <cellStyle name="Salida 2 3 2 31" xfId="34961" xr:uid="{58B01C13-8822-433E-9AD5-9AB43F6078EF}"/>
    <cellStyle name="Salida 2 3 2 32" xfId="34962" xr:uid="{A3A73809-A270-47A0-8649-F4ADD59DF95D}"/>
    <cellStyle name="Salida 2 3 2 33" xfId="34963" xr:uid="{7FF698C3-A981-4134-8341-5D0E763145D6}"/>
    <cellStyle name="Salida 2 3 2 34" xfId="34964" xr:uid="{E1C7D221-1AA6-4500-B322-9D20EB61D669}"/>
    <cellStyle name="Salida 2 3 2 35" xfId="34965" xr:uid="{360223F4-14CB-4554-9138-F8338D68689D}"/>
    <cellStyle name="Salida 2 3 2 36" xfId="34966" xr:uid="{197FDDAD-79CD-4EB8-85A3-2EB4B0765145}"/>
    <cellStyle name="Salida 2 3 2 4" xfId="34967" xr:uid="{15B4739C-A34D-430F-A66B-00EF3915FED9}"/>
    <cellStyle name="Salida 2 3 2 4 10" xfId="34968" xr:uid="{3D5520F6-2157-4D69-A2C8-1181E0DA2AA8}"/>
    <cellStyle name="Salida 2 3 2 4 11" xfId="34969" xr:uid="{69C485A0-BAEB-44C7-A3EC-478DDE8AAA0D}"/>
    <cellStyle name="Salida 2 3 2 4 12" xfId="34970" xr:uid="{B8060BA6-C5FC-4A90-B86C-90D777DCB9E9}"/>
    <cellStyle name="Salida 2 3 2 4 13" xfId="34971" xr:uid="{210C3680-5EB0-44F2-BAC9-01091B83EC56}"/>
    <cellStyle name="Salida 2 3 2 4 14" xfId="34972" xr:uid="{F0394592-2206-403E-BB5A-863B21FCF569}"/>
    <cellStyle name="Salida 2 3 2 4 15" xfId="34973" xr:uid="{26BE5C0B-F0AE-479C-A6DD-A9EBB1139433}"/>
    <cellStyle name="Salida 2 3 2 4 16" xfId="34974" xr:uid="{F5DCC660-BDA8-4EE7-99C3-B80CBB9C4922}"/>
    <cellStyle name="Salida 2 3 2 4 17" xfId="34975" xr:uid="{B7A14BAF-8B3D-4BED-BCD3-658D213E1C40}"/>
    <cellStyle name="Salida 2 3 2 4 18" xfId="34976" xr:uid="{98FA80BA-F2BF-48E6-B292-1281DB97E06A}"/>
    <cellStyle name="Salida 2 3 2 4 19" xfId="34977" xr:uid="{960EE3A4-3DA2-44F2-BBB4-9DBC2D1A0561}"/>
    <cellStyle name="Salida 2 3 2 4 2" xfId="34978" xr:uid="{38290857-1744-4526-8418-F946E77AD0BE}"/>
    <cellStyle name="Salida 2 3 2 4 2 10" xfId="34979" xr:uid="{B62EF06A-CD81-4337-98CE-D1271D241BFC}"/>
    <cellStyle name="Salida 2 3 2 4 2 11" xfId="34980" xr:uid="{E3097CD7-C466-46EF-AC3E-B1629FFD6490}"/>
    <cellStyle name="Salida 2 3 2 4 2 12" xfId="34981" xr:uid="{BB3DC0B6-22A4-4E6E-BCA0-53E1185FA58F}"/>
    <cellStyle name="Salida 2 3 2 4 2 13" xfId="34982" xr:uid="{34762C1D-BA16-48EC-8D59-203987B6D8D5}"/>
    <cellStyle name="Salida 2 3 2 4 2 14" xfId="34983" xr:uid="{E28BE59D-8464-4D44-82D3-682D238133D8}"/>
    <cellStyle name="Salida 2 3 2 4 2 15" xfId="34984" xr:uid="{6E569742-120B-49A9-B7B5-4B5045151109}"/>
    <cellStyle name="Salida 2 3 2 4 2 16" xfId="34985" xr:uid="{DBAFEC5C-9D6D-4B4D-8EFA-2A716AA7F153}"/>
    <cellStyle name="Salida 2 3 2 4 2 17" xfId="34986" xr:uid="{F129F52C-0964-4FB3-ADB4-98BFF3D92EBD}"/>
    <cellStyle name="Salida 2 3 2 4 2 18" xfId="34987" xr:uid="{0C6D48F1-95D0-4203-BD70-88BB5FED75BD}"/>
    <cellStyle name="Salida 2 3 2 4 2 19" xfId="34988" xr:uid="{67C4965D-AC05-4E12-A877-47762AACD810}"/>
    <cellStyle name="Salida 2 3 2 4 2 2" xfId="34989" xr:uid="{FDAF63B2-2133-4D52-B5BD-737E95760F44}"/>
    <cellStyle name="Salida 2 3 2 4 2 20" xfId="34990" xr:uid="{463840CB-8B09-481A-98BD-71B8393A8C8B}"/>
    <cellStyle name="Salida 2 3 2 4 2 21" xfId="34991" xr:uid="{2EDFCBEA-21B3-41B6-9CB0-9DFA4A5B26A2}"/>
    <cellStyle name="Salida 2 3 2 4 2 22" xfId="34992" xr:uid="{49DF155A-6080-43C1-B9A1-1189719E8FC6}"/>
    <cellStyle name="Salida 2 3 2 4 2 23" xfId="34993" xr:uid="{D1F170F1-3264-4500-A89F-F010D289D6C8}"/>
    <cellStyle name="Salida 2 3 2 4 2 24" xfId="34994" xr:uid="{C8007344-E3C9-447E-AA44-448EA64D6F0C}"/>
    <cellStyle name="Salida 2 3 2 4 2 25" xfId="34995" xr:uid="{00DAC64D-BAD1-4F6B-AE56-FE144B22299E}"/>
    <cellStyle name="Salida 2 3 2 4 2 26" xfId="34996" xr:uid="{964DE86D-B323-4F62-8DE5-03567FA93DA3}"/>
    <cellStyle name="Salida 2 3 2 4 2 27" xfId="34997" xr:uid="{4953C366-6082-4E39-A3CC-BE02F8D669E3}"/>
    <cellStyle name="Salida 2 3 2 4 2 28" xfId="34998" xr:uid="{A91D0021-2E98-4C32-BE26-B025E7C6E047}"/>
    <cellStyle name="Salida 2 3 2 4 2 29" xfId="34999" xr:uid="{8AAA4CD9-856F-431C-9556-E2B831109DA9}"/>
    <cellStyle name="Salida 2 3 2 4 2 3" xfId="35000" xr:uid="{5B216035-B8C3-4F8C-A107-F91C91F760C5}"/>
    <cellStyle name="Salida 2 3 2 4 2 30" xfId="35001" xr:uid="{02ADBFC6-C4A8-474E-9D1C-D04E5E352B53}"/>
    <cellStyle name="Salida 2 3 2 4 2 31" xfId="35002" xr:uid="{EBFE3A84-372A-46F1-998C-F127EC84DDFF}"/>
    <cellStyle name="Salida 2 3 2 4 2 4" xfId="35003" xr:uid="{534DB672-1AB3-468E-A91B-2477DCEBFC50}"/>
    <cellStyle name="Salida 2 3 2 4 2 5" xfId="35004" xr:uid="{31CC2FAF-CD23-4219-80A1-556A02C00E3B}"/>
    <cellStyle name="Salida 2 3 2 4 2 6" xfId="35005" xr:uid="{D8C83A16-BC0A-4F0E-AFB8-93EA7BA1CBB7}"/>
    <cellStyle name="Salida 2 3 2 4 2 7" xfId="35006" xr:uid="{9F9F2C9C-9CB7-44C0-8CBC-23A871C3E095}"/>
    <cellStyle name="Salida 2 3 2 4 2 8" xfId="35007" xr:uid="{BE83F51C-8BFB-46D5-B666-F3CE67063FE0}"/>
    <cellStyle name="Salida 2 3 2 4 2 9" xfId="35008" xr:uid="{0EBDA4F5-08BF-4F2E-B34F-6B5D66B355E3}"/>
    <cellStyle name="Salida 2 3 2 4 20" xfId="35009" xr:uid="{443DB73D-36EB-4B5E-94DD-CC29A07A7DF4}"/>
    <cellStyle name="Salida 2 3 2 4 21" xfId="35010" xr:uid="{ED2806AE-F14D-491D-90B4-9FCED8505506}"/>
    <cellStyle name="Salida 2 3 2 4 22" xfId="35011" xr:uid="{F6BDF893-3627-4DF2-9A91-37FA1CEAB3D5}"/>
    <cellStyle name="Salida 2 3 2 4 23" xfId="35012" xr:uid="{04B6E234-8DD4-417D-9148-CD393247CF82}"/>
    <cellStyle name="Salida 2 3 2 4 24" xfId="35013" xr:uid="{AC913FC1-AE63-4EFB-9E19-AF689D295F4E}"/>
    <cellStyle name="Salida 2 3 2 4 25" xfId="35014" xr:uid="{F171974E-4D81-484E-A545-5B3F321494B6}"/>
    <cellStyle name="Salida 2 3 2 4 26" xfId="35015" xr:uid="{E346554F-840F-4B57-86CE-6B3EFCE7CE89}"/>
    <cellStyle name="Salida 2 3 2 4 27" xfId="35016" xr:uid="{947F5372-FDD1-4430-BBE4-E4D676BE31E7}"/>
    <cellStyle name="Salida 2 3 2 4 28" xfId="35017" xr:uid="{D3A49AFA-AC96-4E94-A7D5-B86F177401C1}"/>
    <cellStyle name="Salida 2 3 2 4 29" xfId="35018" xr:uid="{391F5869-13FF-48FE-9B9C-5F95B1F10FD7}"/>
    <cellStyle name="Salida 2 3 2 4 3" xfId="35019" xr:uid="{8614B58E-D352-4DDE-A4AA-4D80947BCF51}"/>
    <cellStyle name="Salida 2 3 2 4 3 10" xfId="35020" xr:uid="{2F508C0F-0D91-4693-814A-AF187AD60550}"/>
    <cellStyle name="Salida 2 3 2 4 3 11" xfId="35021" xr:uid="{B33F0487-A5C0-42C3-99AE-406C9A50D557}"/>
    <cellStyle name="Salida 2 3 2 4 3 12" xfId="35022" xr:uid="{EFE1993B-9ECF-4849-8570-959042BC667A}"/>
    <cellStyle name="Salida 2 3 2 4 3 13" xfId="35023" xr:uid="{5D23B4BC-B0A5-4D22-9F73-BB1618F23777}"/>
    <cellStyle name="Salida 2 3 2 4 3 14" xfId="35024" xr:uid="{5D5C433F-5688-402B-8AB8-8073F7E2DF80}"/>
    <cellStyle name="Salida 2 3 2 4 3 15" xfId="35025" xr:uid="{2897F3D6-5250-45E5-A5EA-9920265B1214}"/>
    <cellStyle name="Salida 2 3 2 4 3 16" xfId="35026" xr:uid="{97080002-9DCB-408A-B3BD-25B7D8D9359B}"/>
    <cellStyle name="Salida 2 3 2 4 3 17" xfId="35027" xr:uid="{72CB75E4-56B2-4C2B-9E56-F378AFE5891A}"/>
    <cellStyle name="Salida 2 3 2 4 3 18" xfId="35028" xr:uid="{CA2C65DC-8EE9-4B71-9198-91674AFEDA6A}"/>
    <cellStyle name="Salida 2 3 2 4 3 19" xfId="35029" xr:uid="{9A6DEB68-76E7-4684-9CC8-4E0175CDF7B0}"/>
    <cellStyle name="Salida 2 3 2 4 3 2" xfId="35030" xr:uid="{18E96F5D-BB9D-4840-9F4B-0CA78D849F89}"/>
    <cellStyle name="Salida 2 3 2 4 3 20" xfId="35031" xr:uid="{B5CAFD95-2CF2-46F5-ADC1-B3201283B971}"/>
    <cellStyle name="Salida 2 3 2 4 3 21" xfId="35032" xr:uid="{3D15F7DE-CEA6-45B0-ADB7-310C8B483D12}"/>
    <cellStyle name="Salida 2 3 2 4 3 22" xfId="35033" xr:uid="{496F0B13-7BE0-4535-81CA-D35FFA156821}"/>
    <cellStyle name="Salida 2 3 2 4 3 23" xfId="35034" xr:uid="{22B69793-DD24-43A2-A5B0-7CA161846863}"/>
    <cellStyle name="Salida 2 3 2 4 3 24" xfId="35035" xr:uid="{FE74606B-A2CC-41EF-9478-228F36492F74}"/>
    <cellStyle name="Salida 2 3 2 4 3 25" xfId="35036" xr:uid="{ADCBC32C-1DCF-4B98-BB4B-F7976FCDED38}"/>
    <cellStyle name="Salida 2 3 2 4 3 26" xfId="35037" xr:uid="{F9A6A8E5-3832-4DEB-A746-B434E81EF647}"/>
    <cellStyle name="Salida 2 3 2 4 3 27" xfId="35038" xr:uid="{99D82D8C-1FA7-4F94-83AB-C1979068D77F}"/>
    <cellStyle name="Salida 2 3 2 4 3 28" xfId="35039" xr:uid="{E483C6C5-4009-477B-9960-F7385E5B79A8}"/>
    <cellStyle name="Salida 2 3 2 4 3 29" xfId="35040" xr:uid="{5DEFC37B-6107-417F-95DE-8423BCFB365D}"/>
    <cellStyle name="Salida 2 3 2 4 3 3" xfId="35041" xr:uid="{C154CA30-B540-445D-8A12-DD6DA0994BA0}"/>
    <cellStyle name="Salida 2 3 2 4 3 30" xfId="35042" xr:uid="{7F3D5CA3-BB81-491B-BC6C-DFECA7DD1B0B}"/>
    <cellStyle name="Salida 2 3 2 4 3 31" xfId="35043" xr:uid="{92996532-CD69-4070-BA6B-555EE6754072}"/>
    <cellStyle name="Salida 2 3 2 4 3 4" xfId="35044" xr:uid="{60600DF2-DB29-444C-AF87-D90A5B30DD92}"/>
    <cellStyle name="Salida 2 3 2 4 3 5" xfId="35045" xr:uid="{C0DD5E79-FD2D-4309-90AA-198E1154D855}"/>
    <cellStyle name="Salida 2 3 2 4 3 6" xfId="35046" xr:uid="{BD0326ED-9757-49FD-A271-D01E2D8B849F}"/>
    <cellStyle name="Salida 2 3 2 4 3 7" xfId="35047" xr:uid="{350CDBAA-A75A-4DC9-93E5-CAFAD41F94A2}"/>
    <cellStyle name="Salida 2 3 2 4 3 8" xfId="35048" xr:uid="{AD696991-5A8E-4318-A672-ED13B28CC300}"/>
    <cellStyle name="Salida 2 3 2 4 3 9" xfId="35049" xr:uid="{8AC178CE-2D0B-4F28-89F0-D02ADC7CFC96}"/>
    <cellStyle name="Salida 2 3 2 4 30" xfId="35050" xr:uid="{EEE1BAB3-FAA6-4E7A-BA5D-9D01B48EC810}"/>
    <cellStyle name="Salida 2 3 2 4 31" xfId="35051" xr:uid="{42CF5CD6-84A4-402E-B397-A94FECFBB8D7}"/>
    <cellStyle name="Salida 2 3 2 4 32" xfId="35052" xr:uid="{88FABBEE-F102-48EB-8F38-DE4D7E060CE0}"/>
    <cellStyle name="Salida 2 3 2 4 33" xfId="35053" xr:uid="{1089AB2D-F085-430B-A6C6-DF93A7B42558}"/>
    <cellStyle name="Salida 2 3 2 4 4" xfId="35054" xr:uid="{984E968F-10C0-4B78-AE8A-8FBAF140990F}"/>
    <cellStyle name="Salida 2 3 2 4 5" xfId="35055" xr:uid="{8FA41D6B-021A-45C7-A4A8-5D585E2B7C7E}"/>
    <cellStyle name="Salida 2 3 2 4 6" xfId="35056" xr:uid="{4E0E5BB2-134D-440D-9FFF-366B129D0063}"/>
    <cellStyle name="Salida 2 3 2 4 7" xfId="35057" xr:uid="{EF944021-11F0-4DFD-8D3D-0EABB8B3CFE0}"/>
    <cellStyle name="Salida 2 3 2 4 8" xfId="35058" xr:uid="{2F6B645D-1770-4332-B686-1E8E6F1CAB79}"/>
    <cellStyle name="Salida 2 3 2 4 9" xfId="35059" xr:uid="{EEE24EAB-D573-4B23-AAE9-BC326658D15C}"/>
    <cellStyle name="Salida 2 3 2 5" xfId="35060" xr:uid="{9A550380-A9B5-4CD7-9ABE-5679B287E6CD}"/>
    <cellStyle name="Salida 2 3 2 5 10" xfId="35061" xr:uid="{DDC47479-B6D7-48E0-B176-E4107523BD9A}"/>
    <cellStyle name="Salida 2 3 2 5 11" xfId="35062" xr:uid="{A852F56A-AD51-4E17-B7F7-7ACA5A519343}"/>
    <cellStyle name="Salida 2 3 2 5 12" xfId="35063" xr:uid="{5199F7DD-E3C9-4B64-AE92-CF6E87651C31}"/>
    <cellStyle name="Salida 2 3 2 5 13" xfId="35064" xr:uid="{0E2AF791-B303-47DE-93D2-A2BBB195A4AD}"/>
    <cellStyle name="Salida 2 3 2 5 14" xfId="35065" xr:uid="{DD2C6E88-A85E-4A13-A770-CB4AB16C6575}"/>
    <cellStyle name="Salida 2 3 2 5 15" xfId="35066" xr:uid="{EA383A25-EC63-43AD-B80E-028BDAF3557E}"/>
    <cellStyle name="Salida 2 3 2 5 16" xfId="35067" xr:uid="{FB1152D4-5A67-4262-9CA1-8F6B7F43C907}"/>
    <cellStyle name="Salida 2 3 2 5 17" xfId="35068" xr:uid="{689A621B-6043-4A78-8D30-68D4DE8B21E4}"/>
    <cellStyle name="Salida 2 3 2 5 18" xfId="35069" xr:uid="{4A9BEF08-F3D6-434F-B130-DE59C9A03DEF}"/>
    <cellStyle name="Salida 2 3 2 5 19" xfId="35070" xr:uid="{6AA295C0-B800-472A-834C-797E497F1D09}"/>
    <cellStyle name="Salida 2 3 2 5 2" xfId="35071" xr:uid="{F5EECD7B-419B-4728-B1FE-E3F4ABBC74AD}"/>
    <cellStyle name="Salida 2 3 2 5 20" xfId="35072" xr:uid="{523DC9A6-4B7D-4634-8C67-0DC0EB9A389C}"/>
    <cellStyle name="Salida 2 3 2 5 21" xfId="35073" xr:uid="{92280469-EAAA-4E08-8FB6-819405328E19}"/>
    <cellStyle name="Salida 2 3 2 5 22" xfId="35074" xr:uid="{ADBEDA00-B4E2-4A09-8287-D708662289A6}"/>
    <cellStyle name="Salida 2 3 2 5 23" xfId="35075" xr:uid="{A0A5F582-B438-4BEB-8E37-E00CB35DCBA6}"/>
    <cellStyle name="Salida 2 3 2 5 24" xfId="35076" xr:uid="{95D308CE-AE80-4595-8E5C-84E02C46FD12}"/>
    <cellStyle name="Salida 2 3 2 5 25" xfId="35077" xr:uid="{369C8D2F-DC4D-49F5-8A54-C1FDF814922E}"/>
    <cellStyle name="Salida 2 3 2 5 26" xfId="35078" xr:uid="{E59F4443-07B3-44A9-B0FC-19FDE9102C8A}"/>
    <cellStyle name="Salida 2 3 2 5 27" xfId="35079" xr:uid="{27392D6F-6E94-449B-B147-400BF8D27113}"/>
    <cellStyle name="Salida 2 3 2 5 28" xfId="35080" xr:uid="{C639565F-F4FB-4C15-8DB9-B680C3CEC37C}"/>
    <cellStyle name="Salida 2 3 2 5 29" xfId="35081" xr:uid="{C30A95F3-1731-49BF-B61D-19D06A9B710D}"/>
    <cellStyle name="Salida 2 3 2 5 3" xfId="35082" xr:uid="{8989D28B-0EF3-4D95-927C-D368AAE5A8EC}"/>
    <cellStyle name="Salida 2 3 2 5 30" xfId="35083" xr:uid="{F8284E06-9E2D-4329-BAB7-19C4B78A3B99}"/>
    <cellStyle name="Salida 2 3 2 5 31" xfId="35084" xr:uid="{93EB1746-B31F-4AB4-93BB-B595CC310BC3}"/>
    <cellStyle name="Salida 2 3 2 5 4" xfId="35085" xr:uid="{CF5A49B2-DE28-4C67-9D37-DBC90AF0B51D}"/>
    <cellStyle name="Salida 2 3 2 5 5" xfId="35086" xr:uid="{CA5E184E-4EAA-4CB8-9873-AC0970764195}"/>
    <cellStyle name="Salida 2 3 2 5 6" xfId="35087" xr:uid="{8E958B7C-17EA-422E-902A-5C77F3364523}"/>
    <cellStyle name="Salida 2 3 2 5 7" xfId="35088" xr:uid="{3AC7D038-5ED8-401E-8B94-3836A9C2C1D6}"/>
    <cellStyle name="Salida 2 3 2 5 8" xfId="35089" xr:uid="{DD146E47-7D8C-4E6C-8B90-C7F7800D5619}"/>
    <cellStyle name="Salida 2 3 2 5 9" xfId="35090" xr:uid="{33BA578F-014D-4682-91ED-5A31FA5288DC}"/>
    <cellStyle name="Salida 2 3 2 6" xfId="35091" xr:uid="{C39FB1C4-46C0-4985-8B96-EA2FC8D90D03}"/>
    <cellStyle name="Salida 2 3 2 6 10" xfId="35092" xr:uid="{0CE57DF6-BA33-4D33-A79D-847F5FB691BC}"/>
    <cellStyle name="Salida 2 3 2 6 11" xfId="35093" xr:uid="{FDD19241-3660-4E54-BD40-1D5CA29B5BF1}"/>
    <cellStyle name="Salida 2 3 2 6 12" xfId="35094" xr:uid="{C099EC1B-38E8-4C43-B7B8-ECD05CDAD5D2}"/>
    <cellStyle name="Salida 2 3 2 6 13" xfId="35095" xr:uid="{50AEDEDD-B7DF-4B43-99A4-01A0421875CE}"/>
    <cellStyle name="Salida 2 3 2 6 14" xfId="35096" xr:uid="{EF64DA7A-72AD-45E4-BB15-50EC5DCF52AD}"/>
    <cellStyle name="Salida 2 3 2 6 15" xfId="35097" xr:uid="{CFFB5C4E-DC23-4AA7-BF59-8A31188A1369}"/>
    <cellStyle name="Salida 2 3 2 6 16" xfId="35098" xr:uid="{686B83E0-F859-4B8E-9148-3E3D3E39526E}"/>
    <cellStyle name="Salida 2 3 2 6 17" xfId="35099" xr:uid="{F96AA78A-91ED-4507-B3FE-FEF5DA89B8AA}"/>
    <cellStyle name="Salida 2 3 2 6 18" xfId="35100" xr:uid="{A5B6CFFB-7D66-4CAA-8A37-D46C036F23EF}"/>
    <cellStyle name="Salida 2 3 2 6 19" xfId="35101" xr:uid="{CA4EF005-CF5A-46A3-AFC1-150069444DAD}"/>
    <cellStyle name="Salida 2 3 2 6 2" xfId="35102" xr:uid="{CC68E00B-F7C6-4D1F-BB75-90881A4D44AD}"/>
    <cellStyle name="Salida 2 3 2 6 20" xfId="35103" xr:uid="{BE0DFB01-3CF0-4E86-886B-08982797DB1D}"/>
    <cellStyle name="Salida 2 3 2 6 21" xfId="35104" xr:uid="{D4A9A9F3-C0D9-4A5B-86AD-F1500A8BDA29}"/>
    <cellStyle name="Salida 2 3 2 6 22" xfId="35105" xr:uid="{8CC5316A-1BCA-42FE-8EA1-94B3D602B553}"/>
    <cellStyle name="Salida 2 3 2 6 23" xfId="35106" xr:uid="{C13E8475-C906-41D6-86DA-52E8EF05F60D}"/>
    <cellStyle name="Salida 2 3 2 6 24" xfId="35107" xr:uid="{18D1845C-D1FA-46C1-BCE3-7E27024FEAC7}"/>
    <cellStyle name="Salida 2 3 2 6 25" xfId="35108" xr:uid="{CB1DA334-1CD5-46CE-B30C-5763A0414796}"/>
    <cellStyle name="Salida 2 3 2 6 26" xfId="35109" xr:uid="{02808BD0-B227-4748-85C6-45F26FF8B5A1}"/>
    <cellStyle name="Salida 2 3 2 6 27" xfId="35110" xr:uid="{1B9CA28D-C82E-45E7-9738-02008016126C}"/>
    <cellStyle name="Salida 2 3 2 6 28" xfId="35111" xr:uid="{DEBE49B6-1DC4-43FE-BFC3-1ACD651CEBD9}"/>
    <cellStyle name="Salida 2 3 2 6 29" xfId="35112" xr:uid="{4D281B0B-5F9F-41D4-B514-80E87203ECC9}"/>
    <cellStyle name="Salida 2 3 2 6 3" xfId="35113" xr:uid="{7307B4DE-5071-41AD-A138-559F11A4E0F0}"/>
    <cellStyle name="Salida 2 3 2 6 30" xfId="35114" xr:uid="{65450272-B270-457B-A7A1-BA2D3BEEE802}"/>
    <cellStyle name="Salida 2 3 2 6 31" xfId="35115" xr:uid="{2D5486D4-8565-497A-AE7F-4F4816AC85A1}"/>
    <cellStyle name="Salida 2 3 2 6 4" xfId="35116" xr:uid="{5CD2B3CF-A89B-4606-B63C-19C32A345161}"/>
    <cellStyle name="Salida 2 3 2 6 5" xfId="35117" xr:uid="{78452B5F-C5DA-440D-BB91-3269158FCAD3}"/>
    <cellStyle name="Salida 2 3 2 6 6" xfId="35118" xr:uid="{7DB60022-1422-453E-93D3-5E33A4BBB5C2}"/>
    <cellStyle name="Salida 2 3 2 6 7" xfId="35119" xr:uid="{D8D6E686-43E9-4080-9798-82D0EC1196B0}"/>
    <cellStyle name="Salida 2 3 2 6 8" xfId="35120" xr:uid="{605BB26B-81B9-44E5-B958-4DF6808A935E}"/>
    <cellStyle name="Salida 2 3 2 6 9" xfId="35121" xr:uid="{CDB2D704-E91B-4A0C-9F75-85AD1FD5973C}"/>
    <cellStyle name="Salida 2 3 2 7" xfId="35122" xr:uid="{531D7BCC-E7EF-4363-BAC1-3D3379E50D96}"/>
    <cellStyle name="Salida 2 3 2 8" xfId="35123" xr:uid="{85E987FC-0CCF-4A24-8CF5-175E6BD70588}"/>
    <cellStyle name="Salida 2 3 2 9" xfId="35124" xr:uid="{ED01CB89-0606-45AA-AB65-38052250794C}"/>
    <cellStyle name="Salida 2 3 20" xfId="35125" xr:uid="{9BE1A97C-1007-4068-9CEC-9BDE04AAAE25}"/>
    <cellStyle name="Salida 2 3 21" xfId="35126" xr:uid="{9E3B950D-6FD3-4FF9-AC40-5B11A5786252}"/>
    <cellStyle name="Salida 2 3 22" xfId="35127" xr:uid="{46EB212E-C6BA-41CE-8662-C9CCF3B30080}"/>
    <cellStyle name="Salida 2 3 23" xfId="35128" xr:uid="{82DD3140-2941-4B15-8098-5671B46BB756}"/>
    <cellStyle name="Salida 2 3 24" xfId="35129" xr:uid="{198C111E-A80D-44A5-8EE0-06113E940D1A}"/>
    <cellStyle name="Salida 2 3 25" xfId="35130" xr:uid="{8F7F5942-EE9C-4BEB-AF8F-C768140EB4DC}"/>
    <cellStyle name="Salida 2 3 26" xfId="35131" xr:uid="{8DA86E50-0863-41B7-9BAA-FAB9E40416A9}"/>
    <cellStyle name="Salida 2 3 27" xfId="35132" xr:uid="{178AD20F-CA33-482E-B861-18FF263763CA}"/>
    <cellStyle name="Salida 2 3 28" xfId="35133" xr:uid="{0E666999-B651-423B-BBA2-D3CE370E04E7}"/>
    <cellStyle name="Salida 2 3 29" xfId="35134" xr:uid="{7A426132-7211-4EA6-954E-06B983EB3230}"/>
    <cellStyle name="Salida 2 3 3" xfId="35135" xr:uid="{97033EC4-088D-4A9F-926C-95888F996BFF}"/>
    <cellStyle name="Salida 2 3 3 10" xfId="35136" xr:uid="{38B93B4E-9D75-49EA-9276-EF9B224D1FBF}"/>
    <cellStyle name="Salida 2 3 3 11" xfId="35137" xr:uid="{D2DA68A8-FA47-4CA7-B9AE-8034714B2C92}"/>
    <cellStyle name="Salida 2 3 3 12" xfId="35138" xr:uid="{E63C1CA5-55F4-4ADA-97F7-79EF1E25E4A1}"/>
    <cellStyle name="Salida 2 3 3 13" xfId="35139" xr:uid="{59D1C3EB-18B3-433D-9B78-B5091EC7BA2F}"/>
    <cellStyle name="Salida 2 3 3 14" xfId="35140" xr:uid="{7A7D7F68-209A-4B63-8FE8-F1A539AD08AB}"/>
    <cellStyle name="Salida 2 3 3 15" xfId="35141" xr:uid="{3673FB89-751C-4E72-BA73-D39DC097CCF1}"/>
    <cellStyle name="Salida 2 3 3 16" xfId="35142" xr:uid="{351E87ED-2FFF-41BA-BBF2-3DC5423C34A2}"/>
    <cellStyle name="Salida 2 3 3 17" xfId="35143" xr:uid="{AAFF7191-93B0-40FC-BC21-ABD0320EA3A1}"/>
    <cellStyle name="Salida 2 3 3 18" xfId="35144" xr:uid="{B73469A8-C279-43D2-BA20-0490983D8163}"/>
    <cellStyle name="Salida 2 3 3 19" xfId="35145" xr:uid="{FEDE7700-0A63-46E4-99A0-21C5DC5A3872}"/>
    <cellStyle name="Salida 2 3 3 2" xfId="35146" xr:uid="{5C907BF8-E931-45D8-81AC-334C314AB86B}"/>
    <cellStyle name="Salida 2 3 3 2 10" xfId="35147" xr:uid="{34CEE188-F90A-40BB-9659-1CFA7ED8C181}"/>
    <cellStyle name="Salida 2 3 3 2 11" xfId="35148" xr:uid="{AF030D2B-710A-4F44-9902-8F7EA62C188A}"/>
    <cellStyle name="Salida 2 3 3 2 12" xfId="35149" xr:uid="{E9EC31D4-29B8-442C-9E04-3CD74A887807}"/>
    <cellStyle name="Salida 2 3 3 2 13" xfId="35150" xr:uid="{5D3B13D4-EE20-4F67-A246-2F6BD31B5E4E}"/>
    <cellStyle name="Salida 2 3 3 2 14" xfId="35151" xr:uid="{F7F473F5-59E1-4463-8D00-48D8C2E7F85F}"/>
    <cellStyle name="Salida 2 3 3 2 15" xfId="35152" xr:uid="{7F1154D9-E8BD-47D1-8ECA-1C7C2D2608FE}"/>
    <cellStyle name="Salida 2 3 3 2 16" xfId="35153" xr:uid="{820C6EE9-5358-4B21-A6F2-304D59DC3C91}"/>
    <cellStyle name="Salida 2 3 3 2 17" xfId="35154" xr:uid="{C3AF8286-6488-4865-AD5B-AEF21B162C3D}"/>
    <cellStyle name="Salida 2 3 3 2 18" xfId="35155" xr:uid="{041C480C-F10C-4A1A-A387-E2C076AAF674}"/>
    <cellStyle name="Salida 2 3 3 2 19" xfId="35156" xr:uid="{CFB34C25-1C7B-4655-B0A1-67EA8C6027CF}"/>
    <cellStyle name="Salida 2 3 3 2 2" xfId="35157" xr:uid="{B00E48BC-6843-4E30-9011-09FE1E71FE49}"/>
    <cellStyle name="Salida 2 3 3 2 20" xfId="35158" xr:uid="{80E14A2F-D3E0-4DE1-942A-F4D7180A9936}"/>
    <cellStyle name="Salida 2 3 3 2 21" xfId="35159" xr:uid="{D7FEFB4A-A468-4E29-8625-B93A3D4B40C2}"/>
    <cellStyle name="Salida 2 3 3 2 22" xfId="35160" xr:uid="{D455D528-700D-4D00-B6F6-3DC33E59E8EC}"/>
    <cellStyle name="Salida 2 3 3 2 23" xfId="35161" xr:uid="{5251CF60-BA25-4D79-A558-67B601A74720}"/>
    <cellStyle name="Salida 2 3 3 2 24" xfId="35162" xr:uid="{2834E9A9-425A-49E4-91A5-9439A071EC04}"/>
    <cellStyle name="Salida 2 3 3 2 25" xfId="35163" xr:uid="{6AE7D679-A534-42BC-9D6A-B9F3C69FF9C5}"/>
    <cellStyle name="Salida 2 3 3 2 26" xfId="35164" xr:uid="{43B815D6-20BE-47A6-A5F9-8EAE4880543F}"/>
    <cellStyle name="Salida 2 3 3 2 27" xfId="35165" xr:uid="{E011627B-F89F-450A-9768-FAEC92F935BC}"/>
    <cellStyle name="Salida 2 3 3 2 28" xfId="35166" xr:uid="{326BCDFC-1258-40B4-B655-1909A31361C0}"/>
    <cellStyle name="Salida 2 3 3 2 29" xfId="35167" xr:uid="{58AD6FCD-2324-4BAC-A56E-9043A1F6F8D7}"/>
    <cellStyle name="Salida 2 3 3 2 3" xfId="35168" xr:uid="{6B4C0212-7403-468F-B592-5AAEA28BFA8A}"/>
    <cellStyle name="Salida 2 3 3 2 30" xfId="35169" xr:uid="{3B88FE2B-4A05-4930-9573-4AECAA3AE2F2}"/>
    <cellStyle name="Salida 2 3 3 2 31" xfId="35170" xr:uid="{19271640-A255-4D30-A62F-C10DBE7F889B}"/>
    <cellStyle name="Salida 2 3 3 2 4" xfId="35171" xr:uid="{CD20E1BF-9397-43FD-8E98-77E619FC4342}"/>
    <cellStyle name="Salida 2 3 3 2 5" xfId="35172" xr:uid="{F49F83C3-BF5D-48F4-82C2-59D3B76D1067}"/>
    <cellStyle name="Salida 2 3 3 2 6" xfId="35173" xr:uid="{DDC1AC25-5AAD-4F40-9FF4-A9509FD14875}"/>
    <cellStyle name="Salida 2 3 3 2 7" xfId="35174" xr:uid="{1ADCDB3B-58A4-453C-B89A-787969C17607}"/>
    <cellStyle name="Salida 2 3 3 2 8" xfId="35175" xr:uid="{E5A06E15-E51C-4940-9BD1-2804ED649A09}"/>
    <cellStyle name="Salida 2 3 3 2 9" xfId="35176" xr:uid="{010CEC12-6899-48E8-96B3-0E8BED937393}"/>
    <cellStyle name="Salida 2 3 3 20" xfId="35177" xr:uid="{CA278AA0-363E-41E7-8E87-342284C1503B}"/>
    <cellStyle name="Salida 2 3 3 21" xfId="35178" xr:uid="{7C675215-0E42-48D7-95A4-8E66B5C79860}"/>
    <cellStyle name="Salida 2 3 3 22" xfId="35179" xr:uid="{96D8A1C3-1A19-4D2A-92F2-E3F63C8C2904}"/>
    <cellStyle name="Salida 2 3 3 23" xfId="35180" xr:uid="{247130CF-0ADA-494F-ADC2-F0681D921998}"/>
    <cellStyle name="Salida 2 3 3 24" xfId="35181" xr:uid="{74B9502A-245D-418B-9167-49CD140697D7}"/>
    <cellStyle name="Salida 2 3 3 25" xfId="35182" xr:uid="{FF8472E9-7FA4-4AC6-B577-E2406F14AE95}"/>
    <cellStyle name="Salida 2 3 3 26" xfId="35183" xr:uid="{3C1B760A-8D2C-4CF9-912F-FD2683B0DE37}"/>
    <cellStyle name="Salida 2 3 3 27" xfId="35184" xr:uid="{D2249295-A2FD-4E42-AE58-4876BD007727}"/>
    <cellStyle name="Salida 2 3 3 28" xfId="35185" xr:uid="{52EA3C61-AC49-4E4D-8F1D-8D2A0D557CB1}"/>
    <cellStyle name="Salida 2 3 3 29" xfId="35186" xr:uid="{A02829AC-96D9-465D-A5D6-5076EB9689CA}"/>
    <cellStyle name="Salida 2 3 3 3" xfId="35187" xr:uid="{4A933929-F784-462F-AF16-C59C8C4491F3}"/>
    <cellStyle name="Salida 2 3 3 3 10" xfId="35188" xr:uid="{FF619392-E491-478F-B0AA-CF995661FD52}"/>
    <cellStyle name="Salida 2 3 3 3 11" xfId="35189" xr:uid="{EA2A5720-7EDA-4098-9FD4-23997D2B92C6}"/>
    <cellStyle name="Salida 2 3 3 3 12" xfId="35190" xr:uid="{AB327616-437E-4954-8496-8222FD1B5312}"/>
    <cellStyle name="Salida 2 3 3 3 13" xfId="35191" xr:uid="{D7DE70DE-03A9-4AA7-8D30-075D6651C1BF}"/>
    <cellStyle name="Salida 2 3 3 3 14" xfId="35192" xr:uid="{7428332B-F332-488A-B1F1-49EEE508A7FF}"/>
    <cellStyle name="Salida 2 3 3 3 15" xfId="35193" xr:uid="{F32C4053-D994-4699-B230-873BBE1F2545}"/>
    <cellStyle name="Salida 2 3 3 3 16" xfId="35194" xr:uid="{6211789E-3DDF-43FF-B650-C4E9E0CA0586}"/>
    <cellStyle name="Salida 2 3 3 3 17" xfId="35195" xr:uid="{55FEF493-65E3-41C3-AE15-5613D39D72E4}"/>
    <cellStyle name="Salida 2 3 3 3 18" xfId="35196" xr:uid="{0379869B-CE36-48D4-9464-6A0C64CB86F3}"/>
    <cellStyle name="Salida 2 3 3 3 19" xfId="35197" xr:uid="{81D9116E-6152-4773-949A-41B2BF2BB7C0}"/>
    <cellStyle name="Salida 2 3 3 3 2" xfId="35198" xr:uid="{747E49BF-CA91-49E8-82B0-AAC955E86ACD}"/>
    <cellStyle name="Salida 2 3 3 3 20" xfId="35199" xr:uid="{C093C5F0-20C7-4AD0-A480-7D6F8AC088BC}"/>
    <cellStyle name="Salida 2 3 3 3 21" xfId="35200" xr:uid="{DFF048EB-EB19-4EEF-8809-8FF598981BD4}"/>
    <cellStyle name="Salida 2 3 3 3 22" xfId="35201" xr:uid="{5684F3A2-A1B3-42F2-81D1-42DDF3676A74}"/>
    <cellStyle name="Salida 2 3 3 3 23" xfId="35202" xr:uid="{BEF59A03-E174-490C-B33C-5CC25AEDD899}"/>
    <cellStyle name="Salida 2 3 3 3 24" xfId="35203" xr:uid="{4F566F2F-13D2-46A6-B255-DBB747164051}"/>
    <cellStyle name="Salida 2 3 3 3 25" xfId="35204" xr:uid="{2A8B12FB-F77E-4903-85CC-52DBE40B4EA9}"/>
    <cellStyle name="Salida 2 3 3 3 26" xfId="35205" xr:uid="{963BF3B2-AAC5-4C9B-AC11-525D2806EDAD}"/>
    <cellStyle name="Salida 2 3 3 3 27" xfId="35206" xr:uid="{3ADCE369-7C98-4692-A27E-0A704E173C68}"/>
    <cellStyle name="Salida 2 3 3 3 28" xfId="35207" xr:uid="{5457B729-DDEB-4A15-82CA-F62F50120B07}"/>
    <cellStyle name="Salida 2 3 3 3 29" xfId="35208" xr:uid="{90E00FB0-BE3B-43B9-BACB-B25E5FAF4FFE}"/>
    <cellStyle name="Salida 2 3 3 3 3" xfId="35209" xr:uid="{8543C614-48FE-470E-98B8-E163952F582E}"/>
    <cellStyle name="Salida 2 3 3 3 30" xfId="35210" xr:uid="{A55EE121-A972-4440-83E7-6DDAFC611783}"/>
    <cellStyle name="Salida 2 3 3 3 31" xfId="35211" xr:uid="{AEB841E5-C6F4-4F76-9716-7946D9A6186B}"/>
    <cellStyle name="Salida 2 3 3 3 4" xfId="35212" xr:uid="{4149BA07-CE42-4B27-84C4-F758C4BAFCAD}"/>
    <cellStyle name="Salida 2 3 3 3 5" xfId="35213" xr:uid="{A98AC87A-FD30-4BC2-AE7F-43FDB830FD85}"/>
    <cellStyle name="Salida 2 3 3 3 6" xfId="35214" xr:uid="{53EB0DB5-B0BB-45BF-97AF-781D0185855B}"/>
    <cellStyle name="Salida 2 3 3 3 7" xfId="35215" xr:uid="{31782ED9-C9CE-45D9-A53F-D1EABF02E28B}"/>
    <cellStyle name="Salida 2 3 3 3 8" xfId="35216" xr:uid="{C16636CE-F177-4E9B-8407-6685403D48DD}"/>
    <cellStyle name="Salida 2 3 3 3 9" xfId="35217" xr:uid="{6343B60B-729E-4CA3-B618-CD002BE08E85}"/>
    <cellStyle name="Salida 2 3 3 30" xfId="35218" xr:uid="{3D7F999D-44E3-45F0-AD85-C648F4E6062A}"/>
    <cellStyle name="Salida 2 3 3 31" xfId="35219" xr:uid="{BCDCA797-46E0-4066-9B9A-EF24508DEECA}"/>
    <cellStyle name="Salida 2 3 3 32" xfId="35220" xr:uid="{65C805E8-0895-4ABD-9672-1D0260A13FD7}"/>
    <cellStyle name="Salida 2 3 3 33" xfId="35221" xr:uid="{67BF19E6-A34E-434D-BD99-4D3C91A13651}"/>
    <cellStyle name="Salida 2 3 3 4" xfId="35222" xr:uid="{860D7E93-C2CC-4E25-926E-9A369E5AA8CD}"/>
    <cellStyle name="Salida 2 3 3 5" xfId="35223" xr:uid="{FF486BF1-7694-4718-BA77-CD524549050D}"/>
    <cellStyle name="Salida 2 3 3 6" xfId="35224" xr:uid="{980AC778-1863-46BD-9D24-9214521335F1}"/>
    <cellStyle name="Salida 2 3 3 7" xfId="35225" xr:uid="{DA32861F-8381-4CE4-98CC-A8FCD55EEFB0}"/>
    <cellStyle name="Salida 2 3 3 8" xfId="35226" xr:uid="{B5CF0776-ADB5-4053-A1A5-D2C69E2810A1}"/>
    <cellStyle name="Salida 2 3 3 9" xfId="35227" xr:uid="{15E3C32F-A01F-4847-A7BD-05805E331366}"/>
    <cellStyle name="Salida 2 3 30" xfId="35228" xr:uid="{DF9CF434-2BC2-4AF1-82EE-E7D97A689F3C}"/>
    <cellStyle name="Salida 2 3 31" xfId="35229" xr:uid="{99E09760-7022-4CDB-968B-AC3DDD36276A}"/>
    <cellStyle name="Salida 2 3 32" xfId="35230" xr:uid="{A01B9FA0-AE48-437A-83E4-4FAF8630F252}"/>
    <cellStyle name="Salida 2 3 33" xfId="35231" xr:uid="{66268756-072B-4FE6-8079-E1310E820128}"/>
    <cellStyle name="Salida 2 3 34" xfId="35232" xr:uid="{E4F4C657-023D-4B1F-AB7B-EC156DC8DCDE}"/>
    <cellStyle name="Salida 2 3 35" xfId="35233" xr:uid="{509D67A2-0879-49FF-B704-BBA01160B7A4}"/>
    <cellStyle name="Salida 2 3 36" xfId="35234" xr:uid="{5E953011-ECFC-4824-860B-8B0B4BB69CF4}"/>
    <cellStyle name="Salida 2 3 37" xfId="35235" xr:uid="{BB953A17-A6A9-410A-A9B4-87A39EE7257B}"/>
    <cellStyle name="Salida 2 3 4" xfId="35236" xr:uid="{C440A5E3-5C9B-4604-B2C2-9613D223B084}"/>
    <cellStyle name="Salida 2 3 4 10" xfId="35237" xr:uid="{572E7631-9A8D-4092-95B6-661FB11216BB}"/>
    <cellStyle name="Salida 2 3 4 11" xfId="35238" xr:uid="{82F6B3E0-150B-42E7-9775-C43EA53278E1}"/>
    <cellStyle name="Salida 2 3 4 12" xfId="35239" xr:uid="{EA7EF46F-BDFC-4AF6-AEA9-CEC1E2189501}"/>
    <cellStyle name="Salida 2 3 4 13" xfId="35240" xr:uid="{ABE367F5-1990-4D63-863C-E145EB4641D8}"/>
    <cellStyle name="Salida 2 3 4 14" xfId="35241" xr:uid="{96C97EA1-2866-4639-927F-A9836F21E729}"/>
    <cellStyle name="Salida 2 3 4 15" xfId="35242" xr:uid="{1E225806-979A-4542-80C7-C84BAC5EFFF8}"/>
    <cellStyle name="Salida 2 3 4 16" xfId="35243" xr:uid="{26B9E29B-CC4A-4EC5-992D-74C5E4D16D96}"/>
    <cellStyle name="Salida 2 3 4 17" xfId="35244" xr:uid="{FD1219BF-C9A2-442F-82D0-D3570C69F110}"/>
    <cellStyle name="Salida 2 3 4 18" xfId="35245" xr:uid="{27E1CC04-EDBB-4C1F-899B-44EA3382F6AD}"/>
    <cellStyle name="Salida 2 3 4 19" xfId="35246" xr:uid="{5EFA3A69-61FD-44F2-B8B6-17EEBE521DCB}"/>
    <cellStyle name="Salida 2 3 4 2" xfId="35247" xr:uid="{4D6A612A-1745-42F4-B635-4D985292D2E4}"/>
    <cellStyle name="Salida 2 3 4 2 10" xfId="35248" xr:uid="{E0508E10-7D5D-4FF8-87E8-52B86D0E6024}"/>
    <cellStyle name="Salida 2 3 4 2 11" xfId="35249" xr:uid="{C9DFD6A8-7CE4-4EEC-8AAA-337403527640}"/>
    <cellStyle name="Salida 2 3 4 2 12" xfId="35250" xr:uid="{7EC37904-91CE-4E98-8293-DB80E3AB0918}"/>
    <cellStyle name="Salida 2 3 4 2 13" xfId="35251" xr:uid="{E81DC3BC-1CE2-4A05-A215-0A9E0931E329}"/>
    <cellStyle name="Salida 2 3 4 2 14" xfId="35252" xr:uid="{15D7EA82-F7FC-4767-B9A8-A85D4583F919}"/>
    <cellStyle name="Salida 2 3 4 2 15" xfId="35253" xr:uid="{244BBDFC-754C-4D4D-B597-761934E61D5E}"/>
    <cellStyle name="Salida 2 3 4 2 16" xfId="35254" xr:uid="{51FC38CC-DBC1-4A6B-BA8C-40CB1619150D}"/>
    <cellStyle name="Salida 2 3 4 2 17" xfId="35255" xr:uid="{5669DAED-9D91-4EF7-97A7-9C7C9A61A2F4}"/>
    <cellStyle name="Salida 2 3 4 2 18" xfId="35256" xr:uid="{C2DE4682-9E5D-4920-A89D-CFF9920230B0}"/>
    <cellStyle name="Salida 2 3 4 2 19" xfId="35257" xr:uid="{70D79E8A-83EB-44B6-8934-935FC5AA5FC8}"/>
    <cellStyle name="Salida 2 3 4 2 2" xfId="35258" xr:uid="{B3369045-4790-4DBF-BEA7-7447161D74F7}"/>
    <cellStyle name="Salida 2 3 4 2 20" xfId="35259" xr:uid="{ADA0EAD9-F3C1-434F-9C70-44BB53AFD3E5}"/>
    <cellStyle name="Salida 2 3 4 2 21" xfId="35260" xr:uid="{8766FFC0-F52F-420E-AAB7-57B1C2C41A92}"/>
    <cellStyle name="Salida 2 3 4 2 22" xfId="35261" xr:uid="{B54BBD15-D084-4FD8-A102-E211CEF4FACD}"/>
    <cellStyle name="Salida 2 3 4 2 23" xfId="35262" xr:uid="{EB6C6A32-DB7C-48DE-B987-358FA6F1A3B2}"/>
    <cellStyle name="Salida 2 3 4 2 24" xfId="35263" xr:uid="{38279908-DBF2-4DEE-A4F8-1ED2DD42E17F}"/>
    <cellStyle name="Salida 2 3 4 2 25" xfId="35264" xr:uid="{02EA3A60-796A-4F3F-91AD-48FFB82F639E}"/>
    <cellStyle name="Salida 2 3 4 2 26" xfId="35265" xr:uid="{54E5ADBA-84DF-42B2-95A4-43E386C2BBB9}"/>
    <cellStyle name="Salida 2 3 4 2 27" xfId="35266" xr:uid="{77B20C82-5608-4AB2-A554-1065EE488EDC}"/>
    <cellStyle name="Salida 2 3 4 2 28" xfId="35267" xr:uid="{C3790D44-C3BC-4C4A-A5DF-0404744A4FC6}"/>
    <cellStyle name="Salida 2 3 4 2 29" xfId="35268" xr:uid="{1B9F55D8-489B-43E2-B5B2-7400C8D205B0}"/>
    <cellStyle name="Salida 2 3 4 2 3" xfId="35269" xr:uid="{0416C4A6-9FEA-43E9-BA47-638E3755EC49}"/>
    <cellStyle name="Salida 2 3 4 2 30" xfId="35270" xr:uid="{E5BD89A9-77EA-4E2C-A553-740218F84A01}"/>
    <cellStyle name="Salida 2 3 4 2 31" xfId="35271" xr:uid="{95B002BE-BB56-4EE3-8D83-01CBCE630FD1}"/>
    <cellStyle name="Salida 2 3 4 2 4" xfId="35272" xr:uid="{82B50E99-FFFE-43C0-95E7-A43EE312BB1F}"/>
    <cellStyle name="Salida 2 3 4 2 5" xfId="35273" xr:uid="{BF721FC3-F6C7-4080-8940-4C9F3C588082}"/>
    <cellStyle name="Salida 2 3 4 2 6" xfId="35274" xr:uid="{F16F6272-72DF-42CC-B8BD-253E6E199A78}"/>
    <cellStyle name="Salida 2 3 4 2 7" xfId="35275" xr:uid="{EFC31236-53F0-46EE-898A-BA130FB3E60D}"/>
    <cellStyle name="Salida 2 3 4 2 8" xfId="35276" xr:uid="{3BA571E6-CACE-492E-B50F-7EA86D3F6803}"/>
    <cellStyle name="Salida 2 3 4 2 9" xfId="35277" xr:uid="{E1D0A108-6828-4F84-B368-5DB50187379B}"/>
    <cellStyle name="Salida 2 3 4 20" xfId="35278" xr:uid="{AF32A651-4D38-47D0-AC1A-C21D1E1F89BD}"/>
    <cellStyle name="Salida 2 3 4 21" xfId="35279" xr:uid="{5B1B42FC-8E96-46AD-BFA5-13DB6FC693C2}"/>
    <cellStyle name="Salida 2 3 4 22" xfId="35280" xr:uid="{3D94E2D7-A01C-4770-8669-0EE846323527}"/>
    <cellStyle name="Salida 2 3 4 23" xfId="35281" xr:uid="{33655581-DCD8-4374-8A60-F0756D03CB14}"/>
    <cellStyle name="Salida 2 3 4 24" xfId="35282" xr:uid="{5B9068AD-71C6-4BEF-9FB8-FC26E961764D}"/>
    <cellStyle name="Salida 2 3 4 25" xfId="35283" xr:uid="{75840970-4113-4127-A6F0-5A9F8F1F50A7}"/>
    <cellStyle name="Salida 2 3 4 26" xfId="35284" xr:uid="{09D1245D-D8EF-48F3-BE3E-78FA8C631C7E}"/>
    <cellStyle name="Salida 2 3 4 27" xfId="35285" xr:uid="{F540CF58-DFC2-4B0C-BEE8-E9DE4921893F}"/>
    <cellStyle name="Salida 2 3 4 28" xfId="35286" xr:uid="{2FEE9CEF-B75C-4896-B4AE-7C3FB7A08E7C}"/>
    <cellStyle name="Salida 2 3 4 29" xfId="35287" xr:uid="{E307F98B-0A25-4B41-B683-9671375BF385}"/>
    <cellStyle name="Salida 2 3 4 3" xfId="35288" xr:uid="{A851A91A-7CB0-4FD7-B065-AF8DF66D6F96}"/>
    <cellStyle name="Salida 2 3 4 3 10" xfId="35289" xr:uid="{45B671CC-ED1B-4254-BDC2-7D1D6E8399D1}"/>
    <cellStyle name="Salida 2 3 4 3 11" xfId="35290" xr:uid="{0A15C1B6-E1ED-4F20-BEBC-83A0F9EB105E}"/>
    <cellStyle name="Salida 2 3 4 3 12" xfId="35291" xr:uid="{DCD60713-0092-446E-B5F5-DC677034DEF4}"/>
    <cellStyle name="Salida 2 3 4 3 13" xfId="35292" xr:uid="{F8BB38CF-0791-4AAC-8558-ACBBE3A0D8B0}"/>
    <cellStyle name="Salida 2 3 4 3 14" xfId="35293" xr:uid="{CFEF0C1A-3121-48DA-B6F5-1ABC3C28BCD3}"/>
    <cellStyle name="Salida 2 3 4 3 15" xfId="35294" xr:uid="{A2413E4F-1223-4D01-B14A-5BCFDEDF0C2C}"/>
    <cellStyle name="Salida 2 3 4 3 16" xfId="35295" xr:uid="{2B1A14BB-02E5-43FD-B955-01D53B15B109}"/>
    <cellStyle name="Salida 2 3 4 3 17" xfId="35296" xr:uid="{593D6A5C-1C01-49A0-887B-742B48C62DC5}"/>
    <cellStyle name="Salida 2 3 4 3 18" xfId="35297" xr:uid="{E226EC58-1C4A-485F-9569-3263ADF0D1B9}"/>
    <cellStyle name="Salida 2 3 4 3 19" xfId="35298" xr:uid="{708CFBBD-739F-408E-B395-CCFC580B1426}"/>
    <cellStyle name="Salida 2 3 4 3 2" xfId="35299" xr:uid="{68757EF6-19C8-4D11-9E0D-67DF2A2904FE}"/>
    <cellStyle name="Salida 2 3 4 3 20" xfId="35300" xr:uid="{4AB2A256-E683-44DD-96FD-0C68326B1CBE}"/>
    <cellStyle name="Salida 2 3 4 3 21" xfId="35301" xr:uid="{AEB3003A-F3A0-4868-ABFA-B210B5741461}"/>
    <cellStyle name="Salida 2 3 4 3 22" xfId="35302" xr:uid="{F67CF456-D65F-4889-9065-D8B36E041DFC}"/>
    <cellStyle name="Salida 2 3 4 3 23" xfId="35303" xr:uid="{782436A6-9439-43BF-82C8-4D61F855F7CF}"/>
    <cellStyle name="Salida 2 3 4 3 24" xfId="35304" xr:uid="{03DB8D19-F3B4-4FAB-A7D7-5E2E44C6E699}"/>
    <cellStyle name="Salida 2 3 4 3 25" xfId="35305" xr:uid="{01AA5FB5-DD43-489F-AD7B-85FE3A799400}"/>
    <cellStyle name="Salida 2 3 4 3 26" xfId="35306" xr:uid="{D2BBEB72-F78D-4884-AAD7-00B41A3D7651}"/>
    <cellStyle name="Salida 2 3 4 3 27" xfId="35307" xr:uid="{DF70148A-4CCB-4593-AFC4-20BB32E93904}"/>
    <cellStyle name="Salida 2 3 4 3 28" xfId="35308" xr:uid="{B1DFA6ED-5CE7-44E0-B9E1-885EBE86023A}"/>
    <cellStyle name="Salida 2 3 4 3 29" xfId="35309" xr:uid="{1597F20C-65AC-4D98-969B-9058775A660A}"/>
    <cellStyle name="Salida 2 3 4 3 3" xfId="35310" xr:uid="{CC2936EB-C785-424A-BA82-9090B5286C84}"/>
    <cellStyle name="Salida 2 3 4 3 30" xfId="35311" xr:uid="{C72B8F40-033B-413F-8E53-6473CAF09A38}"/>
    <cellStyle name="Salida 2 3 4 3 31" xfId="35312" xr:uid="{1C495381-6C97-4E81-82C7-11B4B8252F3A}"/>
    <cellStyle name="Salida 2 3 4 3 4" xfId="35313" xr:uid="{36B3F813-6636-469C-A73A-CAD016E50EC4}"/>
    <cellStyle name="Salida 2 3 4 3 5" xfId="35314" xr:uid="{B08A7068-EB0A-4CAD-AD66-89E72B8A7CFC}"/>
    <cellStyle name="Salida 2 3 4 3 6" xfId="35315" xr:uid="{6F48F3C3-02BC-4ABC-B94A-7D265198E735}"/>
    <cellStyle name="Salida 2 3 4 3 7" xfId="35316" xr:uid="{5710A086-2981-4EA9-A6F9-1966253EC94C}"/>
    <cellStyle name="Salida 2 3 4 3 8" xfId="35317" xr:uid="{3915CF47-CBB2-4A91-9763-A4DF783BC665}"/>
    <cellStyle name="Salida 2 3 4 3 9" xfId="35318" xr:uid="{D6CFBD21-29EE-4F85-81A2-6366C3B9C1CF}"/>
    <cellStyle name="Salida 2 3 4 30" xfId="35319" xr:uid="{3BBCA035-1C10-4A8E-90B7-B2DBECEDA5BC}"/>
    <cellStyle name="Salida 2 3 4 31" xfId="35320" xr:uid="{6FE7A512-2387-4505-A544-F6352C004A5C}"/>
    <cellStyle name="Salida 2 3 4 32" xfId="35321" xr:uid="{A15B96A4-2388-4CE5-9B06-B981AD1B07CD}"/>
    <cellStyle name="Salida 2 3 4 33" xfId="35322" xr:uid="{22E5DFE7-61C2-4DB0-B15A-D31D929CD654}"/>
    <cellStyle name="Salida 2 3 4 4" xfId="35323" xr:uid="{A3EAFE15-AC22-47CB-B613-B8207DF30FDC}"/>
    <cellStyle name="Salida 2 3 4 5" xfId="35324" xr:uid="{78204C58-B5AA-4736-B5D7-EB6358C56255}"/>
    <cellStyle name="Salida 2 3 4 6" xfId="35325" xr:uid="{07D8B6F6-1577-4875-8A1A-20C23C8F9CDF}"/>
    <cellStyle name="Salida 2 3 4 7" xfId="35326" xr:uid="{13AAA607-D136-42CA-B96F-1399CFE40249}"/>
    <cellStyle name="Salida 2 3 4 8" xfId="35327" xr:uid="{E67D3DD0-8A7B-445F-8CB9-3524FADB099F}"/>
    <cellStyle name="Salida 2 3 4 9" xfId="35328" xr:uid="{94678777-4CE7-4337-A4F5-37C258B85569}"/>
    <cellStyle name="Salida 2 3 5" xfId="35329" xr:uid="{CA9A4801-D7CC-4455-BDE4-D9F48E470513}"/>
    <cellStyle name="Salida 2 3 5 10" xfId="35330" xr:uid="{550EB573-E28C-4295-9C58-F543EB39ABC6}"/>
    <cellStyle name="Salida 2 3 5 11" xfId="35331" xr:uid="{E7A34B21-5D99-4C21-BEC5-6A81006B6F17}"/>
    <cellStyle name="Salida 2 3 5 12" xfId="35332" xr:uid="{8519AE9B-7E15-4395-8CF1-519D3FF3998C}"/>
    <cellStyle name="Salida 2 3 5 13" xfId="35333" xr:uid="{D15050E2-8859-4414-BE84-E37E5AFB4D54}"/>
    <cellStyle name="Salida 2 3 5 14" xfId="35334" xr:uid="{A5FF7E2B-50B4-4281-B636-F4F18C2813C0}"/>
    <cellStyle name="Salida 2 3 5 15" xfId="35335" xr:uid="{4104B448-8EC9-499B-9531-81B90CE29350}"/>
    <cellStyle name="Salida 2 3 5 16" xfId="35336" xr:uid="{B5F18296-130D-481D-B0F4-785AD91125C7}"/>
    <cellStyle name="Salida 2 3 5 17" xfId="35337" xr:uid="{F42A5E58-3EB8-4BF9-B917-B39634AEA0DE}"/>
    <cellStyle name="Salida 2 3 5 18" xfId="35338" xr:uid="{A924B337-A7E8-4347-9B6D-752EF3DE1F18}"/>
    <cellStyle name="Salida 2 3 5 19" xfId="35339" xr:uid="{95380660-B8C6-4B8B-BFBC-27F0E30EF351}"/>
    <cellStyle name="Salida 2 3 5 2" xfId="35340" xr:uid="{F4E24AC6-1775-4579-B0B6-92329BACF155}"/>
    <cellStyle name="Salida 2 3 5 2 10" xfId="35341" xr:uid="{D6BA1B89-E71C-4A08-AAC7-5060E8FF09B2}"/>
    <cellStyle name="Salida 2 3 5 2 11" xfId="35342" xr:uid="{06EFC987-2759-4232-BC72-AB53B0AE153F}"/>
    <cellStyle name="Salida 2 3 5 2 12" xfId="35343" xr:uid="{5F7CDBF9-7F45-450F-A249-BD3AE3BCBD20}"/>
    <cellStyle name="Salida 2 3 5 2 13" xfId="35344" xr:uid="{9F508575-4026-490A-B08C-88C60EA8E52C}"/>
    <cellStyle name="Salida 2 3 5 2 14" xfId="35345" xr:uid="{8AC8E34B-0ABC-4F48-A9D8-FBDFA448B240}"/>
    <cellStyle name="Salida 2 3 5 2 15" xfId="35346" xr:uid="{E5C48FA7-5A8C-48EF-AE6F-C5A964823F18}"/>
    <cellStyle name="Salida 2 3 5 2 16" xfId="35347" xr:uid="{C1F65AB4-230C-40D4-BD01-4CECE822FE28}"/>
    <cellStyle name="Salida 2 3 5 2 17" xfId="35348" xr:uid="{A8960612-84CE-47A1-855A-29DCF45C28E5}"/>
    <cellStyle name="Salida 2 3 5 2 18" xfId="35349" xr:uid="{66BF381A-6BBC-412A-801E-14F9C23F8570}"/>
    <cellStyle name="Salida 2 3 5 2 19" xfId="35350" xr:uid="{E7838E6F-54BA-4538-A76A-3D7A22BD9913}"/>
    <cellStyle name="Salida 2 3 5 2 2" xfId="35351" xr:uid="{9B474A25-03FD-4FE9-843D-FB8DE081B774}"/>
    <cellStyle name="Salida 2 3 5 2 20" xfId="35352" xr:uid="{7B42E9BA-C234-4826-85CA-FAF7D397C18E}"/>
    <cellStyle name="Salida 2 3 5 2 21" xfId="35353" xr:uid="{5FBD1F66-3807-47A7-8322-928FB7FEA0CB}"/>
    <cellStyle name="Salida 2 3 5 2 22" xfId="35354" xr:uid="{6D273C71-7456-4C02-A861-3C5B6A32E359}"/>
    <cellStyle name="Salida 2 3 5 2 23" xfId="35355" xr:uid="{07B648F1-B0DF-4799-AFC7-5CAF6A9CA96E}"/>
    <cellStyle name="Salida 2 3 5 2 24" xfId="35356" xr:uid="{99FD2B1C-D344-484B-8532-D19DCFD39CA2}"/>
    <cellStyle name="Salida 2 3 5 2 25" xfId="35357" xr:uid="{E046AF17-43E1-41A3-B4D2-1045499714B9}"/>
    <cellStyle name="Salida 2 3 5 2 26" xfId="35358" xr:uid="{D7A263B0-F90B-4EB4-9F38-13424D871C60}"/>
    <cellStyle name="Salida 2 3 5 2 27" xfId="35359" xr:uid="{A4DDF291-C42B-45B9-B285-B78C4C19540E}"/>
    <cellStyle name="Salida 2 3 5 2 28" xfId="35360" xr:uid="{F0BDB18C-4D82-4543-92C3-5F6A120B5C23}"/>
    <cellStyle name="Salida 2 3 5 2 29" xfId="35361" xr:uid="{3FCF1619-7B81-4D06-9DB3-5509B0B62201}"/>
    <cellStyle name="Salida 2 3 5 2 3" xfId="35362" xr:uid="{ADCBE2E5-743B-4039-B046-871E9984BC3D}"/>
    <cellStyle name="Salida 2 3 5 2 30" xfId="35363" xr:uid="{11A71EFA-92CC-4254-B483-41AB873FECF4}"/>
    <cellStyle name="Salida 2 3 5 2 31" xfId="35364" xr:uid="{17FE9374-504E-4603-A85E-41D642FDC906}"/>
    <cellStyle name="Salida 2 3 5 2 4" xfId="35365" xr:uid="{6B861877-3A06-4591-A446-7BBD4D0D822A}"/>
    <cellStyle name="Salida 2 3 5 2 5" xfId="35366" xr:uid="{9CF69AF2-D3F1-4FF1-BC2E-22BE3A74C2AC}"/>
    <cellStyle name="Salida 2 3 5 2 6" xfId="35367" xr:uid="{39C7B5D8-5579-4438-BB9E-FCC0955D0E85}"/>
    <cellStyle name="Salida 2 3 5 2 7" xfId="35368" xr:uid="{DBF40DDD-17BD-467E-A824-FBB3759EC07C}"/>
    <cellStyle name="Salida 2 3 5 2 8" xfId="35369" xr:uid="{CB021516-1616-449E-842F-E3CDAD4EB18C}"/>
    <cellStyle name="Salida 2 3 5 2 9" xfId="35370" xr:uid="{3887A35E-FAAB-4CEE-AA0E-1CA8CA7DC429}"/>
    <cellStyle name="Salida 2 3 5 20" xfId="35371" xr:uid="{63DA65A9-ED3B-430D-BA24-AF4823F486E0}"/>
    <cellStyle name="Salida 2 3 5 21" xfId="35372" xr:uid="{C2F52EF4-479D-4EF5-8643-A9A85371662A}"/>
    <cellStyle name="Salida 2 3 5 22" xfId="35373" xr:uid="{2E3C66A0-C5A9-43D7-B76D-3517B2D0A29D}"/>
    <cellStyle name="Salida 2 3 5 23" xfId="35374" xr:uid="{57C2862A-107C-474F-AFBE-96A4BF9EC056}"/>
    <cellStyle name="Salida 2 3 5 24" xfId="35375" xr:uid="{BA3C2C4D-33C7-44DC-B768-5595BAD0B93F}"/>
    <cellStyle name="Salida 2 3 5 25" xfId="35376" xr:uid="{EC33BE6B-695B-459A-B842-CC811D626BCA}"/>
    <cellStyle name="Salida 2 3 5 26" xfId="35377" xr:uid="{AEF46638-A6AD-4249-966D-60E8A4511D9B}"/>
    <cellStyle name="Salida 2 3 5 27" xfId="35378" xr:uid="{7974750D-85B5-450E-88B2-22D1CD364517}"/>
    <cellStyle name="Salida 2 3 5 28" xfId="35379" xr:uid="{2312B0B4-F0F4-4FFD-B6F1-8FEDE4F22240}"/>
    <cellStyle name="Salida 2 3 5 29" xfId="35380" xr:uid="{6DB5A281-BFDB-4060-B119-1F688B97083E}"/>
    <cellStyle name="Salida 2 3 5 3" xfId="35381" xr:uid="{020B84A0-779B-4000-8424-3FD858CCC2C0}"/>
    <cellStyle name="Salida 2 3 5 30" xfId="35382" xr:uid="{807E19E1-1217-4D9B-B4D2-E595117D4D6E}"/>
    <cellStyle name="Salida 2 3 5 31" xfId="35383" xr:uid="{D52D0D0A-E107-48C1-ABB7-E598BB033510}"/>
    <cellStyle name="Salida 2 3 5 32" xfId="35384" xr:uid="{1A683C38-2649-43D7-8CC8-EDDB0A5682F5}"/>
    <cellStyle name="Salida 2 3 5 4" xfId="35385" xr:uid="{09B4BC50-1D5C-41F5-B651-814A5DC5B7BB}"/>
    <cellStyle name="Salida 2 3 5 5" xfId="35386" xr:uid="{F850565F-694D-4336-BB6D-E59D6F51B1C3}"/>
    <cellStyle name="Salida 2 3 5 6" xfId="35387" xr:uid="{168B829E-EADB-41A0-8BB9-69B4B03ADD17}"/>
    <cellStyle name="Salida 2 3 5 7" xfId="35388" xr:uid="{DC1F1BA2-AF49-42D7-A651-921E1477FB03}"/>
    <cellStyle name="Salida 2 3 5 8" xfId="35389" xr:uid="{C8DC4C87-168E-45B8-AE9F-1C62AAB86650}"/>
    <cellStyle name="Salida 2 3 5 9" xfId="35390" xr:uid="{3D28A07B-C2B6-4DE6-BF7A-9EFAC87909D2}"/>
    <cellStyle name="Salida 2 3 6" xfId="35391" xr:uid="{A4F43398-B0F5-4D22-B05A-D34FEE30190C}"/>
    <cellStyle name="Salida 2 3 6 10" xfId="35392" xr:uid="{4635D54B-1205-4C97-95EF-1A666F79BFC4}"/>
    <cellStyle name="Salida 2 3 6 11" xfId="35393" xr:uid="{61A771BF-5830-4EBE-ACC8-0F789457CFE5}"/>
    <cellStyle name="Salida 2 3 6 12" xfId="35394" xr:uid="{4CDB5148-FD35-4C60-A996-A6CA4138B5DD}"/>
    <cellStyle name="Salida 2 3 6 13" xfId="35395" xr:uid="{372C22F4-5CCE-4524-B7F4-3EA61C2FFACB}"/>
    <cellStyle name="Salida 2 3 6 14" xfId="35396" xr:uid="{3C1DD765-53F6-4854-BAC3-97B27755ACB0}"/>
    <cellStyle name="Salida 2 3 6 15" xfId="35397" xr:uid="{BB88C7CC-9C9A-4442-A6EF-D23D9CF4B5D8}"/>
    <cellStyle name="Salida 2 3 6 16" xfId="35398" xr:uid="{364424B1-5B8F-4667-A850-E0847CA47FA3}"/>
    <cellStyle name="Salida 2 3 6 17" xfId="35399" xr:uid="{9EC0345B-92A4-4C7B-B91E-E1F45AF2199F}"/>
    <cellStyle name="Salida 2 3 6 18" xfId="35400" xr:uid="{6C4B399E-23B9-4D37-B623-3BD92DFE2B51}"/>
    <cellStyle name="Salida 2 3 6 19" xfId="35401" xr:uid="{4DF68A9D-C452-46A8-AA1E-D9DA5CF126BB}"/>
    <cellStyle name="Salida 2 3 6 2" xfId="35402" xr:uid="{BC8451CF-F3E1-4BBB-AD6B-BEE5A8BB0BBE}"/>
    <cellStyle name="Salida 2 3 6 20" xfId="35403" xr:uid="{5DA47C2B-66BB-4B5F-A08D-08A8B7822D17}"/>
    <cellStyle name="Salida 2 3 6 21" xfId="35404" xr:uid="{2CAFA64A-C926-4F06-A71A-9E5DFB0690B3}"/>
    <cellStyle name="Salida 2 3 6 22" xfId="35405" xr:uid="{65CB1DD1-424A-4C07-B145-33FD9A061214}"/>
    <cellStyle name="Salida 2 3 6 23" xfId="35406" xr:uid="{04CE7EF1-A70C-4B7B-822D-A2DCD9CC5366}"/>
    <cellStyle name="Salida 2 3 6 24" xfId="35407" xr:uid="{A0DBE613-9233-448D-8279-B42D0C1EA326}"/>
    <cellStyle name="Salida 2 3 6 25" xfId="35408" xr:uid="{A3589AA2-F844-4382-820E-950AB09334DE}"/>
    <cellStyle name="Salida 2 3 6 26" xfId="35409" xr:uid="{A7DE74A0-0E61-455F-90BF-9800B29AD483}"/>
    <cellStyle name="Salida 2 3 6 27" xfId="35410" xr:uid="{1B8CD3C1-BFB6-4771-8780-1BDEBFAAADF6}"/>
    <cellStyle name="Salida 2 3 6 28" xfId="35411" xr:uid="{7FCB99DE-F4DE-4B36-BBF2-73C5C99861BE}"/>
    <cellStyle name="Salida 2 3 6 29" xfId="35412" xr:uid="{D91AF6F3-13A1-46F5-A742-47758929AAFE}"/>
    <cellStyle name="Salida 2 3 6 3" xfId="35413" xr:uid="{F1188231-B7CB-4283-97AF-3BEBB8A7BDF8}"/>
    <cellStyle name="Salida 2 3 6 30" xfId="35414" xr:uid="{2188D318-EC48-4F17-9940-2C084BE6AD89}"/>
    <cellStyle name="Salida 2 3 6 31" xfId="35415" xr:uid="{426478F3-56F4-4ED2-95EB-E8B89B459462}"/>
    <cellStyle name="Salida 2 3 6 4" xfId="35416" xr:uid="{E9270264-8BD1-4F44-8A59-4D976410DD5F}"/>
    <cellStyle name="Salida 2 3 6 5" xfId="35417" xr:uid="{6295AB6A-F35E-40D8-BEC5-41BB3B689B73}"/>
    <cellStyle name="Salida 2 3 6 6" xfId="35418" xr:uid="{A0EE16F2-1875-48BE-83B9-C09AEA435805}"/>
    <cellStyle name="Salida 2 3 6 7" xfId="35419" xr:uid="{CCDE7A42-DFF9-458F-BE82-E214C5CE7805}"/>
    <cellStyle name="Salida 2 3 6 8" xfId="35420" xr:uid="{97F741FD-6074-4E7C-AFA2-2D522A6BBBE3}"/>
    <cellStyle name="Salida 2 3 6 9" xfId="35421" xr:uid="{51108E7A-5C67-4C11-B973-1E383CBC6A52}"/>
    <cellStyle name="Salida 2 3 7" xfId="35422" xr:uid="{CDEA58C5-4AAF-4CF6-83B6-5A845E275282}"/>
    <cellStyle name="Salida 2 3 7 10" xfId="35423" xr:uid="{4F31DC2E-5380-4BD4-8495-C17F219ED712}"/>
    <cellStyle name="Salida 2 3 7 11" xfId="35424" xr:uid="{D551A68D-BA6E-4CBD-A086-8E54544F5905}"/>
    <cellStyle name="Salida 2 3 7 12" xfId="35425" xr:uid="{42CEF1C1-6D7A-4E00-8C53-D3EDDC50FE3B}"/>
    <cellStyle name="Salida 2 3 7 13" xfId="35426" xr:uid="{5F12B66E-DDD7-4B34-8B2E-148664227299}"/>
    <cellStyle name="Salida 2 3 7 14" xfId="35427" xr:uid="{9A474393-CB1B-455C-97FB-99C40898655C}"/>
    <cellStyle name="Salida 2 3 7 15" xfId="35428" xr:uid="{B5D1DD61-F65E-4C83-A945-4F0A508B0764}"/>
    <cellStyle name="Salida 2 3 7 16" xfId="35429" xr:uid="{5C2881EC-585E-4D32-8A0C-B188BE3DF046}"/>
    <cellStyle name="Salida 2 3 7 17" xfId="35430" xr:uid="{4A82F608-4814-4561-BEA0-0E4D615D1A99}"/>
    <cellStyle name="Salida 2 3 7 18" xfId="35431" xr:uid="{1A3445A5-3433-4072-8F7C-D4337BC376B7}"/>
    <cellStyle name="Salida 2 3 7 19" xfId="35432" xr:uid="{54977507-F854-469A-B6AE-4A406FB691FD}"/>
    <cellStyle name="Salida 2 3 7 2" xfId="35433" xr:uid="{0798FE29-A218-4DA5-97F0-D19778504CC6}"/>
    <cellStyle name="Salida 2 3 7 20" xfId="35434" xr:uid="{3497A8F8-F677-49C3-B727-53AC62DD92AB}"/>
    <cellStyle name="Salida 2 3 7 21" xfId="35435" xr:uid="{F0C24434-71F8-4F86-93F8-6FF41ABB9C5B}"/>
    <cellStyle name="Salida 2 3 7 22" xfId="35436" xr:uid="{DA9B49B8-B4B8-4EAD-A51C-50A1D1B30518}"/>
    <cellStyle name="Salida 2 3 7 23" xfId="35437" xr:uid="{02E20D6D-F181-4A4E-BCA6-731EF5FD71BD}"/>
    <cellStyle name="Salida 2 3 7 24" xfId="35438" xr:uid="{DBE47849-4C88-4A43-8C22-31F2BB72DBE7}"/>
    <cellStyle name="Salida 2 3 7 25" xfId="35439" xr:uid="{1206898E-3073-4804-86F1-D8B7B1D30CED}"/>
    <cellStyle name="Salida 2 3 7 26" xfId="35440" xr:uid="{DD6950AF-3A49-4CFF-AFE7-64BE205C66E4}"/>
    <cellStyle name="Salida 2 3 7 27" xfId="35441" xr:uid="{8654DBB3-3055-4312-A3D4-7D2C313CDE41}"/>
    <cellStyle name="Salida 2 3 7 28" xfId="35442" xr:uid="{E9CB6243-5456-45F9-831C-A8030FD0D47A}"/>
    <cellStyle name="Salida 2 3 7 29" xfId="35443" xr:uid="{5076A97F-4104-4E87-8F5C-F18E08B35F13}"/>
    <cellStyle name="Salida 2 3 7 3" xfId="35444" xr:uid="{4393FD6A-ECE3-46F1-8309-FD1E41BA3206}"/>
    <cellStyle name="Salida 2 3 7 30" xfId="35445" xr:uid="{486DC2C7-A2CE-463F-BF82-D7C768F0923A}"/>
    <cellStyle name="Salida 2 3 7 31" xfId="35446" xr:uid="{EF1383B6-820E-4BBC-84FB-F1B4204D53E1}"/>
    <cellStyle name="Salida 2 3 7 4" xfId="35447" xr:uid="{A6912472-6741-43A9-B7AB-E48AD490179F}"/>
    <cellStyle name="Salida 2 3 7 5" xfId="35448" xr:uid="{A0F4FA81-8622-44C8-93CE-26F79A1F0892}"/>
    <cellStyle name="Salida 2 3 7 6" xfId="35449" xr:uid="{7EC5FE2B-0789-42A8-9269-0B466D1DF929}"/>
    <cellStyle name="Salida 2 3 7 7" xfId="35450" xr:uid="{05E0F1D9-DF2C-4D81-8FB1-73CA8D78D687}"/>
    <cellStyle name="Salida 2 3 7 8" xfId="35451" xr:uid="{F16CEB51-1769-4AD4-9F81-EF842020C1F7}"/>
    <cellStyle name="Salida 2 3 7 9" xfId="35452" xr:uid="{3A918267-7774-46BE-A895-C099CDE886A2}"/>
    <cellStyle name="Salida 2 3 8" xfId="35453" xr:uid="{D8FE1CE2-C0FB-4067-B7E9-A3F225F0588B}"/>
    <cellStyle name="Salida 2 3 9" xfId="35454" xr:uid="{67FC694E-D30B-439C-8E34-120309D06882}"/>
    <cellStyle name="Salida 2 30" xfId="35455" xr:uid="{4CCD92D9-AE71-4658-9EE8-234EA43F5698}"/>
    <cellStyle name="Salida 2 31" xfId="35456" xr:uid="{540E3091-50D2-4AF3-8B4A-12F8A2C8C094}"/>
    <cellStyle name="Salida 2 32" xfId="35457" xr:uid="{80BB1639-2B8C-434B-9DC2-C382FCC084D3}"/>
    <cellStyle name="Salida 2 33" xfId="35458" xr:uid="{825393B3-88D6-45E5-AB23-225F3F4676B2}"/>
    <cellStyle name="Salida 2 34" xfId="35459" xr:uid="{A6753BBC-99B1-4608-A26B-8286F232F019}"/>
    <cellStyle name="Salida 2 35" xfId="35460" xr:uid="{11F9231B-0302-4513-9A0B-75DF803890FE}"/>
    <cellStyle name="Salida 2 36" xfId="35461" xr:uid="{7B4F4CBA-FED7-44F0-BB3C-4CA1C331C7F5}"/>
    <cellStyle name="Salida 2 37" xfId="35462" xr:uid="{B983FFE2-3453-4503-82E8-4295A0C1AB71}"/>
    <cellStyle name="Salida 2 38" xfId="35463" xr:uid="{9EA6CBDB-40E0-4C73-9C28-79422CA97564}"/>
    <cellStyle name="Salida 2 39" xfId="35464" xr:uid="{7F0704FC-983D-4349-AFE6-811FFCC36289}"/>
    <cellStyle name="Salida 2 4" xfId="35465" xr:uid="{3DD3368B-F90B-4F91-BF8D-19C21E8A1FC7}"/>
    <cellStyle name="Salida 2 4 10" xfId="35466" xr:uid="{96F57CAB-2220-494C-AC38-BCD2C1BAB1B9}"/>
    <cellStyle name="Salida 2 4 11" xfId="35467" xr:uid="{C2042CC7-A7E6-40D0-882A-35A2D3FAEBE5}"/>
    <cellStyle name="Salida 2 4 12" xfId="35468" xr:uid="{5968CBF9-4046-4C2E-BD5C-802628E587E6}"/>
    <cellStyle name="Salida 2 4 13" xfId="35469" xr:uid="{FB0E4FB8-52A8-41D2-9C21-B31801E00F09}"/>
    <cellStyle name="Salida 2 4 14" xfId="35470" xr:uid="{91D8E809-B803-4543-8ACB-AAB131F95497}"/>
    <cellStyle name="Salida 2 4 15" xfId="35471" xr:uid="{FD85DB37-B66E-45A9-BE77-E593D3AD5E0E}"/>
    <cellStyle name="Salida 2 4 16" xfId="35472" xr:uid="{E679404D-A0EE-4555-8655-F5F9C97194FC}"/>
    <cellStyle name="Salida 2 4 17" xfId="35473" xr:uid="{4B44F8BF-958A-4CC7-9343-808BDD6C60A7}"/>
    <cellStyle name="Salida 2 4 18" xfId="35474" xr:uid="{D2A99212-B37E-49B9-A18D-442B1B458EE7}"/>
    <cellStyle name="Salida 2 4 19" xfId="35475" xr:uid="{D44F2BD4-7DBD-4C6F-99F6-881E87801889}"/>
    <cellStyle name="Salida 2 4 2" xfId="35476" xr:uid="{B1F0ED78-7865-4F4A-B7AC-158D418D5719}"/>
    <cellStyle name="Salida 2 4 2 10" xfId="35477" xr:uid="{EE486BD6-ED44-4CDD-AC7E-5F4BC7A2E648}"/>
    <cellStyle name="Salida 2 4 2 11" xfId="35478" xr:uid="{7414F9E5-8D62-4E91-8B6D-C2DA48409973}"/>
    <cellStyle name="Salida 2 4 2 12" xfId="35479" xr:uid="{75C702CD-98A4-43ED-802C-419254443FD7}"/>
    <cellStyle name="Salida 2 4 2 13" xfId="35480" xr:uid="{15C503D0-E7D0-4873-96D9-C055A4638B2A}"/>
    <cellStyle name="Salida 2 4 2 14" xfId="35481" xr:uid="{0E912D5A-364F-445E-96DB-B44C382BCD53}"/>
    <cellStyle name="Salida 2 4 2 15" xfId="35482" xr:uid="{7028859F-D373-423D-9586-36898FDAAE6D}"/>
    <cellStyle name="Salida 2 4 2 16" xfId="35483" xr:uid="{13D139DE-93D8-4140-8545-8A098FEBA5AF}"/>
    <cellStyle name="Salida 2 4 2 17" xfId="35484" xr:uid="{937EDFDF-6091-4E45-89C7-54617BCA414C}"/>
    <cellStyle name="Salida 2 4 2 18" xfId="35485" xr:uid="{33E83B5B-E8C7-49FF-8A57-24EFB93F34AB}"/>
    <cellStyle name="Salida 2 4 2 19" xfId="35486" xr:uid="{9B89CFC3-8E1D-4079-9E1E-F18D0D78FC3B}"/>
    <cellStyle name="Salida 2 4 2 2" xfId="35487" xr:uid="{D352ED5B-9D79-4F8A-BBF2-4D785BD465A3}"/>
    <cellStyle name="Salida 2 4 2 2 10" xfId="35488" xr:uid="{A0674A04-2455-4D83-A1D4-865A151BB17F}"/>
    <cellStyle name="Salida 2 4 2 2 11" xfId="35489" xr:uid="{872EE6C6-2B00-48D9-B68C-A5C7E333FAA0}"/>
    <cellStyle name="Salida 2 4 2 2 12" xfId="35490" xr:uid="{BAB3AACC-19BC-47DB-9B05-B74C92DE4E6A}"/>
    <cellStyle name="Salida 2 4 2 2 13" xfId="35491" xr:uid="{2B7BCE4C-DF26-4878-AE99-A8546A1ECC69}"/>
    <cellStyle name="Salida 2 4 2 2 14" xfId="35492" xr:uid="{1F7F22A2-48E0-424C-B5AD-7639983575ED}"/>
    <cellStyle name="Salida 2 4 2 2 15" xfId="35493" xr:uid="{7194ED44-684E-4277-B131-553F85894031}"/>
    <cellStyle name="Salida 2 4 2 2 16" xfId="35494" xr:uid="{0591811A-DE20-450A-8FF5-B0E66DC08E8F}"/>
    <cellStyle name="Salida 2 4 2 2 17" xfId="35495" xr:uid="{78C5437B-CF8D-4ADE-841C-A7346DCE8EAF}"/>
    <cellStyle name="Salida 2 4 2 2 18" xfId="35496" xr:uid="{838D225D-ABB4-471A-ACD2-A7D0B55446B8}"/>
    <cellStyle name="Salida 2 4 2 2 19" xfId="35497" xr:uid="{C2C5EB98-F094-4C7C-A2BD-A05CA0337550}"/>
    <cellStyle name="Salida 2 4 2 2 2" xfId="35498" xr:uid="{913062E8-D664-4509-A05E-4CCC4A2AAA20}"/>
    <cellStyle name="Salida 2 4 2 2 2 10" xfId="35499" xr:uid="{A81D7B3C-67A5-4894-B37D-CC3A799A08EA}"/>
    <cellStyle name="Salida 2 4 2 2 2 11" xfId="35500" xr:uid="{81196A63-F103-429D-A860-0C78008B0CAE}"/>
    <cellStyle name="Salida 2 4 2 2 2 12" xfId="35501" xr:uid="{9B099A8D-89BC-4C29-ACBA-AA999A528E3A}"/>
    <cellStyle name="Salida 2 4 2 2 2 13" xfId="35502" xr:uid="{5413B68A-8D95-47F8-A9AD-AC01CAC78EBA}"/>
    <cellStyle name="Salida 2 4 2 2 2 14" xfId="35503" xr:uid="{27FBB95A-B80D-4800-9F88-54CD3451D655}"/>
    <cellStyle name="Salida 2 4 2 2 2 15" xfId="35504" xr:uid="{82114934-6794-4C2A-80B0-022655346207}"/>
    <cellStyle name="Salida 2 4 2 2 2 16" xfId="35505" xr:uid="{F9F1F9EB-5664-4709-B344-33E0A1B00847}"/>
    <cellStyle name="Salida 2 4 2 2 2 17" xfId="35506" xr:uid="{F189F515-E0C0-4C9D-BB82-93C8216CE48B}"/>
    <cellStyle name="Salida 2 4 2 2 2 18" xfId="35507" xr:uid="{28D389C9-145A-4D7B-8A28-4B416D8018A6}"/>
    <cellStyle name="Salida 2 4 2 2 2 19" xfId="35508" xr:uid="{A8EC1609-43ED-485C-A436-ADBE32F646B1}"/>
    <cellStyle name="Salida 2 4 2 2 2 2" xfId="35509" xr:uid="{1DD406EB-ECDE-4799-9BEC-EEADED108B3E}"/>
    <cellStyle name="Salida 2 4 2 2 2 20" xfId="35510" xr:uid="{3A119A14-C7BA-44BA-98B0-2CEF97B7CF76}"/>
    <cellStyle name="Salida 2 4 2 2 2 21" xfId="35511" xr:uid="{DB835CDF-0370-42E4-A7F5-57D2B28FBD89}"/>
    <cellStyle name="Salida 2 4 2 2 2 22" xfId="35512" xr:uid="{2D2AA7C6-79D4-4CE3-8257-6E3BF14C1BFD}"/>
    <cellStyle name="Salida 2 4 2 2 2 23" xfId="35513" xr:uid="{47A415CD-8625-4612-9D2A-E2B1783B0EA9}"/>
    <cellStyle name="Salida 2 4 2 2 2 24" xfId="35514" xr:uid="{BAAECC6F-C2CB-4E6C-B947-3A3D91465A1A}"/>
    <cellStyle name="Salida 2 4 2 2 2 25" xfId="35515" xr:uid="{1DA4FBF5-30BF-4E5C-AD70-6DAB40846B25}"/>
    <cellStyle name="Salida 2 4 2 2 2 26" xfId="35516" xr:uid="{6D960D55-2CDC-4BE9-B307-2DBF9483DFBE}"/>
    <cellStyle name="Salida 2 4 2 2 2 27" xfId="35517" xr:uid="{7C1BC697-D951-4FE1-A27C-607DD09A30CA}"/>
    <cellStyle name="Salida 2 4 2 2 2 28" xfId="35518" xr:uid="{6A26899D-1E8E-44A7-8766-2F1A8541CAC8}"/>
    <cellStyle name="Salida 2 4 2 2 2 29" xfId="35519" xr:uid="{8124D3BA-EC36-476B-BA1F-9008CC34CF98}"/>
    <cellStyle name="Salida 2 4 2 2 2 3" xfId="35520" xr:uid="{1A1A2AD0-B14B-44A7-B78E-B02637EE631E}"/>
    <cellStyle name="Salida 2 4 2 2 2 30" xfId="35521" xr:uid="{D595269D-9B3F-4AB3-A7A2-265B8D3BE4E8}"/>
    <cellStyle name="Salida 2 4 2 2 2 31" xfId="35522" xr:uid="{D3218B40-3677-431E-80B1-31F9614ACE8E}"/>
    <cellStyle name="Salida 2 4 2 2 2 4" xfId="35523" xr:uid="{131A12A1-3671-438D-B63C-0FDF1B75BABC}"/>
    <cellStyle name="Salida 2 4 2 2 2 5" xfId="35524" xr:uid="{082457DA-F854-46F7-B912-88EC741D9F5F}"/>
    <cellStyle name="Salida 2 4 2 2 2 6" xfId="35525" xr:uid="{50ACBB64-3BD8-4C5F-9982-7621CC2DE048}"/>
    <cellStyle name="Salida 2 4 2 2 2 7" xfId="35526" xr:uid="{C2A8E370-E7CA-4C45-8DF1-F95E1BD72612}"/>
    <cellStyle name="Salida 2 4 2 2 2 8" xfId="35527" xr:uid="{C5637CB5-EE60-43DC-97FE-9D29E7319FBD}"/>
    <cellStyle name="Salida 2 4 2 2 2 9" xfId="35528" xr:uid="{1161C41D-898D-4F22-86B9-3AE3B675EA2E}"/>
    <cellStyle name="Salida 2 4 2 2 20" xfId="35529" xr:uid="{2C2835CB-6EB5-4F50-9C52-1FA03687D882}"/>
    <cellStyle name="Salida 2 4 2 2 21" xfId="35530" xr:uid="{D2FAC4DC-31B7-4D5E-865A-CB0D565D6B2F}"/>
    <cellStyle name="Salida 2 4 2 2 22" xfId="35531" xr:uid="{67297132-559F-415D-BB85-7D1826C2F89F}"/>
    <cellStyle name="Salida 2 4 2 2 23" xfId="35532" xr:uid="{6D2F338E-BAF3-4E10-8A84-90540C513477}"/>
    <cellStyle name="Salida 2 4 2 2 24" xfId="35533" xr:uid="{8A60E808-626E-4678-9896-1EC80654BC86}"/>
    <cellStyle name="Salida 2 4 2 2 25" xfId="35534" xr:uid="{3DF6AB9B-7444-4EEA-A9A4-81F729B4E608}"/>
    <cellStyle name="Salida 2 4 2 2 26" xfId="35535" xr:uid="{27FF8B84-DFC6-4A57-80C9-F3006072D0B2}"/>
    <cellStyle name="Salida 2 4 2 2 27" xfId="35536" xr:uid="{129700E0-A8E8-44C8-A3B5-4BD487978B8B}"/>
    <cellStyle name="Salida 2 4 2 2 28" xfId="35537" xr:uid="{DBF9B664-5D61-4B82-A30B-5E000BF3A191}"/>
    <cellStyle name="Salida 2 4 2 2 29" xfId="35538" xr:uid="{AEC4D62B-3CB0-4B3A-8D62-26D5BA314EFA}"/>
    <cellStyle name="Salida 2 4 2 2 3" xfId="35539" xr:uid="{DDA64389-4300-4DA8-B51C-38C27B3F10C6}"/>
    <cellStyle name="Salida 2 4 2 2 3 10" xfId="35540" xr:uid="{3EE66394-4049-4D8D-BD36-2BD424239418}"/>
    <cellStyle name="Salida 2 4 2 2 3 11" xfId="35541" xr:uid="{7A9B4831-9436-495E-A743-D11CCE29C171}"/>
    <cellStyle name="Salida 2 4 2 2 3 12" xfId="35542" xr:uid="{5E4C6F45-3211-4B4C-8D05-24C66EC7983D}"/>
    <cellStyle name="Salida 2 4 2 2 3 13" xfId="35543" xr:uid="{36C0DEB9-2966-4F43-BFF1-90DDFDE3201B}"/>
    <cellStyle name="Salida 2 4 2 2 3 14" xfId="35544" xr:uid="{73ABF03D-BF70-4B28-8A5D-24C20BF3281F}"/>
    <cellStyle name="Salida 2 4 2 2 3 15" xfId="35545" xr:uid="{7BC02B16-3489-4DB3-B31C-3598CA51F7DF}"/>
    <cellStyle name="Salida 2 4 2 2 3 16" xfId="35546" xr:uid="{9A598CAA-B8C7-463E-B14B-ECE91A759195}"/>
    <cellStyle name="Salida 2 4 2 2 3 17" xfId="35547" xr:uid="{8C0C532A-C2E2-4D24-9CB3-F7F0E1E131BF}"/>
    <cellStyle name="Salida 2 4 2 2 3 18" xfId="35548" xr:uid="{30A33B32-EEF7-4025-9798-EE2ABCA89E7A}"/>
    <cellStyle name="Salida 2 4 2 2 3 19" xfId="35549" xr:uid="{AC3DF189-55B5-495E-B0C8-CFA3B94D6371}"/>
    <cellStyle name="Salida 2 4 2 2 3 2" xfId="35550" xr:uid="{E4195411-1C6C-42A7-AFE7-B7EBD6A12BFF}"/>
    <cellStyle name="Salida 2 4 2 2 3 20" xfId="35551" xr:uid="{EB055817-C7C6-4988-A4A2-C2F7B1A90A61}"/>
    <cellStyle name="Salida 2 4 2 2 3 21" xfId="35552" xr:uid="{FC171DA0-9451-4334-A3AB-6F09BA77191D}"/>
    <cellStyle name="Salida 2 4 2 2 3 22" xfId="35553" xr:uid="{72DE8BD2-F2C5-4380-9062-F5AB33CF28DD}"/>
    <cellStyle name="Salida 2 4 2 2 3 23" xfId="35554" xr:uid="{5071753C-B57A-4625-85E9-0302ACC28AC6}"/>
    <cellStyle name="Salida 2 4 2 2 3 24" xfId="35555" xr:uid="{11F3E5D3-F633-498E-A41F-D7DCBBD616C9}"/>
    <cellStyle name="Salida 2 4 2 2 3 25" xfId="35556" xr:uid="{BAD0DDB1-548C-401E-9539-8B9790E66A2B}"/>
    <cellStyle name="Salida 2 4 2 2 3 26" xfId="35557" xr:uid="{E18064E3-2B4B-4A5C-ADB0-7485770297E0}"/>
    <cellStyle name="Salida 2 4 2 2 3 27" xfId="35558" xr:uid="{6688F3FA-1791-4129-9BD8-3041C0E4FEE4}"/>
    <cellStyle name="Salida 2 4 2 2 3 28" xfId="35559" xr:uid="{9630CBB2-6641-455B-8D1F-7D4B8F1F2598}"/>
    <cellStyle name="Salida 2 4 2 2 3 29" xfId="35560" xr:uid="{6A1650B1-1C39-47DD-B65E-A0F7A1417606}"/>
    <cellStyle name="Salida 2 4 2 2 3 3" xfId="35561" xr:uid="{5B9B0554-384B-4BA0-A755-04755031A39A}"/>
    <cellStyle name="Salida 2 4 2 2 3 30" xfId="35562" xr:uid="{2496B4F1-D501-4001-8ECD-38976DB8390D}"/>
    <cellStyle name="Salida 2 4 2 2 3 31" xfId="35563" xr:uid="{B7D06595-D5E7-48F3-866A-9B082A546692}"/>
    <cellStyle name="Salida 2 4 2 2 3 4" xfId="35564" xr:uid="{B7FBE483-21C1-4B1E-B68A-B6594D109C08}"/>
    <cellStyle name="Salida 2 4 2 2 3 5" xfId="35565" xr:uid="{A465D481-5ED4-45A7-8A7F-636415CB674E}"/>
    <cellStyle name="Salida 2 4 2 2 3 6" xfId="35566" xr:uid="{7EB2FDD0-EE45-4F1D-A8F6-99C45A2A68ED}"/>
    <cellStyle name="Salida 2 4 2 2 3 7" xfId="35567" xr:uid="{753A9894-5D6C-4554-BC26-E61746A67C4F}"/>
    <cellStyle name="Salida 2 4 2 2 3 8" xfId="35568" xr:uid="{4D9DED1C-EC4C-4392-BE43-4A7D98BFFFEE}"/>
    <cellStyle name="Salida 2 4 2 2 3 9" xfId="35569" xr:uid="{D0713C4F-F2A1-4475-9984-15A02DEF4E00}"/>
    <cellStyle name="Salida 2 4 2 2 30" xfId="35570" xr:uid="{AD3DE0E8-AFA3-49CB-BD6D-D5822610F99A}"/>
    <cellStyle name="Salida 2 4 2 2 31" xfId="35571" xr:uid="{A0B12DA0-B9BF-4DAB-A21D-D6CDEF7D02EF}"/>
    <cellStyle name="Salida 2 4 2 2 32" xfId="35572" xr:uid="{7003C08B-E36A-403D-9872-B326EB5625EB}"/>
    <cellStyle name="Salida 2 4 2 2 33" xfId="35573" xr:uid="{53DF2209-CBB0-407C-A20A-30F86266B495}"/>
    <cellStyle name="Salida 2 4 2 2 4" xfId="35574" xr:uid="{E9DFE467-017C-43EE-AB5C-C83E7D7C5E46}"/>
    <cellStyle name="Salida 2 4 2 2 5" xfId="35575" xr:uid="{69422943-364B-4EE4-B496-2F998C75F37F}"/>
    <cellStyle name="Salida 2 4 2 2 6" xfId="35576" xr:uid="{54C07160-C826-4F0C-8A90-D5C3DE89155F}"/>
    <cellStyle name="Salida 2 4 2 2 7" xfId="35577" xr:uid="{72740C03-ADB1-4210-8349-7A631D1B4FD0}"/>
    <cellStyle name="Salida 2 4 2 2 8" xfId="35578" xr:uid="{18E443D7-31D3-4D86-8ABD-0B6E59CF2F90}"/>
    <cellStyle name="Salida 2 4 2 2 9" xfId="35579" xr:uid="{1ECACCB5-2BFF-42C1-94ED-C1FB03B5D3FD}"/>
    <cellStyle name="Salida 2 4 2 20" xfId="35580" xr:uid="{53B875AE-56F4-459F-9984-CBBF29F3EEF6}"/>
    <cellStyle name="Salida 2 4 2 21" xfId="35581" xr:uid="{BA737959-419D-4E60-9930-E75B0CC7B835}"/>
    <cellStyle name="Salida 2 4 2 22" xfId="35582" xr:uid="{9275349E-0B5D-4CF6-9C30-26FB5B398282}"/>
    <cellStyle name="Salida 2 4 2 23" xfId="35583" xr:uid="{8D3DE1A2-2650-4E9D-8581-2A18C9E3D6B3}"/>
    <cellStyle name="Salida 2 4 2 24" xfId="35584" xr:uid="{9B354098-9949-405A-ADE8-17FF7ECA4F2D}"/>
    <cellStyle name="Salida 2 4 2 25" xfId="35585" xr:uid="{7AD543CC-27EC-4493-9B29-AA96CFA25C97}"/>
    <cellStyle name="Salida 2 4 2 26" xfId="35586" xr:uid="{7C868F6F-3A79-4520-BBF0-EB0B763C81E6}"/>
    <cellStyle name="Salida 2 4 2 27" xfId="35587" xr:uid="{478A62B0-C76B-4534-84B9-52CC9B7A1B88}"/>
    <cellStyle name="Salida 2 4 2 28" xfId="35588" xr:uid="{160F4539-2AEB-4F6D-ABDF-68C18AF6C2C7}"/>
    <cellStyle name="Salida 2 4 2 29" xfId="35589" xr:uid="{D5CDF171-D8F8-430C-94F9-36AA618C72B2}"/>
    <cellStyle name="Salida 2 4 2 3" xfId="35590" xr:uid="{B5194F30-635C-4275-AD0E-7F220438D0AB}"/>
    <cellStyle name="Salida 2 4 2 3 10" xfId="35591" xr:uid="{4E450937-E173-4937-B3DF-301AC0AD7A68}"/>
    <cellStyle name="Salida 2 4 2 3 11" xfId="35592" xr:uid="{1EFF1345-70A9-4AA1-A7D0-FB91C2EB2B05}"/>
    <cellStyle name="Salida 2 4 2 3 12" xfId="35593" xr:uid="{1B558EA4-84B1-453E-8CEA-359C789770B5}"/>
    <cellStyle name="Salida 2 4 2 3 13" xfId="35594" xr:uid="{AF47DC99-D674-44F0-BAA8-35B7C8925A34}"/>
    <cellStyle name="Salida 2 4 2 3 14" xfId="35595" xr:uid="{9340C4F0-988E-4343-A3D6-8B4F864A69E3}"/>
    <cellStyle name="Salida 2 4 2 3 15" xfId="35596" xr:uid="{22265804-6ABC-4AE9-A735-8897AE8D5E34}"/>
    <cellStyle name="Salida 2 4 2 3 16" xfId="35597" xr:uid="{A1C59089-E178-4B41-8667-13BCB3E3EC96}"/>
    <cellStyle name="Salida 2 4 2 3 17" xfId="35598" xr:uid="{B618743C-0AB0-4300-BD18-4E8B124C2053}"/>
    <cellStyle name="Salida 2 4 2 3 18" xfId="35599" xr:uid="{B8588A84-94ED-4343-97D8-E310BB17E101}"/>
    <cellStyle name="Salida 2 4 2 3 19" xfId="35600" xr:uid="{1EC8F982-E74A-4721-979F-4B74B1E89DF6}"/>
    <cellStyle name="Salida 2 4 2 3 2" xfId="35601" xr:uid="{8D25C2FA-12E8-46FA-A877-01D2ACDBFD4B}"/>
    <cellStyle name="Salida 2 4 2 3 2 10" xfId="35602" xr:uid="{FAC9DCF8-4ABD-4BB7-A855-9051D6F73187}"/>
    <cellStyle name="Salida 2 4 2 3 2 11" xfId="35603" xr:uid="{7F9FA42B-4E66-4F30-BC27-B94299176716}"/>
    <cellStyle name="Salida 2 4 2 3 2 12" xfId="35604" xr:uid="{03ADCD53-BE8D-449D-9F52-231DEB4FDB66}"/>
    <cellStyle name="Salida 2 4 2 3 2 13" xfId="35605" xr:uid="{6C34538B-4E8E-481B-B554-622FDFC76F49}"/>
    <cellStyle name="Salida 2 4 2 3 2 14" xfId="35606" xr:uid="{2596E11E-D9A8-41A6-99EB-9CE07D73D46E}"/>
    <cellStyle name="Salida 2 4 2 3 2 15" xfId="35607" xr:uid="{5D5234EE-F078-4224-9A61-249C006430D7}"/>
    <cellStyle name="Salida 2 4 2 3 2 16" xfId="35608" xr:uid="{EDC44768-D018-4CB9-8E0D-94A88FA94F20}"/>
    <cellStyle name="Salida 2 4 2 3 2 17" xfId="35609" xr:uid="{165625D4-D3D6-4EAA-8FA9-06DAC818EE9D}"/>
    <cellStyle name="Salida 2 4 2 3 2 18" xfId="35610" xr:uid="{DF479FDC-CC8F-4435-B9F5-EF35FDB5F85A}"/>
    <cellStyle name="Salida 2 4 2 3 2 19" xfId="35611" xr:uid="{62AD08D2-C03B-42E2-8938-07FE821C282E}"/>
    <cellStyle name="Salida 2 4 2 3 2 2" xfId="35612" xr:uid="{B899517A-A8ED-4AD4-95CF-8BF63DCA7A71}"/>
    <cellStyle name="Salida 2 4 2 3 2 20" xfId="35613" xr:uid="{B97D8071-594F-4E0A-A112-B00EF8C19811}"/>
    <cellStyle name="Salida 2 4 2 3 2 21" xfId="35614" xr:uid="{47A1D739-B55F-4193-9D7F-02AFE01D777A}"/>
    <cellStyle name="Salida 2 4 2 3 2 22" xfId="35615" xr:uid="{562E5C8D-4A3F-461F-9812-9DDA0962CEB2}"/>
    <cellStyle name="Salida 2 4 2 3 2 23" xfId="35616" xr:uid="{BD443096-9BFA-4B43-9CCD-F4C8CF52C857}"/>
    <cellStyle name="Salida 2 4 2 3 2 24" xfId="35617" xr:uid="{0E110ADD-12AB-4ED4-9E20-5457882EB5C1}"/>
    <cellStyle name="Salida 2 4 2 3 2 25" xfId="35618" xr:uid="{2B9F0E64-F1B9-4637-A9F0-9F3B53BC166D}"/>
    <cellStyle name="Salida 2 4 2 3 2 26" xfId="35619" xr:uid="{AAD89719-A38B-4E55-9EF9-05C5B5A76492}"/>
    <cellStyle name="Salida 2 4 2 3 2 27" xfId="35620" xr:uid="{C733F796-CE67-4F72-9B21-898C59B53430}"/>
    <cellStyle name="Salida 2 4 2 3 2 28" xfId="35621" xr:uid="{4D3583E4-7C09-40CC-91AD-031EDE9955AE}"/>
    <cellStyle name="Salida 2 4 2 3 2 29" xfId="35622" xr:uid="{4D1139A7-DD1C-49FA-B8F7-7B397D947935}"/>
    <cellStyle name="Salida 2 4 2 3 2 3" xfId="35623" xr:uid="{85072DF4-E530-4FDF-960F-C802CF350591}"/>
    <cellStyle name="Salida 2 4 2 3 2 30" xfId="35624" xr:uid="{C44B4FE3-C374-452F-927C-27788A522815}"/>
    <cellStyle name="Salida 2 4 2 3 2 31" xfId="35625" xr:uid="{6CB0E6AF-D8A2-44F7-9ACB-80CD44CE13B5}"/>
    <cellStyle name="Salida 2 4 2 3 2 4" xfId="35626" xr:uid="{71C6BB55-7199-4764-8FE2-60A6CE03F991}"/>
    <cellStyle name="Salida 2 4 2 3 2 5" xfId="35627" xr:uid="{29C7428B-EE4B-4E48-8789-6C7B3FE29F57}"/>
    <cellStyle name="Salida 2 4 2 3 2 6" xfId="35628" xr:uid="{D7F18DFA-37CA-47AA-8EDE-670D37B167E2}"/>
    <cellStyle name="Salida 2 4 2 3 2 7" xfId="35629" xr:uid="{AD7C9D44-4135-4958-A1C9-A85BAE96C1DA}"/>
    <cellStyle name="Salida 2 4 2 3 2 8" xfId="35630" xr:uid="{A5A1B71D-D364-4B63-A2CF-98CCB1E1D8EC}"/>
    <cellStyle name="Salida 2 4 2 3 2 9" xfId="35631" xr:uid="{82CC1B48-1DAF-4B3D-A3B0-E48982731CD3}"/>
    <cellStyle name="Salida 2 4 2 3 20" xfId="35632" xr:uid="{C4CA709A-63DE-4A41-A2FC-40743FFBCBC6}"/>
    <cellStyle name="Salida 2 4 2 3 21" xfId="35633" xr:uid="{2EFE475F-AC8E-48AB-8C1F-16A19A1A3679}"/>
    <cellStyle name="Salida 2 4 2 3 22" xfId="35634" xr:uid="{B9BB4676-8165-4609-B15F-26FFEAFCDA39}"/>
    <cellStyle name="Salida 2 4 2 3 23" xfId="35635" xr:uid="{5FC3D4C3-E520-4D9B-B83D-6987F34DDDB4}"/>
    <cellStyle name="Salida 2 4 2 3 24" xfId="35636" xr:uid="{2D014153-E617-49C5-A524-8279D29680B3}"/>
    <cellStyle name="Salida 2 4 2 3 25" xfId="35637" xr:uid="{CA866616-362E-4B15-A7C1-372B8348963F}"/>
    <cellStyle name="Salida 2 4 2 3 26" xfId="35638" xr:uid="{EDD246E1-1112-477C-AEA1-13FF270E34C1}"/>
    <cellStyle name="Salida 2 4 2 3 27" xfId="35639" xr:uid="{827FC4D3-8D2E-4754-93B5-51FC5F87C9F7}"/>
    <cellStyle name="Salida 2 4 2 3 28" xfId="35640" xr:uid="{B53F886E-E769-4BD2-9704-5B730AA2EB46}"/>
    <cellStyle name="Salida 2 4 2 3 29" xfId="35641" xr:uid="{5DEA23BA-0FA3-423A-BC35-78F5E75B287C}"/>
    <cellStyle name="Salida 2 4 2 3 3" xfId="35642" xr:uid="{6F3CE7F6-7D24-4CF5-8961-00D6BAC307EA}"/>
    <cellStyle name="Salida 2 4 2 3 3 10" xfId="35643" xr:uid="{D79F4D5B-39B9-440D-B088-43D794652AD3}"/>
    <cellStyle name="Salida 2 4 2 3 3 11" xfId="35644" xr:uid="{F50C6B8B-A4A6-4919-A90A-D28E67E6A6B7}"/>
    <cellStyle name="Salida 2 4 2 3 3 12" xfId="35645" xr:uid="{1B041C12-4A25-4B7F-BDCA-BE5971509A4A}"/>
    <cellStyle name="Salida 2 4 2 3 3 13" xfId="35646" xr:uid="{89E7EDB2-1041-4FAF-965B-BF24A5902A99}"/>
    <cellStyle name="Salida 2 4 2 3 3 14" xfId="35647" xr:uid="{89F9EAEC-7C63-475E-8EE7-83241E643C1B}"/>
    <cellStyle name="Salida 2 4 2 3 3 15" xfId="35648" xr:uid="{1F3D5FB6-7630-4686-A60D-3CB7C83ABE89}"/>
    <cellStyle name="Salida 2 4 2 3 3 16" xfId="35649" xr:uid="{864C1994-C4CF-480F-A6F1-CE3B16A7DD81}"/>
    <cellStyle name="Salida 2 4 2 3 3 17" xfId="35650" xr:uid="{3E78B9A6-BF27-4148-A2EE-9A07F918C1F6}"/>
    <cellStyle name="Salida 2 4 2 3 3 18" xfId="35651" xr:uid="{ED4D9C37-181F-4B6B-A6EB-3E67CFF81CEC}"/>
    <cellStyle name="Salida 2 4 2 3 3 19" xfId="35652" xr:uid="{0A166047-EDF7-4AC5-BB8D-0D257EBE403F}"/>
    <cellStyle name="Salida 2 4 2 3 3 2" xfId="35653" xr:uid="{D76A8873-8D09-44B9-AD8B-1B72EE1DBCBC}"/>
    <cellStyle name="Salida 2 4 2 3 3 20" xfId="35654" xr:uid="{E53B2254-B176-4272-B23D-1F28093658EA}"/>
    <cellStyle name="Salida 2 4 2 3 3 21" xfId="35655" xr:uid="{8CA1280F-8FDB-4272-A042-2CB2E4CA95FD}"/>
    <cellStyle name="Salida 2 4 2 3 3 22" xfId="35656" xr:uid="{E5B7645C-D7DC-41E5-AFED-150CB2EA99F6}"/>
    <cellStyle name="Salida 2 4 2 3 3 23" xfId="35657" xr:uid="{B26569A4-6101-4E8A-A6DA-A8444240059B}"/>
    <cellStyle name="Salida 2 4 2 3 3 24" xfId="35658" xr:uid="{FC115FF9-768D-4493-975F-1DDCC532C4A8}"/>
    <cellStyle name="Salida 2 4 2 3 3 25" xfId="35659" xr:uid="{274891D3-B2D5-42E6-BB5D-28366A67BF2E}"/>
    <cellStyle name="Salida 2 4 2 3 3 26" xfId="35660" xr:uid="{C0537E32-CDB3-47F9-B0F4-5761CB13CC8F}"/>
    <cellStyle name="Salida 2 4 2 3 3 27" xfId="35661" xr:uid="{DC829B3C-EBD1-4FC2-934B-3F5B48BA27ED}"/>
    <cellStyle name="Salida 2 4 2 3 3 28" xfId="35662" xr:uid="{6FFBB13E-BAC4-4F97-B4B6-19F649438B1F}"/>
    <cellStyle name="Salida 2 4 2 3 3 29" xfId="35663" xr:uid="{4BD8C024-B71E-4157-89C0-0A51D674FCC8}"/>
    <cellStyle name="Salida 2 4 2 3 3 3" xfId="35664" xr:uid="{5EF2460E-3D3A-4E86-A9DD-857BE7636664}"/>
    <cellStyle name="Salida 2 4 2 3 3 30" xfId="35665" xr:uid="{964ABFEF-039F-4A87-A03B-2BC498876DFF}"/>
    <cellStyle name="Salida 2 4 2 3 3 31" xfId="35666" xr:uid="{408A745D-10BA-4055-8844-696DFB2C1CA5}"/>
    <cellStyle name="Salida 2 4 2 3 3 4" xfId="35667" xr:uid="{E7D6C2DB-CB0C-4692-8B1E-84835BCD406D}"/>
    <cellStyle name="Salida 2 4 2 3 3 5" xfId="35668" xr:uid="{8B149DE0-0D40-486A-A667-E94352306D53}"/>
    <cellStyle name="Salida 2 4 2 3 3 6" xfId="35669" xr:uid="{AE15FA69-C3A7-47E4-9025-5AE3454B3A6A}"/>
    <cellStyle name="Salida 2 4 2 3 3 7" xfId="35670" xr:uid="{DFE2E73B-F197-49CD-83A1-2B6E99389C06}"/>
    <cellStyle name="Salida 2 4 2 3 3 8" xfId="35671" xr:uid="{91955FAF-DE30-4B64-BE6A-12405D37E830}"/>
    <cellStyle name="Salida 2 4 2 3 3 9" xfId="35672" xr:uid="{34585FE6-3486-4B44-A6CD-C4EA58433C6E}"/>
    <cellStyle name="Salida 2 4 2 3 30" xfId="35673" xr:uid="{221082AF-1435-4EE7-B7D7-EB3B753F6E5A}"/>
    <cellStyle name="Salida 2 4 2 3 31" xfId="35674" xr:uid="{2A1DFAD5-5C55-4935-AF80-EA8ABEB2E9B1}"/>
    <cellStyle name="Salida 2 4 2 3 32" xfId="35675" xr:uid="{2999FD2F-4533-45B4-893E-58E05FADF507}"/>
    <cellStyle name="Salida 2 4 2 3 33" xfId="35676" xr:uid="{51BA930B-47AF-43A3-9FC2-17AA69E0B388}"/>
    <cellStyle name="Salida 2 4 2 3 4" xfId="35677" xr:uid="{41A7E2CD-6402-44BB-86A7-624F0D929B00}"/>
    <cellStyle name="Salida 2 4 2 3 5" xfId="35678" xr:uid="{A12D2C5B-6ACF-4BCF-AA3C-447069B59B7F}"/>
    <cellStyle name="Salida 2 4 2 3 6" xfId="35679" xr:uid="{FC8412AE-98A9-4ACE-96CF-B73BE33A2EEB}"/>
    <cellStyle name="Salida 2 4 2 3 7" xfId="35680" xr:uid="{0D096E87-A8D8-4D83-BA54-9CDB048B957B}"/>
    <cellStyle name="Salida 2 4 2 3 8" xfId="35681" xr:uid="{EA6BC5F1-1D74-478A-8B4B-4279B6A0DF8C}"/>
    <cellStyle name="Salida 2 4 2 3 9" xfId="35682" xr:uid="{784C1A45-1612-45FD-BEB4-22C046EC6084}"/>
    <cellStyle name="Salida 2 4 2 30" xfId="35683" xr:uid="{FCB15136-67E8-40A0-B238-8E914B1A13C5}"/>
    <cellStyle name="Salida 2 4 2 31" xfId="35684" xr:uid="{5BE7DBC8-E2A3-4F41-B1E9-EC4FBF0DC248}"/>
    <cellStyle name="Salida 2 4 2 32" xfId="35685" xr:uid="{E620D4CF-CB3A-47D3-A21D-342A7BE518BE}"/>
    <cellStyle name="Salida 2 4 2 33" xfId="35686" xr:uid="{90069001-9A3C-4E01-940D-D1B8BA0CAB43}"/>
    <cellStyle name="Salida 2 4 2 34" xfId="35687" xr:uid="{5457E08C-07D8-46AF-884B-48102A32261F}"/>
    <cellStyle name="Salida 2 4 2 35" xfId="35688" xr:uid="{FA9E6F81-6683-40F9-A72E-A0C598B2120B}"/>
    <cellStyle name="Salida 2 4 2 36" xfId="35689" xr:uid="{9067FA23-2449-4991-9BFD-08C1FB2A11E0}"/>
    <cellStyle name="Salida 2 4 2 4" xfId="35690" xr:uid="{2DA89E94-48B8-470A-9D9E-E83F3B0ECCC2}"/>
    <cellStyle name="Salida 2 4 2 4 10" xfId="35691" xr:uid="{5F5F8E7C-3CDA-40B9-80BF-9D30545EB010}"/>
    <cellStyle name="Salida 2 4 2 4 11" xfId="35692" xr:uid="{E2B0C6E2-ECF5-401A-88A3-6552E53B8519}"/>
    <cellStyle name="Salida 2 4 2 4 12" xfId="35693" xr:uid="{678EDB63-CA81-4827-AE62-FB1A27C4A5AF}"/>
    <cellStyle name="Salida 2 4 2 4 13" xfId="35694" xr:uid="{80220D4E-5B56-40FD-897E-5F976898230A}"/>
    <cellStyle name="Salida 2 4 2 4 14" xfId="35695" xr:uid="{73BD321B-71C9-4A1A-9110-86A0F56939FA}"/>
    <cellStyle name="Salida 2 4 2 4 15" xfId="35696" xr:uid="{D1BA5D0F-B20A-4D41-8EAD-D79CFF8A77FB}"/>
    <cellStyle name="Salida 2 4 2 4 16" xfId="35697" xr:uid="{1C91173C-24BC-43EB-B309-AC492BE2B890}"/>
    <cellStyle name="Salida 2 4 2 4 17" xfId="35698" xr:uid="{3D2DD68A-212D-416C-BAE1-F086E73648E8}"/>
    <cellStyle name="Salida 2 4 2 4 18" xfId="35699" xr:uid="{6FC0B234-43E6-4FC0-9E0A-C7BB853E2AAC}"/>
    <cellStyle name="Salida 2 4 2 4 19" xfId="35700" xr:uid="{952DDDD9-E6F9-424C-8DBE-B7100A138CDE}"/>
    <cellStyle name="Salida 2 4 2 4 2" xfId="35701" xr:uid="{ECE1ED34-5178-4D48-B3FE-51E4471018C4}"/>
    <cellStyle name="Salida 2 4 2 4 2 10" xfId="35702" xr:uid="{B62B7566-4A58-4277-B54F-437177089A13}"/>
    <cellStyle name="Salida 2 4 2 4 2 11" xfId="35703" xr:uid="{3E14ED24-27E7-4683-A12B-F9A9E7496A27}"/>
    <cellStyle name="Salida 2 4 2 4 2 12" xfId="35704" xr:uid="{DB12DDE9-6649-46D2-9792-72AB7583E8B6}"/>
    <cellStyle name="Salida 2 4 2 4 2 13" xfId="35705" xr:uid="{D8233EF0-6350-4C9D-8C93-3B16567C38A4}"/>
    <cellStyle name="Salida 2 4 2 4 2 14" xfId="35706" xr:uid="{5DBA1236-5DB5-4B23-9811-41739232CC2B}"/>
    <cellStyle name="Salida 2 4 2 4 2 15" xfId="35707" xr:uid="{5D4F85E5-8E55-4D5A-BBB2-D7572D06F4C8}"/>
    <cellStyle name="Salida 2 4 2 4 2 16" xfId="35708" xr:uid="{DF909BD2-6323-4EF5-99ED-EC6BD8A9D0E6}"/>
    <cellStyle name="Salida 2 4 2 4 2 17" xfId="35709" xr:uid="{26ED91B6-DB16-48D3-99DC-987CA6AB2031}"/>
    <cellStyle name="Salida 2 4 2 4 2 18" xfId="35710" xr:uid="{ACE96CC3-249E-473A-AF6B-FDCF832EB7B0}"/>
    <cellStyle name="Salida 2 4 2 4 2 19" xfId="35711" xr:uid="{522EC72C-2100-4E68-8204-3BFF684A6508}"/>
    <cellStyle name="Salida 2 4 2 4 2 2" xfId="35712" xr:uid="{9DAF96BA-61FD-4A74-B45C-84445C1B6665}"/>
    <cellStyle name="Salida 2 4 2 4 2 20" xfId="35713" xr:uid="{029AAEBD-2552-4DF5-850F-28121D2F9716}"/>
    <cellStyle name="Salida 2 4 2 4 2 21" xfId="35714" xr:uid="{3FEA62F5-5A09-45E4-B3FB-8A6CD9F4A358}"/>
    <cellStyle name="Salida 2 4 2 4 2 22" xfId="35715" xr:uid="{23076642-F8FC-48E7-A29A-B772E2F0623D}"/>
    <cellStyle name="Salida 2 4 2 4 2 23" xfId="35716" xr:uid="{33DA8946-9A6F-4E21-812D-53610CB2B5F9}"/>
    <cellStyle name="Salida 2 4 2 4 2 24" xfId="35717" xr:uid="{BE7F02F4-D9A4-4C6E-BEDF-E1371DA6C35D}"/>
    <cellStyle name="Salida 2 4 2 4 2 25" xfId="35718" xr:uid="{EFDE8D9D-A0F1-4109-B7FF-00B468B46881}"/>
    <cellStyle name="Salida 2 4 2 4 2 26" xfId="35719" xr:uid="{D06C952D-5911-49CF-B7FD-3D0053E47AE5}"/>
    <cellStyle name="Salida 2 4 2 4 2 27" xfId="35720" xr:uid="{5A9619F8-B040-4A6F-A609-EAEA45523A04}"/>
    <cellStyle name="Salida 2 4 2 4 2 28" xfId="35721" xr:uid="{9D9B3CF4-1702-4DA7-A576-AB11C9CFDC83}"/>
    <cellStyle name="Salida 2 4 2 4 2 29" xfId="35722" xr:uid="{BD1D22CC-0EAC-4C85-9F03-15BA526C7CE4}"/>
    <cellStyle name="Salida 2 4 2 4 2 3" xfId="35723" xr:uid="{FF5B6B38-8CD5-4B6A-9575-84BBE7933799}"/>
    <cellStyle name="Salida 2 4 2 4 2 30" xfId="35724" xr:uid="{8F375E85-F6B3-4DD2-A343-E5E2285D1CDC}"/>
    <cellStyle name="Salida 2 4 2 4 2 31" xfId="35725" xr:uid="{8C42C0C8-D927-4A3A-90FE-2631EF0676AD}"/>
    <cellStyle name="Salida 2 4 2 4 2 4" xfId="35726" xr:uid="{1B22E6F8-6FF0-4C28-91D0-7916ABBD4E27}"/>
    <cellStyle name="Salida 2 4 2 4 2 5" xfId="35727" xr:uid="{335AE646-C6F7-436F-A98E-E812D86325E2}"/>
    <cellStyle name="Salida 2 4 2 4 2 6" xfId="35728" xr:uid="{35AB581F-7FB4-49D0-B6E8-CD4BE4BBE252}"/>
    <cellStyle name="Salida 2 4 2 4 2 7" xfId="35729" xr:uid="{D7E60848-66D6-4461-AD54-40B639D19565}"/>
    <cellStyle name="Salida 2 4 2 4 2 8" xfId="35730" xr:uid="{99D14D36-5F42-456D-BCAC-FB2FB0F17657}"/>
    <cellStyle name="Salida 2 4 2 4 2 9" xfId="35731" xr:uid="{C05804DA-6E09-49E3-9B4F-3EAF4F12A159}"/>
    <cellStyle name="Salida 2 4 2 4 20" xfId="35732" xr:uid="{1BC4D877-EA9E-40AD-969D-61F41E8C366C}"/>
    <cellStyle name="Salida 2 4 2 4 21" xfId="35733" xr:uid="{487EE4DF-A7F8-4384-B72D-C285A6563730}"/>
    <cellStyle name="Salida 2 4 2 4 22" xfId="35734" xr:uid="{629A6395-D5A6-4451-93F3-F4B42B419EC5}"/>
    <cellStyle name="Salida 2 4 2 4 23" xfId="35735" xr:uid="{6FF33457-1890-457F-A4D1-713B12B5E38D}"/>
    <cellStyle name="Salida 2 4 2 4 24" xfId="35736" xr:uid="{2DF6AD80-0C53-43FE-8CDE-5496ACFD2A0B}"/>
    <cellStyle name="Salida 2 4 2 4 25" xfId="35737" xr:uid="{7D823095-413A-41B2-9397-6510F9BBC97D}"/>
    <cellStyle name="Salida 2 4 2 4 26" xfId="35738" xr:uid="{F9CABC0F-0672-4BD7-926D-71499D0C2208}"/>
    <cellStyle name="Salida 2 4 2 4 27" xfId="35739" xr:uid="{DC114637-B836-4175-BE96-A713CC5285DF}"/>
    <cellStyle name="Salida 2 4 2 4 28" xfId="35740" xr:uid="{863454FC-B544-4B0F-ADC3-2D956B12CF0B}"/>
    <cellStyle name="Salida 2 4 2 4 29" xfId="35741" xr:uid="{17E98F87-31B2-4479-A1C0-FC5B85C99C3C}"/>
    <cellStyle name="Salida 2 4 2 4 3" xfId="35742" xr:uid="{D45D0EB4-D6F8-4044-8CB1-A60E7E4AC19C}"/>
    <cellStyle name="Salida 2 4 2 4 3 10" xfId="35743" xr:uid="{9CFE3B93-0547-4FD8-AD4D-F714C8E3573E}"/>
    <cellStyle name="Salida 2 4 2 4 3 11" xfId="35744" xr:uid="{4DA05E76-336C-49E1-9082-B2CEC180CE4E}"/>
    <cellStyle name="Salida 2 4 2 4 3 12" xfId="35745" xr:uid="{072ADA66-FB26-48C8-9BB9-80A308F07723}"/>
    <cellStyle name="Salida 2 4 2 4 3 13" xfId="35746" xr:uid="{F4D60891-EC3F-4AE5-9E81-17516F0599DF}"/>
    <cellStyle name="Salida 2 4 2 4 3 14" xfId="35747" xr:uid="{F831A950-2F02-49FA-8462-951FCFC706C1}"/>
    <cellStyle name="Salida 2 4 2 4 3 15" xfId="35748" xr:uid="{402674B8-634D-4B81-A6C9-166D34520912}"/>
    <cellStyle name="Salida 2 4 2 4 3 16" xfId="35749" xr:uid="{CE4EAE74-7FFB-444B-90D7-E1EEC12C6EA1}"/>
    <cellStyle name="Salida 2 4 2 4 3 17" xfId="35750" xr:uid="{9DDC6D0D-48C3-4DF0-BD73-172CBBB9B5BD}"/>
    <cellStyle name="Salida 2 4 2 4 3 18" xfId="35751" xr:uid="{2F1EFDF5-C1AD-4869-9B5B-83C7422514D3}"/>
    <cellStyle name="Salida 2 4 2 4 3 19" xfId="35752" xr:uid="{5E3F98BE-CBA4-49EC-95E0-EB72426A8B7D}"/>
    <cellStyle name="Salida 2 4 2 4 3 2" xfId="35753" xr:uid="{83D7DF06-76C7-4370-AA08-7924D05A802C}"/>
    <cellStyle name="Salida 2 4 2 4 3 20" xfId="35754" xr:uid="{EE29507E-ECE0-45EC-9333-918DFEC89671}"/>
    <cellStyle name="Salida 2 4 2 4 3 21" xfId="35755" xr:uid="{2D70E8CF-7284-4675-96B7-A272423BE84E}"/>
    <cellStyle name="Salida 2 4 2 4 3 22" xfId="35756" xr:uid="{19D8A5BC-63EB-47C7-B714-FFB428B0C9A8}"/>
    <cellStyle name="Salida 2 4 2 4 3 23" xfId="35757" xr:uid="{A51AC036-FBFF-4BF9-BFE2-FC088DE6EE5E}"/>
    <cellStyle name="Salida 2 4 2 4 3 24" xfId="35758" xr:uid="{E4B90ADB-BBDC-4DA2-A403-D2507C9FBF98}"/>
    <cellStyle name="Salida 2 4 2 4 3 25" xfId="35759" xr:uid="{E8EAEDE0-9CEB-4872-855C-0DC97A7C756A}"/>
    <cellStyle name="Salida 2 4 2 4 3 26" xfId="35760" xr:uid="{623FCF33-8C90-49C9-81EA-D79CF00A0EC5}"/>
    <cellStyle name="Salida 2 4 2 4 3 27" xfId="35761" xr:uid="{D576569E-7456-4C71-8D3B-D4C6B260A408}"/>
    <cellStyle name="Salida 2 4 2 4 3 28" xfId="35762" xr:uid="{2EE51812-01B4-4C31-973A-1EE00FCB9221}"/>
    <cellStyle name="Salida 2 4 2 4 3 29" xfId="35763" xr:uid="{C6F8FE37-376E-4AB5-AA09-5D24654A2190}"/>
    <cellStyle name="Salida 2 4 2 4 3 3" xfId="35764" xr:uid="{58DDA05B-5DD7-4FD4-A30C-C0D29FA78DC2}"/>
    <cellStyle name="Salida 2 4 2 4 3 30" xfId="35765" xr:uid="{3F5DFB94-2511-420A-8CCF-E5202E97AEF4}"/>
    <cellStyle name="Salida 2 4 2 4 3 31" xfId="35766" xr:uid="{C5D36E52-2E06-42C4-97CD-9BEAAF2185D6}"/>
    <cellStyle name="Salida 2 4 2 4 3 4" xfId="35767" xr:uid="{627B2B95-C37C-4082-B9D5-A06B88CD21F6}"/>
    <cellStyle name="Salida 2 4 2 4 3 5" xfId="35768" xr:uid="{F29CF1EC-A323-48A4-BC8D-30A72096B911}"/>
    <cellStyle name="Salida 2 4 2 4 3 6" xfId="35769" xr:uid="{8E758332-61E2-49A3-B430-FD89EA346B5E}"/>
    <cellStyle name="Salida 2 4 2 4 3 7" xfId="35770" xr:uid="{F654A289-24DF-4B48-A6AE-388AA9F61DE3}"/>
    <cellStyle name="Salida 2 4 2 4 3 8" xfId="35771" xr:uid="{53C067D2-33EF-430A-ACDF-EB68D3EA1C86}"/>
    <cellStyle name="Salida 2 4 2 4 3 9" xfId="35772" xr:uid="{A4C0F360-1B4A-4D9F-B28D-D97111D89F86}"/>
    <cellStyle name="Salida 2 4 2 4 30" xfId="35773" xr:uid="{5DEE2464-48C1-4045-8A84-0DEFD4F73D53}"/>
    <cellStyle name="Salida 2 4 2 4 31" xfId="35774" xr:uid="{944700CF-12A5-4F7A-972C-6E83023C1F64}"/>
    <cellStyle name="Salida 2 4 2 4 32" xfId="35775" xr:uid="{627A7767-64F4-408E-BA07-049A1DB83C8C}"/>
    <cellStyle name="Salida 2 4 2 4 33" xfId="35776" xr:uid="{D9546671-FB1F-4C81-84E9-27394B0A6528}"/>
    <cellStyle name="Salida 2 4 2 4 4" xfId="35777" xr:uid="{C0B9ACA4-B399-4BA9-BEBC-9DDEA0B96D36}"/>
    <cellStyle name="Salida 2 4 2 4 5" xfId="35778" xr:uid="{24B14956-7F9B-4D2B-A1CC-214916BF528B}"/>
    <cellStyle name="Salida 2 4 2 4 6" xfId="35779" xr:uid="{FA3B2CFA-DED7-41AF-8282-375F7F7CBA42}"/>
    <cellStyle name="Salida 2 4 2 4 7" xfId="35780" xr:uid="{3DADE4B9-DE23-4F93-9EAE-E9FEEFA2803A}"/>
    <cellStyle name="Salida 2 4 2 4 8" xfId="35781" xr:uid="{421CDB60-0936-4EEC-99E5-0C8ECD66EF50}"/>
    <cellStyle name="Salida 2 4 2 4 9" xfId="35782" xr:uid="{0AE34455-1C1B-40F3-937D-6F32A861A379}"/>
    <cellStyle name="Salida 2 4 2 5" xfId="35783" xr:uid="{215775FF-8BB4-4D5C-ABBC-89828E87E02B}"/>
    <cellStyle name="Salida 2 4 2 5 10" xfId="35784" xr:uid="{5BE4FB07-8E45-4750-9271-68A97C1068AF}"/>
    <cellStyle name="Salida 2 4 2 5 11" xfId="35785" xr:uid="{BEDA7CD4-25FD-44D8-A2E0-58F0BEA02430}"/>
    <cellStyle name="Salida 2 4 2 5 12" xfId="35786" xr:uid="{317EFB48-9D5F-4EF3-B3FF-C0B4F2F2868D}"/>
    <cellStyle name="Salida 2 4 2 5 13" xfId="35787" xr:uid="{E28860D7-2DB0-4D1C-88EF-059A9D898C69}"/>
    <cellStyle name="Salida 2 4 2 5 14" xfId="35788" xr:uid="{4C523D82-8D45-4B21-9B87-C34F8E7489A6}"/>
    <cellStyle name="Salida 2 4 2 5 15" xfId="35789" xr:uid="{FAA111B4-F43F-44EB-B872-B64EA5C27503}"/>
    <cellStyle name="Salida 2 4 2 5 16" xfId="35790" xr:uid="{A4E3C194-D31F-4086-AAD1-B50B7AA65F00}"/>
    <cellStyle name="Salida 2 4 2 5 17" xfId="35791" xr:uid="{E4F2C7D3-B01D-48E5-B8C0-353F57C98826}"/>
    <cellStyle name="Salida 2 4 2 5 18" xfId="35792" xr:uid="{12C53074-DC12-450E-AF61-C1E82C292B7B}"/>
    <cellStyle name="Salida 2 4 2 5 19" xfId="35793" xr:uid="{94375940-F714-47A3-A35A-EC305BF78089}"/>
    <cellStyle name="Salida 2 4 2 5 2" xfId="35794" xr:uid="{99B6F786-4E08-434B-A542-BE796047B188}"/>
    <cellStyle name="Salida 2 4 2 5 20" xfId="35795" xr:uid="{2D4185BA-17E4-4D19-B856-54BDA116971D}"/>
    <cellStyle name="Salida 2 4 2 5 21" xfId="35796" xr:uid="{3E30BB40-5750-48E6-929B-11E6AE48271E}"/>
    <cellStyle name="Salida 2 4 2 5 22" xfId="35797" xr:uid="{F4E627AC-F7EF-4927-A536-429B2C37D3D8}"/>
    <cellStyle name="Salida 2 4 2 5 23" xfId="35798" xr:uid="{19E24114-910F-4EDA-BEB1-7977CBD9BD41}"/>
    <cellStyle name="Salida 2 4 2 5 24" xfId="35799" xr:uid="{078FC839-C23C-4DF2-AED6-4061DAD808AE}"/>
    <cellStyle name="Salida 2 4 2 5 25" xfId="35800" xr:uid="{59F4CA4B-21E1-4509-AA3B-FBA74EACA84D}"/>
    <cellStyle name="Salida 2 4 2 5 26" xfId="35801" xr:uid="{EF698184-E5E8-4B07-A75A-73402F79C960}"/>
    <cellStyle name="Salida 2 4 2 5 27" xfId="35802" xr:uid="{01E4C7D1-0F6A-4360-96EB-9B7A422AB0C4}"/>
    <cellStyle name="Salida 2 4 2 5 28" xfId="35803" xr:uid="{7FED67B2-952F-47C3-BDF7-788891239721}"/>
    <cellStyle name="Salida 2 4 2 5 29" xfId="35804" xr:uid="{1F6F86C3-E188-40D5-A158-9A1F1ABC9FC5}"/>
    <cellStyle name="Salida 2 4 2 5 3" xfId="35805" xr:uid="{4A0F37CB-6F05-4A32-9DF7-B4099E45E92B}"/>
    <cellStyle name="Salida 2 4 2 5 30" xfId="35806" xr:uid="{C10B94DA-910E-4D59-A058-7BF1FC905433}"/>
    <cellStyle name="Salida 2 4 2 5 31" xfId="35807" xr:uid="{48179E62-CA96-4EDD-A9A7-CED881908886}"/>
    <cellStyle name="Salida 2 4 2 5 4" xfId="35808" xr:uid="{F0346A46-8520-45E3-ABDA-EABF15D184BD}"/>
    <cellStyle name="Salida 2 4 2 5 5" xfId="35809" xr:uid="{057846B1-10DE-4FA4-9DA9-F1076D24556D}"/>
    <cellStyle name="Salida 2 4 2 5 6" xfId="35810" xr:uid="{76A9C220-3E63-4B79-A6EC-2C103CFD8373}"/>
    <cellStyle name="Salida 2 4 2 5 7" xfId="35811" xr:uid="{49CED2BE-3D8C-4428-A3C7-6A1F50B7FE90}"/>
    <cellStyle name="Salida 2 4 2 5 8" xfId="35812" xr:uid="{075DADE4-5C78-40CF-A4EE-89004C51B805}"/>
    <cellStyle name="Salida 2 4 2 5 9" xfId="35813" xr:uid="{5B72F280-1CA1-4F45-A719-AD437E8CC68A}"/>
    <cellStyle name="Salida 2 4 2 6" xfId="35814" xr:uid="{35FE9C0D-6546-47D2-B9A4-96CC89994F54}"/>
    <cellStyle name="Salida 2 4 2 6 10" xfId="35815" xr:uid="{4008AEC7-A47D-4E88-B8E2-6191C2EF7B32}"/>
    <cellStyle name="Salida 2 4 2 6 11" xfId="35816" xr:uid="{636B1977-E022-427A-BFF9-F054EF2E49B9}"/>
    <cellStyle name="Salida 2 4 2 6 12" xfId="35817" xr:uid="{F2027ED3-FB67-4B50-867A-FD894FD34F4A}"/>
    <cellStyle name="Salida 2 4 2 6 13" xfId="35818" xr:uid="{DFB0EC54-4721-4A70-8EDF-6572C435E837}"/>
    <cellStyle name="Salida 2 4 2 6 14" xfId="35819" xr:uid="{1E37B0A0-B4B4-43D8-8C0C-8765179B2A5B}"/>
    <cellStyle name="Salida 2 4 2 6 15" xfId="35820" xr:uid="{EE2C3BF2-6AD0-4860-A033-24821A245E82}"/>
    <cellStyle name="Salida 2 4 2 6 16" xfId="35821" xr:uid="{3583269A-3D71-48EE-8B15-DDB156D6FC87}"/>
    <cellStyle name="Salida 2 4 2 6 17" xfId="35822" xr:uid="{5AFB4868-2176-4739-818F-51FE455B0890}"/>
    <cellStyle name="Salida 2 4 2 6 18" xfId="35823" xr:uid="{1D33FAE0-18C3-44F8-832A-A3128A34B87F}"/>
    <cellStyle name="Salida 2 4 2 6 19" xfId="35824" xr:uid="{117FC024-E196-4943-BA18-24641B6E9A9D}"/>
    <cellStyle name="Salida 2 4 2 6 2" xfId="35825" xr:uid="{8CD64713-3E8A-42C1-A231-1D41299546FC}"/>
    <cellStyle name="Salida 2 4 2 6 20" xfId="35826" xr:uid="{CE381675-FD70-438D-ADF3-C08BF07258BE}"/>
    <cellStyle name="Salida 2 4 2 6 21" xfId="35827" xr:uid="{6321D6BD-5FB1-48B2-871C-0E85BB81255F}"/>
    <cellStyle name="Salida 2 4 2 6 22" xfId="35828" xr:uid="{23B055BD-3212-49E4-A4ED-9B6680C4C2CC}"/>
    <cellStyle name="Salida 2 4 2 6 23" xfId="35829" xr:uid="{6EF38E96-ABB3-4985-A77B-34F6BCEAF84D}"/>
    <cellStyle name="Salida 2 4 2 6 24" xfId="35830" xr:uid="{6247E9C0-6609-4C9F-8C8B-BDA1AFE9F09E}"/>
    <cellStyle name="Salida 2 4 2 6 25" xfId="35831" xr:uid="{4DAC3F22-C3B3-4401-BA60-3E13B2FB2274}"/>
    <cellStyle name="Salida 2 4 2 6 26" xfId="35832" xr:uid="{844C155C-E3F5-4FC7-8DAB-23EF6C365D9A}"/>
    <cellStyle name="Salida 2 4 2 6 27" xfId="35833" xr:uid="{6F0A927D-9A73-4559-A7E4-052404BB7DE6}"/>
    <cellStyle name="Salida 2 4 2 6 28" xfId="35834" xr:uid="{1C5A0473-AF2B-4621-BF9C-ACFD76FD95C4}"/>
    <cellStyle name="Salida 2 4 2 6 29" xfId="35835" xr:uid="{DD5AA88C-8110-42B3-8A9A-406A69BD8EAD}"/>
    <cellStyle name="Salida 2 4 2 6 3" xfId="35836" xr:uid="{589D9D6F-086A-4036-A151-E66EE3B62127}"/>
    <cellStyle name="Salida 2 4 2 6 30" xfId="35837" xr:uid="{99D8EA3C-554D-495B-9EDF-5FE7F325EB09}"/>
    <cellStyle name="Salida 2 4 2 6 31" xfId="35838" xr:uid="{4E74EAC1-78BD-4877-A587-D59ED2AB259F}"/>
    <cellStyle name="Salida 2 4 2 6 4" xfId="35839" xr:uid="{9F3C45C9-3A28-4C4A-8A27-88BD1F90A983}"/>
    <cellStyle name="Salida 2 4 2 6 5" xfId="35840" xr:uid="{0910BF65-B9CD-46D9-9CE9-13DC5AB3C847}"/>
    <cellStyle name="Salida 2 4 2 6 6" xfId="35841" xr:uid="{8C4E36CF-BE56-42E9-BDC3-CB3C5B4136FF}"/>
    <cellStyle name="Salida 2 4 2 6 7" xfId="35842" xr:uid="{93B1D5B1-EC6E-4B0E-8A0F-D9AE79441536}"/>
    <cellStyle name="Salida 2 4 2 6 8" xfId="35843" xr:uid="{100B85F0-FCDE-4C9D-AA20-1E50441F67E0}"/>
    <cellStyle name="Salida 2 4 2 6 9" xfId="35844" xr:uid="{8BBD326D-4D37-47CD-9EEC-73914D20780A}"/>
    <cellStyle name="Salida 2 4 2 7" xfId="35845" xr:uid="{333595F4-7EEA-4E99-94F0-008701A0A674}"/>
    <cellStyle name="Salida 2 4 2 8" xfId="35846" xr:uid="{56584987-483C-4AA5-A2B7-C52F462FC4E2}"/>
    <cellStyle name="Salida 2 4 2 9" xfId="35847" xr:uid="{7E60E751-2C5A-4AF4-A623-EBE5B3C1E895}"/>
    <cellStyle name="Salida 2 4 20" xfId="35848" xr:uid="{FDB27EE7-BC46-458A-A304-51D50A7FC5B1}"/>
    <cellStyle name="Salida 2 4 21" xfId="35849" xr:uid="{621660A8-2AB6-4189-9DDB-4CA43D005B3A}"/>
    <cellStyle name="Salida 2 4 22" xfId="35850" xr:uid="{60F643E1-3556-4C6C-BE7E-2F7894E9D932}"/>
    <cellStyle name="Salida 2 4 23" xfId="35851" xr:uid="{09C5A754-F1FC-4DCD-9358-EF208099EB0C}"/>
    <cellStyle name="Salida 2 4 24" xfId="35852" xr:uid="{04855C7C-55EE-4AD6-91DE-E45E1708242A}"/>
    <cellStyle name="Salida 2 4 25" xfId="35853" xr:uid="{F75E4219-5DBD-4F36-86FC-D0F297298849}"/>
    <cellStyle name="Salida 2 4 26" xfId="35854" xr:uid="{8612D3EE-950E-4284-9910-96CD7112D997}"/>
    <cellStyle name="Salida 2 4 27" xfId="35855" xr:uid="{75B48E6F-709A-4885-9CDF-E3FFA0C1F81F}"/>
    <cellStyle name="Salida 2 4 28" xfId="35856" xr:uid="{37D94B7F-A43A-45FF-B0AA-E9588609BD26}"/>
    <cellStyle name="Salida 2 4 29" xfId="35857" xr:uid="{E0CD8199-47D7-4F15-BE4E-C4124585F5EA}"/>
    <cellStyle name="Salida 2 4 3" xfId="35858" xr:uid="{00423AE5-5154-4D30-A074-1371E0648DF5}"/>
    <cellStyle name="Salida 2 4 3 10" xfId="35859" xr:uid="{15361C2E-6C0D-40CA-BCA1-7D4CC0D65FFC}"/>
    <cellStyle name="Salida 2 4 3 11" xfId="35860" xr:uid="{FD04117E-A73E-4F6C-9AA9-48CB63CA9122}"/>
    <cellStyle name="Salida 2 4 3 12" xfId="35861" xr:uid="{40072684-0182-473C-9495-B320FF697817}"/>
    <cellStyle name="Salida 2 4 3 13" xfId="35862" xr:uid="{041CD9A5-0A2E-4E6D-96A7-69F328E3F4F4}"/>
    <cellStyle name="Salida 2 4 3 14" xfId="35863" xr:uid="{5E0823B6-F0D8-45A1-841A-974BCE51356C}"/>
    <cellStyle name="Salida 2 4 3 15" xfId="35864" xr:uid="{482C3D86-0D62-4E1C-9B04-1D2219D1D320}"/>
    <cellStyle name="Salida 2 4 3 16" xfId="35865" xr:uid="{D10E645D-8D1E-4217-B0A9-11CC334C3366}"/>
    <cellStyle name="Salida 2 4 3 17" xfId="35866" xr:uid="{2DF30F2F-5AF1-4505-925B-2A73ABA79005}"/>
    <cellStyle name="Salida 2 4 3 18" xfId="35867" xr:uid="{802B08D5-CB42-432B-9C9D-81A63328B31E}"/>
    <cellStyle name="Salida 2 4 3 19" xfId="35868" xr:uid="{AD9AC580-54A6-4007-B247-28B4152E5C1A}"/>
    <cellStyle name="Salida 2 4 3 2" xfId="35869" xr:uid="{59927C04-7095-4662-B7CD-8B6581130681}"/>
    <cellStyle name="Salida 2 4 3 2 10" xfId="35870" xr:uid="{0F2839D6-3F64-43FB-A036-6AABA6AB51CC}"/>
    <cellStyle name="Salida 2 4 3 2 11" xfId="35871" xr:uid="{CC4A5C08-4DF1-4D9D-AE71-DC66D2230BC9}"/>
    <cellStyle name="Salida 2 4 3 2 12" xfId="35872" xr:uid="{2ED6D5D8-C787-4EA8-A71D-40D8F81745F5}"/>
    <cellStyle name="Salida 2 4 3 2 13" xfId="35873" xr:uid="{DE934BA3-CFE5-4B45-BE2F-2D69C12156DC}"/>
    <cellStyle name="Salida 2 4 3 2 14" xfId="35874" xr:uid="{2071B5C4-AAF0-4EEE-82CB-0CEE435BBF7A}"/>
    <cellStyle name="Salida 2 4 3 2 15" xfId="35875" xr:uid="{392E504E-CF0E-492B-8459-DBB93983E648}"/>
    <cellStyle name="Salida 2 4 3 2 16" xfId="35876" xr:uid="{8788949B-24B1-40EE-BEB5-EC535563F788}"/>
    <cellStyle name="Salida 2 4 3 2 17" xfId="35877" xr:uid="{7261749A-4B2E-40F5-B571-03E39009DCB3}"/>
    <cellStyle name="Salida 2 4 3 2 18" xfId="35878" xr:uid="{902EFAE9-EF0B-48F9-931F-36F5EEFC3594}"/>
    <cellStyle name="Salida 2 4 3 2 19" xfId="35879" xr:uid="{D7CFD99F-A0AE-4715-8298-28B6E08DF5D3}"/>
    <cellStyle name="Salida 2 4 3 2 2" xfId="35880" xr:uid="{44484237-AEE2-46A4-AF01-3240B4FF9480}"/>
    <cellStyle name="Salida 2 4 3 2 20" xfId="35881" xr:uid="{E5326EB7-E9FB-4C7A-88B8-9237074CD5D0}"/>
    <cellStyle name="Salida 2 4 3 2 21" xfId="35882" xr:uid="{6809894E-364D-4DD9-ADA5-DDD920956419}"/>
    <cellStyle name="Salida 2 4 3 2 22" xfId="35883" xr:uid="{4D01439B-ECED-4DCB-8E2D-5AE90E7FCB05}"/>
    <cellStyle name="Salida 2 4 3 2 23" xfId="35884" xr:uid="{6EAE75DD-E937-41F6-9FDF-56C1A31DAB14}"/>
    <cellStyle name="Salida 2 4 3 2 24" xfId="35885" xr:uid="{38A1948C-B60F-4354-BF42-34712FB75894}"/>
    <cellStyle name="Salida 2 4 3 2 25" xfId="35886" xr:uid="{B4F9C6B5-FF38-4818-8150-9D0781C081EF}"/>
    <cellStyle name="Salida 2 4 3 2 26" xfId="35887" xr:uid="{B655CCEC-9EE4-4C96-867A-37319B5A4817}"/>
    <cellStyle name="Salida 2 4 3 2 27" xfId="35888" xr:uid="{5B55C6C4-CBD4-45A5-B531-88DC883511A1}"/>
    <cellStyle name="Salida 2 4 3 2 28" xfId="35889" xr:uid="{62BE3B7A-97A6-441C-8904-716E136D458E}"/>
    <cellStyle name="Salida 2 4 3 2 29" xfId="35890" xr:uid="{9916D126-A514-4874-8C9E-D3A64F4B472E}"/>
    <cellStyle name="Salida 2 4 3 2 3" xfId="35891" xr:uid="{D17D2786-E6E3-4B55-B077-A0BB0F2736E4}"/>
    <cellStyle name="Salida 2 4 3 2 30" xfId="35892" xr:uid="{B016D218-C1C5-4A33-9E71-D9BF1B5AC765}"/>
    <cellStyle name="Salida 2 4 3 2 31" xfId="35893" xr:uid="{5D52C807-43CF-4682-BB47-D05A17FA3019}"/>
    <cellStyle name="Salida 2 4 3 2 4" xfId="35894" xr:uid="{B4814492-C8C6-421F-A686-0D4DFD14D5BA}"/>
    <cellStyle name="Salida 2 4 3 2 5" xfId="35895" xr:uid="{F2AF77AF-3629-4419-BAF5-D1C18679A6C9}"/>
    <cellStyle name="Salida 2 4 3 2 6" xfId="35896" xr:uid="{3A0548FA-8DA0-42E3-91AF-2FD487B34155}"/>
    <cellStyle name="Salida 2 4 3 2 7" xfId="35897" xr:uid="{773C92E1-A166-4899-8430-080607E45BD7}"/>
    <cellStyle name="Salida 2 4 3 2 8" xfId="35898" xr:uid="{5386F987-8B35-4AB4-AE2F-676E399C7399}"/>
    <cellStyle name="Salida 2 4 3 2 9" xfId="35899" xr:uid="{0F7C438A-3567-4B24-AE89-F3EF2A5551D8}"/>
    <cellStyle name="Salida 2 4 3 20" xfId="35900" xr:uid="{BB460320-16E0-46AC-AF9C-0F6E27DA9801}"/>
    <cellStyle name="Salida 2 4 3 21" xfId="35901" xr:uid="{F7684236-C528-4298-AB68-1A8FCA0295E8}"/>
    <cellStyle name="Salida 2 4 3 22" xfId="35902" xr:uid="{B3E70A49-4E0C-4626-A8D5-FC907682D00D}"/>
    <cellStyle name="Salida 2 4 3 23" xfId="35903" xr:uid="{75BE50FD-05D7-488E-8068-1034FE80DB2E}"/>
    <cellStyle name="Salida 2 4 3 24" xfId="35904" xr:uid="{FC88269A-8C22-4F73-9AD5-DCBCDB2B036C}"/>
    <cellStyle name="Salida 2 4 3 25" xfId="35905" xr:uid="{1F9F3A5A-997B-4F80-ADFE-D680A573181D}"/>
    <cellStyle name="Salida 2 4 3 26" xfId="35906" xr:uid="{14383413-F88B-4754-A94F-41503F2D9762}"/>
    <cellStyle name="Salida 2 4 3 27" xfId="35907" xr:uid="{7CE59AC3-C032-4CBE-A2DA-BB3277CB5BFB}"/>
    <cellStyle name="Salida 2 4 3 28" xfId="35908" xr:uid="{B56CAE6B-12C9-4FCA-9195-6E977C2A2553}"/>
    <cellStyle name="Salida 2 4 3 29" xfId="35909" xr:uid="{6036790C-E0B7-4FD4-B72F-8AD8768F9F7B}"/>
    <cellStyle name="Salida 2 4 3 3" xfId="35910" xr:uid="{645EC427-ADEC-4FF7-8417-EC8017785D2F}"/>
    <cellStyle name="Salida 2 4 3 3 10" xfId="35911" xr:uid="{C31BB354-BAC1-470A-953C-AC1F68A7AEE4}"/>
    <cellStyle name="Salida 2 4 3 3 11" xfId="35912" xr:uid="{DB151923-64F2-43FF-B4B6-1D03D9DE1F25}"/>
    <cellStyle name="Salida 2 4 3 3 12" xfId="35913" xr:uid="{4D6AE9F6-7603-48CA-AE69-6A85218EE376}"/>
    <cellStyle name="Salida 2 4 3 3 13" xfId="35914" xr:uid="{8DEA0456-1D54-43CC-9DD2-CA708EB5826A}"/>
    <cellStyle name="Salida 2 4 3 3 14" xfId="35915" xr:uid="{2E7B3D6E-AA0A-4E73-BCE4-FF9C72E77C9D}"/>
    <cellStyle name="Salida 2 4 3 3 15" xfId="35916" xr:uid="{CB4A1763-2A99-4DA4-9E85-1F4F3E15F46E}"/>
    <cellStyle name="Salida 2 4 3 3 16" xfId="35917" xr:uid="{1162072B-168D-4AB6-9028-CE577A6B961E}"/>
    <cellStyle name="Salida 2 4 3 3 17" xfId="35918" xr:uid="{5F4FE1AC-E14D-4583-AB8E-EF08D7833C38}"/>
    <cellStyle name="Salida 2 4 3 3 18" xfId="35919" xr:uid="{48662E16-0B8B-4B35-BA2E-4A644D694F18}"/>
    <cellStyle name="Salida 2 4 3 3 19" xfId="35920" xr:uid="{AF5EEFB5-E023-4807-B466-688456DDDC40}"/>
    <cellStyle name="Salida 2 4 3 3 2" xfId="35921" xr:uid="{CC882B27-51A1-4D15-B3E9-25A80DC4700B}"/>
    <cellStyle name="Salida 2 4 3 3 20" xfId="35922" xr:uid="{264BA2EA-F300-47AF-A45E-B76E4E001FB4}"/>
    <cellStyle name="Salida 2 4 3 3 21" xfId="35923" xr:uid="{227B8B57-1939-4D06-8D2B-7624BA26D1D1}"/>
    <cellStyle name="Salida 2 4 3 3 22" xfId="35924" xr:uid="{06DC55BA-8E29-4702-AA0A-1C83D27E1F6D}"/>
    <cellStyle name="Salida 2 4 3 3 23" xfId="35925" xr:uid="{8BFBDD00-804E-423E-B39E-6A0F754800D4}"/>
    <cellStyle name="Salida 2 4 3 3 24" xfId="35926" xr:uid="{5E46A4BB-3ECE-4E51-A6A6-6628AB94850C}"/>
    <cellStyle name="Salida 2 4 3 3 25" xfId="35927" xr:uid="{603F2F96-AC8E-4001-AF6B-916F427791E5}"/>
    <cellStyle name="Salida 2 4 3 3 26" xfId="35928" xr:uid="{B74B97D4-E419-4AB1-9642-5D95050BF7B7}"/>
    <cellStyle name="Salida 2 4 3 3 27" xfId="35929" xr:uid="{C23AF1B7-38F0-44BC-A234-E6580993D215}"/>
    <cellStyle name="Salida 2 4 3 3 28" xfId="35930" xr:uid="{3821F1F4-3869-4129-B041-13134EE53FE0}"/>
    <cellStyle name="Salida 2 4 3 3 29" xfId="35931" xr:uid="{B7CC16EF-3E73-414A-9B76-68C2804737D5}"/>
    <cellStyle name="Salida 2 4 3 3 3" xfId="35932" xr:uid="{D597B237-32A8-4E81-824F-89B79503889E}"/>
    <cellStyle name="Salida 2 4 3 3 30" xfId="35933" xr:uid="{E094D556-D3E9-4F1B-8B2A-A34148B38393}"/>
    <cellStyle name="Salida 2 4 3 3 31" xfId="35934" xr:uid="{4DB174A3-5301-4DB7-8F00-0D985617B3AA}"/>
    <cellStyle name="Salida 2 4 3 3 4" xfId="35935" xr:uid="{64D6E450-8B85-400B-AD95-22E998017CF5}"/>
    <cellStyle name="Salida 2 4 3 3 5" xfId="35936" xr:uid="{C409A180-B6BB-4E61-9D36-C72D97DAFF69}"/>
    <cellStyle name="Salida 2 4 3 3 6" xfId="35937" xr:uid="{C4811A94-D961-4C50-BC17-87DA56F474D5}"/>
    <cellStyle name="Salida 2 4 3 3 7" xfId="35938" xr:uid="{508272F5-DEE2-4585-A453-6C05CB2987BE}"/>
    <cellStyle name="Salida 2 4 3 3 8" xfId="35939" xr:uid="{E799AD87-964C-4A12-A151-75A1B8717830}"/>
    <cellStyle name="Salida 2 4 3 3 9" xfId="35940" xr:uid="{5C3329BE-951B-4A84-B516-7E729F7E72FB}"/>
    <cellStyle name="Salida 2 4 3 30" xfId="35941" xr:uid="{09BA9CD1-5F6A-4E96-AB05-1347966FDF93}"/>
    <cellStyle name="Salida 2 4 3 31" xfId="35942" xr:uid="{F455FB52-91BC-4EEE-9A00-7B3AE140DD3F}"/>
    <cellStyle name="Salida 2 4 3 32" xfId="35943" xr:uid="{88ADBFB5-D073-4EEB-A254-1FB0D3592D1A}"/>
    <cellStyle name="Salida 2 4 3 33" xfId="35944" xr:uid="{84D59802-8FC7-499A-8AD6-FC70AD219C07}"/>
    <cellStyle name="Salida 2 4 3 4" xfId="35945" xr:uid="{DF544A80-493C-4530-A96E-A3FE7B2CC459}"/>
    <cellStyle name="Salida 2 4 3 5" xfId="35946" xr:uid="{C2105567-54AB-44F1-9744-0CC89D8C4771}"/>
    <cellStyle name="Salida 2 4 3 6" xfId="35947" xr:uid="{3569C7B5-167F-45F6-9D95-55604BCB2831}"/>
    <cellStyle name="Salida 2 4 3 7" xfId="35948" xr:uid="{A72E0E9D-631E-4C13-AD3F-38852E8C17D7}"/>
    <cellStyle name="Salida 2 4 3 8" xfId="35949" xr:uid="{4C907777-42A2-4060-B846-DF0F0903C478}"/>
    <cellStyle name="Salida 2 4 3 9" xfId="35950" xr:uid="{3EB7D810-06AB-48CF-8E40-2B92EB649923}"/>
    <cellStyle name="Salida 2 4 30" xfId="35951" xr:uid="{8427F175-4575-4B4C-940B-CDF5E77DE9B1}"/>
    <cellStyle name="Salida 2 4 31" xfId="35952" xr:uid="{247C07CD-BC42-4B85-9D07-D923EB5FC2D9}"/>
    <cellStyle name="Salida 2 4 32" xfId="35953" xr:uid="{5739D107-398A-47CA-BE3E-804381D05B8C}"/>
    <cellStyle name="Salida 2 4 33" xfId="35954" xr:uid="{9075AC55-649D-4429-B48F-1DC77FC61EF6}"/>
    <cellStyle name="Salida 2 4 34" xfId="35955" xr:uid="{339EB532-13F8-409D-B56D-1A2994AC5016}"/>
    <cellStyle name="Salida 2 4 35" xfId="35956" xr:uid="{138637CE-60AF-49E2-8E6A-18B49DADA276}"/>
    <cellStyle name="Salida 2 4 36" xfId="35957" xr:uid="{701CD136-F5EA-4EEE-912B-F18C7EFDE51A}"/>
    <cellStyle name="Salida 2 4 37" xfId="35958" xr:uid="{DA1030F5-5C93-41B9-B66E-7F29E1040A62}"/>
    <cellStyle name="Salida 2 4 4" xfId="35959" xr:uid="{176A113F-89FB-4747-A195-D25D2322A5D1}"/>
    <cellStyle name="Salida 2 4 4 10" xfId="35960" xr:uid="{64E518A9-2941-49EE-97AA-2AC27C8AF31C}"/>
    <cellStyle name="Salida 2 4 4 11" xfId="35961" xr:uid="{19844C80-92DA-43D0-A574-32B4A16318EF}"/>
    <cellStyle name="Salida 2 4 4 12" xfId="35962" xr:uid="{8764BF2E-A8A3-4A54-B880-80FEA3DDDD36}"/>
    <cellStyle name="Salida 2 4 4 13" xfId="35963" xr:uid="{61821E06-1F89-486E-9DA8-B1DAFD20CF2F}"/>
    <cellStyle name="Salida 2 4 4 14" xfId="35964" xr:uid="{6F88EB9F-1535-4A31-823D-7045558CEE0E}"/>
    <cellStyle name="Salida 2 4 4 15" xfId="35965" xr:uid="{4A56BD6C-2144-4623-A07A-D94657FD45DE}"/>
    <cellStyle name="Salida 2 4 4 16" xfId="35966" xr:uid="{6519A67B-5114-4CE5-9B4C-2E321DF8717B}"/>
    <cellStyle name="Salida 2 4 4 17" xfId="35967" xr:uid="{E56747B7-2D06-4D68-8234-BA828F1B2E88}"/>
    <cellStyle name="Salida 2 4 4 18" xfId="35968" xr:uid="{20C44631-6E3C-41B2-88CA-BADF3DF6CCD4}"/>
    <cellStyle name="Salida 2 4 4 19" xfId="35969" xr:uid="{3C502A2C-8477-4882-9A7C-3F5A69695873}"/>
    <cellStyle name="Salida 2 4 4 2" xfId="35970" xr:uid="{C62986C4-CA5B-46F2-B1C6-31C8D5D6579C}"/>
    <cellStyle name="Salida 2 4 4 2 10" xfId="35971" xr:uid="{A2C8B379-04E8-4857-BACA-29DEB712FCF9}"/>
    <cellStyle name="Salida 2 4 4 2 11" xfId="35972" xr:uid="{00FBC94B-17AF-4D1E-9FBB-A7D9054AA3FF}"/>
    <cellStyle name="Salida 2 4 4 2 12" xfId="35973" xr:uid="{BEC50A3B-1E50-466A-A668-2CD84692135F}"/>
    <cellStyle name="Salida 2 4 4 2 13" xfId="35974" xr:uid="{026BE36F-CF4C-476B-8817-34AF639E5D7A}"/>
    <cellStyle name="Salida 2 4 4 2 14" xfId="35975" xr:uid="{0EF0C78F-FA7A-4A99-A378-C562BBD02D22}"/>
    <cellStyle name="Salida 2 4 4 2 15" xfId="35976" xr:uid="{546BF1A9-FC33-4BF7-85C5-E04D67A11854}"/>
    <cellStyle name="Salida 2 4 4 2 16" xfId="35977" xr:uid="{81D4005B-45BF-4344-B682-46CFE9256BD8}"/>
    <cellStyle name="Salida 2 4 4 2 17" xfId="35978" xr:uid="{CA032735-E5FD-4205-A43E-09619FEC49BE}"/>
    <cellStyle name="Salida 2 4 4 2 18" xfId="35979" xr:uid="{38C3FFD5-8486-4543-85CB-B5413BE9E136}"/>
    <cellStyle name="Salida 2 4 4 2 19" xfId="35980" xr:uid="{51259B0E-2933-44A2-ACAF-DBAC17E66FF2}"/>
    <cellStyle name="Salida 2 4 4 2 2" xfId="35981" xr:uid="{C9E7AED4-E6EC-4686-A55F-ABCE70E8649A}"/>
    <cellStyle name="Salida 2 4 4 2 20" xfId="35982" xr:uid="{4972D9E8-17BF-4F77-A56A-064B2BE00073}"/>
    <cellStyle name="Salida 2 4 4 2 21" xfId="35983" xr:uid="{1E91E6A4-72A2-4923-8FBA-A7F9BF42D501}"/>
    <cellStyle name="Salida 2 4 4 2 22" xfId="35984" xr:uid="{086084C8-46BF-4D24-A5B4-B2FE52158887}"/>
    <cellStyle name="Salida 2 4 4 2 23" xfId="35985" xr:uid="{A89A9D58-B32D-4B95-8D4E-F31A009A1A13}"/>
    <cellStyle name="Salida 2 4 4 2 24" xfId="35986" xr:uid="{2539EC77-E95C-48E2-9239-1676D8B6C1CD}"/>
    <cellStyle name="Salida 2 4 4 2 25" xfId="35987" xr:uid="{B59192CF-FFBF-49B7-9513-C20BED6EBE85}"/>
    <cellStyle name="Salida 2 4 4 2 26" xfId="35988" xr:uid="{CC53B29B-B40C-4110-BFA2-EB73D538C6C6}"/>
    <cellStyle name="Salida 2 4 4 2 27" xfId="35989" xr:uid="{7F582846-43DF-4C3A-84B8-0ECA1DE5AF32}"/>
    <cellStyle name="Salida 2 4 4 2 28" xfId="35990" xr:uid="{8AC8B199-FE5A-4FCA-B57A-F62D23B7E7E6}"/>
    <cellStyle name="Salida 2 4 4 2 29" xfId="35991" xr:uid="{23C14EA7-DACA-4BEB-A65A-3B5612B79197}"/>
    <cellStyle name="Salida 2 4 4 2 3" xfId="35992" xr:uid="{9879DD03-1062-4EEE-81B1-DBDD7FB10559}"/>
    <cellStyle name="Salida 2 4 4 2 30" xfId="35993" xr:uid="{E78CCD14-D68E-48B2-9C0B-CDE39F209BB5}"/>
    <cellStyle name="Salida 2 4 4 2 31" xfId="35994" xr:uid="{19E45A57-D700-4925-83FA-6866733EE355}"/>
    <cellStyle name="Salida 2 4 4 2 4" xfId="35995" xr:uid="{B3DEA406-1679-4E5B-AFE7-5E3C048496A3}"/>
    <cellStyle name="Salida 2 4 4 2 5" xfId="35996" xr:uid="{9A5F03A6-A473-483C-8B5B-649AB51FE6FE}"/>
    <cellStyle name="Salida 2 4 4 2 6" xfId="35997" xr:uid="{719D3F43-4D8D-48D4-8EF8-23F5A6D4740A}"/>
    <cellStyle name="Salida 2 4 4 2 7" xfId="35998" xr:uid="{43AD831F-6DB2-40CD-8B3F-2577418109D5}"/>
    <cellStyle name="Salida 2 4 4 2 8" xfId="35999" xr:uid="{D8CBD62A-E44A-46DF-85C6-5A3C1CF09F62}"/>
    <cellStyle name="Salida 2 4 4 2 9" xfId="36000" xr:uid="{5A02DEFE-8CFD-487B-9928-B526315C6F5D}"/>
    <cellStyle name="Salida 2 4 4 20" xfId="36001" xr:uid="{BF94B3B5-2549-4343-883B-3EBAB48EC458}"/>
    <cellStyle name="Salida 2 4 4 21" xfId="36002" xr:uid="{A7E1C240-DFBE-49E3-BB5B-3ADD15249B7F}"/>
    <cellStyle name="Salida 2 4 4 22" xfId="36003" xr:uid="{B6EDE26A-3E9B-4155-9229-BC998943DAB8}"/>
    <cellStyle name="Salida 2 4 4 23" xfId="36004" xr:uid="{F4F07126-88D5-4264-9524-CDA7554BFBCB}"/>
    <cellStyle name="Salida 2 4 4 24" xfId="36005" xr:uid="{B0887BCF-ED7C-42D0-B39F-65D3C386EF74}"/>
    <cellStyle name="Salida 2 4 4 25" xfId="36006" xr:uid="{D2324B71-43FA-44CF-A7C3-554C99379D7A}"/>
    <cellStyle name="Salida 2 4 4 26" xfId="36007" xr:uid="{B1C72545-AA1E-4FCB-B264-944A2D44B4A2}"/>
    <cellStyle name="Salida 2 4 4 27" xfId="36008" xr:uid="{B5474F4E-2B84-4692-90D3-F927E130B0E4}"/>
    <cellStyle name="Salida 2 4 4 28" xfId="36009" xr:uid="{3C34AB62-DC6F-4EA2-A959-68BF0C4B41B3}"/>
    <cellStyle name="Salida 2 4 4 29" xfId="36010" xr:uid="{98EE4068-2C61-4029-BADB-9EB5DFD2A422}"/>
    <cellStyle name="Salida 2 4 4 3" xfId="36011" xr:uid="{8960521C-62F3-4655-B048-B7D173DFBEDB}"/>
    <cellStyle name="Salida 2 4 4 3 10" xfId="36012" xr:uid="{8D6B1192-A5FB-4A55-A52C-AC34C904A29B}"/>
    <cellStyle name="Salida 2 4 4 3 11" xfId="36013" xr:uid="{5A77793E-B462-42AD-A541-AF9CC0B246B3}"/>
    <cellStyle name="Salida 2 4 4 3 12" xfId="36014" xr:uid="{DE18CC86-B3C3-4505-AA92-60F9683F1AE6}"/>
    <cellStyle name="Salida 2 4 4 3 13" xfId="36015" xr:uid="{EBDEB240-C29B-4CAB-B8DA-26401438440D}"/>
    <cellStyle name="Salida 2 4 4 3 14" xfId="36016" xr:uid="{5AE4EE3B-42BF-40D4-B387-9FF093A84812}"/>
    <cellStyle name="Salida 2 4 4 3 15" xfId="36017" xr:uid="{5FACBE33-CA87-4352-963E-4539A548C727}"/>
    <cellStyle name="Salida 2 4 4 3 16" xfId="36018" xr:uid="{3D0117AF-C0A4-4401-84C6-DED891F880EE}"/>
    <cellStyle name="Salida 2 4 4 3 17" xfId="36019" xr:uid="{71E3C293-08A0-4528-8982-BB72FBCAE828}"/>
    <cellStyle name="Salida 2 4 4 3 18" xfId="36020" xr:uid="{8BC7719F-963B-4BA3-8675-B69B9BC6A072}"/>
    <cellStyle name="Salida 2 4 4 3 19" xfId="36021" xr:uid="{FAB82E16-44F4-4211-BEC0-CC59E0FDF8F0}"/>
    <cellStyle name="Salida 2 4 4 3 2" xfId="36022" xr:uid="{20955EF3-3EE4-45B0-916F-36C30EAC4296}"/>
    <cellStyle name="Salida 2 4 4 3 20" xfId="36023" xr:uid="{E2FF5284-0A5D-4971-9B24-93BB0BD9239D}"/>
    <cellStyle name="Salida 2 4 4 3 21" xfId="36024" xr:uid="{A1F6FAD0-10C4-4749-BA97-D3C58F4E5B4A}"/>
    <cellStyle name="Salida 2 4 4 3 22" xfId="36025" xr:uid="{FA50525C-6AA5-48A6-97CC-A3E5D3C342BE}"/>
    <cellStyle name="Salida 2 4 4 3 23" xfId="36026" xr:uid="{79293C0D-F8D6-4C03-9753-6519A4F69286}"/>
    <cellStyle name="Salida 2 4 4 3 24" xfId="36027" xr:uid="{DA9CB105-822B-4100-A717-A3A563A2A037}"/>
    <cellStyle name="Salida 2 4 4 3 25" xfId="36028" xr:uid="{B47DA4C9-B12B-4359-88FF-294E3379489F}"/>
    <cellStyle name="Salida 2 4 4 3 26" xfId="36029" xr:uid="{8FB8D101-055F-4241-83F6-7D33083E1335}"/>
    <cellStyle name="Salida 2 4 4 3 27" xfId="36030" xr:uid="{1016951E-60CD-4F92-83B9-65FFB2CB9DD6}"/>
    <cellStyle name="Salida 2 4 4 3 28" xfId="36031" xr:uid="{85873550-D3E5-427F-B77B-B1E66EE15075}"/>
    <cellStyle name="Salida 2 4 4 3 29" xfId="36032" xr:uid="{43C2B986-C827-4B17-809E-AFE0E544E196}"/>
    <cellStyle name="Salida 2 4 4 3 3" xfId="36033" xr:uid="{7A13FF9C-6731-43B3-9E1C-BE48B2BB86DA}"/>
    <cellStyle name="Salida 2 4 4 3 30" xfId="36034" xr:uid="{87FE3529-AAA4-4858-9CA5-60F0216D7C2A}"/>
    <cellStyle name="Salida 2 4 4 3 31" xfId="36035" xr:uid="{9A6E1E58-AD0B-4477-80AE-A9ACBF2732A1}"/>
    <cellStyle name="Salida 2 4 4 3 4" xfId="36036" xr:uid="{F5218B54-6437-468D-B333-FFB03E9FDE7A}"/>
    <cellStyle name="Salida 2 4 4 3 5" xfId="36037" xr:uid="{6934EA78-BE52-4531-A8FF-B1754C9F36FC}"/>
    <cellStyle name="Salida 2 4 4 3 6" xfId="36038" xr:uid="{B1A53716-6649-410F-9744-8637B40E6C11}"/>
    <cellStyle name="Salida 2 4 4 3 7" xfId="36039" xr:uid="{11FA2851-3532-47E4-9A39-90F44A54C0C2}"/>
    <cellStyle name="Salida 2 4 4 3 8" xfId="36040" xr:uid="{5624E782-C1FA-4FA7-83DC-416A9A0A9187}"/>
    <cellStyle name="Salida 2 4 4 3 9" xfId="36041" xr:uid="{8D9AC60F-1297-48E1-B97A-C39252E2B56B}"/>
    <cellStyle name="Salida 2 4 4 30" xfId="36042" xr:uid="{CB4CE6B3-DE75-4EF5-B453-4BF4E92D7695}"/>
    <cellStyle name="Salida 2 4 4 31" xfId="36043" xr:uid="{97DDCEA3-F66A-4154-BD73-39BBBDD0ECA7}"/>
    <cellStyle name="Salida 2 4 4 32" xfId="36044" xr:uid="{47CBA6D9-0F00-492C-A2BF-CF73C86FBFC4}"/>
    <cellStyle name="Salida 2 4 4 33" xfId="36045" xr:uid="{35AD000F-30E2-467F-98D3-EF779739CAB9}"/>
    <cellStyle name="Salida 2 4 4 4" xfId="36046" xr:uid="{197EEB1F-CE62-42CA-9B1B-16930EADBC36}"/>
    <cellStyle name="Salida 2 4 4 5" xfId="36047" xr:uid="{915A2265-3BF0-4C0A-9690-153249C515C6}"/>
    <cellStyle name="Salida 2 4 4 6" xfId="36048" xr:uid="{E78D9C0F-FACF-45B0-8961-7EFE43495E23}"/>
    <cellStyle name="Salida 2 4 4 7" xfId="36049" xr:uid="{7E7A8B96-C4C3-4C36-B53C-8D663018CE84}"/>
    <cellStyle name="Salida 2 4 4 8" xfId="36050" xr:uid="{054A8BA0-021A-439C-A6C0-16CFE506942D}"/>
    <cellStyle name="Salida 2 4 4 9" xfId="36051" xr:uid="{17B0D328-7D60-46F3-B831-D280C96DA0C0}"/>
    <cellStyle name="Salida 2 4 5" xfId="36052" xr:uid="{CCDE12A2-C094-4864-BC51-884DC4EA2533}"/>
    <cellStyle name="Salida 2 4 5 10" xfId="36053" xr:uid="{AF43E228-3607-4034-B813-71236605BE8D}"/>
    <cellStyle name="Salida 2 4 5 11" xfId="36054" xr:uid="{4D415EF7-3BAC-44CC-B3DB-5B3BBE3BF0F2}"/>
    <cellStyle name="Salida 2 4 5 12" xfId="36055" xr:uid="{93315936-42B3-4656-BEEF-A8A20FA0C021}"/>
    <cellStyle name="Salida 2 4 5 13" xfId="36056" xr:uid="{DB177866-1CD3-4411-AADB-5536924D54A1}"/>
    <cellStyle name="Salida 2 4 5 14" xfId="36057" xr:uid="{018685AB-6312-4BA1-8FDE-774CD76036FE}"/>
    <cellStyle name="Salida 2 4 5 15" xfId="36058" xr:uid="{70B8EC83-1D92-44A2-B112-8C507C696945}"/>
    <cellStyle name="Salida 2 4 5 16" xfId="36059" xr:uid="{AD188CA6-3CEA-4D51-B97D-37BFBD808515}"/>
    <cellStyle name="Salida 2 4 5 17" xfId="36060" xr:uid="{3CF1711E-B541-4B61-AF2B-88BA8BE4224A}"/>
    <cellStyle name="Salida 2 4 5 18" xfId="36061" xr:uid="{E9E2E300-21E0-4545-81FD-C0F080EF42E7}"/>
    <cellStyle name="Salida 2 4 5 19" xfId="36062" xr:uid="{C3283249-9BA5-4203-AB73-CE039077AD89}"/>
    <cellStyle name="Salida 2 4 5 2" xfId="36063" xr:uid="{8FD5317E-C32E-4AAB-ADDF-A512AFA1682C}"/>
    <cellStyle name="Salida 2 4 5 2 10" xfId="36064" xr:uid="{180EDCD8-2B77-4938-820D-C15322012637}"/>
    <cellStyle name="Salida 2 4 5 2 11" xfId="36065" xr:uid="{878D34E9-C2C9-4A0C-9CDA-26B6250B1ADC}"/>
    <cellStyle name="Salida 2 4 5 2 12" xfId="36066" xr:uid="{C4982356-A147-4CB8-884A-7AFCA24A2F28}"/>
    <cellStyle name="Salida 2 4 5 2 13" xfId="36067" xr:uid="{E8558C09-FA85-40F2-A429-FC4D749F8619}"/>
    <cellStyle name="Salida 2 4 5 2 14" xfId="36068" xr:uid="{20667FFD-3A9F-4BD1-83E2-99421219308C}"/>
    <cellStyle name="Salida 2 4 5 2 15" xfId="36069" xr:uid="{0C112171-1A1A-429F-BFB1-FDD67A919A22}"/>
    <cellStyle name="Salida 2 4 5 2 16" xfId="36070" xr:uid="{DDF1F5D9-7C2B-4CD8-85BF-161AF4386E78}"/>
    <cellStyle name="Salida 2 4 5 2 17" xfId="36071" xr:uid="{E5738A0B-44C4-4A13-96D0-45E51EDE4D30}"/>
    <cellStyle name="Salida 2 4 5 2 18" xfId="36072" xr:uid="{D3AE6A37-AF4E-46F6-BAF7-23B9EF66A119}"/>
    <cellStyle name="Salida 2 4 5 2 19" xfId="36073" xr:uid="{F391657F-DA58-42FB-AEEC-F76A4CFEB2F6}"/>
    <cellStyle name="Salida 2 4 5 2 2" xfId="36074" xr:uid="{60A59BCF-361D-416F-AE58-DDCE9D4FCAAE}"/>
    <cellStyle name="Salida 2 4 5 2 20" xfId="36075" xr:uid="{278D912C-2940-43B8-80DE-6848705FFDE7}"/>
    <cellStyle name="Salida 2 4 5 2 21" xfId="36076" xr:uid="{8AF9F081-CDDC-43C0-B3DA-16DDC2DCABBA}"/>
    <cellStyle name="Salida 2 4 5 2 22" xfId="36077" xr:uid="{E4938CFB-D2D0-46F0-9E7D-06730A78E38C}"/>
    <cellStyle name="Salida 2 4 5 2 23" xfId="36078" xr:uid="{E29051C5-502F-4C7E-B397-D1234FE9A075}"/>
    <cellStyle name="Salida 2 4 5 2 24" xfId="36079" xr:uid="{0F3F06AA-F6BF-4CD3-BAF8-368438C703B2}"/>
    <cellStyle name="Salida 2 4 5 2 25" xfId="36080" xr:uid="{DD174BE2-FA7C-46E1-83BF-ED5A32294805}"/>
    <cellStyle name="Salida 2 4 5 2 26" xfId="36081" xr:uid="{F790D7C0-184F-4C35-8BA4-F97AFDF6B968}"/>
    <cellStyle name="Salida 2 4 5 2 27" xfId="36082" xr:uid="{10C39CB0-385B-41C5-AC94-D00F9AA36404}"/>
    <cellStyle name="Salida 2 4 5 2 28" xfId="36083" xr:uid="{3714EB5E-20BF-4541-B9BB-4DECCA4FB362}"/>
    <cellStyle name="Salida 2 4 5 2 29" xfId="36084" xr:uid="{1F87BAC7-E98E-4438-BAF9-18AA555E70CD}"/>
    <cellStyle name="Salida 2 4 5 2 3" xfId="36085" xr:uid="{CBE00525-79B1-47C5-9206-270F5E8A9718}"/>
    <cellStyle name="Salida 2 4 5 2 30" xfId="36086" xr:uid="{2E6EF5DE-813D-4156-9AE8-EA42F37AA679}"/>
    <cellStyle name="Salida 2 4 5 2 31" xfId="36087" xr:uid="{721F10D4-4D52-4C66-8643-E8B2B29EEBFA}"/>
    <cellStyle name="Salida 2 4 5 2 4" xfId="36088" xr:uid="{61DF8FED-E15E-496C-AF9F-968D223300E0}"/>
    <cellStyle name="Salida 2 4 5 2 5" xfId="36089" xr:uid="{1C1684F3-6B3F-48EC-BE36-378501FCCB75}"/>
    <cellStyle name="Salida 2 4 5 2 6" xfId="36090" xr:uid="{EC2AABCB-45DB-4D10-9AE7-7502E938AB33}"/>
    <cellStyle name="Salida 2 4 5 2 7" xfId="36091" xr:uid="{68122F42-4711-453B-BD57-0FB6CDAB3A28}"/>
    <cellStyle name="Salida 2 4 5 2 8" xfId="36092" xr:uid="{120AA854-72D5-429E-804C-8DD1ECEAC00F}"/>
    <cellStyle name="Salida 2 4 5 2 9" xfId="36093" xr:uid="{9576B8DB-EC6E-43B8-9366-774F4D625FEC}"/>
    <cellStyle name="Salida 2 4 5 20" xfId="36094" xr:uid="{2217BD5E-A55A-401B-93EE-BE297B734F3C}"/>
    <cellStyle name="Salida 2 4 5 21" xfId="36095" xr:uid="{97B9FE91-364C-488F-BD32-4F84AE78CE6B}"/>
    <cellStyle name="Salida 2 4 5 22" xfId="36096" xr:uid="{4B212867-8A76-4AAD-9092-DD5DCA9079CF}"/>
    <cellStyle name="Salida 2 4 5 23" xfId="36097" xr:uid="{7B03D036-F925-482C-AE3F-8FAD6F5DA1F9}"/>
    <cellStyle name="Salida 2 4 5 24" xfId="36098" xr:uid="{14DC53FD-8F8D-41EF-8F40-52CE9DFB9AE9}"/>
    <cellStyle name="Salida 2 4 5 25" xfId="36099" xr:uid="{3BE5D6F2-6A5F-4719-BCBD-76D3152CA5E3}"/>
    <cellStyle name="Salida 2 4 5 26" xfId="36100" xr:uid="{8AD0A482-85A3-4B9F-A481-171961C04816}"/>
    <cellStyle name="Salida 2 4 5 27" xfId="36101" xr:uid="{73CF879D-6951-44B7-98A6-E7CF29A7B321}"/>
    <cellStyle name="Salida 2 4 5 28" xfId="36102" xr:uid="{7AEB2CD0-2947-44A2-B13A-AC6BFE20E891}"/>
    <cellStyle name="Salida 2 4 5 29" xfId="36103" xr:uid="{15383297-C4CA-43F7-AC60-F9040DECFE01}"/>
    <cellStyle name="Salida 2 4 5 3" xfId="36104" xr:uid="{B3BCEF63-7DD9-404D-B061-2C87BC1BE67D}"/>
    <cellStyle name="Salida 2 4 5 30" xfId="36105" xr:uid="{5196A8EF-F55D-4F91-A464-A867C6CCE9A6}"/>
    <cellStyle name="Salida 2 4 5 31" xfId="36106" xr:uid="{5FA0B586-A26A-4C29-97DC-8D173EA5203D}"/>
    <cellStyle name="Salida 2 4 5 32" xfId="36107" xr:uid="{B3952386-49A4-4B61-AE05-A841726DAA91}"/>
    <cellStyle name="Salida 2 4 5 4" xfId="36108" xr:uid="{16B8CD79-789C-4EB8-BAE9-FD7D34D0D1B5}"/>
    <cellStyle name="Salida 2 4 5 5" xfId="36109" xr:uid="{F3B551CC-2CD9-4286-976A-A6BD000B87BF}"/>
    <cellStyle name="Salida 2 4 5 6" xfId="36110" xr:uid="{93A5E3BC-7DF6-4DBD-B71D-FC8207B0CD3F}"/>
    <cellStyle name="Salida 2 4 5 7" xfId="36111" xr:uid="{0C4FBDD8-0D29-4AF0-9C36-CD8C2E33D9F9}"/>
    <cellStyle name="Salida 2 4 5 8" xfId="36112" xr:uid="{5A615B11-EA7F-4E4E-AA97-7DCA0C28218D}"/>
    <cellStyle name="Salida 2 4 5 9" xfId="36113" xr:uid="{4D59C279-FE8E-4D41-9142-CB49AA430AEE}"/>
    <cellStyle name="Salida 2 4 6" xfId="36114" xr:uid="{5ED7EBDD-8A0C-454F-A139-8655E0E1C2E3}"/>
    <cellStyle name="Salida 2 4 6 10" xfId="36115" xr:uid="{3A4C8A59-16D3-4561-8AA6-CE2FA89D7BB3}"/>
    <cellStyle name="Salida 2 4 6 11" xfId="36116" xr:uid="{8486C527-FBB7-4D2C-9AD3-3B4766E58C48}"/>
    <cellStyle name="Salida 2 4 6 12" xfId="36117" xr:uid="{6AE08156-14F1-434B-87E1-403415FB8A2D}"/>
    <cellStyle name="Salida 2 4 6 13" xfId="36118" xr:uid="{D7255E71-B741-4EFA-ACAC-2755F11E4041}"/>
    <cellStyle name="Salida 2 4 6 14" xfId="36119" xr:uid="{D8B82B65-2BD4-43ED-AF3B-E0787371E4A1}"/>
    <cellStyle name="Salida 2 4 6 15" xfId="36120" xr:uid="{385A0396-57D8-42AB-A3B0-FD00CACC1040}"/>
    <cellStyle name="Salida 2 4 6 16" xfId="36121" xr:uid="{6F8457A6-0923-4DC4-8F94-9603211B7678}"/>
    <cellStyle name="Salida 2 4 6 17" xfId="36122" xr:uid="{7484F1C6-7FA1-4B1C-BCCE-737CE3132CAA}"/>
    <cellStyle name="Salida 2 4 6 18" xfId="36123" xr:uid="{765EAF6A-502F-421E-8269-D587F8D89932}"/>
    <cellStyle name="Salida 2 4 6 19" xfId="36124" xr:uid="{80F531B2-C080-4A16-A9A0-BC350D95366A}"/>
    <cellStyle name="Salida 2 4 6 2" xfId="36125" xr:uid="{2374CA14-5F73-4EC2-ADAE-F5F154213535}"/>
    <cellStyle name="Salida 2 4 6 20" xfId="36126" xr:uid="{D3728FF9-FECF-4302-B75E-0B99E72E200C}"/>
    <cellStyle name="Salida 2 4 6 21" xfId="36127" xr:uid="{274CD36F-3051-4302-AA92-EA1638CA01DB}"/>
    <cellStyle name="Salida 2 4 6 22" xfId="36128" xr:uid="{829FF977-96CA-4172-878E-10375D7ADA45}"/>
    <cellStyle name="Salida 2 4 6 23" xfId="36129" xr:uid="{3F5AA126-64C8-4529-8A0F-88409FAB2296}"/>
    <cellStyle name="Salida 2 4 6 24" xfId="36130" xr:uid="{3DDAA67D-8C20-4BB3-AD17-3D8CEE44A6AD}"/>
    <cellStyle name="Salida 2 4 6 25" xfId="36131" xr:uid="{893EAAFE-D881-4ADE-BD2F-63810285EEA4}"/>
    <cellStyle name="Salida 2 4 6 26" xfId="36132" xr:uid="{D3E201FC-7E15-4390-86C0-9B619D8D1875}"/>
    <cellStyle name="Salida 2 4 6 27" xfId="36133" xr:uid="{70BB67B7-B556-4932-BEA5-CD5B658B5862}"/>
    <cellStyle name="Salida 2 4 6 28" xfId="36134" xr:uid="{D9FE1E93-3ABE-4009-9F80-E0C2E07952E3}"/>
    <cellStyle name="Salida 2 4 6 29" xfId="36135" xr:uid="{C97B1253-515A-4D7A-BDD1-C64227FCEDBE}"/>
    <cellStyle name="Salida 2 4 6 3" xfId="36136" xr:uid="{0458ACA0-6FC7-48FD-AE74-0481B721E5FE}"/>
    <cellStyle name="Salida 2 4 6 30" xfId="36137" xr:uid="{1FD2568C-2229-4D83-8F0A-E829189CFECE}"/>
    <cellStyle name="Salida 2 4 6 31" xfId="36138" xr:uid="{ED7F24D4-B59A-42E5-8368-4D8C052667DE}"/>
    <cellStyle name="Salida 2 4 6 4" xfId="36139" xr:uid="{E490BAB6-95BC-49C8-8D6F-3F1DD535CF99}"/>
    <cellStyle name="Salida 2 4 6 5" xfId="36140" xr:uid="{FC1B1BBA-E684-4DEB-BD85-8A9BA10033B7}"/>
    <cellStyle name="Salida 2 4 6 6" xfId="36141" xr:uid="{2FE26C64-31F9-41D4-A738-9E3672240D4F}"/>
    <cellStyle name="Salida 2 4 6 7" xfId="36142" xr:uid="{410F6DB4-6C94-4691-8275-8D10FB86451C}"/>
    <cellStyle name="Salida 2 4 6 8" xfId="36143" xr:uid="{0E8A0A01-0919-47EA-8C66-F29A51639FAC}"/>
    <cellStyle name="Salida 2 4 6 9" xfId="36144" xr:uid="{46133E25-7DB5-48B0-9177-BBD12C224ED8}"/>
    <cellStyle name="Salida 2 4 7" xfId="36145" xr:uid="{B59CC6BD-0677-40A5-9840-EAF7E4EAFA2C}"/>
    <cellStyle name="Salida 2 4 7 10" xfId="36146" xr:uid="{91D97123-9B5E-4440-8414-09EBA169FFB4}"/>
    <cellStyle name="Salida 2 4 7 11" xfId="36147" xr:uid="{2E36E8C3-B36E-4A51-AFD4-48CC4013A682}"/>
    <cellStyle name="Salida 2 4 7 12" xfId="36148" xr:uid="{7FE63125-6D22-459D-B21C-CC4555A9FD41}"/>
    <cellStyle name="Salida 2 4 7 13" xfId="36149" xr:uid="{6BEBD318-502A-46E0-9CC3-788984389ACA}"/>
    <cellStyle name="Salida 2 4 7 14" xfId="36150" xr:uid="{7A3F799D-6CC9-4FC6-B0B7-7576A8BFD0AD}"/>
    <cellStyle name="Salida 2 4 7 15" xfId="36151" xr:uid="{A35CF295-0DDE-4073-8F0E-F959A7E09A68}"/>
    <cellStyle name="Salida 2 4 7 16" xfId="36152" xr:uid="{9AD91F2C-04E8-42AE-86E1-5B7B75F709BD}"/>
    <cellStyle name="Salida 2 4 7 17" xfId="36153" xr:uid="{80777C1C-9F06-4AB0-811F-594496D0242A}"/>
    <cellStyle name="Salida 2 4 7 18" xfId="36154" xr:uid="{5C438815-0C2D-40DC-83F2-9C7897EB5497}"/>
    <cellStyle name="Salida 2 4 7 19" xfId="36155" xr:uid="{203F3585-9B4D-47EC-9EF8-FF6EE9B6557E}"/>
    <cellStyle name="Salida 2 4 7 2" xfId="36156" xr:uid="{437BF07B-5B19-4141-867D-4012110C8DC0}"/>
    <cellStyle name="Salida 2 4 7 20" xfId="36157" xr:uid="{C4D54A0B-9327-4276-99DB-B0AAF2EA53F9}"/>
    <cellStyle name="Salida 2 4 7 21" xfId="36158" xr:uid="{451F66E7-C756-45C1-9080-49F1B8E36A59}"/>
    <cellStyle name="Salida 2 4 7 22" xfId="36159" xr:uid="{E4A8F361-3DEF-4AE0-AAA2-3367F3843043}"/>
    <cellStyle name="Salida 2 4 7 23" xfId="36160" xr:uid="{3C137BFD-9F09-4172-A5B0-40719E0E211C}"/>
    <cellStyle name="Salida 2 4 7 24" xfId="36161" xr:uid="{01FF4FB9-F2D8-4496-909B-FBD0367F6F2F}"/>
    <cellStyle name="Salida 2 4 7 25" xfId="36162" xr:uid="{3CE38FD1-3C8D-4C49-AA56-253B535BA0DC}"/>
    <cellStyle name="Salida 2 4 7 26" xfId="36163" xr:uid="{AC4EFE85-1CC2-463D-B9D4-2301AE5FCD59}"/>
    <cellStyle name="Salida 2 4 7 27" xfId="36164" xr:uid="{1CAAF745-BB84-4ADB-BCDB-D37AA9EB0433}"/>
    <cellStyle name="Salida 2 4 7 28" xfId="36165" xr:uid="{D659CAF2-021C-4C2D-B2B1-3452BF2E159B}"/>
    <cellStyle name="Salida 2 4 7 29" xfId="36166" xr:uid="{93B0CA73-54F2-4AC3-A197-F5F139BCB2E5}"/>
    <cellStyle name="Salida 2 4 7 3" xfId="36167" xr:uid="{354CA260-E46A-4995-AAA7-9E2B16F14B1B}"/>
    <cellStyle name="Salida 2 4 7 30" xfId="36168" xr:uid="{F3111EFE-BB32-45EC-B47F-2F031511C9B3}"/>
    <cellStyle name="Salida 2 4 7 31" xfId="36169" xr:uid="{39EFE333-F750-4E50-B61F-7209C2000840}"/>
    <cellStyle name="Salida 2 4 7 4" xfId="36170" xr:uid="{24107714-2703-4F74-ACAF-BB34C9444571}"/>
    <cellStyle name="Salida 2 4 7 5" xfId="36171" xr:uid="{1EFEA646-C6BA-443E-9F77-5B05CFC65F6B}"/>
    <cellStyle name="Salida 2 4 7 6" xfId="36172" xr:uid="{FD4671F5-6763-4D0B-AF8F-A4C5BA244E43}"/>
    <cellStyle name="Salida 2 4 7 7" xfId="36173" xr:uid="{C4B8879F-489F-4E7C-B1CA-AC980CEFDB96}"/>
    <cellStyle name="Salida 2 4 7 8" xfId="36174" xr:uid="{A8B7D203-BE8B-4026-AAB6-241A0F2026A7}"/>
    <cellStyle name="Salida 2 4 7 9" xfId="36175" xr:uid="{F7442D72-2E82-4E2F-823C-8BF2DE6B30B6}"/>
    <cellStyle name="Salida 2 4 8" xfId="36176" xr:uid="{CFD48B8A-E3DD-4491-9215-131FB5B44069}"/>
    <cellStyle name="Salida 2 4 9" xfId="36177" xr:uid="{62B7122E-3A8E-4FBC-B8BD-77A267909B8E}"/>
    <cellStyle name="Salida 2 40" xfId="36178" xr:uid="{91238929-F0EB-4645-806D-D906EF4BA456}"/>
    <cellStyle name="Salida 2 41" xfId="36179" xr:uid="{4ADEB574-95C6-4DB3-8767-DAAB331CD5F3}"/>
    <cellStyle name="Salida 2 42" xfId="36180" xr:uid="{7CA5CF17-6E1C-43CD-B394-C29C49F84D6D}"/>
    <cellStyle name="Salida 2 5" xfId="36181" xr:uid="{7C237B1D-30D0-4A0D-A524-7AB93AA5E8BA}"/>
    <cellStyle name="Salida 2 5 10" xfId="36182" xr:uid="{1EC6F4DC-10FB-4F2F-9A73-A147F51C18BC}"/>
    <cellStyle name="Salida 2 5 11" xfId="36183" xr:uid="{A32C497C-B0A9-475D-969C-CDD07A2E96F0}"/>
    <cellStyle name="Salida 2 5 12" xfId="36184" xr:uid="{5248FB2F-049F-458D-8713-9C365BC5C8B6}"/>
    <cellStyle name="Salida 2 5 13" xfId="36185" xr:uid="{97D4E260-B85D-45BB-8D3C-71F19D5CE416}"/>
    <cellStyle name="Salida 2 5 14" xfId="36186" xr:uid="{B5CBFF89-B436-4793-82A9-BE8A1C411828}"/>
    <cellStyle name="Salida 2 5 15" xfId="36187" xr:uid="{0F9DAD70-8786-4611-BB90-4549D1E2F8F3}"/>
    <cellStyle name="Salida 2 5 16" xfId="36188" xr:uid="{1A52767D-CD61-4CA7-AF3D-7C15A5D1630D}"/>
    <cellStyle name="Salida 2 5 17" xfId="36189" xr:uid="{A5A45147-53B5-4AE6-9ED1-F395AA92E757}"/>
    <cellStyle name="Salida 2 5 18" xfId="36190" xr:uid="{EC89A457-6146-491B-BC52-4AAFF96D436E}"/>
    <cellStyle name="Salida 2 5 19" xfId="36191" xr:uid="{B92D2414-49E5-4FD3-A652-B916FB373420}"/>
    <cellStyle name="Salida 2 5 2" xfId="36192" xr:uid="{7614383C-9663-4968-A1A5-8BFF0D7A2F83}"/>
    <cellStyle name="Salida 2 5 2 10" xfId="36193" xr:uid="{59DFEB50-B664-40C2-AE76-BDF946EF06B9}"/>
    <cellStyle name="Salida 2 5 2 11" xfId="36194" xr:uid="{5FD5A104-CD56-43B5-85EA-021A9B687E8D}"/>
    <cellStyle name="Salida 2 5 2 12" xfId="36195" xr:uid="{476A53BA-7EAE-4F6B-9F23-4C64B59A1E02}"/>
    <cellStyle name="Salida 2 5 2 13" xfId="36196" xr:uid="{BAA292C2-8483-441A-A647-B007184F74F0}"/>
    <cellStyle name="Salida 2 5 2 14" xfId="36197" xr:uid="{F678829A-FCB6-4548-9CCA-BB7E426B6E99}"/>
    <cellStyle name="Salida 2 5 2 15" xfId="36198" xr:uid="{37C774BB-FEED-4F86-AD13-E1DAD4F6B74C}"/>
    <cellStyle name="Salida 2 5 2 16" xfId="36199" xr:uid="{72A67D8C-CA63-4C51-89DD-FFB6950D2493}"/>
    <cellStyle name="Salida 2 5 2 17" xfId="36200" xr:uid="{51C28B04-2758-45B6-AC18-C279D282F512}"/>
    <cellStyle name="Salida 2 5 2 18" xfId="36201" xr:uid="{37E036CF-2EC7-44B1-9DD8-DC967CEAA907}"/>
    <cellStyle name="Salida 2 5 2 19" xfId="36202" xr:uid="{D15C8F25-B02A-40D0-9E97-8C1750F0C0FA}"/>
    <cellStyle name="Salida 2 5 2 2" xfId="36203" xr:uid="{DEB8F5A8-30C2-4F1F-A6A5-BECCAEB76E96}"/>
    <cellStyle name="Salida 2 5 2 2 10" xfId="36204" xr:uid="{2287AF5B-B0D0-4A08-8E12-4E206F44ACAB}"/>
    <cellStyle name="Salida 2 5 2 2 11" xfId="36205" xr:uid="{222315FE-F22B-4A36-87C3-9B9C06B7F56E}"/>
    <cellStyle name="Salida 2 5 2 2 12" xfId="36206" xr:uid="{2C616D0B-6FE0-47F3-AA2B-080486C8BC44}"/>
    <cellStyle name="Salida 2 5 2 2 13" xfId="36207" xr:uid="{083127B7-EC63-4636-9976-6301FB22567E}"/>
    <cellStyle name="Salida 2 5 2 2 14" xfId="36208" xr:uid="{244CC971-C02A-40CF-9B44-5AF28DF4383D}"/>
    <cellStyle name="Salida 2 5 2 2 15" xfId="36209" xr:uid="{DCD9E203-7DE7-40C6-9369-E2A3CFFD8D73}"/>
    <cellStyle name="Salida 2 5 2 2 16" xfId="36210" xr:uid="{DF7341D4-C61C-44C5-9AA8-F7B024BD542B}"/>
    <cellStyle name="Salida 2 5 2 2 17" xfId="36211" xr:uid="{807FFBD2-5E8C-4EEB-B6A9-3545DC42678D}"/>
    <cellStyle name="Salida 2 5 2 2 18" xfId="36212" xr:uid="{DDC65409-8723-4441-8FEC-2A00519A1CD5}"/>
    <cellStyle name="Salida 2 5 2 2 19" xfId="36213" xr:uid="{6C13B7CA-F09B-48EE-9E2F-53403C07E4BF}"/>
    <cellStyle name="Salida 2 5 2 2 2" xfId="36214" xr:uid="{A6E99578-E692-4BD0-A810-28305B314CD2}"/>
    <cellStyle name="Salida 2 5 2 2 2 10" xfId="36215" xr:uid="{29E5E3EA-C80E-457F-AD58-08B4548B0BBC}"/>
    <cellStyle name="Salida 2 5 2 2 2 11" xfId="36216" xr:uid="{BAAFEC8F-1287-4B46-BBBE-D63DDD24D23B}"/>
    <cellStyle name="Salida 2 5 2 2 2 12" xfId="36217" xr:uid="{2825F66E-E655-4C77-AB54-CA73AA9C019F}"/>
    <cellStyle name="Salida 2 5 2 2 2 13" xfId="36218" xr:uid="{8628504F-5B4F-464E-980A-38B88D34C956}"/>
    <cellStyle name="Salida 2 5 2 2 2 14" xfId="36219" xr:uid="{459229DA-8629-4A02-9005-5CDC831E1FA7}"/>
    <cellStyle name="Salida 2 5 2 2 2 15" xfId="36220" xr:uid="{117B435C-6380-4241-96B8-375E3217B8A6}"/>
    <cellStyle name="Salida 2 5 2 2 2 16" xfId="36221" xr:uid="{DDDAF6B2-C186-4284-AD69-DCB6181822D1}"/>
    <cellStyle name="Salida 2 5 2 2 2 17" xfId="36222" xr:uid="{D61B749D-3E43-4AC3-835F-5F5183C236E9}"/>
    <cellStyle name="Salida 2 5 2 2 2 18" xfId="36223" xr:uid="{ED949B0C-6A02-4B92-AF09-70EEF84A7D65}"/>
    <cellStyle name="Salida 2 5 2 2 2 19" xfId="36224" xr:uid="{38DFF440-DFFD-4D2C-9C0D-01050A46220B}"/>
    <cellStyle name="Salida 2 5 2 2 2 2" xfId="36225" xr:uid="{DEEE920C-3354-458C-A262-9CC84EDEE198}"/>
    <cellStyle name="Salida 2 5 2 2 2 20" xfId="36226" xr:uid="{24A10EBC-1A2B-45C2-9C01-E03A195D9A83}"/>
    <cellStyle name="Salida 2 5 2 2 2 21" xfId="36227" xr:uid="{ED836F90-C257-41A1-A7D1-851FD08ED103}"/>
    <cellStyle name="Salida 2 5 2 2 2 22" xfId="36228" xr:uid="{6653C342-C3A0-43A2-A3F0-9CAC28FC6433}"/>
    <cellStyle name="Salida 2 5 2 2 2 23" xfId="36229" xr:uid="{C9D6D28A-AA4B-4FF0-8233-4B764C5968EE}"/>
    <cellStyle name="Salida 2 5 2 2 2 24" xfId="36230" xr:uid="{B520B151-5C47-4E6F-B575-2549A9B436B4}"/>
    <cellStyle name="Salida 2 5 2 2 2 25" xfId="36231" xr:uid="{48929A2D-9CEA-43A0-AB57-F4551B89CB05}"/>
    <cellStyle name="Salida 2 5 2 2 2 26" xfId="36232" xr:uid="{B47DE05B-F1A4-4CFD-96B2-C71E34257AF8}"/>
    <cellStyle name="Salida 2 5 2 2 2 27" xfId="36233" xr:uid="{BD40EDF6-AF7C-455F-8D16-A8FA92D6673E}"/>
    <cellStyle name="Salida 2 5 2 2 2 28" xfId="36234" xr:uid="{0800DA33-E13B-4393-8302-4BFF21771611}"/>
    <cellStyle name="Salida 2 5 2 2 2 29" xfId="36235" xr:uid="{4F99F0FD-1AE7-4EA2-A4D1-8E901ADEED20}"/>
    <cellStyle name="Salida 2 5 2 2 2 3" xfId="36236" xr:uid="{2C6AFDB0-79DC-46F5-95D6-23467036776F}"/>
    <cellStyle name="Salida 2 5 2 2 2 30" xfId="36237" xr:uid="{F61D4F47-4602-420F-BDCA-75E19A5B2B76}"/>
    <cellStyle name="Salida 2 5 2 2 2 31" xfId="36238" xr:uid="{620BD5ED-A9BA-431E-B3AE-A98B54E4AE1E}"/>
    <cellStyle name="Salida 2 5 2 2 2 4" xfId="36239" xr:uid="{F753BC56-C64D-4758-8699-377843939DD9}"/>
    <cellStyle name="Salida 2 5 2 2 2 5" xfId="36240" xr:uid="{410A0D80-3F41-4722-B05B-D052805485FA}"/>
    <cellStyle name="Salida 2 5 2 2 2 6" xfId="36241" xr:uid="{AF23E32B-2ED3-4F93-9CCF-9C53BDC7EEAE}"/>
    <cellStyle name="Salida 2 5 2 2 2 7" xfId="36242" xr:uid="{009C6177-3581-4DD9-AB5E-4B1A610328FD}"/>
    <cellStyle name="Salida 2 5 2 2 2 8" xfId="36243" xr:uid="{867485A3-949E-4D7E-9F5F-CE8C96E961E4}"/>
    <cellStyle name="Salida 2 5 2 2 2 9" xfId="36244" xr:uid="{2BEE53D2-BEA3-4E2A-8894-24E4F395C9C2}"/>
    <cellStyle name="Salida 2 5 2 2 20" xfId="36245" xr:uid="{6BFADDF1-1FE6-4CB9-8FAD-2872D076D60B}"/>
    <cellStyle name="Salida 2 5 2 2 21" xfId="36246" xr:uid="{99D3363E-CE81-4AE7-8E0A-F7C33D53A568}"/>
    <cellStyle name="Salida 2 5 2 2 22" xfId="36247" xr:uid="{D208FF32-4C48-4ACF-AE66-77974DFBB193}"/>
    <cellStyle name="Salida 2 5 2 2 23" xfId="36248" xr:uid="{8C4644BE-6F79-41A3-9CCF-257C95E9AECE}"/>
    <cellStyle name="Salida 2 5 2 2 24" xfId="36249" xr:uid="{045D4467-9486-4AB9-A938-D4C1E8A56B4E}"/>
    <cellStyle name="Salida 2 5 2 2 25" xfId="36250" xr:uid="{10D9A19C-297A-4D08-AEC6-1A0394442442}"/>
    <cellStyle name="Salida 2 5 2 2 26" xfId="36251" xr:uid="{18F1A80D-8892-402A-A6CA-25E874C6CCA7}"/>
    <cellStyle name="Salida 2 5 2 2 27" xfId="36252" xr:uid="{E50F7035-7C20-4DE5-B9B6-40D6A6C34BFA}"/>
    <cellStyle name="Salida 2 5 2 2 28" xfId="36253" xr:uid="{21356B53-943D-432D-9EDF-B45BB4172DB3}"/>
    <cellStyle name="Salida 2 5 2 2 29" xfId="36254" xr:uid="{080EA704-41E9-4852-A8F5-45FD02C638DF}"/>
    <cellStyle name="Salida 2 5 2 2 3" xfId="36255" xr:uid="{ACD3857B-CAE3-4D12-8D13-7C5C0A2CA6C1}"/>
    <cellStyle name="Salida 2 5 2 2 3 10" xfId="36256" xr:uid="{D59D5310-48B3-4590-A3BE-0E897AD838DA}"/>
    <cellStyle name="Salida 2 5 2 2 3 11" xfId="36257" xr:uid="{59953EE5-D3B5-420C-9DAA-F1D56B354226}"/>
    <cellStyle name="Salida 2 5 2 2 3 12" xfId="36258" xr:uid="{DDD15086-0172-4AE4-A01D-98B930766A37}"/>
    <cellStyle name="Salida 2 5 2 2 3 13" xfId="36259" xr:uid="{1F940F42-800C-43A2-9789-CB4FB7BA13C8}"/>
    <cellStyle name="Salida 2 5 2 2 3 14" xfId="36260" xr:uid="{15C7D139-7776-46BC-893C-77E16F106489}"/>
    <cellStyle name="Salida 2 5 2 2 3 15" xfId="36261" xr:uid="{D27B43A1-E517-4787-B7BA-BD2B9747B46A}"/>
    <cellStyle name="Salida 2 5 2 2 3 16" xfId="36262" xr:uid="{AEF99DB0-8AB3-4442-A94D-2528AC80EE1D}"/>
    <cellStyle name="Salida 2 5 2 2 3 17" xfId="36263" xr:uid="{59090320-1F1C-4452-A9E5-C4778E156D08}"/>
    <cellStyle name="Salida 2 5 2 2 3 18" xfId="36264" xr:uid="{5E29465D-463F-4C6A-8991-7FC4834EE6D7}"/>
    <cellStyle name="Salida 2 5 2 2 3 19" xfId="36265" xr:uid="{DF7BAFAD-4092-44C3-8B10-813F9EDFDA56}"/>
    <cellStyle name="Salida 2 5 2 2 3 2" xfId="36266" xr:uid="{F6FD015A-D434-4206-9344-2B185E3BB2E7}"/>
    <cellStyle name="Salida 2 5 2 2 3 20" xfId="36267" xr:uid="{1FE2AE23-FC53-4D82-87DE-CE3272A4C358}"/>
    <cellStyle name="Salida 2 5 2 2 3 21" xfId="36268" xr:uid="{D6926BB6-8015-4129-81B7-6DEF77C92FE3}"/>
    <cellStyle name="Salida 2 5 2 2 3 22" xfId="36269" xr:uid="{300CE153-BB4D-496B-85E7-30FF718EB3BA}"/>
    <cellStyle name="Salida 2 5 2 2 3 23" xfId="36270" xr:uid="{B91408FC-B60E-431B-BCEF-8544D73DFE29}"/>
    <cellStyle name="Salida 2 5 2 2 3 24" xfId="36271" xr:uid="{D2F244BB-886C-4314-9B38-B48D71CEF883}"/>
    <cellStyle name="Salida 2 5 2 2 3 25" xfId="36272" xr:uid="{39910F60-30BC-4A2D-8097-52A18BE61FE0}"/>
    <cellStyle name="Salida 2 5 2 2 3 26" xfId="36273" xr:uid="{549A7821-9BD9-42E9-9F54-832B0980E3DD}"/>
    <cellStyle name="Salida 2 5 2 2 3 27" xfId="36274" xr:uid="{99A0660B-F9B0-4913-9F19-152CDF4AF73F}"/>
    <cellStyle name="Salida 2 5 2 2 3 28" xfId="36275" xr:uid="{4646FA2F-6D92-4808-A6F8-281DDD721681}"/>
    <cellStyle name="Salida 2 5 2 2 3 29" xfId="36276" xr:uid="{F8A540DC-EF71-4E5B-8315-051377FFD4BA}"/>
    <cellStyle name="Salida 2 5 2 2 3 3" xfId="36277" xr:uid="{E14291BC-B26F-4916-B4D2-77FB9AAD5E31}"/>
    <cellStyle name="Salida 2 5 2 2 3 30" xfId="36278" xr:uid="{07493AD7-109A-4018-B2FE-12C0496B4785}"/>
    <cellStyle name="Salida 2 5 2 2 3 31" xfId="36279" xr:uid="{C0326658-F4D8-47A2-A236-CD7092BA2C08}"/>
    <cellStyle name="Salida 2 5 2 2 3 4" xfId="36280" xr:uid="{7641F6C4-4DDD-4429-9CF9-11E70C394793}"/>
    <cellStyle name="Salida 2 5 2 2 3 5" xfId="36281" xr:uid="{70D37251-FB5D-4AF3-931F-51EFFA5AEF2B}"/>
    <cellStyle name="Salida 2 5 2 2 3 6" xfId="36282" xr:uid="{6CDC6B47-4F73-4817-8641-4305EBB08077}"/>
    <cellStyle name="Salida 2 5 2 2 3 7" xfId="36283" xr:uid="{2EFD3137-FA34-44CB-B451-69FC9BFAB7F8}"/>
    <cellStyle name="Salida 2 5 2 2 3 8" xfId="36284" xr:uid="{8CDA81F6-780A-40B9-A7D8-C265A74DCB63}"/>
    <cellStyle name="Salida 2 5 2 2 3 9" xfId="36285" xr:uid="{B1406351-FD9C-4AEC-A17C-16D30F75EA07}"/>
    <cellStyle name="Salida 2 5 2 2 30" xfId="36286" xr:uid="{5181704C-C6A7-4EA9-A052-16CC4BA3852E}"/>
    <cellStyle name="Salida 2 5 2 2 31" xfId="36287" xr:uid="{58015CC7-BFF4-4819-9F4F-21C9801D8319}"/>
    <cellStyle name="Salida 2 5 2 2 32" xfId="36288" xr:uid="{82B93295-4649-46C0-BF60-1AF9EC4ED457}"/>
    <cellStyle name="Salida 2 5 2 2 33" xfId="36289" xr:uid="{E0649A71-D3A5-413E-B908-17A7C58097EF}"/>
    <cellStyle name="Salida 2 5 2 2 4" xfId="36290" xr:uid="{D33AE3CB-E9ED-4E0D-8724-0C18B5916293}"/>
    <cellStyle name="Salida 2 5 2 2 5" xfId="36291" xr:uid="{9B9B3367-DA7B-4C5C-B0A1-CBD8971FCE3B}"/>
    <cellStyle name="Salida 2 5 2 2 6" xfId="36292" xr:uid="{FB69132E-79F2-40C0-B8F3-D721500DB31E}"/>
    <cellStyle name="Salida 2 5 2 2 7" xfId="36293" xr:uid="{2B890E80-3CD3-44A3-BA5B-E21F061C0616}"/>
    <cellStyle name="Salida 2 5 2 2 8" xfId="36294" xr:uid="{4A9CE4C1-1E1B-4F68-AC75-F07ADD7B728C}"/>
    <cellStyle name="Salida 2 5 2 2 9" xfId="36295" xr:uid="{415D12C2-0208-4ED0-A384-32B3931F963D}"/>
    <cellStyle name="Salida 2 5 2 20" xfId="36296" xr:uid="{C81E630E-E1F9-4EAE-9DBE-EB84819C1B09}"/>
    <cellStyle name="Salida 2 5 2 21" xfId="36297" xr:uid="{06CB44A5-396C-4A0F-921C-532D13C544D7}"/>
    <cellStyle name="Salida 2 5 2 22" xfId="36298" xr:uid="{42DA9935-7105-4A4D-A75C-C9F14B06DB41}"/>
    <cellStyle name="Salida 2 5 2 23" xfId="36299" xr:uid="{AB3F3B2E-16B3-471E-A204-91A0DF8E62C1}"/>
    <cellStyle name="Salida 2 5 2 24" xfId="36300" xr:uid="{69659A9A-DE6E-4D7C-BF17-1E1A777172E9}"/>
    <cellStyle name="Salida 2 5 2 25" xfId="36301" xr:uid="{154E1E84-692D-4693-997D-F5D8F36DC03D}"/>
    <cellStyle name="Salida 2 5 2 26" xfId="36302" xr:uid="{8CB0F49C-AA4B-4276-B8DF-46A7508E8771}"/>
    <cellStyle name="Salida 2 5 2 27" xfId="36303" xr:uid="{7FC1FF3E-804C-410A-8DF1-F374421BDEEC}"/>
    <cellStyle name="Salida 2 5 2 28" xfId="36304" xr:uid="{B33056D0-33E7-4D9E-B3E7-393B0531CD3D}"/>
    <cellStyle name="Salida 2 5 2 29" xfId="36305" xr:uid="{C90EEAD4-2BC1-4C9C-AAEC-3BB685B53941}"/>
    <cellStyle name="Salida 2 5 2 3" xfId="36306" xr:uid="{83B27089-C6C0-4D75-B84F-2F4995E37A35}"/>
    <cellStyle name="Salida 2 5 2 3 10" xfId="36307" xr:uid="{8154D4B3-C481-4AED-B87A-23645117C2E9}"/>
    <cellStyle name="Salida 2 5 2 3 11" xfId="36308" xr:uid="{61638BA9-9303-4E06-8AA2-97950AA2423C}"/>
    <cellStyle name="Salida 2 5 2 3 12" xfId="36309" xr:uid="{1611FF77-8AD8-4FC8-B27A-9240415067DC}"/>
    <cellStyle name="Salida 2 5 2 3 13" xfId="36310" xr:uid="{FF0B2AE6-8E9F-4EE4-BF04-BD3B47347C6F}"/>
    <cellStyle name="Salida 2 5 2 3 14" xfId="36311" xr:uid="{5F3CDF44-2682-4A40-AC12-FAE967C90A60}"/>
    <cellStyle name="Salida 2 5 2 3 15" xfId="36312" xr:uid="{D97A7DC3-CF93-4629-AB3C-867D8A8B747F}"/>
    <cellStyle name="Salida 2 5 2 3 16" xfId="36313" xr:uid="{B1EC43BC-0D4A-4A48-A653-48A61CCFC352}"/>
    <cellStyle name="Salida 2 5 2 3 17" xfId="36314" xr:uid="{8325C82F-32D5-4B2C-A1DB-FD2F5B1AD245}"/>
    <cellStyle name="Salida 2 5 2 3 18" xfId="36315" xr:uid="{0B34B869-74C0-4FB6-967C-45BFD6D45704}"/>
    <cellStyle name="Salida 2 5 2 3 19" xfId="36316" xr:uid="{E6F260A8-EBC7-48C8-ADBF-1AA4C990DAD3}"/>
    <cellStyle name="Salida 2 5 2 3 2" xfId="36317" xr:uid="{88F6DF34-3DC7-4B90-B907-7B3CE95B4D7B}"/>
    <cellStyle name="Salida 2 5 2 3 2 10" xfId="36318" xr:uid="{CAA1B64B-ABC6-4180-9094-7FBDDB179C8D}"/>
    <cellStyle name="Salida 2 5 2 3 2 11" xfId="36319" xr:uid="{2BFB96D7-AD8E-442D-978B-22754875278E}"/>
    <cellStyle name="Salida 2 5 2 3 2 12" xfId="36320" xr:uid="{395365A8-723C-4C76-A5CC-BA58E60BD93C}"/>
    <cellStyle name="Salida 2 5 2 3 2 13" xfId="36321" xr:uid="{9C62F6BA-2196-41F1-8770-C7A2F978803E}"/>
    <cellStyle name="Salida 2 5 2 3 2 14" xfId="36322" xr:uid="{95757273-B1B4-4A73-99F5-56AC7DAA1AEA}"/>
    <cellStyle name="Salida 2 5 2 3 2 15" xfId="36323" xr:uid="{F65387A5-E870-4B05-8483-FD555D0940CC}"/>
    <cellStyle name="Salida 2 5 2 3 2 16" xfId="36324" xr:uid="{68B411E3-FA18-4E66-9B29-5C25A8F3CCD4}"/>
    <cellStyle name="Salida 2 5 2 3 2 17" xfId="36325" xr:uid="{301EEE12-09F6-492A-A42C-591BF6643AAD}"/>
    <cellStyle name="Salida 2 5 2 3 2 18" xfId="36326" xr:uid="{0362A0C3-189B-4745-98CB-D014A3FDD52D}"/>
    <cellStyle name="Salida 2 5 2 3 2 19" xfId="36327" xr:uid="{CCEAE336-7721-4550-8799-5B25790BBEC7}"/>
    <cellStyle name="Salida 2 5 2 3 2 2" xfId="36328" xr:uid="{7AF2837F-C60C-4230-9C95-4688D568A65A}"/>
    <cellStyle name="Salida 2 5 2 3 2 20" xfId="36329" xr:uid="{E9FBE5FF-B56A-468B-A282-728C112F51A5}"/>
    <cellStyle name="Salida 2 5 2 3 2 21" xfId="36330" xr:uid="{B57139DA-67FD-4233-941F-D26BFAA29771}"/>
    <cellStyle name="Salida 2 5 2 3 2 22" xfId="36331" xr:uid="{2827663F-DE0A-491A-A618-7B26D49392DD}"/>
    <cellStyle name="Salida 2 5 2 3 2 23" xfId="36332" xr:uid="{1557EF43-572C-4F6C-8A90-ABD4AB33A7A5}"/>
    <cellStyle name="Salida 2 5 2 3 2 24" xfId="36333" xr:uid="{B8F37F72-A075-411D-A16C-24E76D867D9C}"/>
    <cellStyle name="Salida 2 5 2 3 2 25" xfId="36334" xr:uid="{96185888-B973-44AF-9762-D3468F5F9B22}"/>
    <cellStyle name="Salida 2 5 2 3 2 26" xfId="36335" xr:uid="{31D8E8D5-9F09-4AEA-BEB1-42276283FF9A}"/>
    <cellStyle name="Salida 2 5 2 3 2 27" xfId="36336" xr:uid="{4E1C4F3F-B783-426F-96D2-8A6BF2C94257}"/>
    <cellStyle name="Salida 2 5 2 3 2 28" xfId="36337" xr:uid="{C18A91A6-12B7-4E44-9FA7-02A3D111376D}"/>
    <cellStyle name="Salida 2 5 2 3 2 29" xfId="36338" xr:uid="{F52C6FBF-0E8D-4E0D-9781-20EC406900B0}"/>
    <cellStyle name="Salida 2 5 2 3 2 3" xfId="36339" xr:uid="{50438CC9-CA2D-42CB-B99A-46887A8A26A3}"/>
    <cellStyle name="Salida 2 5 2 3 2 30" xfId="36340" xr:uid="{1302C95B-AE05-4B61-9E6A-C044CC3381A1}"/>
    <cellStyle name="Salida 2 5 2 3 2 31" xfId="36341" xr:uid="{DE271EEB-DF21-472C-AB9E-7CD9E432A71F}"/>
    <cellStyle name="Salida 2 5 2 3 2 4" xfId="36342" xr:uid="{0F1B885E-22CA-4601-A2C4-7F9635C6CE76}"/>
    <cellStyle name="Salida 2 5 2 3 2 5" xfId="36343" xr:uid="{DC3CCF49-FC9E-4C45-8086-54392BC0B8E1}"/>
    <cellStyle name="Salida 2 5 2 3 2 6" xfId="36344" xr:uid="{E7861B10-5F71-4044-8BCB-2453D6077FAE}"/>
    <cellStyle name="Salida 2 5 2 3 2 7" xfId="36345" xr:uid="{5041712E-BA61-472C-BC1E-D459DF75E2E5}"/>
    <cellStyle name="Salida 2 5 2 3 2 8" xfId="36346" xr:uid="{1DBD97E9-1FDF-4772-9ECA-421C0BF7172D}"/>
    <cellStyle name="Salida 2 5 2 3 2 9" xfId="36347" xr:uid="{0587F579-701E-47ED-A35F-C41338B4AAEE}"/>
    <cellStyle name="Salida 2 5 2 3 20" xfId="36348" xr:uid="{179AFD15-2D27-4B2F-B821-98333836D568}"/>
    <cellStyle name="Salida 2 5 2 3 21" xfId="36349" xr:uid="{6F5096AF-AC7B-4A89-9381-C3F2A1060230}"/>
    <cellStyle name="Salida 2 5 2 3 22" xfId="36350" xr:uid="{299A9FA7-0220-4C9E-96D5-90B757B7946C}"/>
    <cellStyle name="Salida 2 5 2 3 23" xfId="36351" xr:uid="{B7B29001-5340-4494-988D-CB775CF58959}"/>
    <cellStyle name="Salida 2 5 2 3 24" xfId="36352" xr:uid="{75E3610B-7554-46BB-B9F8-AE7B6A82962C}"/>
    <cellStyle name="Salida 2 5 2 3 25" xfId="36353" xr:uid="{327EF3A5-0871-45D9-A5E2-7A76F18DB51A}"/>
    <cellStyle name="Salida 2 5 2 3 26" xfId="36354" xr:uid="{52E699E2-130B-4344-97C0-5B2CB28D599E}"/>
    <cellStyle name="Salida 2 5 2 3 27" xfId="36355" xr:uid="{A6C19C21-C8C0-4B6D-B423-987B93A6F51D}"/>
    <cellStyle name="Salida 2 5 2 3 28" xfId="36356" xr:uid="{3873313F-669F-4C2A-8C8A-78DD6C2B926E}"/>
    <cellStyle name="Salida 2 5 2 3 29" xfId="36357" xr:uid="{D4CD0AC8-3997-4D03-B624-91D867823207}"/>
    <cellStyle name="Salida 2 5 2 3 3" xfId="36358" xr:uid="{028B9CED-A8DD-4400-9BAC-CBDBCB01BB8A}"/>
    <cellStyle name="Salida 2 5 2 3 3 10" xfId="36359" xr:uid="{289211B8-D498-4EC7-AC5E-BE4980C35E40}"/>
    <cellStyle name="Salida 2 5 2 3 3 11" xfId="36360" xr:uid="{27171936-429E-41B6-8D4E-133018AF6B1C}"/>
    <cellStyle name="Salida 2 5 2 3 3 12" xfId="36361" xr:uid="{F8416FA6-EE75-4B54-B151-6E7CC643584C}"/>
    <cellStyle name="Salida 2 5 2 3 3 13" xfId="36362" xr:uid="{8AEBCA01-6DB5-4A88-959E-EF2433535A94}"/>
    <cellStyle name="Salida 2 5 2 3 3 14" xfId="36363" xr:uid="{46B297A1-9135-411B-BCE3-6AF861D718E5}"/>
    <cellStyle name="Salida 2 5 2 3 3 15" xfId="36364" xr:uid="{497189E5-F95A-41EC-9673-FFDE80ECD623}"/>
    <cellStyle name="Salida 2 5 2 3 3 16" xfId="36365" xr:uid="{568DE5FD-100E-4A7B-B94A-99FC21731C84}"/>
    <cellStyle name="Salida 2 5 2 3 3 17" xfId="36366" xr:uid="{2E290DBA-9077-47D8-BDA7-BBA62175A73B}"/>
    <cellStyle name="Salida 2 5 2 3 3 18" xfId="36367" xr:uid="{62665FF9-1B5E-4CA3-858B-168C3CB7BA60}"/>
    <cellStyle name="Salida 2 5 2 3 3 19" xfId="36368" xr:uid="{DA779743-69C8-4272-A53F-9D19E8B6A763}"/>
    <cellStyle name="Salida 2 5 2 3 3 2" xfId="36369" xr:uid="{342F08DD-6029-47C6-8047-A0A9931C283D}"/>
    <cellStyle name="Salida 2 5 2 3 3 20" xfId="36370" xr:uid="{09FC8C4F-DBD6-422F-AF41-8A8800D103D7}"/>
    <cellStyle name="Salida 2 5 2 3 3 21" xfId="36371" xr:uid="{5C685426-B098-47AC-AEA4-961F6FDD8DFF}"/>
    <cellStyle name="Salida 2 5 2 3 3 22" xfId="36372" xr:uid="{685861AB-627C-48F8-BCD4-2CA0E845D557}"/>
    <cellStyle name="Salida 2 5 2 3 3 23" xfId="36373" xr:uid="{7C021C58-48C9-4828-880D-44F7E290A1D5}"/>
    <cellStyle name="Salida 2 5 2 3 3 24" xfId="36374" xr:uid="{FCCDCB4B-5088-4BED-A0EA-30358DF6EAB4}"/>
    <cellStyle name="Salida 2 5 2 3 3 25" xfId="36375" xr:uid="{12DD622A-8390-446C-8841-0DEC2DDDA902}"/>
    <cellStyle name="Salida 2 5 2 3 3 26" xfId="36376" xr:uid="{EEA153EF-74CE-4030-916D-4848895A8FA7}"/>
    <cellStyle name="Salida 2 5 2 3 3 27" xfId="36377" xr:uid="{478F6610-193F-4A59-9DE1-5DC9F0EDFA68}"/>
    <cellStyle name="Salida 2 5 2 3 3 28" xfId="36378" xr:uid="{99CCEB4C-65FD-4EA2-84B8-5425AD0897D0}"/>
    <cellStyle name="Salida 2 5 2 3 3 29" xfId="36379" xr:uid="{7C8BDAC6-0262-4E48-865D-0BDA423D9B34}"/>
    <cellStyle name="Salida 2 5 2 3 3 3" xfId="36380" xr:uid="{31B210CA-45E4-49B7-973F-644AF28E437B}"/>
    <cellStyle name="Salida 2 5 2 3 3 30" xfId="36381" xr:uid="{78017AF7-3C1B-435C-AC49-45721AE129E1}"/>
    <cellStyle name="Salida 2 5 2 3 3 31" xfId="36382" xr:uid="{F1DD5FB5-2F79-4088-A75E-589686565D80}"/>
    <cellStyle name="Salida 2 5 2 3 3 4" xfId="36383" xr:uid="{45753DBE-10A5-4B0F-B01C-337774B44E38}"/>
    <cellStyle name="Salida 2 5 2 3 3 5" xfId="36384" xr:uid="{2759C22B-70CA-4503-B202-A101B22B8C75}"/>
    <cellStyle name="Salida 2 5 2 3 3 6" xfId="36385" xr:uid="{5A92B3E8-E3F2-4406-B14F-BA5DCCC08D85}"/>
    <cellStyle name="Salida 2 5 2 3 3 7" xfId="36386" xr:uid="{1EFA4625-F859-4835-A124-EAA48EB53C83}"/>
    <cellStyle name="Salida 2 5 2 3 3 8" xfId="36387" xr:uid="{47EA4E77-0FA2-47A8-BD20-0A54B2A90F67}"/>
    <cellStyle name="Salida 2 5 2 3 3 9" xfId="36388" xr:uid="{3E148F91-1C5B-49CA-B439-15725AA3AF14}"/>
    <cellStyle name="Salida 2 5 2 3 30" xfId="36389" xr:uid="{D7030D1A-26F8-439A-AF05-C284484AC11D}"/>
    <cellStyle name="Salida 2 5 2 3 31" xfId="36390" xr:uid="{C5F23CE8-9F1D-40EC-AFED-E63EC2155838}"/>
    <cellStyle name="Salida 2 5 2 3 32" xfId="36391" xr:uid="{748F2BF4-297B-451B-B4E3-E27E168D2A47}"/>
    <cellStyle name="Salida 2 5 2 3 33" xfId="36392" xr:uid="{72DA143E-B6C1-4871-AEF4-3AD8E8A3DDF3}"/>
    <cellStyle name="Salida 2 5 2 3 4" xfId="36393" xr:uid="{91B12020-BBCF-4092-B3BF-E5E4A9C7AD98}"/>
    <cellStyle name="Salida 2 5 2 3 5" xfId="36394" xr:uid="{0D81C509-2725-400B-A555-EA6E9729EA42}"/>
    <cellStyle name="Salida 2 5 2 3 6" xfId="36395" xr:uid="{807D76E0-C8F0-4738-80E2-FA302F4558DA}"/>
    <cellStyle name="Salida 2 5 2 3 7" xfId="36396" xr:uid="{1088CB71-20CC-48B5-9635-296E9E2E30A2}"/>
    <cellStyle name="Salida 2 5 2 3 8" xfId="36397" xr:uid="{A0A12AB4-3B07-4F58-BD48-1C09F18BD266}"/>
    <cellStyle name="Salida 2 5 2 3 9" xfId="36398" xr:uid="{3D328407-8F31-46FA-B9F1-78A435E957DB}"/>
    <cellStyle name="Salida 2 5 2 30" xfId="36399" xr:uid="{1B481A35-A19A-4005-AE89-73385D1FEFB3}"/>
    <cellStyle name="Salida 2 5 2 31" xfId="36400" xr:uid="{78B5D389-F9F0-48D3-A781-4E2B9ED70876}"/>
    <cellStyle name="Salida 2 5 2 32" xfId="36401" xr:uid="{88F3F333-3DFF-49F6-B7A9-8AF4631E8A92}"/>
    <cellStyle name="Salida 2 5 2 33" xfId="36402" xr:uid="{95476F63-4C18-4EB8-B219-E2A2B99EE190}"/>
    <cellStyle name="Salida 2 5 2 34" xfId="36403" xr:uid="{436B8B48-30B2-48BD-8925-70F01891D17A}"/>
    <cellStyle name="Salida 2 5 2 35" xfId="36404" xr:uid="{10FFDEFB-B57A-4694-B682-E9ABED650B6B}"/>
    <cellStyle name="Salida 2 5 2 36" xfId="36405" xr:uid="{C4083B2A-6D2A-4E65-89DC-A122FE3B8C3C}"/>
    <cellStyle name="Salida 2 5 2 4" xfId="36406" xr:uid="{690D2E35-AFCB-49BA-A4ED-7D2FA4980592}"/>
    <cellStyle name="Salida 2 5 2 4 10" xfId="36407" xr:uid="{DB22CF0D-7B5D-4CD9-BA6D-9AEF26F068FF}"/>
    <cellStyle name="Salida 2 5 2 4 11" xfId="36408" xr:uid="{49801D6A-31AB-40D5-AAD6-1BA8CE5099C3}"/>
    <cellStyle name="Salida 2 5 2 4 12" xfId="36409" xr:uid="{6C8E3D37-22B3-4290-94C4-A6DF832138AE}"/>
    <cellStyle name="Salida 2 5 2 4 13" xfId="36410" xr:uid="{9BF8330D-9F31-4082-9879-9EC3D195033E}"/>
    <cellStyle name="Salida 2 5 2 4 14" xfId="36411" xr:uid="{CE24CBE9-A83A-491D-9D19-16C7FCD5F100}"/>
    <cellStyle name="Salida 2 5 2 4 15" xfId="36412" xr:uid="{34F59BD2-D50A-4BE4-8E69-C69AB961DB6E}"/>
    <cellStyle name="Salida 2 5 2 4 16" xfId="36413" xr:uid="{276BD590-40B8-4311-98C9-3634E9FD3B53}"/>
    <cellStyle name="Salida 2 5 2 4 17" xfId="36414" xr:uid="{D2D296D6-493B-47A9-A71C-80BBBA259553}"/>
    <cellStyle name="Salida 2 5 2 4 18" xfId="36415" xr:uid="{FC52AEB7-BC4C-447B-A3E6-EA259845A77E}"/>
    <cellStyle name="Salida 2 5 2 4 19" xfId="36416" xr:uid="{41DC0AED-2D34-402D-A718-70190D0A916E}"/>
    <cellStyle name="Salida 2 5 2 4 2" xfId="36417" xr:uid="{5A53F952-0EEB-4637-B9DB-C3E6DA30110A}"/>
    <cellStyle name="Salida 2 5 2 4 2 10" xfId="36418" xr:uid="{F9A7BC81-EA47-479A-8882-0244C4D4677C}"/>
    <cellStyle name="Salida 2 5 2 4 2 11" xfId="36419" xr:uid="{1CDE5288-AB22-4053-B7D2-D2A4A4914ADA}"/>
    <cellStyle name="Salida 2 5 2 4 2 12" xfId="36420" xr:uid="{B9EDEA4F-DD0C-4DA7-BFF8-64D648CC7E87}"/>
    <cellStyle name="Salida 2 5 2 4 2 13" xfId="36421" xr:uid="{95F1EEE5-6C09-4EA4-ADD3-635E02088D05}"/>
    <cellStyle name="Salida 2 5 2 4 2 14" xfId="36422" xr:uid="{12B4A24B-5A38-4FF9-A10B-014F7362885F}"/>
    <cellStyle name="Salida 2 5 2 4 2 15" xfId="36423" xr:uid="{9CD3BAA6-4D5F-46F1-968D-365FFEE65347}"/>
    <cellStyle name="Salida 2 5 2 4 2 16" xfId="36424" xr:uid="{0F0DED0C-B93C-44E6-A24E-C30B3F003911}"/>
    <cellStyle name="Salida 2 5 2 4 2 17" xfId="36425" xr:uid="{DC966A8F-ED76-4355-BCDE-158B2F46A22A}"/>
    <cellStyle name="Salida 2 5 2 4 2 18" xfId="36426" xr:uid="{A7DB7CD1-4905-4A87-9E0B-AAA5AA16D9D4}"/>
    <cellStyle name="Salida 2 5 2 4 2 19" xfId="36427" xr:uid="{11568E7F-2F77-4E2E-BC25-21669DAE222A}"/>
    <cellStyle name="Salida 2 5 2 4 2 2" xfId="36428" xr:uid="{EFFB413E-3E0F-4C8A-B9AB-BE33B96277A4}"/>
    <cellStyle name="Salida 2 5 2 4 2 20" xfId="36429" xr:uid="{BA312682-7F25-4314-A158-EBD963AF0141}"/>
    <cellStyle name="Salida 2 5 2 4 2 21" xfId="36430" xr:uid="{483EDB42-C9B0-4FF4-8110-45BEF7B052D8}"/>
    <cellStyle name="Salida 2 5 2 4 2 22" xfId="36431" xr:uid="{9A94664B-2E70-4BA5-B009-31745A21B0BE}"/>
    <cellStyle name="Salida 2 5 2 4 2 23" xfId="36432" xr:uid="{A8ADB535-966E-4334-B517-48FD367A53BF}"/>
    <cellStyle name="Salida 2 5 2 4 2 24" xfId="36433" xr:uid="{AE3BEC27-831D-4FF7-BE13-D8806109CBE1}"/>
    <cellStyle name="Salida 2 5 2 4 2 25" xfId="36434" xr:uid="{B7CB694C-467C-444D-8638-4B6487B68307}"/>
    <cellStyle name="Salida 2 5 2 4 2 26" xfId="36435" xr:uid="{6FD3AA27-60D9-4E95-A694-3A0969DE6EBB}"/>
    <cellStyle name="Salida 2 5 2 4 2 27" xfId="36436" xr:uid="{86F55042-7D51-4ADE-906D-D0DC9228F9DB}"/>
    <cellStyle name="Salida 2 5 2 4 2 28" xfId="36437" xr:uid="{03B00195-DED3-45DA-BE6D-D482A01351F8}"/>
    <cellStyle name="Salida 2 5 2 4 2 29" xfId="36438" xr:uid="{E01AAF21-1FF1-4E96-8DC8-820811C29BED}"/>
    <cellStyle name="Salida 2 5 2 4 2 3" xfId="36439" xr:uid="{86BFAF57-A2D2-4030-80B9-2B98DC7BE92F}"/>
    <cellStyle name="Salida 2 5 2 4 2 30" xfId="36440" xr:uid="{0BF88FEF-05EE-462D-B3B9-76EE0F5D3FA0}"/>
    <cellStyle name="Salida 2 5 2 4 2 31" xfId="36441" xr:uid="{EEC23D89-D740-40F5-B269-CF4EE47AC88F}"/>
    <cellStyle name="Salida 2 5 2 4 2 4" xfId="36442" xr:uid="{71782C52-BC74-462A-B948-D51676F13722}"/>
    <cellStyle name="Salida 2 5 2 4 2 5" xfId="36443" xr:uid="{926C731E-8A2F-4114-8DFE-2FFCE0F3D560}"/>
    <cellStyle name="Salida 2 5 2 4 2 6" xfId="36444" xr:uid="{232EA083-A43C-48DA-A30A-9B67510ABDF2}"/>
    <cellStyle name="Salida 2 5 2 4 2 7" xfId="36445" xr:uid="{A67A9AFC-2201-4219-8316-775423BB426A}"/>
    <cellStyle name="Salida 2 5 2 4 2 8" xfId="36446" xr:uid="{A66C20C6-9518-4E20-BF80-43B1559D0073}"/>
    <cellStyle name="Salida 2 5 2 4 2 9" xfId="36447" xr:uid="{D7B20087-5CF8-4C1B-A999-94EC1E3EEA4C}"/>
    <cellStyle name="Salida 2 5 2 4 20" xfId="36448" xr:uid="{088926A9-30B9-434E-B4A8-792885F917C7}"/>
    <cellStyle name="Salida 2 5 2 4 21" xfId="36449" xr:uid="{2382C444-073F-45AA-AB7A-FCA4A53C3135}"/>
    <cellStyle name="Salida 2 5 2 4 22" xfId="36450" xr:uid="{A9C92C40-BC11-41B3-8988-582CA6B8962F}"/>
    <cellStyle name="Salida 2 5 2 4 23" xfId="36451" xr:uid="{902433B7-F3E9-4FD7-9BD3-63682B14760C}"/>
    <cellStyle name="Salida 2 5 2 4 24" xfId="36452" xr:uid="{379CE81B-DB67-46A5-9A2A-8AD8A688741F}"/>
    <cellStyle name="Salida 2 5 2 4 25" xfId="36453" xr:uid="{F957FB63-A3BA-48BD-91AE-3263A36FFF1F}"/>
    <cellStyle name="Salida 2 5 2 4 26" xfId="36454" xr:uid="{1D3BEA37-D610-438B-AFF4-3F0706853072}"/>
    <cellStyle name="Salida 2 5 2 4 27" xfId="36455" xr:uid="{372C4A17-37DF-4B27-AF28-36296889B0CA}"/>
    <cellStyle name="Salida 2 5 2 4 28" xfId="36456" xr:uid="{6CE4DBD2-12CF-432C-A0DA-C87CE1025959}"/>
    <cellStyle name="Salida 2 5 2 4 29" xfId="36457" xr:uid="{B15457CF-C8B9-4432-A6CD-E86F49C82C74}"/>
    <cellStyle name="Salida 2 5 2 4 3" xfId="36458" xr:uid="{2F38DEC4-A2DF-4FFA-B475-4D4F58006022}"/>
    <cellStyle name="Salida 2 5 2 4 3 10" xfId="36459" xr:uid="{88B921EB-A8A5-4C4D-873F-9B5122E4D2C8}"/>
    <cellStyle name="Salida 2 5 2 4 3 11" xfId="36460" xr:uid="{93C1543F-672D-494D-8942-372CC4C01519}"/>
    <cellStyle name="Salida 2 5 2 4 3 12" xfId="36461" xr:uid="{F3D24591-11D5-4F52-AE1D-16736B8D0577}"/>
    <cellStyle name="Salida 2 5 2 4 3 13" xfId="36462" xr:uid="{FF59F399-76D3-41DC-B753-EAC402FEF833}"/>
    <cellStyle name="Salida 2 5 2 4 3 14" xfId="36463" xr:uid="{676234F8-FCBF-49C3-9E0B-940C2B9D6161}"/>
    <cellStyle name="Salida 2 5 2 4 3 15" xfId="36464" xr:uid="{C272F7FF-6B37-466B-9278-4AA7D98DF185}"/>
    <cellStyle name="Salida 2 5 2 4 3 16" xfId="36465" xr:uid="{BE18D059-479C-44B7-983F-CBE0A410BEEC}"/>
    <cellStyle name="Salida 2 5 2 4 3 17" xfId="36466" xr:uid="{AE2DF5EF-EF43-468D-A81E-4581A08CB45D}"/>
    <cellStyle name="Salida 2 5 2 4 3 18" xfId="36467" xr:uid="{83C8E958-639D-4A86-A36D-25C7EE7A7C12}"/>
    <cellStyle name="Salida 2 5 2 4 3 19" xfId="36468" xr:uid="{53D6C9C4-B7CC-4E98-ADC5-EF2A6F70A50D}"/>
    <cellStyle name="Salida 2 5 2 4 3 2" xfId="36469" xr:uid="{8438F66D-9F46-4863-99A3-078B4ADAC821}"/>
    <cellStyle name="Salida 2 5 2 4 3 20" xfId="36470" xr:uid="{0A392D11-D2D9-4F32-94AD-1F0338180BDF}"/>
    <cellStyle name="Salida 2 5 2 4 3 21" xfId="36471" xr:uid="{3FF8E22E-6A86-4398-9AAD-CC890F5EE713}"/>
    <cellStyle name="Salida 2 5 2 4 3 22" xfId="36472" xr:uid="{E33043E8-2330-4B91-8EF3-86F73D793433}"/>
    <cellStyle name="Salida 2 5 2 4 3 23" xfId="36473" xr:uid="{105DD4BC-3C87-43BC-9728-B3C3DED95DAA}"/>
    <cellStyle name="Salida 2 5 2 4 3 24" xfId="36474" xr:uid="{8375857B-AC49-43A5-B31E-F69687374469}"/>
    <cellStyle name="Salida 2 5 2 4 3 25" xfId="36475" xr:uid="{EA25E7BA-2933-4FA2-95E1-7945533A3EEE}"/>
    <cellStyle name="Salida 2 5 2 4 3 26" xfId="36476" xr:uid="{9A60979A-798A-4556-BC42-4F52283888D3}"/>
    <cellStyle name="Salida 2 5 2 4 3 27" xfId="36477" xr:uid="{9DB70E81-3C72-4BB5-8408-E19D55837892}"/>
    <cellStyle name="Salida 2 5 2 4 3 28" xfId="36478" xr:uid="{A9B39318-A82E-4E2D-B274-975C570CD40C}"/>
    <cellStyle name="Salida 2 5 2 4 3 29" xfId="36479" xr:uid="{1C277602-AD9C-4635-874A-51DEC6B29DD8}"/>
    <cellStyle name="Salida 2 5 2 4 3 3" xfId="36480" xr:uid="{EB09BFA2-BAFF-4BD1-AB50-C49ECCE0C428}"/>
    <cellStyle name="Salida 2 5 2 4 3 30" xfId="36481" xr:uid="{103D34E0-8757-48A8-AD2B-6EB8F3103630}"/>
    <cellStyle name="Salida 2 5 2 4 3 31" xfId="36482" xr:uid="{76926A0B-DC1C-47A5-869E-C977149CBFB7}"/>
    <cellStyle name="Salida 2 5 2 4 3 4" xfId="36483" xr:uid="{8E0F9552-CD9B-489B-8088-F7E675B1C34E}"/>
    <cellStyle name="Salida 2 5 2 4 3 5" xfId="36484" xr:uid="{9BF54C1E-B806-4F76-92BF-A1E1064BDB3F}"/>
    <cellStyle name="Salida 2 5 2 4 3 6" xfId="36485" xr:uid="{CA051B75-BF2B-4709-90F9-037A4933655D}"/>
    <cellStyle name="Salida 2 5 2 4 3 7" xfId="36486" xr:uid="{50BDDFA3-210D-4447-9A37-2FF251C4EF5B}"/>
    <cellStyle name="Salida 2 5 2 4 3 8" xfId="36487" xr:uid="{C7AA6601-3E40-4484-9936-84B753244CE3}"/>
    <cellStyle name="Salida 2 5 2 4 3 9" xfId="36488" xr:uid="{CE0A5402-78B4-4E0B-9F3C-95FF10EDF8CD}"/>
    <cellStyle name="Salida 2 5 2 4 30" xfId="36489" xr:uid="{F553200E-80F5-42E0-AF1B-41E77065AF2E}"/>
    <cellStyle name="Salida 2 5 2 4 31" xfId="36490" xr:uid="{9F71C88D-A359-4858-8D08-C2AA5F94B61A}"/>
    <cellStyle name="Salida 2 5 2 4 32" xfId="36491" xr:uid="{267FF86B-7173-4FE5-BCB8-8BFA11ED0FF9}"/>
    <cellStyle name="Salida 2 5 2 4 33" xfId="36492" xr:uid="{8D9CDC53-5C6D-477C-AF3B-D6E775BE9AA2}"/>
    <cellStyle name="Salida 2 5 2 4 4" xfId="36493" xr:uid="{7DEA99E6-9B95-4209-9489-0025EF173BBD}"/>
    <cellStyle name="Salida 2 5 2 4 5" xfId="36494" xr:uid="{21C97DE2-ACFD-470A-B186-F403DEC102CF}"/>
    <cellStyle name="Salida 2 5 2 4 6" xfId="36495" xr:uid="{A01BCC5C-AA65-43B4-B27A-A5C95811BC07}"/>
    <cellStyle name="Salida 2 5 2 4 7" xfId="36496" xr:uid="{2FF828BF-8CBB-4D4C-AC49-4D8EB2E871CD}"/>
    <cellStyle name="Salida 2 5 2 4 8" xfId="36497" xr:uid="{D986E4F7-65D6-41E4-A54F-6E220B14BB0A}"/>
    <cellStyle name="Salida 2 5 2 4 9" xfId="36498" xr:uid="{B43EDBB2-E3C2-47DD-ABF3-DBC1C8906421}"/>
    <cellStyle name="Salida 2 5 2 5" xfId="36499" xr:uid="{C6449636-47B3-4579-AC78-53BC5A7AA66A}"/>
    <cellStyle name="Salida 2 5 2 5 10" xfId="36500" xr:uid="{8A771638-1B18-4DCD-A50C-56C6899C741E}"/>
    <cellStyle name="Salida 2 5 2 5 11" xfId="36501" xr:uid="{C257D59A-79BB-4023-ACEF-DA77F5A50F62}"/>
    <cellStyle name="Salida 2 5 2 5 12" xfId="36502" xr:uid="{7008D5E8-3884-481B-825A-ED98F84A421C}"/>
    <cellStyle name="Salida 2 5 2 5 13" xfId="36503" xr:uid="{CC63F54F-CAA8-417C-8F86-611032F2AEE2}"/>
    <cellStyle name="Salida 2 5 2 5 14" xfId="36504" xr:uid="{E1D79047-3BC6-4EAA-8ADE-F92B65212C8C}"/>
    <cellStyle name="Salida 2 5 2 5 15" xfId="36505" xr:uid="{35FDE933-1032-442C-8CE1-3C0E3C0EAF68}"/>
    <cellStyle name="Salida 2 5 2 5 16" xfId="36506" xr:uid="{DBD16364-F7B6-4914-9EF9-FB180BC108D1}"/>
    <cellStyle name="Salida 2 5 2 5 17" xfId="36507" xr:uid="{FAB80EBB-0B14-4944-AD62-F37EF17F1188}"/>
    <cellStyle name="Salida 2 5 2 5 18" xfId="36508" xr:uid="{CCDDFE41-2FD9-4B80-8CB8-D1F21E936B92}"/>
    <cellStyle name="Salida 2 5 2 5 19" xfId="36509" xr:uid="{F58C9253-475D-44F2-9DD1-9F194180046B}"/>
    <cellStyle name="Salida 2 5 2 5 2" xfId="36510" xr:uid="{6B35AA44-C0EB-42C4-A8F1-6ED0D693FE91}"/>
    <cellStyle name="Salida 2 5 2 5 20" xfId="36511" xr:uid="{96E322E7-397A-4C42-963F-BD25BD750FA7}"/>
    <cellStyle name="Salida 2 5 2 5 21" xfId="36512" xr:uid="{440BA4AF-0B49-4A0C-AD62-6680B6343452}"/>
    <cellStyle name="Salida 2 5 2 5 22" xfId="36513" xr:uid="{6625F17B-6CD5-4B21-AA25-55A786A09010}"/>
    <cellStyle name="Salida 2 5 2 5 23" xfId="36514" xr:uid="{D78FD603-1D17-4528-BDBC-8C099BEE6624}"/>
    <cellStyle name="Salida 2 5 2 5 24" xfId="36515" xr:uid="{F48F0E5B-DF06-4090-A427-BBF4812A6CBB}"/>
    <cellStyle name="Salida 2 5 2 5 25" xfId="36516" xr:uid="{2504F42E-1DAD-4B6E-8C5E-2E943CC142C4}"/>
    <cellStyle name="Salida 2 5 2 5 26" xfId="36517" xr:uid="{1B5CF85B-AE4E-4A46-B7CB-4CAB32C11111}"/>
    <cellStyle name="Salida 2 5 2 5 27" xfId="36518" xr:uid="{61793BDB-079E-479B-B8C1-672CC77B07A5}"/>
    <cellStyle name="Salida 2 5 2 5 28" xfId="36519" xr:uid="{B0E1520E-EA6D-43F9-A3BF-29B7ED826C57}"/>
    <cellStyle name="Salida 2 5 2 5 29" xfId="36520" xr:uid="{EDB207C5-53F3-4D79-B355-71807B4C39F6}"/>
    <cellStyle name="Salida 2 5 2 5 3" xfId="36521" xr:uid="{AF448DE6-F6F6-4C8B-B4EB-EAD6C99CBA4D}"/>
    <cellStyle name="Salida 2 5 2 5 30" xfId="36522" xr:uid="{1FE65663-C2A2-47C6-9BC9-B2C42AA27305}"/>
    <cellStyle name="Salida 2 5 2 5 31" xfId="36523" xr:uid="{4CDB6CA0-1C58-4121-A325-C71EE3468147}"/>
    <cellStyle name="Salida 2 5 2 5 4" xfId="36524" xr:uid="{C461177B-5031-4E13-B938-E17581DC172C}"/>
    <cellStyle name="Salida 2 5 2 5 5" xfId="36525" xr:uid="{F2D04850-E4FD-41A5-B245-73058D63FD0D}"/>
    <cellStyle name="Salida 2 5 2 5 6" xfId="36526" xr:uid="{2FC0D365-6A84-4F11-8AEC-152C9307A8CC}"/>
    <cellStyle name="Salida 2 5 2 5 7" xfId="36527" xr:uid="{F0A4E680-5E21-4A66-BB07-C75D6A3A2611}"/>
    <cellStyle name="Salida 2 5 2 5 8" xfId="36528" xr:uid="{17AB35E1-AA38-4120-8C69-FC14487FDD37}"/>
    <cellStyle name="Salida 2 5 2 5 9" xfId="36529" xr:uid="{E9C0838F-1F27-4272-850D-BF2F7378B00E}"/>
    <cellStyle name="Salida 2 5 2 6" xfId="36530" xr:uid="{6EC08159-951D-4220-A758-2218FDEFA609}"/>
    <cellStyle name="Salida 2 5 2 6 10" xfId="36531" xr:uid="{80A2959C-BACA-4BFA-854F-4BFD1EFFDF0E}"/>
    <cellStyle name="Salida 2 5 2 6 11" xfId="36532" xr:uid="{2FAC3FCB-1C5F-490E-BE82-228DABF06CBF}"/>
    <cellStyle name="Salida 2 5 2 6 12" xfId="36533" xr:uid="{2ABE7575-0B17-4E58-8576-EA3B106B2AAD}"/>
    <cellStyle name="Salida 2 5 2 6 13" xfId="36534" xr:uid="{85DE283E-92C9-47D0-9B04-2CEDC816494C}"/>
    <cellStyle name="Salida 2 5 2 6 14" xfId="36535" xr:uid="{44B0C8D3-05DF-40DC-A6DA-036DB6602AFF}"/>
    <cellStyle name="Salida 2 5 2 6 15" xfId="36536" xr:uid="{5370DE3A-F2E1-4E37-86D9-E540A1DE245F}"/>
    <cellStyle name="Salida 2 5 2 6 16" xfId="36537" xr:uid="{B36FECAA-DC77-4683-BDC8-BCDD254C5467}"/>
    <cellStyle name="Salida 2 5 2 6 17" xfId="36538" xr:uid="{E8E976E3-F532-4F69-8A0B-6C3215BF439E}"/>
    <cellStyle name="Salida 2 5 2 6 18" xfId="36539" xr:uid="{0A031013-DC71-43BA-97E1-250A37E2D8A5}"/>
    <cellStyle name="Salida 2 5 2 6 19" xfId="36540" xr:uid="{77A4D38F-E302-4E32-9D20-3D6CDF661E78}"/>
    <cellStyle name="Salida 2 5 2 6 2" xfId="36541" xr:uid="{E978D58A-C25C-438E-8714-AF34A45059DE}"/>
    <cellStyle name="Salida 2 5 2 6 20" xfId="36542" xr:uid="{84B08FA7-31C6-4949-A2C7-31F42F27CB65}"/>
    <cellStyle name="Salida 2 5 2 6 21" xfId="36543" xr:uid="{666DE45E-DC20-45C3-BE32-C9927406A55A}"/>
    <cellStyle name="Salida 2 5 2 6 22" xfId="36544" xr:uid="{797420A0-9170-4E94-8432-DDAB076751EA}"/>
    <cellStyle name="Salida 2 5 2 6 23" xfId="36545" xr:uid="{6D706851-7AD9-4F3C-A894-FC425FE550F9}"/>
    <cellStyle name="Salida 2 5 2 6 24" xfId="36546" xr:uid="{832B5BCA-8794-4904-B23C-7ECDA0893436}"/>
    <cellStyle name="Salida 2 5 2 6 25" xfId="36547" xr:uid="{F18871D2-5D2F-4A25-AE81-418C171E4E25}"/>
    <cellStyle name="Salida 2 5 2 6 26" xfId="36548" xr:uid="{264B556A-BBD5-4CD1-96FC-8F46F16F5034}"/>
    <cellStyle name="Salida 2 5 2 6 27" xfId="36549" xr:uid="{92371633-64DB-448D-9070-2141E35242C3}"/>
    <cellStyle name="Salida 2 5 2 6 28" xfId="36550" xr:uid="{3C1302F6-02FB-4D14-A7F9-E4628DE7FD71}"/>
    <cellStyle name="Salida 2 5 2 6 29" xfId="36551" xr:uid="{291CA02A-F3BB-4CC8-AD3D-6F57205CF11B}"/>
    <cellStyle name="Salida 2 5 2 6 3" xfId="36552" xr:uid="{A150689F-C8CF-4B0E-8264-7CA3B3EC2356}"/>
    <cellStyle name="Salida 2 5 2 6 30" xfId="36553" xr:uid="{18C60F7F-CC78-412E-9079-67ADCC0A542C}"/>
    <cellStyle name="Salida 2 5 2 6 31" xfId="36554" xr:uid="{9CD55ABE-1AD0-4579-8D5B-52BCA9A01DD8}"/>
    <cellStyle name="Salida 2 5 2 6 4" xfId="36555" xr:uid="{7E33D05B-236D-47BA-BE30-530FBAD79306}"/>
    <cellStyle name="Salida 2 5 2 6 5" xfId="36556" xr:uid="{FFBF15A5-AC8F-4D3F-BD1F-6BB019ED2F4F}"/>
    <cellStyle name="Salida 2 5 2 6 6" xfId="36557" xr:uid="{82DD6242-2626-4C3B-95AD-68A5928ECE4F}"/>
    <cellStyle name="Salida 2 5 2 6 7" xfId="36558" xr:uid="{1E062E04-8695-463F-B919-4E7308D15ABA}"/>
    <cellStyle name="Salida 2 5 2 6 8" xfId="36559" xr:uid="{2984F410-5C48-4B5F-8267-65F789AF88E6}"/>
    <cellStyle name="Salida 2 5 2 6 9" xfId="36560" xr:uid="{CAB60E83-D0F1-433B-9FE1-C28E78E84BE9}"/>
    <cellStyle name="Salida 2 5 2 7" xfId="36561" xr:uid="{AE8500B5-159A-469D-A8C4-B0AFC17DCF03}"/>
    <cellStyle name="Salida 2 5 2 8" xfId="36562" xr:uid="{CF2309CC-BBFF-4575-AF74-423D2E55D7AE}"/>
    <cellStyle name="Salida 2 5 2 9" xfId="36563" xr:uid="{A80EFDE3-3C55-4D08-AD83-7F2E2CD0F50C}"/>
    <cellStyle name="Salida 2 5 20" xfId="36564" xr:uid="{50211B0A-A682-49F6-840D-BD4B16C59D1E}"/>
    <cellStyle name="Salida 2 5 21" xfId="36565" xr:uid="{8EC9B9A1-C335-46BA-A516-0389FD26FE13}"/>
    <cellStyle name="Salida 2 5 22" xfId="36566" xr:uid="{84707111-4E0E-4411-B082-D03BC7E12352}"/>
    <cellStyle name="Salida 2 5 23" xfId="36567" xr:uid="{4A83F4FD-EAED-403D-915D-992200E70A07}"/>
    <cellStyle name="Salida 2 5 24" xfId="36568" xr:uid="{EA72CBAC-2F19-4EA1-A408-16015031C810}"/>
    <cellStyle name="Salida 2 5 25" xfId="36569" xr:uid="{33F594F5-F791-4D61-A8CC-1E17F38B49CA}"/>
    <cellStyle name="Salida 2 5 26" xfId="36570" xr:uid="{88D11835-1D52-4B49-BDBD-B7FFC4E6DDBA}"/>
    <cellStyle name="Salida 2 5 27" xfId="36571" xr:uid="{9D20560F-3B40-4749-81B9-2DC37501E6FB}"/>
    <cellStyle name="Salida 2 5 28" xfId="36572" xr:uid="{5F3079AB-8078-4D93-9B92-70FBAC3B0F73}"/>
    <cellStyle name="Salida 2 5 29" xfId="36573" xr:uid="{AA7B727A-4871-4E8F-B6DA-38D07DC82412}"/>
    <cellStyle name="Salida 2 5 3" xfId="36574" xr:uid="{7B13CE4D-71AD-4006-9B02-B7926D27CB65}"/>
    <cellStyle name="Salida 2 5 3 10" xfId="36575" xr:uid="{61A98466-4A3A-4385-97BC-2580FAF3552F}"/>
    <cellStyle name="Salida 2 5 3 11" xfId="36576" xr:uid="{619ACC83-6911-423A-831D-29311CA69425}"/>
    <cellStyle name="Salida 2 5 3 12" xfId="36577" xr:uid="{8A0DBE7A-9652-41EC-8443-5A23FD9AB34D}"/>
    <cellStyle name="Salida 2 5 3 13" xfId="36578" xr:uid="{46442616-5701-47DE-9520-B9E4D0FAC781}"/>
    <cellStyle name="Salida 2 5 3 14" xfId="36579" xr:uid="{6B904D4A-4F7B-45ED-AF33-3CE7F0291549}"/>
    <cellStyle name="Salida 2 5 3 15" xfId="36580" xr:uid="{BFCABABE-5432-4822-88B6-FDB00CF72801}"/>
    <cellStyle name="Salida 2 5 3 16" xfId="36581" xr:uid="{F0C51C75-5062-4989-AEBA-C37991D8D6A0}"/>
    <cellStyle name="Salida 2 5 3 17" xfId="36582" xr:uid="{87A20B63-32C5-44A5-B476-D8A0AF0C0ED0}"/>
    <cellStyle name="Salida 2 5 3 18" xfId="36583" xr:uid="{57E9C7C1-063C-4999-A049-CD5BB4F0EEE5}"/>
    <cellStyle name="Salida 2 5 3 19" xfId="36584" xr:uid="{EABF5965-29BA-4664-8311-8D053FBA8682}"/>
    <cellStyle name="Salida 2 5 3 2" xfId="36585" xr:uid="{5A50133E-2E80-4EAA-AB4B-C1099E8913E5}"/>
    <cellStyle name="Salida 2 5 3 2 10" xfId="36586" xr:uid="{8D28FE89-31B8-4248-BDC1-CCCF577E47E7}"/>
    <cellStyle name="Salida 2 5 3 2 11" xfId="36587" xr:uid="{6329AF45-26AF-478D-BCCD-F9D64390E70F}"/>
    <cellStyle name="Salida 2 5 3 2 12" xfId="36588" xr:uid="{E0965878-BFB4-4EB7-AAC6-C8A9800AA89E}"/>
    <cellStyle name="Salida 2 5 3 2 13" xfId="36589" xr:uid="{9F874FBF-CA47-4F21-816D-2DCC4225CC3E}"/>
    <cellStyle name="Salida 2 5 3 2 14" xfId="36590" xr:uid="{99FFDF87-126C-40C6-964D-86D57CFBE0EF}"/>
    <cellStyle name="Salida 2 5 3 2 15" xfId="36591" xr:uid="{07EFED96-6B0E-44D5-9D5D-3CD58A412C0E}"/>
    <cellStyle name="Salida 2 5 3 2 16" xfId="36592" xr:uid="{3EC72469-6D8D-4488-B8D0-C172A7D08668}"/>
    <cellStyle name="Salida 2 5 3 2 17" xfId="36593" xr:uid="{D6A1FF10-66C9-433E-8A61-62A1142CD4B9}"/>
    <cellStyle name="Salida 2 5 3 2 18" xfId="36594" xr:uid="{8EA153BB-9D02-4236-9626-B14FEA118835}"/>
    <cellStyle name="Salida 2 5 3 2 19" xfId="36595" xr:uid="{24F72BBC-BABE-476D-9F41-AB5ADD37D134}"/>
    <cellStyle name="Salida 2 5 3 2 2" xfId="36596" xr:uid="{7A3DD8EF-7B5F-481E-AD65-65411736CC8C}"/>
    <cellStyle name="Salida 2 5 3 2 20" xfId="36597" xr:uid="{A46C1C21-FF5E-46B3-8386-4C324C6F34DB}"/>
    <cellStyle name="Salida 2 5 3 2 21" xfId="36598" xr:uid="{70D923BF-F6BB-4EF2-BD81-B7F6A7508E81}"/>
    <cellStyle name="Salida 2 5 3 2 22" xfId="36599" xr:uid="{B42759EC-0D8F-49EA-99E9-73338C62D0F9}"/>
    <cellStyle name="Salida 2 5 3 2 23" xfId="36600" xr:uid="{5A7DDDF3-47FD-4E86-BC79-299CD0070B3C}"/>
    <cellStyle name="Salida 2 5 3 2 24" xfId="36601" xr:uid="{0B74E4A3-6F46-4764-B67B-AC95F5D3286C}"/>
    <cellStyle name="Salida 2 5 3 2 25" xfId="36602" xr:uid="{E746EB75-C5A4-44CA-804C-4E78AA2E56A1}"/>
    <cellStyle name="Salida 2 5 3 2 26" xfId="36603" xr:uid="{EAB38673-DF8D-4EE2-BF03-53B7168C40F8}"/>
    <cellStyle name="Salida 2 5 3 2 27" xfId="36604" xr:uid="{D97DBEF4-BCD4-40D5-B52B-E811F155A104}"/>
    <cellStyle name="Salida 2 5 3 2 28" xfId="36605" xr:uid="{CC5A7A9E-2DCF-467B-A641-DF081BE333FD}"/>
    <cellStyle name="Salida 2 5 3 2 29" xfId="36606" xr:uid="{A66F86C9-FF25-4774-8692-CBC0440077B7}"/>
    <cellStyle name="Salida 2 5 3 2 3" xfId="36607" xr:uid="{BA684FEA-F151-4808-ADF4-B1CB03A7AAD9}"/>
    <cellStyle name="Salida 2 5 3 2 30" xfId="36608" xr:uid="{A1DC68F8-C529-4DFF-9FC7-3620EF3D989C}"/>
    <cellStyle name="Salida 2 5 3 2 31" xfId="36609" xr:uid="{9B7DD589-1955-45E8-84B7-3D1EAA06C654}"/>
    <cellStyle name="Salida 2 5 3 2 4" xfId="36610" xr:uid="{D8052F5A-8B1A-4485-B07B-C94CCD0D990A}"/>
    <cellStyle name="Salida 2 5 3 2 5" xfId="36611" xr:uid="{9D591406-E116-43CD-8EA4-346EE572E04B}"/>
    <cellStyle name="Salida 2 5 3 2 6" xfId="36612" xr:uid="{38E73519-EEE0-4E5F-978E-A02128889F22}"/>
    <cellStyle name="Salida 2 5 3 2 7" xfId="36613" xr:uid="{C1FC19F8-FA0E-4167-8D7B-11F5C4F35F9F}"/>
    <cellStyle name="Salida 2 5 3 2 8" xfId="36614" xr:uid="{A1A5700B-1D80-486B-906C-9A6FE77EEB29}"/>
    <cellStyle name="Salida 2 5 3 2 9" xfId="36615" xr:uid="{9EC97E89-218B-4D1A-A99F-B6255F741C6A}"/>
    <cellStyle name="Salida 2 5 3 20" xfId="36616" xr:uid="{31254634-9BA8-4062-958A-DB0AFDB51B4F}"/>
    <cellStyle name="Salida 2 5 3 21" xfId="36617" xr:uid="{A7A02F73-CEBB-48F8-B45E-12C9FDC40D4C}"/>
    <cellStyle name="Salida 2 5 3 22" xfId="36618" xr:uid="{106DEFB4-35D9-426D-B357-1818075DCDC7}"/>
    <cellStyle name="Salida 2 5 3 23" xfId="36619" xr:uid="{6FA0D750-FB05-4687-B482-97C82796CBA0}"/>
    <cellStyle name="Salida 2 5 3 24" xfId="36620" xr:uid="{8075D647-E9F5-4C3B-9E9E-C74E32D12805}"/>
    <cellStyle name="Salida 2 5 3 25" xfId="36621" xr:uid="{00AC8BC3-35D9-41CB-A1DA-C29C6A195DC5}"/>
    <cellStyle name="Salida 2 5 3 26" xfId="36622" xr:uid="{60C07547-CAD4-43DA-8DA1-3AF93A9EA407}"/>
    <cellStyle name="Salida 2 5 3 27" xfId="36623" xr:uid="{775DB43C-57B3-42F0-B6C9-90F50C71AD35}"/>
    <cellStyle name="Salida 2 5 3 28" xfId="36624" xr:uid="{D5F35F13-42D2-4575-8112-47127AE725A7}"/>
    <cellStyle name="Salida 2 5 3 29" xfId="36625" xr:uid="{E80A5BD0-04FC-4450-84E2-CE18E7637AC4}"/>
    <cellStyle name="Salida 2 5 3 3" xfId="36626" xr:uid="{349089FC-618C-4D02-942A-155CDE7ECC28}"/>
    <cellStyle name="Salida 2 5 3 3 10" xfId="36627" xr:uid="{83682529-2800-43D4-AE90-59CFD01A8CF9}"/>
    <cellStyle name="Salida 2 5 3 3 11" xfId="36628" xr:uid="{55848690-85DE-4AFF-A3EA-B721D89FC8CE}"/>
    <cellStyle name="Salida 2 5 3 3 12" xfId="36629" xr:uid="{AD113D86-4D20-4E48-8F6D-D1AE26BA0431}"/>
    <cellStyle name="Salida 2 5 3 3 13" xfId="36630" xr:uid="{5A376D28-0FEC-40B0-9498-0066969B61EC}"/>
    <cellStyle name="Salida 2 5 3 3 14" xfId="36631" xr:uid="{CED73A6E-D5A0-4171-933A-81D0422397DC}"/>
    <cellStyle name="Salida 2 5 3 3 15" xfId="36632" xr:uid="{B2EA4FE0-4294-46FC-BAB7-CA1018AA26D3}"/>
    <cellStyle name="Salida 2 5 3 3 16" xfId="36633" xr:uid="{96632120-0350-4455-9F9D-16B65E218ABF}"/>
    <cellStyle name="Salida 2 5 3 3 17" xfId="36634" xr:uid="{8B74E9AD-656B-48B8-8CBE-E31A887BEFAB}"/>
    <cellStyle name="Salida 2 5 3 3 18" xfId="36635" xr:uid="{3050027D-0DA5-4F11-B47E-37AA8A132D60}"/>
    <cellStyle name="Salida 2 5 3 3 19" xfId="36636" xr:uid="{59B38CCA-482D-4BAC-B125-60BE7E4C6933}"/>
    <cellStyle name="Salida 2 5 3 3 2" xfId="36637" xr:uid="{0BF44DF0-B8D3-4B46-A3FC-AFD0661F309F}"/>
    <cellStyle name="Salida 2 5 3 3 20" xfId="36638" xr:uid="{7E295024-15F4-4C5A-B3E0-188AFBA0D2CF}"/>
    <cellStyle name="Salida 2 5 3 3 21" xfId="36639" xr:uid="{AC28933A-3C46-428F-9690-4629F4413E0B}"/>
    <cellStyle name="Salida 2 5 3 3 22" xfId="36640" xr:uid="{E1315EFA-9C0D-425F-99D2-5FA653F94710}"/>
    <cellStyle name="Salida 2 5 3 3 23" xfId="36641" xr:uid="{CF3685EF-4449-4587-9BF1-263489B1DC43}"/>
    <cellStyle name="Salida 2 5 3 3 24" xfId="36642" xr:uid="{721786E5-693B-4AD7-BD45-21E1AA4BD395}"/>
    <cellStyle name="Salida 2 5 3 3 25" xfId="36643" xr:uid="{83AC0AEF-F6C3-4EA4-9BCD-9E670BFC05F7}"/>
    <cellStyle name="Salida 2 5 3 3 26" xfId="36644" xr:uid="{88ED25CF-CDA7-4848-93A7-3EC4CC9DAD28}"/>
    <cellStyle name="Salida 2 5 3 3 27" xfId="36645" xr:uid="{54D16DB9-0DBF-4A9F-A97F-80851AE46A1B}"/>
    <cellStyle name="Salida 2 5 3 3 28" xfId="36646" xr:uid="{89625546-9BA1-4AEF-A620-1187BC78404E}"/>
    <cellStyle name="Salida 2 5 3 3 29" xfId="36647" xr:uid="{C4678B56-B073-430C-B72F-F4ED25470CA0}"/>
    <cellStyle name="Salida 2 5 3 3 3" xfId="36648" xr:uid="{9CCB51FA-C516-4E09-ACEC-DA78780020EA}"/>
    <cellStyle name="Salida 2 5 3 3 30" xfId="36649" xr:uid="{55264A28-9EC6-4839-B5EC-2A102E02A54E}"/>
    <cellStyle name="Salida 2 5 3 3 31" xfId="36650" xr:uid="{6D98A1B1-CE6C-4311-A15D-A6AB71A04E4F}"/>
    <cellStyle name="Salida 2 5 3 3 4" xfId="36651" xr:uid="{3156D322-432E-4BEB-8073-7F00D840935B}"/>
    <cellStyle name="Salida 2 5 3 3 5" xfId="36652" xr:uid="{216EDBF3-E36D-471B-9435-880AE0F450EF}"/>
    <cellStyle name="Salida 2 5 3 3 6" xfId="36653" xr:uid="{7095E79B-A21D-4DBF-A2AA-DD00A30F8312}"/>
    <cellStyle name="Salida 2 5 3 3 7" xfId="36654" xr:uid="{B4C9EB3F-648D-4E45-8A87-1967DA78A85F}"/>
    <cellStyle name="Salida 2 5 3 3 8" xfId="36655" xr:uid="{3C1E490C-0946-4231-9F16-6E3E089515E2}"/>
    <cellStyle name="Salida 2 5 3 3 9" xfId="36656" xr:uid="{2A6BF55F-9CD9-4CE6-AAF9-8A325B393759}"/>
    <cellStyle name="Salida 2 5 3 30" xfId="36657" xr:uid="{27BE98BE-1AD3-4D0D-AC38-9D7E21E65AAA}"/>
    <cellStyle name="Salida 2 5 3 31" xfId="36658" xr:uid="{5A932241-15EC-4385-B3D8-CEA582B0B5AA}"/>
    <cellStyle name="Salida 2 5 3 32" xfId="36659" xr:uid="{EAFC6C38-799F-460F-AED2-68835E02514A}"/>
    <cellStyle name="Salida 2 5 3 33" xfId="36660" xr:uid="{27F9785E-609C-4FA8-B52C-25BE9F0CABD4}"/>
    <cellStyle name="Salida 2 5 3 4" xfId="36661" xr:uid="{31BBE00F-FF96-4DAC-8F37-03C894F79B38}"/>
    <cellStyle name="Salida 2 5 3 5" xfId="36662" xr:uid="{C5A862E1-5284-4D13-9894-3E1C47B6B9F6}"/>
    <cellStyle name="Salida 2 5 3 6" xfId="36663" xr:uid="{569DE2C0-6493-4974-94F1-68CE3BF667C7}"/>
    <cellStyle name="Salida 2 5 3 7" xfId="36664" xr:uid="{6AAEB77C-D4A3-485F-AE2F-DA668057315C}"/>
    <cellStyle name="Salida 2 5 3 8" xfId="36665" xr:uid="{F0C6DACC-7A25-42BE-AC9B-ED36A16D5E2F}"/>
    <cellStyle name="Salida 2 5 3 9" xfId="36666" xr:uid="{F4E704E0-527B-4E4C-9886-F6283BBF2EF1}"/>
    <cellStyle name="Salida 2 5 30" xfId="36667" xr:uid="{62EFAB8A-9EF4-40D5-BFF6-ED5C5555495C}"/>
    <cellStyle name="Salida 2 5 31" xfId="36668" xr:uid="{A2B6959A-CED4-4172-97BC-18F6DAA39EB4}"/>
    <cellStyle name="Salida 2 5 32" xfId="36669" xr:uid="{4538D6E3-7F6C-4E22-8FA7-749800CB28A9}"/>
    <cellStyle name="Salida 2 5 33" xfId="36670" xr:uid="{D260C1CD-D18D-4B8D-8B9D-34A60624F7ED}"/>
    <cellStyle name="Salida 2 5 34" xfId="36671" xr:uid="{40E866D8-C18D-4B14-B8AE-FBB37FD2E60C}"/>
    <cellStyle name="Salida 2 5 35" xfId="36672" xr:uid="{6592F767-A025-4078-98EF-5F16ADF3B45A}"/>
    <cellStyle name="Salida 2 5 36" xfId="36673" xr:uid="{19E5BC50-3E4D-4185-9B6D-A4E5EE351535}"/>
    <cellStyle name="Salida 2 5 37" xfId="36674" xr:uid="{F4BE4886-BEDA-4EB9-8D8E-27A6FB911396}"/>
    <cellStyle name="Salida 2 5 4" xfId="36675" xr:uid="{26278CDB-6E46-4E87-BBEF-6559B52037C3}"/>
    <cellStyle name="Salida 2 5 4 10" xfId="36676" xr:uid="{3A994203-3C84-49B8-A47B-4F3A855AB884}"/>
    <cellStyle name="Salida 2 5 4 11" xfId="36677" xr:uid="{52D02EB6-6A10-4ECC-BE1B-0611038BF2CE}"/>
    <cellStyle name="Salida 2 5 4 12" xfId="36678" xr:uid="{0AC969D3-B802-4E47-8EC0-750E2E18BA5C}"/>
    <cellStyle name="Salida 2 5 4 13" xfId="36679" xr:uid="{B7E93F1A-7AEA-4A37-BE0D-6F58992E37E6}"/>
    <cellStyle name="Salida 2 5 4 14" xfId="36680" xr:uid="{0240AA2F-5B87-422B-A421-DE1014182C9F}"/>
    <cellStyle name="Salida 2 5 4 15" xfId="36681" xr:uid="{0B634414-3DAB-4F05-A0DD-B250A933D7B2}"/>
    <cellStyle name="Salida 2 5 4 16" xfId="36682" xr:uid="{18A2D5B4-FE72-460C-93BC-CD9C04FA5737}"/>
    <cellStyle name="Salida 2 5 4 17" xfId="36683" xr:uid="{E1478FB6-BFC4-4C45-99F8-094E5FDC7A0F}"/>
    <cellStyle name="Salida 2 5 4 18" xfId="36684" xr:uid="{5DF3A1E2-7DC1-4A1C-8452-967D4D269AC8}"/>
    <cellStyle name="Salida 2 5 4 19" xfId="36685" xr:uid="{2E451F49-FCBF-41CD-BEB3-9E67C60DEE58}"/>
    <cellStyle name="Salida 2 5 4 2" xfId="36686" xr:uid="{DA11A78E-3BF5-4111-A396-ACDAAAF2625C}"/>
    <cellStyle name="Salida 2 5 4 2 10" xfId="36687" xr:uid="{E3CE752E-98BC-4C7E-9269-67BE9D2076BB}"/>
    <cellStyle name="Salida 2 5 4 2 11" xfId="36688" xr:uid="{674A7863-7183-4240-AC88-3DC7AC2C2322}"/>
    <cellStyle name="Salida 2 5 4 2 12" xfId="36689" xr:uid="{7DF0DB69-3D24-40AD-A405-F09C5263A085}"/>
    <cellStyle name="Salida 2 5 4 2 13" xfId="36690" xr:uid="{C32E0226-791F-4CCE-8CD0-DC1D627B3651}"/>
    <cellStyle name="Salida 2 5 4 2 14" xfId="36691" xr:uid="{D21CFE22-61FD-48BA-8EB2-5272C2260B38}"/>
    <cellStyle name="Salida 2 5 4 2 15" xfId="36692" xr:uid="{B47996E3-DB61-433A-8948-16F80803D84D}"/>
    <cellStyle name="Salida 2 5 4 2 16" xfId="36693" xr:uid="{214285FC-AB5C-4F65-9868-B7FA885DFE6A}"/>
    <cellStyle name="Salida 2 5 4 2 17" xfId="36694" xr:uid="{87708FCB-490E-4D5C-9EBE-4266209AD566}"/>
    <cellStyle name="Salida 2 5 4 2 18" xfId="36695" xr:uid="{78280698-CC8B-4BA9-A181-9A78CD1CA045}"/>
    <cellStyle name="Salida 2 5 4 2 19" xfId="36696" xr:uid="{C44466F1-25DD-460A-A023-ED85108A3B11}"/>
    <cellStyle name="Salida 2 5 4 2 2" xfId="36697" xr:uid="{AB332653-B303-4E25-BF40-9EB6578BA7E9}"/>
    <cellStyle name="Salida 2 5 4 2 20" xfId="36698" xr:uid="{D4D0E9E6-595F-41B3-9247-E27E0B10EF59}"/>
    <cellStyle name="Salida 2 5 4 2 21" xfId="36699" xr:uid="{2E1D3C27-67BC-4515-BCA7-26B94767FAA3}"/>
    <cellStyle name="Salida 2 5 4 2 22" xfId="36700" xr:uid="{56095C06-7FC5-4C20-8F4A-79BDF792591F}"/>
    <cellStyle name="Salida 2 5 4 2 23" xfId="36701" xr:uid="{908EECCD-B6C5-4F3B-95BE-BA1AAB1629C0}"/>
    <cellStyle name="Salida 2 5 4 2 24" xfId="36702" xr:uid="{ADED0B28-FBE7-4A73-9751-44D867DA8511}"/>
    <cellStyle name="Salida 2 5 4 2 25" xfId="36703" xr:uid="{C7ED8924-2E28-4B61-9720-C9817ED545F4}"/>
    <cellStyle name="Salida 2 5 4 2 26" xfId="36704" xr:uid="{CB0CB895-AD36-49AB-BD76-4EFAD5980FCA}"/>
    <cellStyle name="Salida 2 5 4 2 27" xfId="36705" xr:uid="{C3863515-1503-4D1F-A04E-7660F877389A}"/>
    <cellStyle name="Salida 2 5 4 2 28" xfId="36706" xr:uid="{68832E30-441E-43EF-BC9D-4DBBA50E1E60}"/>
    <cellStyle name="Salida 2 5 4 2 29" xfId="36707" xr:uid="{08C22D1B-15F7-424C-AD30-82A15E62B56B}"/>
    <cellStyle name="Salida 2 5 4 2 3" xfId="36708" xr:uid="{5A581C73-2756-4DE6-9952-E902852950A6}"/>
    <cellStyle name="Salida 2 5 4 2 30" xfId="36709" xr:uid="{80775AE4-B0C5-4E0F-BC93-72F658F00C6F}"/>
    <cellStyle name="Salida 2 5 4 2 31" xfId="36710" xr:uid="{78239E57-5CD4-4CED-BE78-672A9B24F193}"/>
    <cellStyle name="Salida 2 5 4 2 4" xfId="36711" xr:uid="{624B6190-8066-4324-9068-E1006C1B9B03}"/>
    <cellStyle name="Salida 2 5 4 2 5" xfId="36712" xr:uid="{E654E10F-A595-4C20-8F0D-FA40B9DB151B}"/>
    <cellStyle name="Salida 2 5 4 2 6" xfId="36713" xr:uid="{188AE7FC-1F77-46D1-93E9-7E9E3CC33D99}"/>
    <cellStyle name="Salida 2 5 4 2 7" xfId="36714" xr:uid="{B7B2782C-2E36-4B1B-AE15-AE6F389D4714}"/>
    <cellStyle name="Salida 2 5 4 2 8" xfId="36715" xr:uid="{F1FEDECF-E427-4D96-8C1D-86EDC62786C3}"/>
    <cellStyle name="Salida 2 5 4 2 9" xfId="36716" xr:uid="{F0B4CC66-1804-4A78-BF2F-E074E9C6B65C}"/>
    <cellStyle name="Salida 2 5 4 20" xfId="36717" xr:uid="{1643D3F5-0846-4BE6-928D-483A85BAADA0}"/>
    <cellStyle name="Salida 2 5 4 21" xfId="36718" xr:uid="{52AB9FFB-A983-495C-825D-A8D9D0461B33}"/>
    <cellStyle name="Salida 2 5 4 22" xfId="36719" xr:uid="{942D32AF-13F4-44F6-B89F-3F92C9361C2C}"/>
    <cellStyle name="Salida 2 5 4 23" xfId="36720" xr:uid="{B92CE796-C82D-4A4A-9F45-EA2A2FF275FF}"/>
    <cellStyle name="Salida 2 5 4 24" xfId="36721" xr:uid="{A5DBCB08-8DA1-4844-B1C7-EA32305FEFEA}"/>
    <cellStyle name="Salida 2 5 4 25" xfId="36722" xr:uid="{088E321D-04FC-4653-9FF2-1DF549665B63}"/>
    <cellStyle name="Salida 2 5 4 26" xfId="36723" xr:uid="{B9AE91D8-F7F1-4315-93DB-0E8AE61078D4}"/>
    <cellStyle name="Salida 2 5 4 27" xfId="36724" xr:uid="{6A109C38-DBD4-4BC4-A96F-88FDEFE93627}"/>
    <cellStyle name="Salida 2 5 4 28" xfId="36725" xr:uid="{825C5188-5CC4-4EBD-B849-28F98627A15A}"/>
    <cellStyle name="Salida 2 5 4 29" xfId="36726" xr:uid="{A02D679C-A4A3-48A1-8F49-11F824CE5C3C}"/>
    <cellStyle name="Salida 2 5 4 3" xfId="36727" xr:uid="{455FF082-FA4E-4658-BB0F-AA7E641F9883}"/>
    <cellStyle name="Salida 2 5 4 3 10" xfId="36728" xr:uid="{A7EB02AA-11EA-48EC-8AE0-20AA6FD117CD}"/>
    <cellStyle name="Salida 2 5 4 3 11" xfId="36729" xr:uid="{679F3718-EDE3-4F6F-ADE0-E687977EB4BB}"/>
    <cellStyle name="Salida 2 5 4 3 12" xfId="36730" xr:uid="{63B00084-E826-48A0-A537-7D2F6C984E2F}"/>
    <cellStyle name="Salida 2 5 4 3 13" xfId="36731" xr:uid="{44FE1781-9686-44C0-9E13-955B5BCE4B0C}"/>
    <cellStyle name="Salida 2 5 4 3 14" xfId="36732" xr:uid="{7D5E7AFD-6095-4D12-8DF2-6C74D7D04E80}"/>
    <cellStyle name="Salida 2 5 4 3 15" xfId="36733" xr:uid="{7E2683A0-E1F6-4024-A91F-84F173AEA414}"/>
    <cellStyle name="Salida 2 5 4 3 16" xfId="36734" xr:uid="{EE8A2A2D-CB1B-4D2C-8A95-55D0DAF1D475}"/>
    <cellStyle name="Salida 2 5 4 3 17" xfId="36735" xr:uid="{EA79864B-E51A-4446-84F1-859169A02341}"/>
    <cellStyle name="Salida 2 5 4 3 18" xfId="36736" xr:uid="{380701AF-F3B9-440E-B604-3C40A67417B7}"/>
    <cellStyle name="Salida 2 5 4 3 19" xfId="36737" xr:uid="{D099DFB4-474A-4BF4-90CB-0354364A14C9}"/>
    <cellStyle name="Salida 2 5 4 3 2" xfId="36738" xr:uid="{73E46A6F-EF88-4009-9391-3D31C023AFCD}"/>
    <cellStyle name="Salida 2 5 4 3 20" xfId="36739" xr:uid="{2250D456-069D-4EA0-B2AC-184E682BE1FF}"/>
    <cellStyle name="Salida 2 5 4 3 21" xfId="36740" xr:uid="{E83C299D-D0EA-43FE-84B0-B71AC653058C}"/>
    <cellStyle name="Salida 2 5 4 3 22" xfId="36741" xr:uid="{42F61013-E880-4FAB-BED5-B5CF321B78AC}"/>
    <cellStyle name="Salida 2 5 4 3 23" xfId="36742" xr:uid="{EAF7808A-1CFF-4356-9422-170C02D45A03}"/>
    <cellStyle name="Salida 2 5 4 3 24" xfId="36743" xr:uid="{CD06C796-8B22-4F50-A367-99B2EB6E625A}"/>
    <cellStyle name="Salida 2 5 4 3 25" xfId="36744" xr:uid="{343DA8AC-FFD6-40BB-ACA2-18D3EE8F02DC}"/>
    <cellStyle name="Salida 2 5 4 3 26" xfId="36745" xr:uid="{1134391A-E4BB-488F-9BAB-7CB95A24A2A2}"/>
    <cellStyle name="Salida 2 5 4 3 27" xfId="36746" xr:uid="{5F356512-C2AD-4822-90EF-A74ADB20561B}"/>
    <cellStyle name="Salida 2 5 4 3 28" xfId="36747" xr:uid="{F048A067-1ADF-4746-A4F7-97846C27CC8F}"/>
    <cellStyle name="Salida 2 5 4 3 29" xfId="36748" xr:uid="{01B0889C-A74A-4A49-9005-A96639904EF4}"/>
    <cellStyle name="Salida 2 5 4 3 3" xfId="36749" xr:uid="{FC65494D-96D6-4EED-9409-A2C026317065}"/>
    <cellStyle name="Salida 2 5 4 3 30" xfId="36750" xr:uid="{02562247-5FC3-4180-8CB9-0A667D0BCE29}"/>
    <cellStyle name="Salida 2 5 4 3 31" xfId="36751" xr:uid="{4A890B3A-8C45-4DFD-8FB8-251E8F7DB834}"/>
    <cellStyle name="Salida 2 5 4 3 4" xfId="36752" xr:uid="{4DFB6B93-4635-47DA-93B5-66775AC5B76A}"/>
    <cellStyle name="Salida 2 5 4 3 5" xfId="36753" xr:uid="{FA9A4AF0-3841-40EB-9C58-3A19E9E34B92}"/>
    <cellStyle name="Salida 2 5 4 3 6" xfId="36754" xr:uid="{10A7C978-33C6-49A1-835B-DD4D540BF108}"/>
    <cellStyle name="Salida 2 5 4 3 7" xfId="36755" xr:uid="{D2821EA6-8D00-4613-9C6E-42C07C8972B7}"/>
    <cellStyle name="Salida 2 5 4 3 8" xfId="36756" xr:uid="{7A3E2630-059D-43A0-BCA1-0489989BE947}"/>
    <cellStyle name="Salida 2 5 4 3 9" xfId="36757" xr:uid="{E300D583-0B70-4E6B-B84A-C70E3DD601A9}"/>
    <cellStyle name="Salida 2 5 4 30" xfId="36758" xr:uid="{49D184A5-A31A-4F47-A862-50019C3A2484}"/>
    <cellStyle name="Salida 2 5 4 31" xfId="36759" xr:uid="{140666EB-261E-4411-81BA-2B596EF41D52}"/>
    <cellStyle name="Salida 2 5 4 32" xfId="36760" xr:uid="{157B2DD1-7E73-41E2-8E68-03E518506E7A}"/>
    <cellStyle name="Salida 2 5 4 33" xfId="36761" xr:uid="{48DCFD32-9827-42B0-B11C-AC6896395E35}"/>
    <cellStyle name="Salida 2 5 4 4" xfId="36762" xr:uid="{EE2A4F7A-2290-4FE7-9B43-083FA079E081}"/>
    <cellStyle name="Salida 2 5 4 5" xfId="36763" xr:uid="{35D29BBB-8B45-4DBF-AAA6-E646251CF9A7}"/>
    <cellStyle name="Salida 2 5 4 6" xfId="36764" xr:uid="{9CA13A86-400E-4210-A731-899832F0A7BD}"/>
    <cellStyle name="Salida 2 5 4 7" xfId="36765" xr:uid="{01F1DFCC-4EB4-498E-B454-533BE6C2F327}"/>
    <cellStyle name="Salida 2 5 4 8" xfId="36766" xr:uid="{937BBBB1-5C83-4A2E-B5E4-6CA1CF4631A9}"/>
    <cellStyle name="Salida 2 5 4 9" xfId="36767" xr:uid="{6CF8F117-FD13-494B-832B-967A9E7ACCC5}"/>
    <cellStyle name="Salida 2 5 5" xfId="36768" xr:uid="{4D135DE4-F91A-4410-A8C5-A999780C5F5E}"/>
    <cellStyle name="Salida 2 5 5 10" xfId="36769" xr:uid="{D7ED17E7-6DE2-407A-83AE-FBB090F7D9B1}"/>
    <cellStyle name="Salida 2 5 5 11" xfId="36770" xr:uid="{9108C4A6-CFAB-4669-B155-F532B87FB9A4}"/>
    <cellStyle name="Salida 2 5 5 12" xfId="36771" xr:uid="{9B255074-9755-43C8-B059-668D1D4A4CA8}"/>
    <cellStyle name="Salida 2 5 5 13" xfId="36772" xr:uid="{C8BE367C-2ADA-4C98-ACCC-A39B71D822AC}"/>
    <cellStyle name="Salida 2 5 5 14" xfId="36773" xr:uid="{19FF130A-B50A-4EE1-A32E-8EDE25512E89}"/>
    <cellStyle name="Salida 2 5 5 15" xfId="36774" xr:uid="{A0DE0196-78CE-4EAA-BB7A-4B29545D4827}"/>
    <cellStyle name="Salida 2 5 5 16" xfId="36775" xr:uid="{79C7686B-B2B5-40D4-8DF1-470739FFF6F7}"/>
    <cellStyle name="Salida 2 5 5 17" xfId="36776" xr:uid="{8FFC9903-393E-4B1C-ABC2-7043B699D427}"/>
    <cellStyle name="Salida 2 5 5 18" xfId="36777" xr:uid="{E0691BDC-19B9-4D1D-9366-95ED731F237F}"/>
    <cellStyle name="Salida 2 5 5 19" xfId="36778" xr:uid="{9A3F69CF-766C-4B9D-AC75-F452FD3F40C2}"/>
    <cellStyle name="Salida 2 5 5 2" xfId="36779" xr:uid="{FECBB125-A399-4E3E-8697-E4CDBD7291A5}"/>
    <cellStyle name="Salida 2 5 5 2 10" xfId="36780" xr:uid="{F8A3A22A-E0D8-4313-BF71-D27EC1E0D5D4}"/>
    <cellStyle name="Salida 2 5 5 2 11" xfId="36781" xr:uid="{7B905117-6937-4A66-8389-058FF44A81AC}"/>
    <cellStyle name="Salida 2 5 5 2 12" xfId="36782" xr:uid="{949B40A2-DC1A-4337-B6E2-BE8AA9AF9E3D}"/>
    <cellStyle name="Salida 2 5 5 2 13" xfId="36783" xr:uid="{935B20CF-9D8D-4F18-B70D-F6429C589B32}"/>
    <cellStyle name="Salida 2 5 5 2 14" xfId="36784" xr:uid="{07CFE66E-BB37-45E1-B1AE-A234158DCB35}"/>
    <cellStyle name="Salida 2 5 5 2 15" xfId="36785" xr:uid="{145B60C2-B6E5-4AB2-B28D-203899EC25E9}"/>
    <cellStyle name="Salida 2 5 5 2 16" xfId="36786" xr:uid="{0EA1A4A2-577F-4CA1-8FB0-DAA5A575ABE4}"/>
    <cellStyle name="Salida 2 5 5 2 17" xfId="36787" xr:uid="{988189FF-C076-4F1F-9CCA-8ACDB2945F93}"/>
    <cellStyle name="Salida 2 5 5 2 18" xfId="36788" xr:uid="{3B378A5A-F828-4227-BEF1-D880E71DF5D8}"/>
    <cellStyle name="Salida 2 5 5 2 19" xfId="36789" xr:uid="{67DB1B70-0FCB-47E5-A13A-205DE38988B2}"/>
    <cellStyle name="Salida 2 5 5 2 2" xfId="36790" xr:uid="{5188A9AA-11CC-416B-869D-CF4C8F335046}"/>
    <cellStyle name="Salida 2 5 5 2 20" xfId="36791" xr:uid="{705A4570-A2DE-4C30-863D-534D2BB5B2FA}"/>
    <cellStyle name="Salida 2 5 5 2 21" xfId="36792" xr:uid="{EB2A06AF-29D8-4E37-AF9F-D07BC725C587}"/>
    <cellStyle name="Salida 2 5 5 2 22" xfId="36793" xr:uid="{047197C4-99BE-4443-B188-8AD1DE95E9E6}"/>
    <cellStyle name="Salida 2 5 5 2 23" xfId="36794" xr:uid="{381662F1-BC6B-471E-ACCF-132E66A0B9A0}"/>
    <cellStyle name="Salida 2 5 5 2 24" xfId="36795" xr:uid="{D7800B0E-71A5-48B3-B856-883523E98CF5}"/>
    <cellStyle name="Salida 2 5 5 2 25" xfId="36796" xr:uid="{FEB900B2-FFB6-4C1C-9264-4EA65F00992D}"/>
    <cellStyle name="Salida 2 5 5 2 26" xfId="36797" xr:uid="{8DF68946-7D0E-480B-957B-5ACB36E06AF7}"/>
    <cellStyle name="Salida 2 5 5 2 27" xfId="36798" xr:uid="{F4573319-1A63-49C8-8F63-010D2501E1D2}"/>
    <cellStyle name="Salida 2 5 5 2 28" xfId="36799" xr:uid="{F6C144D1-7CF2-46F5-A0C0-4A51AB200F98}"/>
    <cellStyle name="Salida 2 5 5 2 29" xfId="36800" xr:uid="{01D769A7-49F8-4FDE-ABD3-2141F64AC717}"/>
    <cellStyle name="Salida 2 5 5 2 3" xfId="36801" xr:uid="{9A4FEC56-6BA4-4B53-A574-850E16984168}"/>
    <cellStyle name="Salida 2 5 5 2 30" xfId="36802" xr:uid="{53079B02-A243-4133-BB02-22AB37D3F59B}"/>
    <cellStyle name="Salida 2 5 5 2 31" xfId="36803" xr:uid="{887BD63A-A5FC-435A-8CC5-712BA611ADE1}"/>
    <cellStyle name="Salida 2 5 5 2 4" xfId="36804" xr:uid="{F1AF5C77-0FD0-417A-9039-422E46E73A7A}"/>
    <cellStyle name="Salida 2 5 5 2 5" xfId="36805" xr:uid="{2946DFAE-F54A-494C-A153-4D4B6158232D}"/>
    <cellStyle name="Salida 2 5 5 2 6" xfId="36806" xr:uid="{550ED67D-942A-47C6-9D27-719AC7E0DA93}"/>
    <cellStyle name="Salida 2 5 5 2 7" xfId="36807" xr:uid="{E3B2B4D4-9F8F-43C3-84A1-C55A143E56F3}"/>
    <cellStyle name="Salida 2 5 5 2 8" xfId="36808" xr:uid="{53D951C2-DBF4-4E70-9461-9E81399543AF}"/>
    <cellStyle name="Salida 2 5 5 2 9" xfId="36809" xr:uid="{1E049AD0-DC03-4898-B992-FA1E5EABE1DF}"/>
    <cellStyle name="Salida 2 5 5 20" xfId="36810" xr:uid="{DABCEB8F-649C-4364-BB1E-13C9356E6FC3}"/>
    <cellStyle name="Salida 2 5 5 21" xfId="36811" xr:uid="{5A3ABF59-9C42-40DB-9755-C51C891876B0}"/>
    <cellStyle name="Salida 2 5 5 22" xfId="36812" xr:uid="{297370B5-EBFB-4824-990A-62866BAC989B}"/>
    <cellStyle name="Salida 2 5 5 23" xfId="36813" xr:uid="{1A9C4E13-36C1-48D3-A798-C781C4858E53}"/>
    <cellStyle name="Salida 2 5 5 24" xfId="36814" xr:uid="{5C022822-514A-4C25-9892-AC61AED5370C}"/>
    <cellStyle name="Salida 2 5 5 25" xfId="36815" xr:uid="{241253C8-E19A-4020-B554-E0CE1966D433}"/>
    <cellStyle name="Salida 2 5 5 26" xfId="36816" xr:uid="{6F647290-6088-4A02-8F0F-2762E4BA36AB}"/>
    <cellStyle name="Salida 2 5 5 27" xfId="36817" xr:uid="{C74C408A-F387-4B4C-8FE2-22DD0231FBF8}"/>
    <cellStyle name="Salida 2 5 5 28" xfId="36818" xr:uid="{C06E56FB-8F78-46C4-A967-641E73FEF113}"/>
    <cellStyle name="Salida 2 5 5 29" xfId="36819" xr:uid="{5D12B24B-0407-4992-BAF4-3CE5EA06C6E1}"/>
    <cellStyle name="Salida 2 5 5 3" xfId="36820" xr:uid="{93FC26F4-5AD7-49AE-B478-C2EA32D7CB1D}"/>
    <cellStyle name="Salida 2 5 5 30" xfId="36821" xr:uid="{A6D2155D-511F-4F0C-86DE-36EAB45DDE2A}"/>
    <cellStyle name="Salida 2 5 5 31" xfId="36822" xr:uid="{EF4721E2-DA66-459E-8CDF-7DA9C6F1B28B}"/>
    <cellStyle name="Salida 2 5 5 32" xfId="36823" xr:uid="{9FD780CD-6864-4947-9101-FC7BFB136D7B}"/>
    <cellStyle name="Salida 2 5 5 4" xfId="36824" xr:uid="{FC58A5A3-EEBC-440D-8495-880BBA70BEED}"/>
    <cellStyle name="Salida 2 5 5 5" xfId="36825" xr:uid="{A3840BA5-CC1B-4622-A73F-1EC347CCD83F}"/>
    <cellStyle name="Salida 2 5 5 6" xfId="36826" xr:uid="{9DBAC888-BB84-4589-A9D8-717FA5C3F603}"/>
    <cellStyle name="Salida 2 5 5 7" xfId="36827" xr:uid="{4499FC95-3E22-417A-82F9-3E3174BBFC3F}"/>
    <cellStyle name="Salida 2 5 5 8" xfId="36828" xr:uid="{6A352E63-7D88-4DEC-8699-CD2170A7B632}"/>
    <cellStyle name="Salida 2 5 5 9" xfId="36829" xr:uid="{B0D177F2-17AE-480B-8402-E61E628D7B31}"/>
    <cellStyle name="Salida 2 5 6" xfId="36830" xr:uid="{C669E50E-4669-4301-B3FF-B2C8B867870A}"/>
    <cellStyle name="Salida 2 5 6 10" xfId="36831" xr:uid="{E6007354-C0E7-4AC3-9C88-86E161121C63}"/>
    <cellStyle name="Salida 2 5 6 11" xfId="36832" xr:uid="{A16B0DF3-BDD7-4757-B237-BE4C4081EE8A}"/>
    <cellStyle name="Salida 2 5 6 12" xfId="36833" xr:uid="{518D9FDD-4EB8-42E9-979C-FC789C250956}"/>
    <cellStyle name="Salida 2 5 6 13" xfId="36834" xr:uid="{72F8F03B-9CA8-4DAE-8FFA-D0980EEE56DD}"/>
    <cellStyle name="Salida 2 5 6 14" xfId="36835" xr:uid="{228B6949-5F9C-46F6-95D8-B19B18B6B95F}"/>
    <cellStyle name="Salida 2 5 6 15" xfId="36836" xr:uid="{BC34E987-8B37-496F-AA2D-145B0BE6D5C1}"/>
    <cellStyle name="Salida 2 5 6 16" xfId="36837" xr:uid="{07F5DB40-1514-423A-90DC-459D10F0A2BA}"/>
    <cellStyle name="Salida 2 5 6 17" xfId="36838" xr:uid="{02C3AF3D-A684-41D6-A1D1-9FBAAC58E52D}"/>
    <cellStyle name="Salida 2 5 6 18" xfId="36839" xr:uid="{CF2123ED-C694-4B53-98D7-FE6A6BF6E51C}"/>
    <cellStyle name="Salida 2 5 6 19" xfId="36840" xr:uid="{C942800A-879F-4B03-A295-F60FDD5FEECC}"/>
    <cellStyle name="Salida 2 5 6 2" xfId="36841" xr:uid="{6CCA66DD-3D57-4701-A68D-48C2DCBF0BA2}"/>
    <cellStyle name="Salida 2 5 6 20" xfId="36842" xr:uid="{2D31C116-5802-4CB2-A3FC-C31501CE2B33}"/>
    <cellStyle name="Salida 2 5 6 21" xfId="36843" xr:uid="{74F9270D-2217-4884-A060-B627820D13DE}"/>
    <cellStyle name="Salida 2 5 6 22" xfId="36844" xr:uid="{68D7060A-B38B-4813-B347-98A81BDCC5A5}"/>
    <cellStyle name="Salida 2 5 6 23" xfId="36845" xr:uid="{A41F1AEE-26CC-4322-9165-EDA3FC213B82}"/>
    <cellStyle name="Salida 2 5 6 24" xfId="36846" xr:uid="{8FF08224-125D-4950-A05A-541000A9BCD1}"/>
    <cellStyle name="Salida 2 5 6 25" xfId="36847" xr:uid="{8632BEC2-9938-4847-9A4B-688A88D8BF76}"/>
    <cellStyle name="Salida 2 5 6 26" xfId="36848" xr:uid="{18EA6827-4294-409D-80D9-952FEFBD8BF7}"/>
    <cellStyle name="Salida 2 5 6 27" xfId="36849" xr:uid="{3100C2B1-6B1C-4DCD-B77E-7BC38096DCD1}"/>
    <cellStyle name="Salida 2 5 6 28" xfId="36850" xr:uid="{8EF123C7-47D1-4115-A40D-67CD0232571C}"/>
    <cellStyle name="Salida 2 5 6 29" xfId="36851" xr:uid="{B2EF6450-992A-41E7-8BC9-71D20A06F753}"/>
    <cellStyle name="Salida 2 5 6 3" xfId="36852" xr:uid="{B8FF2797-825B-490B-9A49-991C6311352B}"/>
    <cellStyle name="Salida 2 5 6 30" xfId="36853" xr:uid="{DD8D7571-4C60-4B89-9BCB-E8D6D8B7DD4C}"/>
    <cellStyle name="Salida 2 5 6 31" xfId="36854" xr:uid="{A904B15D-64CC-4785-8D9F-151AC632556A}"/>
    <cellStyle name="Salida 2 5 6 4" xfId="36855" xr:uid="{91120B71-4C1A-4517-87EE-4D50BE8136DA}"/>
    <cellStyle name="Salida 2 5 6 5" xfId="36856" xr:uid="{A8F54F99-F6F8-4C65-863B-3269C7C36C73}"/>
    <cellStyle name="Salida 2 5 6 6" xfId="36857" xr:uid="{A120075A-F495-4625-A83A-E434AC77883C}"/>
    <cellStyle name="Salida 2 5 6 7" xfId="36858" xr:uid="{9BAA1DB0-89A2-4DEA-8D7E-DA06F48AA887}"/>
    <cellStyle name="Salida 2 5 6 8" xfId="36859" xr:uid="{DD20F591-E49D-4439-8304-ABA59B6C71CA}"/>
    <cellStyle name="Salida 2 5 6 9" xfId="36860" xr:uid="{E6449F5B-49D6-43CD-A685-62FE9E9461F9}"/>
    <cellStyle name="Salida 2 5 7" xfId="36861" xr:uid="{47FA54CA-B88A-4144-8D93-A41639D18C25}"/>
    <cellStyle name="Salida 2 5 7 10" xfId="36862" xr:uid="{2C19BB39-9CE3-4B6F-930C-DE1A8C80B9FD}"/>
    <cellStyle name="Salida 2 5 7 11" xfId="36863" xr:uid="{F32E7F29-89BE-4213-9033-5FD4A87F3104}"/>
    <cellStyle name="Salida 2 5 7 12" xfId="36864" xr:uid="{27210DD2-77AF-41B1-A29B-6B3C1A2EE426}"/>
    <cellStyle name="Salida 2 5 7 13" xfId="36865" xr:uid="{34B21ACE-736F-41E8-96EA-C7A018CE8FB1}"/>
    <cellStyle name="Salida 2 5 7 14" xfId="36866" xr:uid="{7BE994C2-91C8-43F5-8A29-2156EE03032F}"/>
    <cellStyle name="Salida 2 5 7 15" xfId="36867" xr:uid="{1D03254C-DA9A-4466-90F9-6BF6DFEE08BE}"/>
    <cellStyle name="Salida 2 5 7 16" xfId="36868" xr:uid="{965C33A1-FCDE-463D-9F6D-4EBFE929F41D}"/>
    <cellStyle name="Salida 2 5 7 17" xfId="36869" xr:uid="{26E3D973-D411-4113-B72F-58A3FC8BDF53}"/>
    <cellStyle name="Salida 2 5 7 18" xfId="36870" xr:uid="{BBF432B6-54B7-4A25-9E3D-CF1643CD755A}"/>
    <cellStyle name="Salida 2 5 7 19" xfId="36871" xr:uid="{E8E1EC0E-0D3B-40AD-9C66-F11BC035FBF1}"/>
    <cellStyle name="Salida 2 5 7 2" xfId="36872" xr:uid="{5CFCC17B-9DBE-4B30-9840-776A37D67F79}"/>
    <cellStyle name="Salida 2 5 7 20" xfId="36873" xr:uid="{CD1F03A2-70B7-4873-A05F-48F336AC8AD5}"/>
    <cellStyle name="Salida 2 5 7 21" xfId="36874" xr:uid="{626A6155-2091-4F5C-A43C-5C8E56337F05}"/>
    <cellStyle name="Salida 2 5 7 22" xfId="36875" xr:uid="{0704D277-AC72-420D-849B-BF8F80269CD0}"/>
    <cellStyle name="Salida 2 5 7 23" xfId="36876" xr:uid="{250B6E40-A9CA-4DE0-895A-11D3EFF8214F}"/>
    <cellStyle name="Salida 2 5 7 24" xfId="36877" xr:uid="{0A19973E-251B-4BD5-954C-B7704996E05A}"/>
    <cellStyle name="Salida 2 5 7 25" xfId="36878" xr:uid="{4B77AE20-2AFA-4BCB-8761-9D37DA1D6206}"/>
    <cellStyle name="Salida 2 5 7 26" xfId="36879" xr:uid="{8D3EF877-7582-4966-9AE5-465EFEADE4BF}"/>
    <cellStyle name="Salida 2 5 7 27" xfId="36880" xr:uid="{F754C59B-E10B-4F6F-96F2-DCEC9FA69D03}"/>
    <cellStyle name="Salida 2 5 7 28" xfId="36881" xr:uid="{A86293AC-A1B4-4FDE-9564-1D8A42FF84A1}"/>
    <cellStyle name="Salida 2 5 7 29" xfId="36882" xr:uid="{DABABAD8-F745-4FC4-8BAB-9068C1C349C8}"/>
    <cellStyle name="Salida 2 5 7 3" xfId="36883" xr:uid="{0363390E-6026-410C-BFC4-C9210B1C5EC5}"/>
    <cellStyle name="Salida 2 5 7 30" xfId="36884" xr:uid="{465A3E48-A9E0-4C33-95A9-0B7F98E6C850}"/>
    <cellStyle name="Salida 2 5 7 31" xfId="36885" xr:uid="{341CDC57-AB40-4B23-A4E5-6C644EF2E58E}"/>
    <cellStyle name="Salida 2 5 7 4" xfId="36886" xr:uid="{53745E39-4CBA-4F95-AF3E-15A8CA1785F9}"/>
    <cellStyle name="Salida 2 5 7 5" xfId="36887" xr:uid="{39CFE289-C864-4A81-B0E9-FD170311B392}"/>
    <cellStyle name="Salida 2 5 7 6" xfId="36888" xr:uid="{A03BD976-29B3-42B9-838D-3DD21F538213}"/>
    <cellStyle name="Salida 2 5 7 7" xfId="36889" xr:uid="{0B605104-B1E0-4E8B-9263-F597C3DE0D43}"/>
    <cellStyle name="Salida 2 5 7 8" xfId="36890" xr:uid="{B7F8BB03-53DF-4A29-867C-C57BEEC51870}"/>
    <cellStyle name="Salida 2 5 7 9" xfId="36891" xr:uid="{5B85E76D-C54A-4C73-A664-23DB5BE2F469}"/>
    <cellStyle name="Salida 2 5 8" xfId="36892" xr:uid="{DC8C08BE-64B5-4B47-AA6D-28FC56C2A91E}"/>
    <cellStyle name="Salida 2 5 9" xfId="36893" xr:uid="{77E03400-823A-471C-84DB-79938B7175C2}"/>
    <cellStyle name="Salida 2 6" xfId="36894" xr:uid="{A69A62E4-4A56-4E73-84A6-EC05A3CAF798}"/>
    <cellStyle name="Salida 2 6 10" xfId="36895" xr:uid="{968E7A0A-897F-4A7C-9910-812A0EC4D6BC}"/>
    <cellStyle name="Salida 2 6 11" xfId="36896" xr:uid="{0B9FC1D1-551F-4938-B251-D461F76D3FD0}"/>
    <cellStyle name="Salida 2 6 12" xfId="36897" xr:uid="{8A329D62-2C96-4331-AF2C-D7CDCCFBD9C4}"/>
    <cellStyle name="Salida 2 6 13" xfId="36898" xr:uid="{F0E00150-1142-413C-9E94-E54DC4BEC6BD}"/>
    <cellStyle name="Salida 2 6 14" xfId="36899" xr:uid="{35B32744-C0DA-436C-9A97-29561F0A3519}"/>
    <cellStyle name="Salida 2 6 15" xfId="36900" xr:uid="{4B6F6D90-9866-404C-9A2C-48021952E78D}"/>
    <cellStyle name="Salida 2 6 16" xfId="36901" xr:uid="{B596B381-2E74-461E-8C5A-9BA1C69C3E92}"/>
    <cellStyle name="Salida 2 6 17" xfId="36902" xr:uid="{B8E8980E-E043-4194-BCAB-53C7B7FB78C6}"/>
    <cellStyle name="Salida 2 6 18" xfId="36903" xr:uid="{2A74AE69-B91F-4F3D-A613-CB35D0A959D8}"/>
    <cellStyle name="Salida 2 6 19" xfId="36904" xr:uid="{65E26468-034A-4AF3-BCB0-F672D557D1CF}"/>
    <cellStyle name="Salida 2 6 2" xfId="36905" xr:uid="{820E786C-270E-48B4-A9D0-B27CDB064AF1}"/>
    <cellStyle name="Salida 2 6 2 10" xfId="36906" xr:uid="{62AC5D7D-C6A2-4B05-A862-F0476505DBAF}"/>
    <cellStyle name="Salida 2 6 2 11" xfId="36907" xr:uid="{C01520D7-881A-47F4-ADAA-6F699B037DAE}"/>
    <cellStyle name="Salida 2 6 2 12" xfId="36908" xr:uid="{24B89DE5-98B1-4DEC-B272-9E8726691675}"/>
    <cellStyle name="Salida 2 6 2 13" xfId="36909" xr:uid="{1E230EE2-CF45-4899-A5E0-8755C677B106}"/>
    <cellStyle name="Salida 2 6 2 14" xfId="36910" xr:uid="{4A7A167C-7ABA-45C7-A7E6-D2D202E96309}"/>
    <cellStyle name="Salida 2 6 2 15" xfId="36911" xr:uid="{92CF5603-0778-45DC-8BB8-CB7FB2A2EF20}"/>
    <cellStyle name="Salida 2 6 2 16" xfId="36912" xr:uid="{777F376A-44D1-4F4A-BD0E-635F03F05BF3}"/>
    <cellStyle name="Salida 2 6 2 17" xfId="36913" xr:uid="{D832C8CA-CFA4-4A0B-BAB7-6A939521A1AA}"/>
    <cellStyle name="Salida 2 6 2 18" xfId="36914" xr:uid="{7F814C74-47FF-4472-A438-B07093D886B2}"/>
    <cellStyle name="Salida 2 6 2 19" xfId="36915" xr:uid="{79277871-848E-47E2-B5B4-4714254DAA47}"/>
    <cellStyle name="Salida 2 6 2 2" xfId="36916" xr:uid="{2BAED633-E87A-4A38-9237-76EBE943A02B}"/>
    <cellStyle name="Salida 2 6 2 2 10" xfId="36917" xr:uid="{911C7129-6797-4B6A-B028-58627F9E678A}"/>
    <cellStyle name="Salida 2 6 2 2 11" xfId="36918" xr:uid="{88BEADFD-CD28-47BA-9451-E1C946EC5097}"/>
    <cellStyle name="Salida 2 6 2 2 12" xfId="36919" xr:uid="{2ED0994B-CAEF-4ED9-9E66-93F93920AD05}"/>
    <cellStyle name="Salida 2 6 2 2 13" xfId="36920" xr:uid="{17513863-E16E-4B1A-9C16-F85B95D0D2A3}"/>
    <cellStyle name="Salida 2 6 2 2 14" xfId="36921" xr:uid="{CF7748F3-5019-4430-BA7F-1289064E5DC8}"/>
    <cellStyle name="Salida 2 6 2 2 15" xfId="36922" xr:uid="{A9B5404B-309C-40EF-A43E-93A813C09C69}"/>
    <cellStyle name="Salida 2 6 2 2 16" xfId="36923" xr:uid="{5219341A-00B7-43BA-AEE5-8A65A0A0E4BC}"/>
    <cellStyle name="Salida 2 6 2 2 17" xfId="36924" xr:uid="{41DC0A2F-C55C-42D8-B927-1A5C769EDDED}"/>
    <cellStyle name="Salida 2 6 2 2 18" xfId="36925" xr:uid="{E4619233-7A48-42DA-8B79-6430AB303735}"/>
    <cellStyle name="Salida 2 6 2 2 19" xfId="36926" xr:uid="{D8997537-33A7-4F46-8B87-8932B3D80C4A}"/>
    <cellStyle name="Salida 2 6 2 2 2" xfId="36927" xr:uid="{ACB6E983-7446-4DC7-AF15-41E05882E691}"/>
    <cellStyle name="Salida 2 6 2 2 2 10" xfId="36928" xr:uid="{7F23DC61-E42B-42CA-81D0-69D61673B8B6}"/>
    <cellStyle name="Salida 2 6 2 2 2 11" xfId="36929" xr:uid="{E26B3C86-350B-42E5-BEFE-82827740910F}"/>
    <cellStyle name="Salida 2 6 2 2 2 12" xfId="36930" xr:uid="{0CCAB532-9F7A-4026-992C-49F46ABFD382}"/>
    <cellStyle name="Salida 2 6 2 2 2 13" xfId="36931" xr:uid="{043009D9-1E64-4569-9CC5-610B0A8FC193}"/>
    <cellStyle name="Salida 2 6 2 2 2 14" xfId="36932" xr:uid="{B943813D-3ACB-48FB-B3AC-F9A04EFEF7F6}"/>
    <cellStyle name="Salida 2 6 2 2 2 15" xfId="36933" xr:uid="{6B443485-EA0D-4F4A-954C-A0D23FE47806}"/>
    <cellStyle name="Salida 2 6 2 2 2 16" xfId="36934" xr:uid="{4731C0D7-CB56-4DA5-80C7-25A8EF69ADDF}"/>
    <cellStyle name="Salida 2 6 2 2 2 17" xfId="36935" xr:uid="{B43628CF-E410-4927-9D80-0B4056E129C6}"/>
    <cellStyle name="Salida 2 6 2 2 2 18" xfId="36936" xr:uid="{122145CE-49C5-4337-A26D-35F9BC7275B3}"/>
    <cellStyle name="Salida 2 6 2 2 2 19" xfId="36937" xr:uid="{32618763-A7A3-4DDF-9992-C3D0B0A28E59}"/>
    <cellStyle name="Salida 2 6 2 2 2 2" xfId="36938" xr:uid="{2424BF4D-5F7D-4D0C-B310-63B7EDB36E13}"/>
    <cellStyle name="Salida 2 6 2 2 2 20" xfId="36939" xr:uid="{F0615B05-0C79-44B6-93C9-F5C8DB58DD3D}"/>
    <cellStyle name="Salida 2 6 2 2 2 21" xfId="36940" xr:uid="{FC9328FA-A1EA-4E59-A077-692C36F04DBD}"/>
    <cellStyle name="Salida 2 6 2 2 2 22" xfId="36941" xr:uid="{7C9C04C7-F9F5-4AEA-BED2-E7E8E6E018F3}"/>
    <cellStyle name="Salida 2 6 2 2 2 23" xfId="36942" xr:uid="{C3F9E765-105D-4880-8C09-E637617F29B2}"/>
    <cellStyle name="Salida 2 6 2 2 2 24" xfId="36943" xr:uid="{2FD96336-2A92-4F7E-AC13-1B322087013D}"/>
    <cellStyle name="Salida 2 6 2 2 2 25" xfId="36944" xr:uid="{E8E6F87D-1460-4F0B-AE80-80DDBBF3043D}"/>
    <cellStyle name="Salida 2 6 2 2 2 26" xfId="36945" xr:uid="{DE8F4B08-3D86-4920-95EF-6D8AE24D55F5}"/>
    <cellStyle name="Salida 2 6 2 2 2 27" xfId="36946" xr:uid="{3C20B51F-BDE6-47FB-A392-FB30CA0CEC72}"/>
    <cellStyle name="Salida 2 6 2 2 2 28" xfId="36947" xr:uid="{71CF5A88-4787-49ED-A0F1-E6754C366D31}"/>
    <cellStyle name="Salida 2 6 2 2 2 29" xfId="36948" xr:uid="{9D4C0795-44E6-4EB8-B399-40275C8A2D73}"/>
    <cellStyle name="Salida 2 6 2 2 2 3" xfId="36949" xr:uid="{50C3A85E-CA7E-4397-8C7A-695AF36B9E0B}"/>
    <cellStyle name="Salida 2 6 2 2 2 30" xfId="36950" xr:uid="{C9CF5ED6-BFDB-41E3-A63E-7218ADF68969}"/>
    <cellStyle name="Salida 2 6 2 2 2 31" xfId="36951" xr:uid="{C530E42D-ADDD-415E-B3A7-5DE5DCAEB39E}"/>
    <cellStyle name="Salida 2 6 2 2 2 4" xfId="36952" xr:uid="{C9CE6590-68BD-4F85-9A86-CB113988D979}"/>
    <cellStyle name="Salida 2 6 2 2 2 5" xfId="36953" xr:uid="{EF1BE704-9B34-404C-A9E3-7CD79DCAB433}"/>
    <cellStyle name="Salida 2 6 2 2 2 6" xfId="36954" xr:uid="{50B606C0-DAC2-4869-BD7D-EFE6A11878B9}"/>
    <cellStyle name="Salida 2 6 2 2 2 7" xfId="36955" xr:uid="{4A67F1C4-9F20-4608-9B17-01D2EF8A1D0E}"/>
    <cellStyle name="Salida 2 6 2 2 2 8" xfId="36956" xr:uid="{38D79804-B290-4BB7-815E-EE027A14F96A}"/>
    <cellStyle name="Salida 2 6 2 2 2 9" xfId="36957" xr:uid="{0048207C-185B-44D8-9F4B-61D2A30BB244}"/>
    <cellStyle name="Salida 2 6 2 2 20" xfId="36958" xr:uid="{6F431967-5AB9-4325-B128-0CB17DF1AC46}"/>
    <cellStyle name="Salida 2 6 2 2 21" xfId="36959" xr:uid="{A57926AF-32D8-4790-AF6B-F896328F8BF5}"/>
    <cellStyle name="Salida 2 6 2 2 22" xfId="36960" xr:uid="{CA838292-7274-4B8C-876D-D7DC7CCACAA7}"/>
    <cellStyle name="Salida 2 6 2 2 23" xfId="36961" xr:uid="{B02617C2-8C98-4E5D-92B4-42FBBA5723CA}"/>
    <cellStyle name="Salida 2 6 2 2 24" xfId="36962" xr:uid="{E6DE1F64-C153-4E10-9CAF-2CDE3C9AB5D1}"/>
    <cellStyle name="Salida 2 6 2 2 25" xfId="36963" xr:uid="{2F0B83A5-4442-4352-B806-16119824E446}"/>
    <cellStyle name="Salida 2 6 2 2 26" xfId="36964" xr:uid="{13709114-C29B-41D7-B50F-A8C86543CDC8}"/>
    <cellStyle name="Salida 2 6 2 2 27" xfId="36965" xr:uid="{59056437-AB79-4923-B4B7-67D8EA507E1A}"/>
    <cellStyle name="Salida 2 6 2 2 28" xfId="36966" xr:uid="{AEC660C2-6FCE-442F-BB02-ED2061439AB9}"/>
    <cellStyle name="Salida 2 6 2 2 29" xfId="36967" xr:uid="{9B2A0732-A054-411B-84F8-19B149FBF457}"/>
    <cellStyle name="Salida 2 6 2 2 3" xfId="36968" xr:uid="{46553C1B-F886-4FAA-9B11-EA19E38F804E}"/>
    <cellStyle name="Salida 2 6 2 2 3 10" xfId="36969" xr:uid="{A139EE18-6FCE-4ACF-93B7-9A4A7E615971}"/>
    <cellStyle name="Salida 2 6 2 2 3 11" xfId="36970" xr:uid="{EED61EFF-3A75-4F20-A203-C24ABD769117}"/>
    <cellStyle name="Salida 2 6 2 2 3 12" xfId="36971" xr:uid="{3F079F30-130A-49D9-B2D7-1F3514DC1F7A}"/>
    <cellStyle name="Salida 2 6 2 2 3 13" xfId="36972" xr:uid="{97039333-465C-4CC7-9D5B-C1BF78E98873}"/>
    <cellStyle name="Salida 2 6 2 2 3 14" xfId="36973" xr:uid="{B304079D-110A-4286-81E3-30ABA65CE1E7}"/>
    <cellStyle name="Salida 2 6 2 2 3 15" xfId="36974" xr:uid="{35C47044-6648-4FAC-93C9-D286EF5F6219}"/>
    <cellStyle name="Salida 2 6 2 2 3 16" xfId="36975" xr:uid="{DD350617-83F2-49DE-BA2D-E57103368AA3}"/>
    <cellStyle name="Salida 2 6 2 2 3 17" xfId="36976" xr:uid="{AB756FAA-ABBA-45EF-AB03-A33EAFBD83F4}"/>
    <cellStyle name="Salida 2 6 2 2 3 18" xfId="36977" xr:uid="{3BD09B82-D0A3-45C2-8280-5990143E8C5B}"/>
    <cellStyle name="Salida 2 6 2 2 3 19" xfId="36978" xr:uid="{B1DC2E08-4B84-4882-80FA-728F86644C49}"/>
    <cellStyle name="Salida 2 6 2 2 3 2" xfId="36979" xr:uid="{EE0F68E3-494F-49BA-B78C-108307EE9641}"/>
    <cellStyle name="Salida 2 6 2 2 3 20" xfId="36980" xr:uid="{D5A87862-0537-4C19-8C67-3B9022858AEB}"/>
    <cellStyle name="Salida 2 6 2 2 3 21" xfId="36981" xr:uid="{E0FF9C5B-83D7-443D-AF86-6C1C5CF57DF7}"/>
    <cellStyle name="Salida 2 6 2 2 3 22" xfId="36982" xr:uid="{194C9EE8-780A-42C6-BBB7-F6C8BA8F6B35}"/>
    <cellStyle name="Salida 2 6 2 2 3 23" xfId="36983" xr:uid="{16C68ECE-F96E-4F05-B752-1CC4823303BC}"/>
    <cellStyle name="Salida 2 6 2 2 3 24" xfId="36984" xr:uid="{2527A0E2-8A63-4329-898A-741E20A2E9B9}"/>
    <cellStyle name="Salida 2 6 2 2 3 25" xfId="36985" xr:uid="{E3B877E1-8AB1-4619-9B79-AFC6375A34F2}"/>
    <cellStyle name="Salida 2 6 2 2 3 26" xfId="36986" xr:uid="{9C87EA9C-F469-44E5-8344-37CF65FDAEE6}"/>
    <cellStyle name="Salida 2 6 2 2 3 27" xfId="36987" xr:uid="{9EA4EFA9-1555-4199-9ADD-71EA70F0B653}"/>
    <cellStyle name="Salida 2 6 2 2 3 28" xfId="36988" xr:uid="{DC1FF0BD-0E5A-4FA6-AC35-182B4713C537}"/>
    <cellStyle name="Salida 2 6 2 2 3 29" xfId="36989" xr:uid="{98D4075E-770D-460A-9FBD-8142DA44A57A}"/>
    <cellStyle name="Salida 2 6 2 2 3 3" xfId="36990" xr:uid="{D5EFD2C8-EDEA-44F6-9C9A-3B01890C8A1F}"/>
    <cellStyle name="Salida 2 6 2 2 3 30" xfId="36991" xr:uid="{8B796ABD-2C93-4899-867E-AA46162BDB6F}"/>
    <cellStyle name="Salida 2 6 2 2 3 31" xfId="36992" xr:uid="{70A098BF-53C1-4F0E-A2FA-349328061F6C}"/>
    <cellStyle name="Salida 2 6 2 2 3 4" xfId="36993" xr:uid="{2D862FB3-95D2-4F4E-8C69-447C37F87CF9}"/>
    <cellStyle name="Salida 2 6 2 2 3 5" xfId="36994" xr:uid="{0D386F89-E70E-479D-A83C-29E1030E3375}"/>
    <cellStyle name="Salida 2 6 2 2 3 6" xfId="36995" xr:uid="{0A6CD3F1-239C-40C0-B434-C98A985A1E60}"/>
    <cellStyle name="Salida 2 6 2 2 3 7" xfId="36996" xr:uid="{4CB264D5-FE29-419C-A235-010C9EDBF35B}"/>
    <cellStyle name="Salida 2 6 2 2 3 8" xfId="36997" xr:uid="{29CA1CE2-3233-431C-8571-625BE8CAB588}"/>
    <cellStyle name="Salida 2 6 2 2 3 9" xfId="36998" xr:uid="{403A1F52-D6B2-4D7D-A224-976B6CCF880E}"/>
    <cellStyle name="Salida 2 6 2 2 30" xfId="36999" xr:uid="{33588250-DE5C-4B44-9617-4E209E544371}"/>
    <cellStyle name="Salida 2 6 2 2 31" xfId="37000" xr:uid="{700597E1-2DBF-4937-97F9-C6E6499E1FEC}"/>
    <cellStyle name="Salida 2 6 2 2 32" xfId="37001" xr:uid="{EECFC82E-1615-43AD-A178-757CFA46084E}"/>
    <cellStyle name="Salida 2 6 2 2 33" xfId="37002" xr:uid="{FBB0C0B2-9F88-4054-81C0-9FAC73ED49B5}"/>
    <cellStyle name="Salida 2 6 2 2 4" xfId="37003" xr:uid="{60516926-9839-4753-8258-9D1C0E395A28}"/>
    <cellStyle name="Salida 2 6 2 2 5" xfId="37004" xr:uid="{AEF17D32-4176-412F-AD70-2C261AB6FE9B}"/>
    <cellStyle name="Salida 2 6 2 2 6" xfId="37005" xr:uid="{DF41F065-61FA-474C-8821-F14D8732F854}"/>
    <cellStyle name="Salida 2 6 2 2 7" xfId="37006" xr:uid="{6800F08A-E57C-4CF2-8874-22645F9849F7}"/>
    <cellStyle name="Salida 2 6 2 2 8" xfId="37007" xr:uid="{FC7BAB7C-A55B-47B7-B232-9DE3A00ABEE4}"/>
    <cellStyle name="Salida 2 6 2 2 9" xfId="37008" xr:uid="{CD42CD53-9933-4D70-9F84-A429051486BB}"/>
    <cellStyle name="Salida 2 6 2 20" xfId="37009" xr:uid="{05EA133A-5EB5-4A7E-978E-2F13F394048B}"/>
    <cellStyle name="Salida 2 6 2 21" xfId="37010" xr:uid="{EBBB1DED-81AB-40F9-9CFA-BBF92FE3E927}"/>
    <cellStyle name="Salida 2 6 2 22" xfId="37011" xr:uid="{BA8B145E-E371-426C-A201-FC3D146B946C}"/>
    <cellStyle name="Salida 2 6 2 23" xfId="37012" xr:uid="{80CDE205-A347-4CBC-869D-9091B9D08783}"/>
    <cellStyle name="Salida 2 6 2 24" xfId="37013" xr:uid="{3F892342-BDCB-43F3-A485-44C0B4804F09}"/>
    <cellStyle name="Salida 2 6 2 25" xfId="37014" xr:uid="{17CFF811-C33F-4131-A5B4-C2E4C5D51A61}"/>
    <cellStyle name="Salida 2 6 2 26" xfId="37015" xr:uid="{D337496F-7298-41A7-94E8-65CC8A38C32B}"/>
    <cellStyle name="Salida 2 6 2 27" xfId="37016" xr:uid="{97E7B038-F544-4819-9F0A-C30CB602D310}"/>
    <cellStyle name="Salida 2 6 2 28" xfId="37017" xr:uid="{0224E0C4-D611-4E1C-8C5F-54D205A18A2D}"/>
    <cellStyle name="Salida 2 6 2 29" xfId="37018" xr:uid="{40169E54-3F80-468A-A6F3-11FC85BE49BF}"/>
    <cellStyle name="Salida 2 6 2 3" xfId="37019" xr:uid="{FE5F3A4A-6B28-4DFA-BEFC-5DDB6CA1B4D8}"/>
    <cellStyle name="Salida 2 6 2 3 10" xfId="37020" xr:uid="{EB5F4206-D65D-44E5-B82C-7F44A0FE296C}"/>
    <cellStyle name="Salida 2 6 2 3 11" xfId="37021" xr:uid="{4CC141F9-C124-40E4-865F-71BBFF8FFFDD}"/>
    <cellStyle name="Salida 2 6 2 3 12" xfId="37022" xr:uid="{79C0EDC9-6A5E-4731-8343-13EBCDCC92FA}"/>
    <cellStyle name="Salida 2 6 2 3 13" xfId="37023" xr:uid="{57CAA46B-550E-453F-964C-5423F3B32662}"/>
    <cellStyle name="Salida 2 6 2 3 14" xfId="37024" xr:uid="{495F5146-A223-4C8B-86AF-85AECB267D2D}"/>
    <cellStyle name="Salida 2 6 2 3 15" xfId="37025" xr:uid="{F8047E8D-D74D-4A99-A5A8-C66CD8080067}"/>
    <cellStyle name="Salida 2 6 2 3 16" xfId="37026" xr:uid="{126C607B-5827-4019-BB3B-6BF382E35B42}"/>
    <cellStyle name="Salida 2 6 2 3 17" xfId="37027" xr:uid="{41B78EFC-124F-4CAC-82D6-38175E7E4606}"/>
    <cellStyle name="Salida 2 6 2 3 18" xfId="37028" xr:uid="{4854310E-DE8B-40C9-A505-22D9457E590E}"/>
    <cellStyle name="Salida 2 6 2 3 19" xfId="37029" xr:uid="{5853AF4D-B687-48CC-913E-6D94EA642041}"/>
    <cellStyle name="Salida 2 6 2 3 2" xfId="37030" xr:uid="{6601AE15-8F10-46BE-BA88-84ACD79DD40B}"/>
    <cellStyle name="Salida 2 6 2 3 2 10" xfId="37031" xr:uid="{19156C61-BE3B-4C10-8989-425A52F433F8}"/>
    <cellStyle name="Salida 2 6 2 3 2 11" xfId="37032" xr:uid="{A831BB89-2313-4C78-B6D0-51F2ECF229DC}"/>
    <cellStyle name="Salida 2 6 2 3 2 12" xfId="37033" xr:uid="{EF49C18D-8FAE-43A2-9A0C-78CA77AF8995}"/>
    <cellStyle name="Salida 2 6 2 3 2 13" xfId="37034" xr:uid="{F1F28E1F-A997-4264-8594-8FCAB21F69DA}"/>
    <cellStyle name="Salida 2 6 2 3 2 14" xfId="37035" xr:uid="{063CD9F8-97D6-4EC0-8D34-639B5164D3CE}"/>
    <cellStyle name="Salida 2 6 2 3 2 15" xfId="37036" xr:uid="{30124FD1-978C-42DF-A8F6-459F320B7E8D}"/>
    <cellStyle name="Salida 2 6 2 3 2 16" xfId="37037" xr:uid="{D02A9913-826D-408F-97EF-903A602E0CE3}"/>
    <cellStyle name="Salida 2 6 2 3 2 17" xfId="37038" xr:uid="{C79CF445-AD8C-49AB-BE67-75663A513DF5}"/>
    <cellStyle name="Salida 2 6 2 3 2 18" xfId="37039" xr:uid="{5795ED18-D69F-47E6-B946-4EFC56624C5A}"/>
    <cellStyle name="Salida 2 6 2 3 2 19" xfId="37040" xr:uid="{0B4D6558-0F30-4A52-9336-519CC901461D}"/>
    <cellStyle name="Salida 2 6 2 3 2 2" xfId="37041" xr:uid="{4961CE7C-DBEE-47D3-B711-79C9256FF18F}"/>
    <cellStyle name="Salida 2 6 2 3 2 20" xfId="37042" xr:uid="{8081F5F3-135C-47DA-A559-99F52BCB10F9}"/>
    <cellStyle name="Salida 2 6 2 3 2 21" xfId="37043" xr:uid="{525217CA-28C5-43B6-8699-74935AA745A8}"/>
    <cellStyle name="Salida 2 6 2 3 2 22" xfId="37044" xr:uid="{F1C5689E-3963-4C6A-9C57-D2EFCFDBC9A0}"/>
    <cellStyle name="Salida 2 6 2 3 2 23" xfId="37045" xr:uid="{8C6AE6FF-ACC2-4EE8-9302-30860A38AB33}"/>
    <cellStyle name="Salida 2 6 2 3 2 24" xfId="37046" xr:uid="{49BAAD48-7048-409F-9E29-FC5872BAB9A1}"/>
    <cellStyle name="Salida 2 6 2 3 2 25" xfId="37047" xr:uid="{2216CBBD-478D-4ABD-8BFC-A03ED0B97D79}"/>
    <cellStyle name="Salida 2 6 2 3 2 26" xfId="37048" xr:uid="{1FBBE470-C9C8-42B2-8A10-416C8B2E6541}"/>
    <cellStyle name="Salida 2 6 2 3 2 27" xfId="37049" xr:uid="{E78A963E-0B0C-4551-9D70-32C55F9BC0A5}"/>
    <cellStyle name="Salida 2 6 2 3 2 28" xfId="37050" xr:uid="{DF377C28-393A-49A4-914A-AC593A6678E7}"/>
    <cellStyle name="Salida 2 6 2 3 2 29" xfId="37051" xr:uid="{E6226396-F361-4FE2-AC5B-66DF4890C151}"/>
    <cellStyle name="Salida 2 6 2 3 2 3" xfId="37052" xr:uid="{131DC20C-AB8E-4671-8AB8-B394F7599FAB}"/>
    <cellStyle name="Salida 2 6 2 3 2 30" xfId="37053" xr:uid="{E8BFDBE1-EEF2-4724-84B4-0A5F91829DD6}"/>
    <cellStyle name="Salida 2 6 2 3 2 31" xfId="37054" xr:uid="{85462E72-FB22-42B5-84AD-BAEE3B9A7873}"/>
    <cellStyle name="Salida 2 6 2 3 2 4" xfId="37055" xr:uid="{7A184E1B-D7F8-4F90-9D53-A0B90742BE63}"/>
    <cellStyle name="Salida 2 6 2 3 2 5" xfId="37056" xr:uid="{BB00E27D-5E23-495F-8926-4C91C4E2BB43}"/>
    <cellStyle name="Salida 2 6 2 3 2 6" xfId="37057" xr:uid="{53B7927E-0A8C-4B72-957B-C6707CEF5419}"/>
    <cellStyle name="Salida 2 6 2 3 2 7" xfId="37058" xr:uid="{9A690A4C-CA6D-44E6-BF94-469C5842DFEC}"/>
    <cellStyle name="Salida 2 6 2 3 2 8" xfId="37059" xr:uid="{2A29F181-3876-48A5-A122-530BDAAC565B}"/>
    <cellStyle name="Salida 2 6 2 3 2 9" xfId="37060" xr:uid="{65F4AB5F-56D7-462C-A3EA-FBB220418413}"/>
    <cellStyle name="Salida 2 6 2 3 20" xfId="37061" xr:uid="{243A8F7A-0177-4A77-93D9-CBE1469FAC9E}"/>
    <cellStyle name="Salida 2 6 2 3 21" xfId="37062" xr:uid="{AB073460-7AF2-4EB1-9B03-9C1EBB848F98}"/>
    <cellStyle name="Salida 2 6 2 3 22" xfId="37063" xr:uid="{E258C438-798C-40A0-B160-66A0504D8A8E}"/>
    <cellStyle name="Salida 2 6 2 3 23" xfId="37064" xr:uid="{C667E62D-68C4-4CA9-8F43-86B2C9F6110C}"/>
    <cellStyle name="Salida 2 6 2 3 24" xfId="37065" xr:uid="{20D0EF63-97DF-479B-AA48-0D9D09032D16}"/>
    <cellStyle name="Salida 2 6 2 3 25" xfId="37066" xr:uid="{8848024C-3DCF-41AC-96CF-3A4542E4B9D6}"/>
    <cellStyle name="Salida 2 6 2 3 26" xfId="37067" xr:uid="{55FAB11E-4643-45B6-8CA7-8E53C0075755}"/>
    <cellStyle name="Salida 2 6 2 3 27" xfId="37068" xr:uid="{A82E3B71-C1B2-49CE-B766-6E2BD39D482F}"/>
    <cellStyle name="Salida 2 6 2 3 28" xfId="37069" xr:uid="{3AFC102D-371D-4244-A496-170B9C4B10E6}"/>
    <cellStyle name="Salida 2 6 2 3 29" xfId="37070" xr:uid="{A5A92473-949A-4E45-9DEC-F0ECCBCBBF0A}"/>
    <cellStyle name="Salida 2 6 2 3 3" xfId="37071" xr:uid="{E0C3BDED-846E-4952-9AF7-63C09DDC6792}"/>
    <cellStyle name="Salida 2 6 2 3 3 10" xfId="37072" xr:uid="{627755D5-170E-4ADF-A07A-8BB8BB6F7911}"/>
    <cellStyle name="Salida 2 6 2 3 3 11" xfId="37073" xr:uid="{D97E54CD-3396-4D43-B3B3-EFC747D60CC8}"/>
    <cellStyle name="Salida 2 6 2 3 3 12" xfId="37074" xr:uid="{C656BD39-0DFD-4119-8491-3C7F63DFE7E2}"/>
    <cellStyle name="Salida 2 6 2 3 3 13" xfId="37075" xr:uid="{BC1B3355-BF03-46DD-9E43-543FF3FCA28B}"/>
    <cellStyle name="Salida 2 6 2 3 3 14" xfId="37076" xr:uid="{688A564F-7E0C-4560-9A7B-68CC306214B4}"/>
    <cellStyle name="Salida 2 6 2 3 3 15" xfId="37077" xr:uid="{929943B1-0B70-4706-B872-B6FA14F095DA}"/>
    <cellStyle name="Salida 2 6 2 3 3 16" xfId="37078" xr:uid="{626FDA5B-4CE0-4323-9A0A-5FACBED19E81}"/>
    <cellStyle name="Salida 2 6 2 3 3 17" xfId="37079" xr:uid="{C66CCD98-7056-451C-9BF1-1BEE0831A6F2}"/>
    <cellStyle name="Salida 2 6 2 3 3 18" xfId="37080" xr:uid="{8935802C-146A-43C1-B399-C71664A5095E}"/>
    <cellStyle name="Salida 2 6 2 3 3 19" xfId="37081" xr:uid="{86F0E311-F32C-4551-8FA8-E7ED419E8649}"/>
    <cellStyle name="Salida 2 6 2 3 3 2" xfId="37082" xr:uid="{50A62437-639C-4A9C-809B-F124E2905E14}"/>
    <cellStyle name="Salida 2 6 2 3 3 20" xfId="37083" xr:uid="{C070F6EF-7527-4789-9BB0-31BA5D117E1C}"/>
    <cellStyle name="Salida 2 6 2 3 3 21" xfId="37084" xr:uid="{8AC4155D-044B-4FA5-82C5-136BB3687EAD}"/>
    <cellStyle name="Salida 2 6 2 3 3 22" xfId="37085" xr:uid="{70613E9E-3349-4590-86B5-D72202CC6D6C}"/>
    <cellStyle name="Salida 2 6 2 3 3 23" xfId="37086" xr:uid="{12C40EA0-5DB4-4E84-B1B3-1627F27EA018}"/>
    <cellStyle name="Salida 2 6 2 3 3 24" xfId="37087" xr:uid="{9B4846B3-C639-4993-AF2E-2DB2068321AF}"/>
    <cellStyle name="Salida 2 6 2 3 3 25" xfId="37088" xr:uid="{844CDFC8-B7AD-42E2-9BC9-BA135FEF3F24}"/>
    <cellStyle name="Salida 2 6 2 3 3 26" xfId="37089" xr:uid="{04473545-8199-4B32-8796-BE67719DE25C}"/>
    <cellStyle name="Salida 2 6 2 3 3 27" xfId="37090" xr:uid="{C6A59EDB-E10E-474B-8ACA-1CEB891FB768}"/>
    <cellStyle name="Salida 2 6 2 3 3 28" xfId="37091" xr:uid="{A9DF3FD9-26B5-48A3-B207-C9EAB795AFCA}"/>
    <cellStyle name="Salida 2 6 2 3 3 29" xfId="37092" xr:uid="{94C7F9BA-DECA-436D-8EB7-6331C198BBF1}"/>
    <cellStyle name="Salida 2 6 2 3 3 3" xfId="37093" xr:uid="{7DCDAB9F-CB40-4949-9078-80BD9B160B91}"/>
    <cellStyle name="Salida 2 6 2 3 3 30" xfId="37094" xr:uid="{51F03B63-4736-4E82-92CD-6EE5024AFCAC}"/>
    <cellStyle name="Salida 2 6 2 3 3 31" xfId="37095" xr:uid="{0D38AB2C-E90F-43D3-9733-6252115A4BCE}"/>
    <cellStyle name="Salida 2 6 2 3 3 4" xfId="37096" xr:uid="{DE1AB50C-19D6-4396-AAB6-90A083F160A3}"/>
    <cellStyle name="Salida 2 6 2 3 3 5" xfId="37097" xr:uid="{4499FD8F-7B93-47D5-8B5A-98C0EDEAB617}"/>
    <cellStyle name="Salida 2 6 2 3 3 6" xfId="37098" xr:uid="{12CBAB2A-3054-4E64-916A-8BC57E9DE24A}"/>
    <cellStyle name="Salida 2 6 2 3 3 7" xfId="37099" xr:uid="{44BB0C73-7C05-4CE6-9D93-79CC91EA1F6B}"/>
    <cellStyle name="Salida 2 6 2 3 3 8" xfId="37100" xr:uid="{E961C849-DB48-4122-8068-76E123B2A55D}"/>
    <cellStyle name="Salida 2 6 2 3 3 9" xfId="37101" xr:uid="{052D724C-6622-49E6-9181-32F390F0ABBB}"/>
    <cellStyle name="Salida 2 6 2 3 30" xfId="37102" xr:uid="{5DE6F676-D89A-4136-9325-B829E75EB273}"/>
    <cellStyle name="Salida 2 6 2 3 31" xfId="37103" xr:uid="{AFD7A2B9-1C12-4B01-87DB-8F046AD51E60}"/>
    <cellStyle name="Salida 2 6 2 3 32" xfId="37104" xr:uid="{ED8261F0-2365-48AB-9AF8-582AED1792E7}"/>
    <cellStyle name="Salida 2 6 2 3 33" xfId="37105" xr:uid="{40941C0A-016F-489C-8CDC-EB751E3BC8F9}"/>
    <cellStyle name="Salida 2 6 2 3 4" xfId="37106" xr:uid="{AE0C1FB1-64B4-4142-A123-1A45F2196726}"/>
    <cellStyle name="Salida 2 6 2 3 5" xfId="37107" xr:uid="{DDBA720A-4D2A-4248-985B-03D8D3F561DB}"/>
    <cellStyle name="Salida 2 6 2 3 6" xfId="37108" xr:uid="{FFF55D19-66AC-43E5-B53A-A8C684E9F6A7}"/>
    <cellStyle name="Salida 2 6 2 3 7" xfId="37109" xr:uid="{66486B8C-CC6E-4AA8-A445-20303397653C}"/>
    <cellStyle name="Salida 2 6 2 3 8" xfId="37110" xr:uid="{0ADADCB5-28A5-4D24-9F00-899AE7DCC36F}"/>
    <cellStyle name="Salida 2 6 2 3 9" xfId="37111" xr:uid="{A379B86E-29EB-4E8F-8D12-CC4F3BA2035A}"/>
    <cellStyle name="Salida 2 6 2 30" xfId="37112" xr:uid="{5DD99AEF-5E9A-49ED-B3CB-90D36858C187}"/>
    <cellStyle name="Salida 2 6 2 31" xfId="37113" xr:uid="{FDB0B28C-3201-4F19-86F5-BBA623E22D5C}"/>
    <cellStyle name="Salida 2 6 2 32" xfId="37114" xr:uid="{4BF4CEAA-61FF-4491-9101-6561FD16DDBC}"/>
    <cellStyle name="Salida 2 6 2 33" xfId="37115" xr:uid="{7ED56AAC-2CEF-41A7-91CC-C39DE016C9FB}"/>
    <cellStyle name="Salida 2 6 2 34" xfId="37116" xr:uid="{1596BD28-E911-41DD-B18A-7C202E606AA3}"/>
    <cellStyle name="Salida 2 6 2 35" xfId="37117" xr:uid="{08DF3CDB-ED64-4952-98D0-91474CDE9658}"/>
    <cellStyle name="Salida 2 6 2 36" xfId="37118" xr:uid="{A03908B8-FBA6-4BE5-9FC6-084C439EFE9E}"/>
    <cellStyle name="Salida 2 6 2 4" xfId="37119" xr:uid="{794ED88A-3762-40A3-B6C8-22BEB86EF9E6}"/>
    <cellStyle name="Salida 2 6 2 4 10" xfId="37120" xr:uid="{BFAD4204-EAC7-4292-9E79-EB78D819FCB5}"/>
    <cellStyle name="Salida 2 6 2 4 11" xfId="37121" xr:uid="{9D7984F7-7990-4F20-8196-A79026B55DD1}"/>
    <cellStyle name="Salida 2 6 2 4 12" xfId="37122" xr:uid="{99338922-4D26-4698-A052-357BF87F18F1}"/>
    <cellStyle name="Salida 2 6 2 4 13" xfId="37123" xr:uid="{0C032849-2893-409C-95E7-8BEA81D112C3}"/>
    <cellStyle name="Salida 2 6 2 4 14" xfId="37124" xr:uid="{288B6756-F02D-472F-8988-45F887E9B125}"/>
    <cellStyle name="Salida 2 6 2 4 15" xfId="37125" xr:uid="{CB9A3E7D-4ABC-478F-B99E-51EC9D8A28D3}"/>
    <cellStyle name="Salida 2 6 2 4 16" xfId="37126" xr:uid="{DB3BDA87-30D5-4CA2-A6F0-A86229ADF442}"/>
    <cellStyle name="Salida 2 6 2 4 17" xfId="37127" xr:uid="{2BC451A4-B835-46C6-A6BB-B546F494680F}"/>
    <cellStyle name="Salida 2 6 2 4 18" xfId="37128" xr:uid="{C3512B0F-8E39-4729-A0BE-9709F5BF0CCA}"/>
    <cellStyle name="Salida 2 6 2 4 19" xfId="37129" xr:uid="{4F023AFB-A8F6-48DC-BB1C-6018EE636B77}"/>
    <cellStyle name="Salida 2 6 2 4 2" xfId="37130" xr:uid="{14571E10-32A4-4B26-A7F1-8B2D6143EBDC}"/>
    <cellStyle name="Salida 2 6 2 4 2 10" xfId="37131" xr:uid="{23577858-A479-4EA1-8997-37D59367BDBE}"/>
    <cellStyle name="Salida 2 6 2 4 2 11" xfId="37132" xr:uid="{A48262AD-C039-4C09-B026-FE5250E50526}"/>
    <cellStyle name="Salida 2 6 2 4 2 12" xfId="37133" xr:uid="{91404841-6286-4757-BA2A-19BF10214A0C}"/>
    <cellStyle name="Salida 2 6 2 4 2 13" xfId="37134" xr:uid="{735B31EF-D874-4821-9EA0-FB136E4687D1}"/>
    <cellStyle name="Salida 2 6 2 4 2 14" xfId="37135" xr:uid="{17EFC266-5EC7-4F02-8743-0A4749CFAEC3}"/>
    <cellStyle name="Salida 2 6 2 4 2 15" xfId="37136" xr:uid="{52994EE1-7A19-4C4F-8C11-1CFC82FC73B8}"/>
    <cellStyle name="Salida 2 6 2 4 2 16" xfId="37137" xr:uid="{FAC9F8EB-3CBB-4E90-BBF9-2ED0BF3710B7}"/>
    <cellStyle name="Salida 2 6 2 4 2 17" xfId="37138" xr:uid="{2FE751E1-2895-4C1A-B5DD-2DA402E6C4B4}"/>
    <cellStyle name="Salida 2 6 2 4 2 18" xfId="37139" xr:uid="{63112DFE-F151-45F1-8781-AE2CCA132BC3}"/>
    <cellStyle name="Salida 2 6 2 4 2 19" xfId="37140" xr:uid="{B6DD58FE-6ED0-44A4-8A3B-E5532B89FB4B}"/>
    <cellStyle name="Salida 2 6 2 4 2 2" xfId="37141" xr:uid="{F7E26508-7C31-4364-8E59-71672DF686F7}"/>
    <cellStyle name="Salida 2 6 2 4 2 20" xfId="37142" xr:uid="{41F7C831-7ACC-4917-B5F8-D09A35A8A35D}"/>
    <cellStyle name="Salida 2 6 2 4 2 21" xfId="37143" xr:uid="{17A3C847-BB6A-47D3-8766-462F60593F3C}"/>
    <cellStyle name="Salida 2 6 2 4 2 22" xfId="37144" xr:uid="{E63F3A3F-0306-4561-930C-EF5623F5AE79}"/>
    <cellStyle name="Salida 2 6 2 4 2 23" xfId="37145" xr:uid="{7035F4AD-4731-4438-9428-5C1DB35D60BE}"/>
    <cellStyle name="Salida 2 6 2 4 2 24" xfId="37146" xr:uid="{61674D2D-AF8D-41A9-B717-212BAFD40F07}"/>
    <cellStyle name="Salida 2 6 2 4 2 25" xfId="37147" xr:uid="{8160B108-D0D9-44AD-9B5E-49D08307A100}"/>
    <cellStyle name="Salida 2 6 2 4 2 26" xfId="37148" xr:uid="{E1D4C797-2133-4EE0-8CCE-634D54598FAA}"/>
    <cellStyle name="Salida 2 6 2 4 2 27" xfId="37149" xr:uid="{1C47A19E-A6CE-4CF8-8F5D-82F7040ADC60}"/>
    <cellStyle name="Salida 2 6 2 4 2 28" xfId="37150" xr:uid="{540E43CB-557E-465A-87C6-293E7C877F5B}"/>
    <cellStyle name="Salida 2 6 2 4 2 29" xfId="37151" xr:uid="{84A1A4E2-8107-4F1E-AF09-773414E4EDE5}"/>
    <cellStyle name="Salida 2 6 2 4 2 3" xfId="37152" xr:uid="{A336C8D3-53B9-481F-B02A-2145739E50E5}"/>
    <cellStyle name="Salida 2 6 2 4 2 30" xfId="37153" xr:uid="{839F4DF6-EB28-4A10-8E61-7ECFE1A90FDD}"/>
    <cellStyle name="Salida 2 6 2 4 2 31" xfId="37154" xr:uid="{A9900130-0119-44D8-9B28-EEB6A24A96AB}"/>
    <cellStyle name="Salida 2 6 2 4 2 4" xfId="37155" xr:uid="{3F78ED91-3BE4-4D9C-B1CD-AF977BF1AD45}"/>
    <cellStyle name="Salida 2 6 2 4 2 5" xfId="37156" xr:uid="{DEC5B8EA-1A78-4312-B099-B86558D965B1}"/>
    <cellStyle name="Salida 2 6 2 4 2 6" xfId="37157" xr:uid="{E03046A1-2F7C-41AC-B059-F9023C9AF8DA}"/>
    <cellStyle name="Salida 2 6 2 4 2 7" xfId="37158" xr:uid="{9874A63E-4C24-4CC3-B130-337E71CB2938}"/>
    <cellStyle name="Salida 2 6 2 4 2 8" xfId="37159" xr:uid="{53D22712-2189-48D0-858D-A89FB052B3FC}"/>
    <cellStyle name="Salida 2 6 2 4 2 9" xfId="37160" xr:uid="{B63605F1-03DC-4DDC-A42F-2E2F3D140964}"/>
    <cellStyle name="Salida 2 6 2 4 20" xfId="37161" xr:uid="{155C3FBA-1824-4E36-AD6F-D298D2EF1E3E}"/>
    <cellStyle name="Salida 2 6 2 4 21" xfId="37162" xr:uid="{7739C4DE-F73D-4EBC-BFDA-C2B0F047665B}"/>
    <cellStyle name="Salida 2 6 2 4 22" xfId="37163" xr:uid="{7E2C6993-3731-4FA9-8B89-C4207DC15B39}"/>
    <cellStyle name="Salida 2 6 2 4 23" xfId="37164" xr:uid="{5CE75B2D-5ACC-4194-9496-8E3653827A4C}"/>
    <cellStyle name="Salida 2 6 2 4 24" xfId="37165" xr:uid="{29E19495-FFA4-4ECB-BFAC-15136E305B93}"/>
    <cellStyle name="Salida 2 6 2 4 25" xfId="37166" xr:uid="{CBECB7CA-AE60-4784-9F55-A9FE1F84D86E}"/>
    <cellStyle name="Salida 2 6 2 4 26" xfId="37167" xr:uid="{2B885D71-186F-42CE-BA33-8073BAF7906A}"/>
    <cellStyle name="Salida 2 6 2 4 27" xfId="37168" xr:uid="{BA09AC3A-B309-42EA-8D32-08BDF283C5AD}"/>
    <cellStyle name="Salida 2 6 2 4 28" xfId="37169" xr:uid="{8A1F5B57-6A04-4377-B0D5-9DEF00DB28D6}"/>
    <cellStyle name="Salida 2 6 2 4 29" xfId="37170" xr:uid="{EFEDE801-3C85-4DBE-801E-FE4D1091AE37}"/>
    <cellStyle name="Salida 2 6 2 4 3" xfId="37171" xr:uid="{BD66E42B-749B-4A6C-ABB1-B2A87C260B50}"/>
    <cellStyle name="Salida 2 6 2 4 3 10" xfId="37172" xr:uid="{DF917221-91F3-4DE3-A7AC-92888FD45E67}"/>
    <cellStyle name="Salida 2 6 2 4 3 11" xfId="37173" xr:uid="{A6D57E23-C1E6-4FA8-95F1-9E64A8325676}"/>
    <cellStyle name="Salida 2 6 2 4 3 12" xfId="37174" xr:uid="{ECBB0564-1F5B-4842-B963-D99C4C8E3CF5}"/>
    <cellStyle name="Salida 2 6 2 4 3 13" xfId="37175" xr:uid="{58E19440-6EBA-4518-8952-230D0BA47C1B}"/>
    <cellStyle name="Salida 2 6 2 4 3 14" xfId="37176" xr:uid="{5180E09F-BD42-4884-B87F-FCF1325D9055}"/>
    <cellStyle name="Salida 2 6 2 4 3 15" xfId="37177" xr:uid="{ECF86841-DA59-46F0-8491-EBAF9784CA5F}"/>
    <cellStyle name="Salida 2 6 2 4 3 16" xfId="37178" xr:uid="{D0FC0D2B-0EFA-4341-9786-135840329B0B}"/>
    <cellStyle name="Salida 2 6 2 4 3 17" xfId="37179" xr:uid="{DB25DB34-03F7-4D1D-979B-5C93523043D6}"/>
    <cellStyle name="Salida 2 6 2 4 3 18" xfId="37180" xr:uid="{95B5BB14-6963-4B7F-B241-0645B749688D}"/>
    <cellStyle name="Salida 2 6 2 4 3 19" xfId="37181" xr:uid="{CDA7F2F7-3ADC-4ACB-8619-7BE78FE548A4}"/>
    <cellStyle name="Salida 2 6 2 4 3 2" xfId="37182" xr:uid="{F447494B-019B-4A3E-9A45-E7C96E3A03DD}"/>
    <cellStyle name="Salida 2 6 2 4 3 20" xfId="37183" xr:uid="{C7E5E4EC-2DD5-4D08-ADFE-2B750F62E4B4}"/>
    <cellStyle name="Salida 2 6 2 4 3 21" xfId="37184" xr:uid="{CB6F7E4C-E3BB-4B0E-AC0E-1F9237485AA5}"/>
    <cellStyle name="Salida 2 6 2 4 3 22" xfId="37185" xr:uid="{3D3C9B36-CE97-4EA0-8923-900A37757716}"/>
    <cellStyle name="Salida 2 6 2 4 3 23" xfId="37186" xr:uid="{C5B608AA-2919-4814-A5CC-39B8B059AD9D}"/>
    <cellStyle name="Salida 2 6 2 4 3 24" xfId="37187" xr:uid="{2FAE4A3D-CBA7-4C35-8044-2736F586F56C}"/>
    <cellStyle name="Salida 2 6 2 4 3 25" xfId="37188" xr:uid="{2135E512-1293-4CDD-ABE0-B8C4E45702B9}"/>
    <cellStyle name="Salida 2 6 2 4 3 26" xfId="37189" xr:uid="{86C3EE76-A300-4F12-A9EC-9C718A44844C}"/>
    <cellStyle name="Salida 2 6 2 4 3 27" xfId="37190" xr:uid="{9878D34C-0330-4F81-B3C0-106989041E60}"/>
    <cellStyle name="Salida 2 6 2 4 3 28" xfId="37191" xr:uid="{57CBAC70-3EC6-4AE5-855C-1142E782881B}"/>
    <cellStyle name="Salida 2 6 2 4 3 29" xfId="37192" xr:uid="{F9823644-5BBD-4307-BABD-66E5AF5C2C24}"/>
    <cellStyle name="Salida 2 6 2 4 3 3" xfId="37193" xr:uid="{ED718F5B-B3D9-44DB-876D-F0AD9C8EA5BD}"/>
    <cellStyle name="Salida 2 6 2 4 3 30" xfId="37194" xr:uid="{16BF0AD0-04BA-4A02-AF41-8E690BEEF481}"/>
    <cellStyle name="Salida 2 6 2 4 3 31" xfId="37195" xr:uid="{FCA72A44-95E1-4400-8CBF-E5FF19FEF78B}"/>
    <cellStyle name="Salida 2 6 2 4 3 4" xfId="37196" xr:uid="{8641E838-5F26-40AB-9AE4-12D14C3D4781}"/>
    <cellStyle name="Salida 2 6 2 4 3 5" xfId="37197" xr:uid="{C225C286-0AB9-43E2-A890-39107E8DDC55}"/>
    <cellStyle name="Salida 2 6 2 4 3 6" xfId="37198" xr:uid="{27959F37-77E6-45EB-BDAF-73461A3A6F0A}"/>
    <cellStyle name="Salida 2 6 2 4 3 7" xfId="37199" xr:uid="{72F2065D-75DA-4E13-8086-D02AB00172E0}"/>
    <cellStyle name="Salida 2 6 2 4 3 8" xfId="37200" xr:uid="{9B091FC5-3F95-4EA4-946C-8AA647AD23C2}"/>
    <cellStyle name="Salida 2 6 2 4 3 9" xfId="37201" xr:uid="{A813BF94-EF42-4874-817C-67CCE98E8A27}"/>
    <cellStyle name="Salida 2 6 2 4 30" xfId="37202" xr:uid="{20608714-9D42-4C61-BD1E-D4E17191105C}"/>
    <cellStyle name="Salida 2 6 2 4 31" xfId="37203" xr:uid="{48ECD88F-E7AC-49A7-9A25-44D0F1EF6EFA}"/>
    <cellStyle name="Salida 2 6 2 4 32" xfId="37204" xr:uid="{42514AFE-71F2-42D3-A81C-039FF5DA5153}"/>
    <cellStyle name="Salida 2 6 2 4 33" xfId="37205" xr:uid="{26AE150B-9593-4BD5-81CB-DC55B0CEFAAD}"/>
    <cellStyle name="Salida 2 6 2 4 4" xfId="37206" xr:uid="{9A0B59AE-86BE-45C6-8197-7F0A4A587B20}"/>
    <cellStyle name="Salida 2 6 2 4 5" xfId="37207" xr:uid="{79BDB41A-A605-452A-8C94-405F35C5D56A}"/>
    <cellStyle name="Salida 2 6 2 4 6" xfId="37208" xr:uid="{6A423099-348D-46B5-9056-1626AD30BB7E}"/>
    <cellStyle name="Salida 2 6 2 4 7" xfId="37209" xr:uid="{83C5530D-B278-4B99-BF73-DEDBD15F1EAE}"/>
    <cellStyle name="Salida 2 6 2 4 8" xfId="37210" xr:uid="{004F1C0F-E9F4-420B-AC29-0B6AB254DF5B}"/>
    <cellStyle name="Salida 2 6 2 4 9" xfId="37211" xr:uid="{FBEF9358-F884-45C4-A3DA-A27CA7A2A1EF}"/>
    <cellStyle name="Salida 2 6 2 5" xfId="37212" xr:uid="{E14EAD4A-E031-4A42-BCCB-226B0DC4F101}"/>
    <cellStyle name="Salida 2 6 2 5 10" xfId="37213" xr:uid="{7314BEC5-2861-4655-8E22-FFD90C57904E}"/>
    <cellStyle name="Salida 2 6 2 5 11" xfId="37214" xr:uid="{2E27A183-B9E7-4A7E-A6EC-D99B3C8944A7}"/>
    <cellStyle name="Salida 2 6 2 5 12" xfId="37215" xr:uid="{4ADA9331-7F2D-42B9-9E83-940DD22FBDDB}"/>
    <cellStyle name="Salida 2 6 2 5 13" xfId="37216" xr:uid="{B5C6C7D8-2F17-492A-B342-F772E3D4A66B}"/>
    <cellStyle name="Salida 2 6 2 5 14" xfId="37217" xr:uid="{8435F57E-0E00-42C7-B0D9-B791D2A27487}"/>
    <cellStyle name="Salida 2 6 2 5 15" xfId="37218" xr:uid="{01A62BEC-BFD5-45F9-8029-A788D1BFA515}"/>
    <cellStyle name="Salida 2 6 2 5 16" xfId="37219" xr:uid="{65D482CD-C82D-4FC0-8F57-2A04ED6AC539}"/>
    <cellStyle name="Salida 2 6 2 5 17" xfId="37220" xr:uid="{A72DB50B-3231-4ED1-809A-4E5A40167990}"/>
    <cellStyle name="Salida 2 6 2 5 18" xfId="37221" xr:uid="{D5F70E73-9967-4A40-BB24-256FD1E6006D}"/>
    <cellStyle name="Salida 2 6 2 5 19" xfId="37222" xr:uid="{1E9F1750-1535-4B3C-A663-54A087E916B4}"/>
    <cellStyle name="Salida 2 6 2 5 2" xfId="37223" xr:uid="{D8892012-A3EF-4E83-ABB5-BD2DF47BF253}"/>
    <cellStyle name="Salida 2 6 2 5 20" xfId="37224" xr:uid="{12A01185-78F2-496E-A537-58F95DF0941B}"/>
    <cellStyle name="Salida 2 6 2 5 21" xfId="37225" xr:uid="{EF5F1897-27F9-4B39-B024-AA3882C33131}"/>
    <cellStyle name="Salida 2 6 2 5 22" xfId="37226" xr:uid="{2B6C271A-393E-43A3-87BD-9320556B302D}"/>
    <cellStyle name="Salida 2 6 2 5 23" xfId="37227" xr:uid="{1F50FE59-CDCB-42DA-942D-D9077705E630}"/>
    <cellStyle name="Salida 2 6 2 5 24" xfId="37228" xr:uid="{B0BAB2EE-77FF-42B7-8C7A-CFA7CD1FF479}"/>
    <cellStyle name="Salida 2 6 2 5 25" xfId="37229" xr:uid="{DA5774D7-4EE9-4737-8C6F-EE90BF0C0539}"/>
    <cellStyle name="Salida 2 6 2 5 26" xfId="37230" xr:uid="{BDD2CD68-ACDC-41C4-8B40-200E4F20E5B9}"/>
    <cellStyle name="Salida 2 6 2 5 27" xfId="37231" xr:uid="{AD4490A6-C54D-4F7A-B14E-5B07049F6663}"/>
    <cellStyle name="Salida 2 6 2 5 28" xfId="37232" xr:uid="{EED84AED-DB1C-4F75-88E5-9DEBB5F80D38}"/>
    <cellStyle name="Salida 2 6 2 5 29" xfId="37233" xr:uid="{6A540AB2-5881-4896-B593-5FAB2AA99D6F}"/>
    <cellStyle name="Salida 2 6 2 5 3" xfId="37234" xr:uid="{260BA226-3AA0-416B-9F9E-8585BE031831}"/>
    <cellStyle name="Salida 2 6 2 5 30" xfId="37235" xr:uid="{27C33374-703C-4287-B500-9627C75CC449}"/>
    <cellStyle name="Salida 2 6 2 5 31" xfId="37236" xr:uid="{3BEEAFEE-51A4-46AA-9012-726167264A48}"/>
    <cellStyle name="Salida 2 6 2 5 4" xfId="37237" xr:uid="{924D38B9-0AD0-40B8-8524-D445D1ABC490}"/>
    <cellStyle name="Salida 2 6 2 5 5" xfId="37238" xr:uid="{A446DBCB-4D7D-4C5D-B7CB-71697B149D59}"/>
    <cellStyle name="Salida 2 6 2 5 6" xfId="37239" xr:uid="{0209D238-262F-4C8C-81AC-9239158285B7}"/>
    <cellStyle name="Salida 2 6 2 5 7" xfId="37240" xr:uid="{FADCAE59-771A-46D6-9CA2-30BDF61E516F}"/>
    <cellStyle name="Salida 2 6 2 5 8" xfId="37241" xr:uid="{A85C351C-5473-44D5-B734-324327A40AA9}"/>
    <cellStyle name="Salida 2 6 2 5 9" xfId="37242" xr:uid="{81073E93-1A71-4AE9-998F-0C14548BAC68}"/>
    <cellStyle name="Salida 2 6 2 6" xfId="37243" xr:uid="{0226A173-15F4-450E-9C13-5BF304D9AE87}"/>
    <cellStyle name="Salida 2 6 2 6 10" xfId="37244" xr:uid="{C82527AB-DB68-4BA5-A2CF-34F0CD1F2295}"/>
    <cellStyle name="Salida 2 6 2 6 11" xfId="37245" xr:uid="{6230B06D-CEAF-447C-B473-B5532ED4A5B4}"/>
    <cellStyle name="Salida 2 6 2 6 12" xfId="37246" xr:uid="{2887513E-3393-4367-A6BF-DB7A41852A0C}"/>
    <cellStyle name="Salida 2 6 2 6 13" xfId="37247" xr:uid="{8264354D-B10F-419B-9F02-3353A4A42F0D}"/>
    <cellStyle name="Salida 2 6 2 6 14" xfId="37248" xr:uid="{FC9DB987-31E2-4575-BCAE-82915E3B9C0F}"/>
    <cellStyle name="Salida 2 6 2 6 15" xfId="37249" xr:uid="{04521E78-DAAA-409A-9AD7-7020DD8C2ABC}"/>
    <cellStyle name="Salida 2 6 2 6 16" xfId="37250" xr:uid="{E0968F3F-C697-4B28-B032-B82D44551963}"/>
    <cellStyle name="Salida 2 6 2 6 17" xfId="37251" xr:uid="{C66E1284-396A-40C8-A1FF-09D5131C4E63}"/>
    <cellStyle name="Salida 2 6 2 6 18" xfId="37252" xr:uid="{40ADE5DF-DD03-40CD-B3CF-298A820671BA}"/>
    <cellStyle name="Salida 2 6 2 6 19" xfId="37253" xr:uid="{954833C9-AC06-456B-89FA-C1405825799B}"/>
    <cellStyle name="Salida 2 6 2 6 2" xfId="37254" xr:uid="{83661457-663E-4DF3-93BB-B2FA23435D10}"/>
    <cellStyle name="Salida 2 6 2 6 20" xfId="37255" xr:uid="{C56B461A-6326-4A07-B425-7B96207F1072}"/>
    <cellStyle name="Salida 2 6 2 6 21" xfId="37256" xr:uid="{474AEC27-8473-4045-9394-49C4CD6E782B}"/>
    <cellStyle name="Salida 2 6 2 6 22" xfId="37257" xr:uid="{8E263B38-3B62-4C12-874A-0177BE014F55}"/>
    <cellStyle name="Salida 2 6 2 6 23" xfId="37258" xr:uid="{BE547D87-5ECF-459B-A8B6-71413197263A}"/>
    <cellStyle name="Salida 2 6 2 6 24" xfId="37259" xr:uid="{A4AFA49A-9CA8-478B-949E-673BE3473B64}"/>
    <cellStyle name="Salida 2 6 2 6 25" xfId="37260" xr:uid="{4565E202-CD34-474D-810B-F4B21E2D4707}"/>
    <cellStyle name="Salida 2 6 2 6 26" xfId="37261" xr:uid="{8167FA25-4B5E-4E64-A693-7F15CCC8A422}"/>
    <cellStyle name="Salida 2 6 2 6 27" xfId="37262" xr:uid="{6AA08309-5D3B-4EB6-9666-11CD7CB6B527}"/>
    <cellStyle name="Salida 2 6 2 6 28" xfId="37263" xr:uid="{41AC8162-171C-4DC7-A321-4139F06D59C8}"/>
    <cellStyle name="Salida 2 6 2 6 29" xfId="37264" xr:uid="{B638056D-B97D-449D-8691-F9DEA38FC25A}"/>
    <cellStyle name="Salida 2 6 2 6 3" xfId="37265" xr:uid="{5BAF4D5E-7085-4E51-B7E5-70234EE8F754}"/>
    <cellStyle name="Salida 2 6 2 6 30" xfId="37266" xr:uid="{F41FA807-4CDC-4A67-AC32-D4781485341A}"/>
    <cellStyle name="Salida 2 6 2 6 31" xfId="37267" xr:uid="{4260B431-4A7D-4496-8D5F-EDCAFF823982}"/>
    <cellStyle name="Salida 2 6 2 6 4" xfId="37268" xr:uid="{C5241A0C-BCB3-4B8F-B557-B2CA15D9CF47}"/>
    <cellStyle name="Salida 2 6 2 6 5" xfId="37269" xr:uid="{A3AE0481-69A5-44FE-9EA2-F150FFE25548}"/>
    <cellStyle name="Salida 2 6 2 6 6" xfId="37270" xr:uid="{8106EC6B-F228-4AF9-AF22-A951C4AAE0A6}"/>
    <cellStyle name="Salida 2 6 2 6 7" xfId="37271" xr:uid="{11E017AC-C036-4322-B499-0B8E4163E935}"/>
    <cellStyle name="Salida 2 6 2 6 8" xfId="37272" xr:uid="{91BF0683-BB6B-4BE8-AAAD-0258EAE75173}"/>
    <cellStyle name="Salida 2 6 2 6 9" xfId="37273" xr:uid="{D14E4D66-33E7-4131-A3D5-74E179FD6767}"/>
    <cellStyle name="Salida 2 6 2 7" xfId="37274" xr:uid="{833375F5-01BC-4918-8376-DF9FE3E3FBA1}"/>
    <cellStyle name="Salida 2 6 2 8" xfId="37275" xr:uid="{AD301514-7E3B-4A9F-BC84-94BBFEB20A02}"/>
    <cellStyle name="Salida 2 6 2 9" xfId="37276" xr:uid="{7A9E3061-5917-4FBA-9EDA-D91DDBDFF561}"/>
    <cellStyle name="Salida 2 6 20" xfId="37277" xr:uid="{6B4AF481-2003-42B9-BBF2-3F1CF1276633}"/>
    <cellStyle name="Salida 2 6 21" xfId="37278" xr:uid="{80DB2AD8-E9C1-4907-92E5-DDDA20D3C917}"/>
    <cellStyle name="Salida 2 6 22" xfId="37279" xr:uid="{6E9D0124-A6FA-482A-B1B0-8B5E307D8C30}"/>
    <cellStyle name="Salida 2 6 23" xfId="37280" xr:uid="{2737B588-5F17-444D-A072-0993D0716C2D}"/>
    <cellStyle name="Salida 2 6 24" xfId="37281" xr:uid="{EEFB425A-156A-472A-AB74-F0078B274520}"/>
    <cellStyle name="Salida 2 6 25" xfId="37282" xr:uid="{18B313A7-3C28-4CDD-8D47-7756018859B1}"/>
    <cellStyle name="Salida 2 6 26" xfId="37283" xr:uid="{01FE51D1-963D-4049-AAA8-A2B9E5FFCF0E}"/>
    <cellStyle name="Salida 2 6 27" xfId="37284" xr:uid="{A022371D-B3FB-4996-B996-C34A6DBCB275}"/>
    <cellStyle name="Salida 2 6 28" xfId="37285" xr:uid="{C916DB0A-253B-4BCD-8C6F-96B46DA2DA82}"/>
    <cellStyle name="Salida 2 6 29" xfId="37286" xr:uid="{19B11985-AB67-408C-A9A2-2791185067C4}"/>
    <cellStyle name="Salida 2 6 3" xfId="37287" xr:uid="{EBC674C5-5538-43CD-8A16-56C681C9960F}"/>
    <cellStyle name="Salida 2 6 3 10" xfId="37288" xr:uid="{FC471E4A-F2C2-4BFA-B352-471F33416668}"/>
    <cellStyle name="Salida 2 6 3 11" xfId="37289" xr:uid="{BE5445B1-3B2B-4573-94F3-BE69B65DDCB7}"/>
    <cellStyle name="Salida 2 6 3 12" xfId="37290" xr:uid="{F6FDBFA7-4C1C-4AAF-81A4-93F2D3CB1676}"/>
    <cellStyle name="Salida 2 6 3 13" xfId="37291" xr:uid="{A1DE3AC3-EBF8-4621-A486-5559BB3C0F7D}"/>
    <cellStyle name="Salida 2 6 3 14" xfId="37292" xr:uid="{83B4D5F4-D202-4602-A1BE-9297A5453430}"/>
    <cellStyle name="Salida 2 6 3 15" xfId="37293" xr:uid="{54812FFB-D633-49D0-B6EE-0A961037605B}"/>
    <cellStyle name="Salida 2 6 3 16" xfId="37294" xr:uid="{D9F351D1-8C43-446C-8943-C5D257E98B0C}"/>
    <cellStyle name="Salida 2 6 3 17" xfId="37295" xr:uid="{984EE5F6-2EA2-4E8B-8739-7635E215BC19}"/>
    <cellStyle name="Salida 2 6 3 18" xfId="37296" xr:uid="{E2A5BF2A-48D4-422A-8F70-246675F7632D}"/>
    <cellStyle name="Salida 2 6 3 19" xfId="37297" xr:uid="{0C2078C0-42FA-47D4-AEEE-86717859FAF9}"/>
    <cellStyle name="Salida 2 6 3 2" xfId="37298" xr:uid="{E2E01670-928E-404E-B274-1A91514F7D51}"/>
    <cellStyle name="Salida 2 6 3 2 10" xfId="37299" xr:uid="{3256FBCF-EC6A-48B2-8926-16DB03514866}"/>
    <cellStyle name="Salida 2 6 3 2 11" xfId="37300" xr:uid="{CDD3A852-9B70-43FC-8D33-F3B2BAEA1991}"/>
    <cellStyle name="Salida 2 6 3 2 12" xfId="37301" xr:uid="{44819BA7-8F39-4388-AC26-3805E37765BC}"/>
    <cellStyle name="Salida 2 6 3 2 13" xfId="37302" xr:uid="{42431A75-3216-42E8-AF8D-3C0708A831B8}"/>
    <cellStyle name="Salida 2 6 3 2 14" xfId="37303" xr:uid="{CC3DA89B-C008-487B-90E5-B7EEEE163B43}"/>
    <cellStyle name="Salida 2 6 3 2 15" xfId="37304" xr:uid="{26A4DFF4-C5B3-4811-93DC-07273B7D342A}"/>
    <cellStyle name="Salida 2 6 3 2 16" xfId="37305" xr:uid="{D0121D2C-286C-45DA-B2B6-7EC19F6516A0}"/>
    <cellStyle name="Salida 2 6 3 2 17" xfId="37306" xr:uid="{CA96D725-1610-4BA3-AB2F-8CC4B75259AC}"/>
    <cellStyle name="Salida 2 6 3 2 18" xfId="37307" xr:uid="{512DF0EE-8EEE-4DF5-B691-28F263D07863}"/>
    <cellStyle name="Salida 2 6 3 2 19" xfId="37308" xr:uid="{855E569B-A6ED-4F72-8440-A2058AB2AA51}"/>
    <cellStyle name="Salida 2 6 3 2 2" xfId="37309" xr:uid="{E81DDF6A-2E76-4D52-B950-B47C58108A01}"/>
    <cellStyle name="Salida 2 6 3 2 20" xfId="37310" xr:uid="{DB47E170-C2CC-43D6-87A8-FCBAE52471D0}"/>
    <cellStyle name="Salida 2 6 3 2 21" xfId="37311" xr:uid="{CFF0C3C8-91D2-4C32-A062-46C8F5B933CE}"/>
    <cellStyle name="Salida 2 6 3 2 22" xfId="37312" xr:uid="{C59A1ED5-C5AC-49D4-B605-A2350F08BD65}"/>
    <cellStyle name="Salida 2 6 3 2 23" xfId="37313" xr:uid="{DF97BE07-D6C4-4014-ACFB-0F74D6511549}"/>
    <cellStyle name="Salida 2 6 3 2 24" xfId="37314" xr:uid="{270962F0-1877-4ABF-B0DD-3DE67E11D492}"/>
    <cellStyle name="Salida 2 6 3 2 25" xfId="37315" xr:uid="{F893D114-C06F-457A-9EB2-498D25521B17}"/>
    <cellStyle name="Salida 2 6 3 2 26" xfId="37316" xr:uid="{2F090BAE-8C79-4533-89DF-7EF8F246EBDA}"/>
    <cellStyle name="Salida 2 6 3 2 27" xfId="37317" xr:uid="{8DB541D5-8B1A-4FAB-A27B-9DF2F95C8DC0}"/>
    <cellStyle name="Salida 2 6 3 2 28" xfId="37318" xr:uid="{2904DCE7-14B3-4294-A1DD-B98E825943D7}"/>
    <cellStyle name="Salida 2 6 3 2 29" xfId="37319" xr:uid="{45D7506B-1113-4514-AF3D-ED4846EBAE8E}"/>
    <cellStyle name="Salida 2 6 3 2 3" xfId="37320" xr:uid="{D1DBBAB8-2D9F-493B-916F-DE07FEF45F8C}"/>
    <cellStyle name="Salida 2 6 3 2 30" xfId="37321" xr:uid="{E55418B7-FAC2-4F3A-BA4F-4512A3E9DF3E}"/>
    <cellStyle name="Salida 2 6 3 2 31" xfId="37322" xr:uid="{A8B8DBCA-AA61-4FE8-A8FF-F6433EA5A3F1}"/>
    <cellStyle name="Salida 2 6 3 2 4" xfId="37323" xr:uid="{2E575DC6-1320-4810-9004-CCD4D2DE5401}"/>
    <cellStyle name="Salida 2 6 3 2 5" xfId="37324" xr:uid="{9D782DFE-3388-4872-A2F2-6BABFF3493B9}"/>
    <cellStyle name="Salida 2 6 3 2 6" xfId="37325" xr:uid="{490FFA6E-7646-42F0-A734-AE6C32BFA69B}"/>
    <cellStyle name="Salida 2 6 3 2 7" xfId="37326" xr:uid="{8A80BF1F-DECF-4D24-9A10-88570AFED805}"/>
    <cellStyle name="Salida 2 6 3 2 8" xfId="37327" xr:uid="{37833EBA-B0BA-4C82-82EC-86A53DBEA05D}"/>
    <cellStyle name="Salida 2 6 3 2 9" xfId="37328" xr:uid="{1FECFC62-7A48-47D5-AF00-59382B9F8F42}"/>
    <cellStyle name="Salida 2 6 3 20" xfId="37329" xr:uid="{1B1A7D30-F096-47FE-AFF3-1E7CEF01B099}"/>
    <cellStyle name="Salida 2 6 3 21" xfId="37330" xr:uid="{A09E67C7-1789-4060-ADA0-3A1644E13CF6}"/>
    <cellStyle name="Salida 2 6 3 22" xfId="37331" xr:uid="{F3385D70-BB14-45CA-A37A-30706FAC5EF8}"/>
    <cellStyle name="Salida 2 6 3 23" xfId="37332" xr:uid="{D3E0CE98-ED01-4C32-B35D-25D107096B70}"/>
    <cellStyle name="Salida 2 6 3 24" xfId="37333" xr:uid="{F572592A-4163-4D86-B9FC-931FBDE1B085}"/>
    <cellStyle name="Salida 2 6 3 25" xfId="37334" xr:uid="{82955D8E-8244-434C-B1BD-50A65A87D192}"/>
    <cellStyle name="Salida 2 6 3 26" xfId="37335" xr:uid="{B69DF2CE-887B-4A02-B240-33765141F7F1}"/>
    <cellStyle name="Salida 2 6 3 27" xfId="37336" xr:uid="{90BBA5EB-174A-4366-B341-4E35DAF2F6BB}"/>
    <cellStyle name="Salida 2 6 3 28" xfId="37337" xr:uid="{C29B3D2F-9B1F-4E0E-BC4E-ED17B6C280C5}"/>
    <cellStyle name="Salida 2 6 3 29" xfId="37338" xr:uid="{FEC017F5-5E64-4F69-A3F9-F873DF35D595}"/>
    <cellStyle name="Salida 2 6 3 3" xfId="37339" xr:uid="{C96224C8-0FBF-41DC-A6F5-208B0A43BA02}"/>
    <cellStyle name="Salida 2 6 3 3 10" xfId="37340" xr:uid="{7C5EEC93-E864-4F02-A154-8905DB05A25F}"/>
    <cellStyle name="Salida 2 6 3 3 11" xfId="37341" xr:uid="{0C00F597-D284-4A5C-9E12-0F9AFDF5D31B}"/>
    <cellStyle name="Salida 2 6 3 3 12" xfId="37342" xr:uid="{8F898C72-F621-45B0-97CA-D2D762F75E6B}"/>
    <cellStyle name="Salida 2 6 3 3 13" xfId="37343" xr:uid="{C096AFDB-77FD-4988-9DB9-7CC5C7313198}"/>
    <cellStyle name="Salida 2 6 3 3 14" xfId="37344" xr:uid="{DDA6092D-CA7E-4E58-864F-8BD3BEE7669E}"/>
    <cellStyle name="Salida 2 6 3 3 15" xfId="37345" xr:uid="{BE6EBC12-19DD-4C9F-B28B-F7BBDE3D62C6}"/>
    <cellStyle name="Salida 2 6 3 3 16" xfId="37346" xr:uid="{E1255D1E-B7EA-4CFA-BBB3-37B804758246}"/>
    <cellStyle name="Salida 2 6 3 3 17" xfId="37347" xr:uid="{F0F56AEE-D9CF-427C-9230-5C5BFBA31BA4}"/>
    <cellStyle name="Salida 2 6 3 3 18" xfId="37348" xr:uid="{FF16AC22-FE49-4811-9FFF-8E76A2841398}"/>
    <cellStyle name="Salida 2 6 3 3 19" xfId="37349" xr:uid="{A79B1362-7C9A-4978-AEAF-5F1CD588C76B}"/>
    <cellStyle name="Salida 2 6 3 3 2" xfId="37350" xr:uid="{A56540A8-3899-40B7-BADA-BF95567AD5AC}"/>
    <cellStyle name="Salida 2 6 3 3 20" xfId="37351" xr:uid="{BC2D01B3-1DCA-4075-8F95-631D04F1CC1F}"/>
    <cellStyle name="Salida 2 6 3 3 21" xfId="37352" xr:uid="{5BDDC108-F9A2-45F6-96B1-0DC3BBD8580F}"/>
    <cellStyle name="Salida 2 6 3 3 22" xfId="37353" xr:uid="{E6569072-9D59-45BF-87F1-1AD4D96F05A9}"/>
    <cellStyle name="Salida 2 6 3 3 23" xfId="37354" xr:uid="{82744D78-B5B0-46B2-ABE5-D0A17774FCC6}"/>
    <cellStyle name="Salida 2 6 3 3 24" xfId="37355" xr:uid="{4EEDA3F6-440B-4036-92B4-2C570208D749}"/>
    <cellStyle name="Salida 2 6 3 3 25" xfId="37356" xr:uid="{C10C235B-9265-4164-AB76-20251A319DAA}"/>
    <cellStyle name="Salida 2 6 3 3 26" xfId="37357" xr:uid="{E0881DCB-F420-4D2E-9CFF-F404F20C1A64}"/>
    <cellStyle name="Salida 2 6 3 3 27" xfId="37358" xr:uid="{6E0C2163-3843-4B8D-997C-FE856AD7246E}"/>
    <cellStyle name="Salida 2 6 3 3 28" xfId="37359" xr:uid="{7091AF7D-AC94-4FEA-8453-C72BA9B35E64}"/>
    <cellStyle name="Salida 2 6 3 3 29" xfId="37360" xr:uid="{5C171759-9C54-4CFA-B050-9E3B8E1898A4}"/>
    <cellStyle name="Salida 2 6 3 3 3" xfId="37361" xr:uid="{0C7FB89F-CCEC-4985-801D-9DB0E9EF425B}"/>
    <cellStyle name="Salida 2 6 3 3 30" xfId="37362" xr:uid="{7BD9B844-2D72-49D0-BAAC-79A256720B25}"/>
    <cellStyle name="Salida 2 6 3 3 31" xfId="37363" xr:uid="{910E2D69-5F47-49DF-98F6-C148BDC09C4B}"/>
    <cellStyle name="Salida 2 6 3 3 4" xfId="37364" xr:uid="{310BD4EB-4A97-442D-A547-A3AF8B44C308}"/>
    <cellStyle name="Salida 2 6 3 3 5" xfId="37365" xr:uid="{8BC7C524-B9B9-4D23-9FFC-940FD8D30131}"/>
    <cellStyle name="Salida 2 6 3 3 6" xfId="37366" xr:uid="{A99400F4-67C1-43D6-AFA0-D4249E43EA3C}"/>
    <cellStyle name="Salida 2 6 3 3 7" xfId="37367" xr:uid="{7D53A4D1-0534-437E-837F-C5EDEC824BD8}"/>
    <cellStyle name="Salida 2 6 3 3 8" xfId="37368" xr:uid="{4B4359AD-2DC1-40A1-A646-17B4DFBFA547}"/>
    <cellStyle name="Salida 2 6 3 3 9" xfId="37369" xr:uid="{8853C2B9-BBA9-4970-8C3F-96A100052024}"/>
    <cellStyle name="Salida 2 6 3 30" xfId="37370" xr:uid="{46C15E51-1A4F-4891-B7C1-AA9E538865BA}"/>
    <cellStyle name="Salida 2 6 3 31" xfId="37371" xr:uid="{DA886C82-02E0-47B4-8A37-F81F74481D38}"/>
    <cellStyle name="Salida 2 6 3 32" xfId="37372" xr:uid="{996F96D8-F272-41F1-848A-2761D66E9B3A}"/>
    <cellStyle name="Salida 2 6 3 33" xfId="37373" xr:uid="{D5E54C1E-C9D9-4813-A41E-5430749A78A1}"/>
    <cellStyle name="Salida 2 6 3 4" xfId="37374" xr:uid="{7B1EDABB-049F-4F94-AF49-E6AA8121CCBB}"/>
    <cellStyle name="Salida 2 6 3 5" xfId="37375" xr:uid="{DB451985-A51C-48E2-9A9A-C7D29E2926AA}"/>
    <cellStyle name="Salida 2 6 3 6" xfId="37376" xr:uid="{C9E197DF-298F-4DFA-93ED-BA343032A125}"/>
    <cellStyle name="Salida 2 6 3 7" xfId="37377" xr:uid="{D10CCDB7-778B-4A0E-BC9A-1B7B5861D9DA}"/>
    <cellStyle name="Salida 2 6 3 8" xfId="37378" xr:uid="{C417A40B-6B9C-4DFA-B80D-0CD955E14A8D}"/>
    <cellStyle name="Salida 2 6 3 9" xfId="37379" xr:uid="{A239E813-6886-4FD7-BC4A-BAA7638719AA}"/>
    <cellStyle name="Salida 2 6 30" xfId="37380" xr:uid="{A516FDF2-4A6F-43A4-B738-EA81BF7FB018}"/>
    <cellStyle name="Salida 2 6 31" xfId="37381" xr:uid="{63689B37-B6CF-4E6F-A7F1-6098A53D5DD4}"/>
    <cellStyle name="Salida 2 6 32" xfId="37382" xr:uid="{B479486B-F881-46FA-B964-B34101694C06}"/>
    <cellStyle name="Salida 2 6 33" xfId="37383" xr:uid="{AD106D8F-7333-43BA-B676-90374DFE5455}"/>
    <cellStyle name="Salida 2 6 34" xfId="37384" xr:uid="{5D39A9F7-AEA7-4709-AB70-E1B92C2496B2}"/>
    <cellStyle name="Salida 2 6 35" xfId="37385" xr:uid="{2576D1F2-4827-4EB2-8763-A37DD59C49B8}"/>
    <cellStyle name="Salida 2 6 36" xfId="37386" xr:uid="{0DE3177E-6B36-43C3-9872-A3FB60D49B60}"/>
    <cellStyle name="Salida 2 6 37" xfId="37387" xr:uid="{D0B1DFA4-687E-4A98-A178-1A441F54F84E}"/>
    <cellStyle name="Salida 2 6 4" xfId="37388" xr:uid="{DBD15143-CEF1-43E8-AC56-4B6D34772BA1}"/>
    <cellStyle name="Salida 2 6 4 10" xfId="37389" xr:uid="{57F4D648-D24B-414A-AE4F-EAF72F56FECA}"/>
    <cellStyle name="Salida 2 6 4 11" xfId="37390" xr:uid="{DE4BC3F8-F192-4B95-A59F-42EDF5E925B8}"/>
    <cellStyle name="Salida 2 6 4 12" xfId="37391" xr:uid="{ED124E44-0B11-4474-BE55-3A7CCBDC9E72}"/>
    <cellStyle name="Salida 2 6 4 13" xfId="37392" xr:uid="{C263B0FE-2239-4952-90C5-9454C7E18069}"/>
    <cellStyle name="Salida 2 6 4 14" xfId="37393" xr:uid="{064F8A66-1D06-4A50-B352-7010AD0EA1E0}"/>
    <cellStyle name="Salida 2 6 4 15" xfId="37394" xr:uid="{DA9A3167-8A92-4807-9555-B8C795349592}"/>
    <cellStyle name="Salida 2 6 4 16" xfId="37395" xr:uid="{08DE6FED-6D99-4A5C-A3F7-C69CA84920DC}"/>
    <cellStyle name="Salida 2 6 4 17" xfId="37396" xr:uid="{35BB0D73-D50C-41A8-BBE0-132E5EF91574}"/>
    <cellStyle name="Salida 2 6 4 18" xfId="37397" xr:uid="{C2ED6596-77A9-4561-9072-4EE0E10F4F08}"/>
    <cellStyle name="Salida 2 6 4 19" xfId="37398" xr:uid="{355C38A7-08B3-4F4D-9A9F-8B944D7EBB5A}"/>
    <cellStyle name="Salida 2 6 4 2" xfId="37399" xr:uid="{D071148B-67F1-49C1-8E69-63CBD517A2E5}"/>
    <cellStyle name="Salida 2 6 4 2 10" xfId="37400" xr:uid="{1EE9C7E7-7434-48F9-8AEB-96406AA78EAA}"/>
    <cellStyle name="Salida 2 6 4 2 11" xfId="37401" xr:uid="{421F44B8-B8CD-4CB9-BC60-B1D52C064A89}"/>
    <cellStyle name="Salida 2 6 4 2 12" xfId="37402" xr:uid="{1262AA0B-E9CE-429A-87D4-8016E8C76A26}"/>
    <cellStyle name="Salida 2 6 4 2 13" xfId="37403" xr:uid="{1F8CCA9F-C038-4D97-BCA3-037B236909A6}"/>
    <cellStyle name="Salida 2 6 4 2 14" xfId="37404" xr:uid="{51B049B7-06CD-40AF-9313-593988DAE9DA}"/>
    <cellStyle name="Salida 2 6 4 2 15" xfId="37405" xr:uid="{5F250068-DAE5-4415-9700-E48C029B2E2E}"/>
    <cellStyle name="Salida 2 6 4 2 16" xfId="37406" xr:uid="{F82C23DD-F0A1-4142-A8D8-27A86499587F}"/>
    <cellStyle name="Salida 2 6 4 2 17" xfId="37407" xr:uid="{57138499-2905-441B-B158-F8F42219B589}"/>
    <cellStyle name="Salida 2 6 4 2 18" xfId="37408" xr:uid="{7F9027B9-5BA5-4CBD-B14B-6E5A8136F17C}"/>
    <cellStyle name="Salida 2 6 4 2 19" xfId="37409" xr:uid="{CE8F2C32-84C3-4CBC-AB63-A0EFFEB89DEA}"/>
    <cellStyle name="Salida 2 6 4 2 2" xfId="37410" xr:uid="{AD21A6E5-56D1-4E2D-9A4B-7D80A5BC6CA5}"/>
    <cellStyle name="Salida 2 6 4 2 20" xfId="37411" xr:uid="{1C8E69BC-77CC-4754-8EF3-119D18391DD2}"/>
    <cellStyle name="Salida 2 6 4 2 21" xfId="37412" xr:uid="{24260CDD-2728-4E2E-8F3E-84C6896E2810}"/>
    <cellStyle name="Salida 2 6 4 2 22" xfId="37413" xr:uid="{DAC5E166-83DD-4282-957B-56D809AA1961}"/>
    <cellStyle name="Salida 2 6 4 2 23" xfId="37414" xr:uid="{8F0C3AD6-7AF9-441D-8DFF-829D6C1D3C27}"/>
    <cellStyle name="Salida 2 6 4 2 24" xfId="37415" xr:uid="{8AEB2F23-DB7B-410C-8CE8-D7EB06356A83}"/>
    <cellStyle name="Salida 2 6 4 2 25" xfId="37416" xr:uid="{3701C8F9-8F1D-4FED-9780-377AACA2E8A7}"/>
    <cellStyle name="Salida 2 6 4 2 26" xfId="37417" xr:uid="{AF0C583F-69D8-4390-9EDC-08C55D75EEC6}"/>
    <cellStyle name="Salida 2 6 4 2 27" xfId="37418" xr:uid="{9D237945-BDAB-40ED-AF10-400527ADF6CE}"/>
    <cellStyle name="Salida 2 6 4 2 28" xfId="37419" xr:uid="{06DA3BF1-AA7E-4A63-BFB8-49A04ABE5791}"/>
    <cellStyle name="Salida 2 6 4 2 29" xfId="37420" xr:uid="{818E7B03-E4C2-4541-8F50-DFBECDD0539B}"/>
    <cellStyle name="Salida 2 6 4 2 3" xfId="37421" xr:uid="{0B47F7C5-EC28-4132-99C7-7CF8418188E3}"/>
    <cellStyle name="Salida 2 6 4 2 30" xfId="37422" xr:uid="{4C4023A7-BBB9-4EA1-8EA5-6FF38ABC9282}"/>
    <cellStyle name="Salida 2 6 4 2 31" xfId="37423" xr:uid="{BCFAE65E-6435-404E-937C-6D4DAF703609}"/>
    <cellStyle name="Salida 2 6 4 2 4" xfId="37424" xr:uid="{628C4374-12F9-473B-AE7A-F9D4AA3549BF}"/>
    <cellStyle name="Salida 2 6 4 2 5" xfId="37425" xr:uid="{28B66D9F-FDAB-4E15-AC9D-C5D6FC1B05CB}"/>
    <cellStyle name="Salida 2 6 4 2 6" xfId="37426" xr:uid="{000334D9-3519-4576-B16C-37F59E4735DC}"/>
    <cellStyle name="Salida 2 6 4 2 7" xfId="37427" xr:uid="{B5E45B04-B411-4CDF-93E5-CEC9F256D7B8}"/>
    <cellStyle name="Salida 2 6 4 2 8" xfId="37428" xr:uid="{E8AE74FD-F9B3-4A81-B39A-B9CD25D7D651}"/>
    <cellStyle name="Salida 2 6 4 2 9" xfId="37429" xr:uid="{C87C4672-DE2D-4324-9299-686C063DBF81}"/>
    <cellStyle name="Salida 2 6 4 20" xfId="37430" xr:uid="{7B4E9062-0853-4146-86C7-55521C5A8129}"/>
    <cellStyle name="Salida 2 6 4 21" xfId="37431" xr:uid="{4758A901-9D0F-4B1B-832D-A3AF7A4A5F24}"/>
    <cellStyle name="Salida 2 6 4 22" xfId="37432" xr:uid="{1649CC3A-A702-4CE8-A9FA-5A0D39330D05}"/>
    <cellStyle name="Salida 2 6 4 23" xfId="37433" xr:uid="{EE8CDA7B-41B9-4371-B485-87D589629FBB}"/>
    <cellStyle name="Salida 2 6 4 24" xfId="37434" xr:uid="{8AFA4764-A82F-41F8-A6BB-C25B27622937}"/>
    <cellStyle name="Salida 2 6 4 25" xfId="37435" xr:uid="{5FE4AE72-630B-42F9-8998-2975A3DBDFCA}"/>
    <cellStyle name="Salida 2 6 4 26" xfId="37436" xr:uid="{41CB3BE3-6469-4DAE-B8D3-23253521E1BA}"/>
    <cellStyle name="Salida 2 6 4 27" xfId="37437" xr:uid="{3D325FD0-9370-4EE9-9EC2-F673AB864992}"/>
    <cellStyle name="Salida 2 6 4 28" xfId="37438" xr:uid="{397B821A-ADF4-4CF5-A98A-23D6BC28B8DA}"/>
    <cellStyle name="Salida 2 6 4 29" xfId="37439" xr:uid="{E2A0BAD8-0E2A-4B1E-B323-CC52372CEEA4}"/>
    <cellStyle name="Salida 2 6 4 3" xfId="37440" xr:uid="{3837B66C-383D-4C25-B9A7-BE7232BBEFD5}"/>
    <cellStyle name="Salida 2 6 4 3 10" xfId="37441" xr:uid="{39027E57-BEC0-4BCE-A2A0-3C4AD4A87BE1}"/>
    <cellStyle name="Salida 2 6 4 3 11" xfId="37442" xr:uid="{4E6F6B89-BE4A-4BE6-B9D7-03D6EF95B8DC}"/>
    <cellStyle name="Salida 2 6 4 3 12" xfId="37443" xr:uid="{93F8CBB1-04A1-4823-8C70-6ECD7ECF1C23}"/>
    <cellStyle name="Salida 2 6 4 3 13" xfId="37444" xr:uid="{4E64EB84-587B-4CC6-8836-C09DEA509241}"/>
    <cellStyle name="Salida 2 6 4 3 14" xfId="37445" xr:uid="{041B8C9B-5929-4C29-90C4-DC77A0B8AEF3}"/>
    <cellStyle name="Salida 2 6 4 3 15" xfId="37446" xr:uid="{63CA80E5-355F-4A36-9CD4-D4792E70F091}"/>
    <cellStyle name="Salida 2 6 4 3 16" xfId="37447" xr:uid="{0EE7DDC1-0C1B-437A-BECD-9FA45B1653B4}"/>
    <cellStyle name="Salida 2 6 4 3 17" xfId="37448" xr:uid="{6F914692-C8E7-4D78-942A-4F8312D5B456}"/>
    <cellStyle name="Salida 2 6 4 3 18" xfId="37449" xr:uid="{3669229B-1735-4083-B0AE-EA7AABCD9E74}"/>
    <cellStyle name="Salida 2 6 4 3 19" xfId="37450" xr:uid="{3BA012E4-11C0-4EB1-B679-3411116D787E}"/>
    <cellStyle name="Salida 2 6 4 3 2" xfId="37451" xr:uid="{BEF5B59D-7EE4-4B14-9367-00B5FB5D66FC}"/>
    <cellStyle name="Salida 2 6 4 3 20" xfId="37452" xr:uid="{AA6E620A-E02B-4C5A-A5BE-EAA2F4EF3F01}"/>
    <cellStyle name="Salida 2 6 4 3 21" xfId="37453" xr:uid="{D97499D4-0373-4A0E-AF87-9C3B298593C6}"/>
    <cellStyle name="Salida 2 6 4 3 22" xfId="37454" xr:uid="{4EAF6DAF-6DF9-4994-AF42-07F2391B9241}"/>
    <cellStyle name="Salida 2 6 4 3 23" xfId="37455" xr:uid="{02F1A438-4917-4A65-B420-C8254FC2EEDD}"/>
    <cellStyle name="Salida 2 6 4 3 24" xfId="37456" xr:uid="{1DEEF18A-AA7B-4D98-B68D-DEF3D3CDAA6D}"/>
    <cellStyle name="Salida 2 6 4 3 25" xfId="37457" xr:uid="{80327881-A4B4-4D90-A472-9640AE7D43A5}"/>
    <cellStyle name="Salida 2 6 4 3 26" xfId="37458" xr:uid="{CFCC05E1-ABEB-47E4-8A11-26E4211EEA8E}"/>
    <cellStyle name="Salida 2 6 4 3 27" xfId="37459" xr:uid="{6566AABF-B773-4C8E-A0AB-EB9C6796B368}"/>
    <cellStyle name="Salida 2 6 4 3 28" xfId="37460" xr:uid="{73F8CDFD-E067-453F-9E80-D8E5A8043EE7}"/>
    <cellStyle name="Salida 2 6 4 3 29" xfId="37461" xr:uid="{EA3D4F14-8011-4756-AD3F-F70C6F8AA13E}"/>
    <cellStyle name="Salida 2 6 4 3 3" xfId="37462" xr:uid="{697C171F-CC8D-4F70-9B9C-B2E28203D7F2}"/>
    <cellStyle name="Salida 2 6 4 3 30" xfId="37463" xr:uid="{21098E2F-1C64-467B-97C3-9FA187EE59C4}"/>
    <cellStyle name="Salida 2 6 4 3 31" xfId="37464" xr:uid="{A20159C6-98BF-402D-9B44-80DA3F40DEA8}"/>
    <cellStyle name="Salida 2 6 4 3 4" xfId="37465" xr:uid="{37B78E9E-71C3-4DFC-89B4-0291BB35E804}"/>
    <cellStyle name="Salida 2 6 4 3 5" xfId="37466" xr:uid="{4C4C85DC-26CE-499E-A24A-FB9CEEB57F6F}"/>
    <cellStyle name="Salida 2 6 4 3 6" xfId="37467" xr:uid="{BF2163FD-D95B-4AEA-9587-E94DE4B7AA9B}"/>
    <cellStyle name="Salida 2 6 4 3 7" xfId="37468" xr:uid="{73637E9C-FAF6-405C-8DC0-387295EC52B6}"/>
    <cellStyle name="Salida 2 6 4 3 8" xfId="37469" xr:uid="{CBF92D37-1FF3-4364-94B7-F5AC11FDA59F}"/>
    <cellStyle name="Salida 2 6 4 3 9" xfId="37470" xr:uid="{5AA40B3F-F32F-42D0-AC22-B3CCCB19077C}"/>
    <cellStyle name="Salida 2 6 4 30" xfId="37471" xr:uid="{673C3B7F-097E-4671-9AD8-F7693CF02AC0}"/>
    <cellStyle name="Salida 2 6 4 31" xfId="37472" xr:uid="{1C17577C-3339-4AFD-AD80-8DFB52070A43}"/>
    <cellStyle name="Salida 2 6 4 32" xfId="37473" xr:uid="{7850E6DE-F1E3-4B4A-9DCF-E2EE1F3C3720}"/>
    <cellStyle name="Salida 2 6 4 33" xfId="37474" xr:uid="{CC6CC667-4AC4-4A36-885F-7C85194D9E96}"/>
    <cellStyle name="Salida 2 6 4 4" xfId="37475" xr:uid="{A19DBBAC-8165-4465-94D3-5CD36D9CE506}"/>
    <cellStyle name="Salida 2 6 4 5" xfId="37476" xr:uid="{7DAD834A-B3F8-4FD9-A59C-D4AD9331DC73}"/>
    <cellStyle name="Salida 2 6 4 6" xfId="37477" xr:uid="{225609CC-514E-4871-AE1B-454674D93848}"/>
    <cellStyle name="Salida 2 6 4 7" xfId="37478" xr:uid="{1D143DE8-7B58-43EF-B22E-006F8D48F37B}"/>
    <cellStyle name="Salida 2 6 4 8" xfId="37479" xr:uid="{09E492D1-E541-4176-9B13-926D625B3CA0}"/>
    <cellStyle name="Salida 2 6 4 9" xfId="37480" xr:uid="{B0CD6555-3A9D-4DFC-8435-AE9D73A9813A}"/>
    <cellStyle name="Salida 2 6 5" xfId="37481" xr:uid="{950EFFB3-9D58-4037-9E4A-370F3B87B2E8}"/>
    <cellStyle name="Salida 2 6 5 10" xfId="37482" xr:uid="{F7B23D78-8822-4B04-93C8-567F669D29CF}"/>
    <cellStyle name="Salida 2 6 5 11" xfId="37483" xr:uid="{BE3CACE7-0BD7-4855-B91F-91CE6D96D0EB}"/>
    <cellStyle name="Salida 2 6 5 12" xfId="37484" xr:uid="{B4DFFE7A-9D44-48E2-88E9-FDC51EAF999E}"/>
    <cellStyle name="Salida 2 6 5 13" xfId="37485" xr:uid="{7211EC57-6DE9-4810-B710-097580B12DB6}"/>
    <cellStyle name="Salida 2 6 5 14" xfId="37486" xr:uid="{C223E2D5-26EB-4E0A-8AB1-4C78566E6E7B}"/>
    <cellStyle name="Salida 2 6 5 15" xfId="37487" xr:uid="{4EB5C8E2-657A-4523-89BF-82EB4F2EFA37}"/>
    <cellStyle name="Salida 2 6 5 16" xfId="37488" xr:uid="{4CFC68D7-4E5A-4F54-A1CA-6DB897522120}"/>
    <cellStyle name="Salida 2 6 5 17" xfId="37489" xr:uid="{87F0662B-F09D-4DA3-BC8E-8D9D165E162B}"/>
    <cellStyle name="Salida 2 6 5 18" xfId="37490" xr:uid="{E2B965E0-5453-460F-9F42-70D0667D6DC7}"/>
    <cellStyle name="Salida 2 6 5 19" xfId="37491" xr:uid="{94BBE119-E0BD-486D-B575-6276197E8C96}"/>
    <cellStyle name="Salida 2 6 5 2" xfId="37492" xr:uid="{43060A91-49AF-4E8C-8ADA-4F2D9340C6E5}"/>
    <cellStyle name="Salida 2 6 5 2 10" xfId="37493" xr:uid="{B5A73AF7-32FF-4B26-A7E5-07B4ADB65F7D}"/>
    <cellStyle name="Salida 2 6 5 2 11" xfId="37494" xr:uid="{ACC6880D-EA90-4913-A7E6-0580E04B0C02}"/>
    <cellStyle name="Salida 2 6 5 2 12" xfId="37495" xr:uid="{24AB9DF9-717E-4ABD-8416-76A1EE4971C9}"/>
    <cellStyle name="Salida 2 6 5 2 13" xfId="37496" xr:uid="{C2903DF9-DA4F-4A53-881D-9CB83EEBCF91}"/>
    <cellStyle name="Salida 2 6 5 2 14" xfId="37497" xr:uid="{967AD01B-3B1E-4376-92E1-60ABF8288014}"/>
    <cellStyle name="Salida 2 6 5 2 15" xfId="37498" xr:uid="{1C779A02-560F-4679-8E5B-9BF09C340A02}"/>
    <cellStyle name="Salida 2 6 5 2 16" xfId="37499" xr:uid="{6F846DC0-751A-46D0-B34C-5CB26DFE95E3}"/>
    <cellStyle name="Salida 2 6 5 2 17" xfId="37500" xr:uid="{12C52557-E9C2-4026-B0F8-79E05A43CD70}"/>
    <cellStyle name="Salida 2 6 5 2 18" xfId="37501" xr:uid="{15FD2FBE-B955-4801-B722-62E7B3366A0C}"/>
    <cellStyle name="Salida 2 6 5 2 19" xfId="37502" xr:uid="{F1B99E9A-FDFD-47B1-BA0F-96C24A7E9D02}"/>
    <cellStyle name="Salida 2 6 5 2 2" xfId="37503" xr:uid="{090DBD0B-2C6F-4140-BBBF-FF5AA4B5FC49}"/>
    <cellStyle name="Salida 2 6 5 2 20" xfId="37504" xr:uid="{B6AE16EB-21A3-4608-96CA-B970A1D44F38}"/>
    <cellStyle name="Salida 2 6 5 2 21" xfId="37505" xr:uid="{7C3E608C-CA6D-4DD9-8629-9F2B1829EBBF}"/>
    <cellStyle name="Salida 2 6 5 2 22" xfId="37506" xr:uid="{70019CFA-A0E8-4202-90E2-8718A3923B58}"/>
    <cellStyle name="Salida 2 6 5 2 23" xfId="37507" xr:uid="{58806EC6-3B34-4FD6-A31C-4AC8570E1B89}"/>
    <cellStyle name="Salida 2 6 5 2 24" xfId="37508" xr:uid="{C1059639-3108-4881-AAFE-963DBE62420F}"/>
    <cellStyle name="Salida 2 6 5 2 25" xfId="37509" xr:uid="{9D537413-9223-429F-8409-53F706B1FDAF}"/>
    <cellStyle name="Salida 2 6 5 2 26" xfId="37510" xr:uid="{D19CC668-5062-4C41-994B-E7FF44BB2E5F}"/>
    <cellStyle name="Salida 2 6 5 2 27" xfId="37511" xr:uid="{B0BCA8F6-DDF0-4E1D-8DEC-8C955D3C6EE7}"/>
    <cellStyle name="Salida 2 6 5 2 28" xfId="37512" xr:uid="{31ED5908-E807-4B33-8FDB-38AC8ACC12F6}"/>
    <cellStyle name="Salida 2 6 5 2 29" xfId="37513" xr:uid="{F27708EA-FF86-40BE-9249-6E184B681C67}"/>
    <cellStyle name="Salida 2 6 5 2 3" xfId="37514" xr:uid="{274C35F7-DA52-48C1-90C0-24F0B05190B6}"/>
    <cellStyle name="Salida 2 6 5 2 30" xfId="37515" xr:uid="{03C10E48-32FB-4759-A8FC-9A7DB12480AC}"/>
    <cellStyle name="Salida 2 6 5 2 31" xfId="37516" xr:uid="{A4AB41C6-BE64-4C87-8045-EFBDFCC206BB}"/>
    <cellStyle name="Salida 2 6 5 2 4" xfId="37517" xr:uid="{3DF4E54B-AB6F-46E1-A0A0-8E939E81B8B7}"/>
    <cellStyle name="Salida 2 6 5 2 5" xfId="37518" xr:uid="{A30F20B7-2E49-4E8E-BF8A-F08CB3707077}"/>
    <cellStyle name="Salida 2 6 5 2 6" xfId="37519" xr:uid="{FF496FE9-52D9-4A2C-963E-19BB22002E78}"/>
    <cellStyle name="Salida 2 6 5 2 7" xfId="37520" xr:uid="{FDF64067-79F4-4004-A127-1904CFE28678}"/>
    <cellStyle name="Salida 2 6 5 2 8" xfId="37521" xr:uid="{16B36E77-34AD-4AF0-8404-2E4B0F5B9AA2}"/>
    <cellStyle name="Salida 2 6 5 2 9" xfId="37522" xr:uid="{F79F8E31-83E6-443D-AFC7-BADC24D5071B}"/>
    <cellStyle name="Salida 2 6 5 20" xfId="37523" xr:uid="{271A5C2C-D444-4550-97AD-9C2840C267F7}"/>
    <cellStyle name="Salida 2 6 5 21" xfId="37524" xr:uid="{4B270F53-AC92-4A31-AFD1-DE42C072606B}"/>
    <cellStyle name="Salida 2 6 5 22" xfId="37525" xr:uid="{64F6BDF0-6DD0-4BF1-AB09-5D8262D585F7}"/>
    <cellStyle name="Salida 2 6 5 23" xfId="37526" xr:uid="{597D6188-B5A7-4951-9E23-B7E73155370F}"/>
    <cellStyle name="Salida 2 6 5 24" xfId="37527" xr:uid="{BA139621-2E9A-4507-BAEF-0B7296B5027B}"/>
    <cellStyle name="Salida 2 6 5 25" xfId="37528" xr:uid="{0792CD76-8B9A-4690-87ED-D1CC646A0A44}"/>
    <cellStyle name="Salida 2 6 5 26" xfId="37529" xr:uid="{D56A61AE-E9B4-462C-9B49-926A90E81D1C}"/>
    <cellStyle name="Salida 2 6 5 27" xfId="37530" xr:uid="{2F747031-F103-4F72-BD99-EDE82C62CE57}"/>
    <cellStyle name="Salida 2 6 5 28" xfId="37531" xr:uid="{91CDEEAF-B16F-48D4-84E6-78D4DA21D313}"/>
    <cellStyle name="Salida 2 6 5 29" xfId="37532" xr:uid="{A5851036-3C8E-491D-814A-D2F5EC173369}"/>
    <cellStyle name="Salida 2 6 5 3" xfId="37533" xr:uid="{2E077A95-FD72-4AB8-9339-08D4E748F430}"/>
    <cellStyle name="Salida 2 6 5 30" xfId="37534" xr:uid="{03EDDE3A-FD79-481F-A633-4528AC06B11D}"/>
    <cellStyle name="Salida 2 6 5 31" xfId="37535" xr:uid="{DC05E33C-CC7F-4460-B542-2692AFBD2215}"/>
    <cellStyle name="Salida 2 6 5 32" xfId="37536" xr:uid="{E6A742DA-F8CF-4647-A951-AE105D325702}"/>
    <cellStyle name="Salida 2 6 5 4" xfId="37537" xr:uid="{BED2B0AF-38E3-48B3-91C1-9B2DAB754D07}"/>
    <cellStyle name="Salida 2 6 5 5" xfId="37538" xr:uid="{4207EAFC-F9D5-4E6E-9429-377529C56D1F}"/>
    <cellStyle name="Salida 2 6 5 6" xfId="37539" xr:uid="{69C15574-68BE-4B5F-9B8E-93032DDA01BB}"/>
    <cellStyle name="Salida 2 6 5 7" xfId="37540" xr:uid="{044699E5-ED6C-4BC6-8FAD-59951AFBC9DE}"/>
    <cellStyle name="Salida 2 6 5 8" xfId="37541" xr:uid="{855BDE65-A6C5-4B36-92FA-45AC1642092A}"/>
    <cellStyle name="Salida 2 6 5 9" xfId="37542" xr:uid="{BC056F40-CBB6-4073-8744-41FC3D7DE6C6}"/>
    <cellStyle name="Salida 2 6 6" xfId="37543" xr:uid="{50871023-578A-47F6-A464-1C64D5DD3096}"/>
    <cellStyle name="Salida 2 6 6 10" xfId="37544" xr:uid="{B5ADA578-4D09-4031-BDF6-06455E54A9AE}"/>
    <cellStyle name="Salida 2 6 6 11" xfId="37545" xr:uid="{15D6A7A8-C449-4F8D-9878-66B178AFB368}"/>
    <cellStyle name="Salida 2 6 6 12" xfId="37546" xr:uid="{3C4AF76A-8DA7-42CF-B6E4-2547803E4352}"/>
    <cellStyle name="Salida 2 6 6 13" xfId="37547" xr:uid="{22FB3EBD-6B74-4513-BBEA-20FDD4D5BF55}"/>
    <cellStyle name="Salida 2 6 6 14" xfId="37548" xr:uid="{18035554-B700-4365-99E9-B83B390AAC91}"/>
    <cellStyle name="Salida 2 6 6 15" xfId="37549" xr:uid="{2799B123-B4ED-431A-B19D-E3B21DA3AA1F}"/>
    <cellStyle name="Salida 2 6 6 16" xfId="37550" xr:uid="{37245DF6-5725-4CCB-B56B-15AE5F24C0F8}"/>
    <cellStyle name="Salida 2 6 6 17" xfId="37551" xr:uid="{93015DA4-2EA1-47FF-BBAB-05C7F8F90993}"/>
    <cellStyle name="Salida 2 6 6 18" xfId="37552" xr:uid="{61B1568E-4B46-4EB4-8B7B-C3AF54B57930}"/>
    <cellStyle name="Salida 2 6 6 19" xfId="37553" xr:uid="{FCEF45B3-0C2B-4680-AE8D-8F80B662C7E5}"/>
    <cellStyle name="Salida 2 6 6 2" xfId="37554" xr:uid="{59003C39-ED06-4500-B90C-E923FE898E0B}"/>
    <cellStyle name="Salida 2 6 6 20" xfId="37555" xr:uid="{3564128C-9C80-4951-ABD9-330F4306D00A}"/>
    <cellStyle name="Salida 2 6 6 21" xfId="37556" xr:uid="{D646F27F-1383-4C9C-9234-D2287A55F256}"/>
    <cellStyle name="Salida 2 6 6 22" xfId="37557" xr:uid="{65344361-3375-41BB-BF4A-54FB887CD74C}"/>
    <cellStyle name="Salida 2 6 6 23" xfId="37558" xr:uid="{B03D258E-EBDB-4082-8DAA-CBAFB0322513}"/>
    <cellStyle name="Salida 2 6 6 24" xfId="37559" xr:uid="{713AB196-4D84-407A-B8C2-71359D4E78BA}"/>
    <cellStyle name="Salida 2 6 6 25" xfId="37560" xr:uid="{AA482F20-B32E-4519-BC8E-1482E51F4118}"/>
    <cellStyle name="Salida 2 6 6 26" xfId="37561" xr:uid="{1E7EF559-B684-4472-86B2-759D6C22FE85}"/>
    <cellStyle name="Salida 2 6 6 27" xfId="37562" xr:uid="{314B6DC0-3E0C-45FC-9A44-EC65D4DB7F31}"/>
    <cellStyle name="Salida 2 6 6 28" xfId="37563" xr:uid="{48BC19F7-DC2C-4E0A-8B08-B4B4BCADB9C1}"/>
    <cellStyle name="Salida 2 6 6 29" xfId="37564" xr:uid="{2F930206-B9C0-43D5-86CF-562E667DCE02}"/>
    <cellStyle name="Salida 2 6 6 3" xfId="37565" xr:uid="{18E3EBF1-3616-47D6-959D-747FB52C65C6}"/>
    <cellStyle name="Salida 2 6 6 30" xfId="37566" xr:uid="{E6E83A20-6F23-42FE-ADFC-FCB863EC9B96}"/>
    <cellStyle name="Salida 2 6 6 31" xfId="37567" xr:uid="{911FD340-2802-4162-A7ED-133AD80DD046}"/>
    <cellStyle name="Salida 2 6 6 4" xfId="37568" xr:uid="{4FA0AB9E-4F5D-4711-8DBA-4FE07E43CCD1}"/>
    <cellStyle name="Salida 2 6 6 5" xfId="37569" xr:uid="{83B1C725-BD53-4488-BB7E-570348B50464}"/>
    <cellStyle name="Salida 2 6 6 6" xfId="37570" xr:uid="{CFB58B3E-3EDE-4796-B889-BF864760CD42}"/>
    <cellStyle name="Salida 2 6 6 7" xfId="37571" xr:uid="{CAD660B0-563A-456B-8115-0352CAF51A63}"/>
    <cellStyle name="Salida 2 6 6 8" xfId="37572" xr:uid="{21600EE4-E18D-4B74-91D1-F1D6FB874009}"/>
    <cellStyle name="Salida 2 6 6 9" xfId="37573" xr:uid="{9BD5BA8F-ADFF-4B2D-858C-DFE642F2503F}"/>
    <cellStyle name="Salida 2 6 7" xfId="37574" xr:uid="{A00D02E4-D159-4F48-920A-2DB142F070E9}"/>
    <cellStyle name="Salida 2 6 7 10" xfId="37575" xr:uid="{C33CCA8F-0EA7-4476-9DF0-B02156E270D4}"/>
    <cellStyle name="Salida 2 6 7 11" xfId="37576" xr:uid="{301359F6-2221-4940-95DD-0F57F9A6EA98}"/>
    <cellStyle name="Salida 2 6 7 12" xfId="37577" xr:uid="{FF28A540-0561-442D-BBD9-DDE104221EA3}"/>
    <cellStyle name="Salida 2 6 7 13" xfId="37578" xr:uid="{B221BA5F-694A-422C-9D3A-FEA2935C577D}"/>
    <cellStyle name="Salida 2 6 7 14" xfId="37579" xr:uid="{13E0993C-983A-4CB6-99C6-895DA15443D6}"/>
    <cellStyle name="Salida 2 6 7 15" xfId="37580" xr:uid="{161AD4AD-BD54-4D76-9D31-67B2615DA441}"/>
    <cellStyle name="Salida 2 6 7 16" xfId="37581" xr:uid="{EA95F5D7-AE6F-4B99-B877-819487CA5987}"/>
    <cellStyle name="Salida 2 6 7 17" xfId="37582" xr:uid="{FC10CA01-3230-4485-9D5E-E11DA5D054F6}"/>
    <cellStyle name="Salida 2 6 7 18" xfId="37583" xr:uid="{2D216044-849C-49F1-A8DE-4EBFA293F2ED}"/>
    <cellStyle name="Salida 2 6 7 19" xfId="37584" xr:uid="{F33250CB-8F20-4FA6-88A4-817E9C8620D4}"/>
    <cellStyle name="Salida 2 6 7 2" xfId="37585" xr:uid="{C2ABF999-976B-4B9E-80B6-5FCDEF3B0E3F}"/>
    <cellStyle name="Salida 2 6 7 20" xfId="37586" xr:uid="{E94B7208-C0AC-46B7-965C-231402C35FA1}"/>
    <cellStyle name="Salida 2 6 7 21" xfId="37587" xr:uid="{C8771854-6B42-430E-A648-921B4BD9F67B}"/>
    <cellStyle name="Salida 2 6 7 22" xfId="37588" xr:uid="{A330EC36-3D31-4439-B745-447212F5714D}"/>
    <cellStyle name="Salida 2 6 7 23" xfId="37589" xr:uid="{0F065402-9F8F-47C7-BEED-3E2C7FCE7D96}"/>
    <cellStyle name="Salida 2 6 7 24" xfId="37590" xr:uid="{5F9BF4D3-5C2C-4D04-940C-55E08C1D6DC0}"/>
    <cellStyle name="Salida 2 6 7 25" xfId="37591" xr:uid="{F8A22527-E256-46F9-A4C7-15489673B541}"/>
    <cellStyle name="Salida 2 6 7 26" xfId="37592" xr:uid="{A31A5752-47AA-4D88-B84A-3AF6C0556BBD}"/>
    <cellStyle name="Salida 2 6 7 27" xfId="37593" xr:uid="{BF4F03E4-D252-4518-BF90-0B4733638068}"/>
    <cellStyle name="Salida 2 6 7 28" xfId="37594" xr:uid="{6C78A4E8-BAB6-48E1-99C4-37AEDD03D98D}"/>
    <cellStyle name="Salida 2 6 7 29" xfId="37595" xr:uid="{95FE1ACB-9716-4BF6-A428-87E49D4B7FF9}"/>
    <cellStyle name="Salida 2 6 7 3" xfId="37596" xr:uid="{9E5CAB28-783E-44BB-9CC9-7396ECCEB53F}"/>
    <cellStyle name="Salida 2 6 7 30" xfId="37597" xr:uid="{BF630065-F37B-48C8-86E4-E10348DA2DCF}"/>
    <cellStyle name="Salida 2 6 7 31" xfId="37598" xr:uid="{38F48DC8-30EB-4FA7-8493-0934D0FC786E}"/>
    <cellStyle name="Salida 2 6 7 4" xfId="37599" xr:uid="{C5F7D352-65BC-4D0B-B242-30DC52A3F10B}"/>
    <cellStyle name="Salida 2 6 7 5" xfId="37600" xr:uid="{3D6051E8-F99B-40F9-99B9-011D7BAFE912}"/>
    <cellStyle name="Salida 2 6 7 6" xfId="37601" xr:uid="{32B9FCC4-CC7D-4090-8987-8653EC0E7A2D}"/>
    <cellStyle name="Salida 2 6 7 7" xfId="37602" xr:uid="{05900AD7-93B7-4608-A831-2CD50C9972F3}"/>
    <cellStyle name="Salida 2 6 7 8" xfId="37603" xr:uid="{C700B9F0-90C4-471D-87F5-4B6ED43693BB}"/>
    <cellStyle name="Salida 2 6 7 9" xfId="37604" xr:uid="{B9AE3023-6C88-417C-A82E-BEBC6A38F1E0}"/>
    <cellStyle name="Salida 2 6 8" xfId="37605" xr:uid="{A41314E2-BA4B-4FB7-AF3C-F7E4EAD8734F}"/>
    <cellStyle name="Salida 2 6 9" xfId="37606" xr:uid="{03BC2BB3-3A3A-4CB4-B954-9CB7335D73FA}"/>
    <cellStyle name="Salida 2 7" xfId="37607" xr:uid="{C8809A11-E87D-49AF-9C0E-FA5A258A612B}"/>
    <cellStyle name="Salida 2 7 10" xfId="37608" xr:uid="{A083BF3F-2006-467A-964E-A3939A40C3BA}"/>
    <cellStyle name="Salida 2 7 11" xfId="37609" xr:uid="{454EB6B3-AF58-40C3-B371-B0C9EFFF3037}"/>
    <cellStyle name="Salida 2 7 12" xfId="37610" xr:uid="{B9996BEF-9A9C-4D5F-910D-F3818961F9B0}"/>
    <cellStyle name="Salida 2 7 13" xfId="37611" xr:uid="{75C9590D-7CE7-408F-83AB-B1308BADCCDC}"/>
    <cellStyle name="Salida 2 7 14" xfId="37612" xr:uid="{D40A5888-873A-4456-8DCA-BBAAD9099A60}"/>
    <cellStyle name="Salida 2 7 15" xfId="37613" xr:uid="{81BB3699-1558-43FB-88A6-C18B817E47E0}"/>
    <cellStyle name="Salida 2 7 16" xfId="37614" xr:uid="{3EC6CE2F-B27C-4644-842C-A3D454106D60}"/>
    <cellStyle name="Salida 2 7 17" xfId="37615" xr:uid="{E0EEE1C0-867F-4B0D-A2AE-61DBED80D88D}"/>
    <cellStyle name="Salida 2 7 18" xfId="37616" xr:uid="{61A5E4BF-28F2-4A5A-9B37-675BE838457F}"/>
    <cellStyle name="Salida 2 7 19" xfId="37617" xr:uid="{C5D29800-40C6-4D65-B931-43EE33E0694B}"/>
    <cellStyle name="Salida 2 7 2" xfId="37618" xr:uid="{4E8EDFB8-2B0B-4A3D-A1B5-77586B7CDB07}"/>
    <cellStyle name="Salida 2 7 2 10" xfId="37619" xr:uid="{D1EF7E6A-EB94-4BE6-9C38-3ACA355F8BD6}"/>
    <cellStyle name="Salida 2 7 2 11" xfId="37620" xr:uid="{9254EEC5-AC3F-47A8-9CB6-C235F4C6E406}"/>
    <cellStyle name="Salida 2 7 2 12" xfId="37621" xr:uid="{BE273A94-8752-4DB2-AD02-D2FED2933ADC}"/>
    <cellStyle name="Salida 2 7 2 13" xfId="37622" xr:uid="{79F0BB38-10F7-43CC-9023-00AE234507AC}"/>
    <cellStyle name="Salida 2 7 2 14" xfId="37623" xr:uid="{3FCB6888-67EC-41AA-ABC4-359647CB70C1}"/>
    <cellStyle name="Salida 2 7 2 15" xfId="37624" xr:uid="{91BDF601-1D2A-48A1-A3E8-CD3C4AFAAD09}"/>
    <cellStyle name="Salida 2 7 2 16" xfId="37625" xr:uid="{4EB5D012-264E-41B6-8E7E-96518BA2D160}"/>
    <cellStyle name="Salida 2 7 2 17" xfId="37626" xr:uid="{02CC92B9-E99E-4DEC-8355-4EA1697A4775}"/>
    <cellStyle name="Salida 2 7 2 18" xfId="37627" xr:uid="{43E0AA78-66FB-4D55-9A6D-7D8E7048D653}"/>
    <cellStyle name="Salida 2 7 2 19" xfId="37628" xr:uid="{8B0B2AF7-F5A1-493B-B178-3F466FEE4C6D}"/>
    <cellStyle name="Salida 2 7 2 2" xfId="37629" xr:uid="{2C4ACBE4-0127-4B34-AEE6-ED06E8670732}"/>
    <cellStyle name="Salida 2 7 2 2 10" xfId="37630" xr:uid="{A6C8992D-4AF2-4FC1-A1B3-02B5B283529C}"/>
    <cellStyle name="Salida 2 7 2 2 11" xfId="37631" xr:uid="{AE1FE173-5272-4BD1-88F2-E75FA774F5A6}"/>
    <cellStyle name="Salida 2 7 2 2 12" xfId="37632" xr:uid="{67438141-3D34-4ED0-9ECF-11BF5397043B}"/>
    <cellStyle name="Salida 2 7 2 2 13" xfId="37633" xr:uid="{AA852970-4BA2-487F-89F2-2BBAFE10150B}"/>
    <cellStyle name="Salida 2 7 2 2 14" xfId="37634" xr:uid="{E4562AE6-0162-4F06-A503-E9BF2017D53B}"/>
    <cellStyle name="Salida 2 7 2 2 15" xfId="37635" xr:uid="{1305E3AD-4397-4034-BA66-F88578CEFF4A}"/>
    <cellStyle name="Salida 2 7 2 2 16" xfId="37636" xr:uid="{8613C543-C210-4B3F-A05A-73B429813341}"/>
    <cellStyle name="Salida 2 7 2 2 17" xfId="37637" xr:uid="{97330D4F-2BA5-426A-9193-0DD32C03C035}"/>
    <cellStyle name="Salida 2 7 2 2 18" xfId="37638" xr:uid="{1057A0C7-CF86-4953-AFE9-C27C4FD094AE}"/>
    <cellStyle name="Salida 2 7 2 2 19" xfId="37639" xr:uid="{6D432ACA-10AA-4584-A0CD-3238CAE360E3}"/>
    <cellStyle name="Salida 2 7 2 2 2" xfId="37640" xr:uid="{6087183C-5E9A-4BD2-A31C-F4880E399BE3}"/>
    <cellStyle name="Salida 2 7 2 2 20" xfId="37641" xr:uid="{83659E54-A192-4800-B37D-F244745C321C}"/>
    <cellStyle name="Salida 2 7 2 2 21" xfId="37642" xr:uid="{10CC4F91-5048-4759-A660-0D7734AE10C7}"/>
    <cellStyle name="Salida 2 7 2 2 22" xfId="37643" xr:uid="{FB598AA4-FEE6-4E3F-A9E6-88C8787F00F0}"/>
    <cellStyle name="Salida 2 7 2 2 23" xfId="37644" xr:uid="{EE5D8793-B8F1-4593-AC94-A75C08AE3C06}"/>
    <cellStyle name="Salida 2 7 2 2 24" xfId="37645" xr:uid="{4BB57E9D-E985-4C1B-89E6-AECAFAE806BA}"/>
    <cellStyle name="Salida 2 7 2 2 25" xfId="37646" xr:uid="{40E59CA3-AAED-47E5-AA19-0AFAB4448AF1}"/>
    <cellStyle name="Salida 2 7 2 2 26" xfId="37647" xr:uid="{7788DDBA-3255-46E2-ADE9-521ED2FEDABA}"/>
    <cellStyle name="Salida 2 7 2 2 27" xfId="37648" xr:uid="{4FA82661-15E0-479A-B193-8E733140C468}"/>
    <cellStyle name="Salida 2 7 2 2 28" xfId="37649" xr:uid="{5D629B36-B096-4AAC-B9E0-C80FBE8E7403}"/>
    <cellStyle name="Salida 2 7 2 2 29" xfId="37650" xr:uid="{35DE1B1F-0FC7-44B7-8236-FA262739EE11}"/>
    <cellStyle name="Salida 2 7 2 2 3" xfId="37651" xr:uid="{DE81735F-A225-4194-B738-9CA4BA5DCC7A}"/>
    <cellStyle name="Salida 2 7 2 2 30" xfId="37652" xr:uid="{A86B0D44-6A68-48D3-A575-9AD8F3E30CD4}"/>
    <cellStyle name="Salida 2 7 2 2 31" xfId="37653" xr:uid="{F6757E1F-7A3F-495E-A6BC-391CF15DBCAE}"/>
    <cellStyle name="Salida 2 7 2 2 4" xfId="37654" xr:uid="{CB880245-9F54-4824-A371-2CCC3DB67813}"/>
    <cellStyle name="Salida 2 7 2 2 5" xfId="37655" xr:uid="{02DCF055-064B-4414-A21C-39594B57EFCE}"/>
    <cellStyle name="Salida 2 7 2 2 6" xfId="37656" xr:uid="{B3C37D38-E278-4821-AF0D-2C9F15D4B6FC}"/>
    <cellStyle name="Salida 2 7 2 2 7" xfId="37657" xr:uid="{5A816E29-0A5C-4E15-B0AC-0DE3842174EC}"/>
    <cellStyle name="Salida 2 7 2 2 8" xfId="37658" xr:uid="{A68610AD-7EB4-4E16-B0E3-9EE0C7BEEE36}"/>
    <cellStyle name="Salida 2 7 2 2 9" xfId="37659" xr:uid="{246BD56E-7B0F-4F6F-9DDF-2783A30BE42A}"/>
    <cellStyle name="Salida 2 7 2 20" xfId="37660" xr:uid="{31576E83-2D74-43C4-9915-7B0F9DEFA6B7}"/>
    <cellStyle name="Salida 2 7 2 21" xfId="37661" xr:uid="{FC346FB9-5EE0-49F8-8C11-337AF2DA0CE4}"/>
    <cellStyle name="Salida 2 7 2 22" xfId="37662" xr:uid="{FB3F3C77-4A42-445A-9A1F-D19C0128BA30}"/>
    <cellStyle name="Salida 2 7 2 23" xfId="37663" xr:uid="{A7D7E1F8-7390-46E1-8CB4-B49759CA4B56}"/>
    <cellStyle name="Salida 2 7 2 24" xfId="37664" xr:uid="{9616CF69-110A-4B12-9B0D-0FCA81954515}"/>
    <cellStyle name="Salida 2 7 2 25" xfId="37665" xr:uid="{BF41C0BC-D5F6-4C2B-A07A-C186CE001E45}"/>
    <cellStyle name="Salida 2 7 2 26" xfId="37666" xr:uid="{379639B5-0EB2-4F91-A5B1-428107E13A9B}"/>
    <cellStyle name="Salida 2 7 2 27" xfId="37667" xr:uid="{5F85BBD7-891A-445A-884E-83CD9BB06511}"/>
    <cellStyle name="Salida 2 7 2 28" xfId="37668" xr:uid="{4183DE0F-1E21-4E28-9F34-15F82386FE07}"/>
    <cellStyle name="Salida 2 7 2 29" xfId="37669" xr:uid="{1FD7E13A-E49E-4FFE-8B19-77CABFB808C9}"/>
    <cellStyle name="Salida 2 7 2 3" xfId="37670" xr:uid="{8FE7B87A-DCD9-4E3D-91B0-A33B2F421518}"/>
    <cellStyle name="Salida 2 7 2 3 10" xfId="37671" xr:uid="{85A7059C-AC58-4043-9CB5-1ADFE4E511C3}"/>
    <cellStyle name="Salida 2 7 2 3 11" xfId="37672" xr:uid="{D5F8C1B9-DBF4-41CC-B66B-8C5C97D6F010}"/>
    <cellStyle name="Salida 2 7 2 3 12" xfId="37673" xr:uid="{D9ECF991-5A5F-4B1B-BF8F-682D56A74D83}"/>
    <cellStyle name="Salida 2 7 2 3 13" xfId="37674" xr:uid="{0640AB1D-6F14-4898-AA22-B11C32765238}"/>
    <cellStyle name="Salida 2 7 2 3 14" xfId="37675" xr:uid="{CC44C452-E66C-426A-801D-73E394A2E3B2}"/>
    <cellStyle name="Salida 2 7 2 3 15" xfId="37676" xr:uid="{1BC82815-770E-4611-B439-E4865BB1355D}"/>
    <cellStyle name="Salida 2 7 2 3 16" xfId="37677" xr:uid="{82734467-5ED0-4719-8A4C-F4C2687D439A}"/>
    <cellStyle name="Salida 2 7 2 3 17" xfId="37678" xr:uid="{D58B0A5A-B146-441C-B107-A8BECC9B3F20}"/>
    <cellStyle name="Salida 2 7 2 3 18" xfId="37679" xr:uid="{CF1475CA-66A1-4759-BDB4-DE2D2C822334}"/>
    <cellStyle name="Salida 2 7 2 3 19" xfId="37680" xr:uid="{E19B423B-1A51-4D7D-B36D-A809122E8BBA}"/>
    <cellStyle name="Salida 2 7 2 3 2" xfId="37681" xr:uid="{B9FBD6B2-1FD7-473D-B970-338AA4A2AC96}"/>
    <cellStyle name="Salida 2 7 2 3 20" xfId="37682" xr:uid="{688AF4C8-268E-404B-A915-BFC989C40883}"/>
    <cellStyle name="Salida 2 7 2 3 21" xfId="37683" xr:uid="{838E86D2-2B5D-4FD6-B61E-5EDF7F539A4F}"/>
    <cellStyle name="Salida 2 7 2 3 22" xfId="37684" xr:uid="{0907E2F6-0FB0-4166-AA1A-F7007FEC0BF9}"/>
    <cellStyle name="Salida 2 7 2 3 23" xfId="37685" xr:uid="{2351211E-58CC-47E3-999C-ECEE61AF00E6}"/>
    <cellStyle name="Salida 2 7 2 3 24" xfId="37686" xr:uid="{9AA57E0A-8E7F-408E-B6ED-997BC5B64151}"/>
    <cellStyle name="Salida 2 7 2 3 25" xfId="37687" xr:uid="{B84BBF10-D0B3-442C-84EB-0A9936337ADB}"/>
    <cellStyle name="Salida 2 7 2 3 26" xfId="37688" xr:uid="{E61860D6-E104-42B4-A1CE-15F23EEDD1E0}"/>
    <cellStyle name="Salida 2 7 2 3 27" xfId="37689" xr:uid="{990752E2-2EFF-4463-B6AA-B0C2BFFB0AD2}"/>
    <cellStyle name="Salida 2 7 2 3 28" xfId="37690" xr:uid="{CB7D2061-026E-4FC6-95B6-700D19362FCB}"/>
    <cellStyle name="Salida 2 7 2 3 29" xfId="37691" xr:uid="{D1D2BDD0-D202-4A15-B808-F511337DBD53}"/>
    <cellStyle name="Salida 2 7 2 3 3" xfId="37692" xr:uid="{11C14286-C317-494A-89AE-D60C8320E90C}"/>
    <cellStyle name="Salida 2 7 2 3 30" xfId="37693" xr:uid="{22B57BB8-4703-472F-BEBF-5580B475CFA6}"/>
    <cellStyle name="Salida 2 7 2 3 31" xfId="37694" xr:uid="{A9899D11-2CB9-4E30-8855-359240E2B0D0}"/>
    <cellStyle name="Salida 2 7 2 3 4" xfId="37695" xr:uid="{1CC760AC-74E7-4FCF-BE7E-B12355C9A68F}"/>
    <cellStyle name="Salida 2 7 2 3 5" xfId="37696" xr:uid="{DCB8F155-250E-49DE-8FF7-4580667E8AE0}"/>
    <cellStyle name="Salida 2 7 2 3 6" xfId="37697" xr:uid="{28D96B5A-44B6-4C7C-9A04-79F825526E43}"/>
    <cellStyle name="Salida 2 7 2 3 7" xfId="37698" xr:uid="{9D1A9940-AB04-46F2-A609-F3139D49C663}"/>
    <cellStyle name="Salida 2 7 2 3 8" xfId="37699" xr:uid="{82462DB3-F9BE-45B9-B498-F50B52BFB4E1}"/>
    <cellStyle name="Salida 2 7 2 3 9" xfId="37700" xr:uid="{FD9F8B93-CF36-446A-BFF0-B65001613621}"/>
    <cellStyle name="Salida 2 7 2 30" xfId="37701" xr:uid="{EB9CC832-4539-42E7-B7BE-76E352CDF809}"/>
    <cellStyle name="Salida 2 7 2 31" xfId="37702" xr:uid="{FC3D195D-7F85-4688-8776-A01B94E5A6C1}"/>
    <cellStyle name="Salida 2 7 2 32" xfId="37703" xr:uid="{2787D94C-30A4-46DB-AE61-CF015E711163}"/>
    <cellStyle name="Salida 2 7 2 33" xfId="37704" xr:uid="{3489DD93-715A-4FD4-AC72-C9F03978A77C}"/>
    <cellStyle name="Salida 2 7 2 4" xfId="37705" xr:uid="{3FCB1E60-3CD1-460E-9732-A1DF84B4A6C8}"/>
    <cellStyle name="Salida 2 7 2 5" xfId="37706" xr:uid="{06AE9E1F-4CA9-46C9-94E7-649986EE4A4A}"/>
    <cellStyle name="Salida 2 7 2 6" xfId="37707" xr:uid="{003EE005-8CD6-428D-BB74-6D308E39235A}"/>
    <cellStyle name="Salida 2 7 2 7" xfId="37708" xr:uid="{FE6A3704-1B11-4567-AE29-311A53AA2CF1}"/>
    <cellStyle name="Salida 2 7 2 8" xfId="37709" xr:uid="{2966E7FE-7011-4703-A324-CF8998A50691}"/>
    <cellStyle name="Salida 2 7 2 9" xfId="37710" xr:uid="{58B15CA8-4455-4E44-8CB2-D1E9266CE3AC}"/>
    <cellStyle name="Salida 2 7 20" xfId="37711" xr:uid="{F30C23EE-85E5-45AF-92F6-72A895D0BB8C}"/>
    <cellStyle name="Salida 2 7 21" xfId="37712" xr:uid="{FA7322A5-E7F4-49C7-95B4-29C040A41D40}"/>
    <cellStyle name="Salida 2 7 22" xfId="37713" xr:uid="{B2F352C0-8669-4FB2-B6C6-C4303783DC59}"/>
    <cellStyle name="Salida 2 7 23" xfId="37714" xr:uid="{AA09C428-74AA-421E-A95F-A955F38632C6}"/>
    <cellStyle name="Salida 2 7 24" xfId="37715" xr:uid="{B965FD19-7BD4-49FF-B33A-4778DCD616FF}"/>
    <cellStyle name="Salida 2 7 25" xfId="37716" xr:uid="{98519A64-D69D-4932-AAE7-423F85F7FB3C}"/>
    <cellStyle name="Salida 2 7 26" xfId="37717" xr:uid="{4698D2CE-9C26-4E2B-A155-5E96DA55179F}"/>
    <cellStyle name="Salida 2 7 27" xfId="37718" xr:uid="{86031F28-78CD-4D22-9947-B6292E30CAED}"/>
    <cellStyle name="Salida 2 7 28" xfId="37719" xr:uid="{A5CD2934-2EEF-4D30-A029-30B7FB50CCE0}"/>
    <cellStyle name="Salida 2 7 29" xfId="37720" xr:uid="{08C013AB-EDE0-450C-9E02-FE4F91173559}"/>
    <cellStyle name="Salida 2 7 3" xfId="37721" xr:uid="{D34119D3-FB85-42AA-9FBB-C6C17D6FE3BD}"/>
    <cellStyle name="Salida 2 7 3 10" xfId="37722" xr:uid="{CF4F6D3B-E918-4342-9976-19F61143B6E6}"/>
    <cellStyle name="Salida 2 7 3 11" xfId="37723" xr:uid="{8D35C419-0238-4F3F-AD92-5CFCF0C5D1AA}"/>
    <cellStyle name="Salida 2 7 3 12" xfId="37724" xr:uid="{DB972A02-40E0-4104-A3BB-D7ADC76E5020}"/>
    <cellStyle name="Salida 2 7 3 13" xfId="37725" xr:uid="{B582A440-9B83-4D25-97BC-14804D258DB7}"/>
    <cellStyle name="Salida 2 7 3 14" xfId="37726" xr:uid="{93C2BD3D-69C4-4369-ADE1-E5527914FF0C}"/>
    <cellStyle name="Salida 2 7 3 15" xfId="37727" xr:uid="{E01AC07D-AEAD-4CAB-8604-737B6FC8C898}"/>
    <cellStyle name="Salida 2 7 3 16" xfId="37728" xr:uid="{B2CA8069-9426-4B36-A8D4-B1A6AFE6CB67}"/>
    <cellStyle name="Salida 2 7 3 17" xfId="37729" xr:uid="{BF7DBE22-893D-480A-A819-C97BC1B82506}"/>
    <cellStyle name="Salida 2 7 3 18" xfId="37730" xr:uid="{D1F31E33-DC1A-4003-98FD-2725C5F3373C}"/>
    <cellStyle name="Salida 2 7 3 19" xfId="37731" xr:uid="{90DDB11C-E08F-4A83-A3C1-D858C472E4AC}"/>
    <cellStyle name="Salida 2 7 3 2" xfId="37732" xr:uid="{FE14B77C-49B3-42E6-B797-C6D5F7A89CF0}"/>
    <cellStyle name="Salida 2 7 3 2 10" xfId="37733" xr:uid="{8BCE886C-1AEA-44FD-A944-D8744E8E0584}"/>
    <cellStyle name="Salida 2 7 3 2 11" xfId="37734" xr:uid="{D13BBAF0-25CF-4EF7-9D7B-39072EBC3620}"/>
    <cellStyle name="Salida 2 7 3 2 12" xfId="37735" xr:uid="{51FD075E-F6F4-4C88-8C7F-59029A7D5ABC}"/>
    <cellStyle name="Salida 2 7 3 2 13" xfId="37736" xr:uid="{2D9DEA4B-5D49-490E-9610-29E368613427}"/>
    <cellStyle name="Salida 2 7 3 2 14" xfId="37737" xr:uid="{44B932D6-7857-4398-8958-BE5EF37D43FF}"/>
    <cellStyle name="Salida 2 7 3 2 15" xfId="37738" xr:uid="{6D720275-43FC-4A26-87EA-F289F1D34B7C}"/>
    <cellStyle name="Salida 2 7 3 2 16" xfId="37739" xr:uid="{C7ACB4B4-C690-4EA3-89DA-AAC4E801BC01}"/>
    <cellStyle name="Salida 2 7 3 2 17" xfId="37740" xr:uid="{0D2E58AF-A021-40B6-92AC-C3FF08FA8A61}"/>
    <cellStyle name="Salida 2 7 3 2 18" xfId="37741" xr:uid="{81F081AC-EDF4-4E63-AB1E-3C4E45B48B94}"/>
    <cellStyle name="Salida 2 7 3 2 19" xfId="37742" xr:uid="{41DCEA1D-6ACC-42B5-86B9-8F0AC8585458}"/>
    <cellStyle name="Salida 2 7 3 2 2" xfId="37743" xr:uid="{618D4379-BADD-4A65-9136-E3BB9E7A0622}"/>
    <cellStyle name="Salida 2 7 3 2 20" xfId="37744" xr:uid="{6FEFB9C2-C143-4607-9A4A-C768E7331FDF}"/>
    <cellStyle name="Salida 2 7 3 2 21" xfId="37745" xr:uid="{D3AE568D-C87D-4C55-8889-DDF7DFEB3171}"/>
    <cellStyle name="Salida 2 7 3 2 22" xfId="37746" xr:uid="{BB5BBC27-E386-4FBE-82EA-E7DAAD678830}"/>
    <cellStyle name="Salida 2 7 3 2 23" xfId="37747" xr:uid="{C3A27426-2EEB-45D1-B6D7-00FEDB4D83CE}"/>
    <cellStyle name="Salida 2 7 3 2 24" xfId="37748" xr:uid="{06BCEE68-1D07-48D3-ACFD-8D4052A3FD21}"/>
    <cellStyle name="Salida 2 7 3 2 25" xfId="37749" xr:uid="{5E5F931A-1F53-426C-95DA-FF1B99E26768}"/>
    <cellStyle name="Salida 2 7 3 2 26" xfId="37750" xr:uid="{8C2B262B-8E32-4464-850A-92538369AFA8}"/>
    <cellStyle name="Salida 2 7 3 2 27" xfId="37751" xr:uid="{6380D820-F858-4FB4-AC74-4E6F03BE65DE}"/>
    <cellStyle name="Salida 2 7 3 2 28" xfId="37752" xr:uid="{DB93F1EF-F572-467C-820C-5E5A8FD1C0B1}"/>
    <cellStyle name="Salida 2 7 3 2 29" xfId="37753" xr:uid="{C23802AC-574B-48E9-8E00-BB1EBFCD73D3}"/>
    <cellStyle name="Salida 2 7 3 2 3" xfId="37754" xr:uid="{B8C47F73-0534-441A-BB44-61F80E987CF7}"/>
    <cellStyle name="Salida 2 7 3 2 30" xfId="37755" xr:uid="{CD583622-3A53-4A57-99CC-661904A93233}"/>
    <cellStyle name="Salida 2 7 3 2 31" xfId="37756" xr:uid="{BFB991C8-7C1D-444A-8A89-EE459E7A3DA3}"/>
    <cellStyle name="Salida 2 7 3 2 4" xfId="37757" xr:uid="{CB22DA4E-6628-43CA-81E6-58245A3AAABF}"/>
    <cellStyle name="Salida 2 7 3 2 5" xfId="37758" xr:uid="{ABFCF834-DB4B-43D3-9CEA-6BDA8AFE18B7}"/>
    <cellStyle name="Salida 2 7 3 2 6" xfId="37759" xr:uid="{DF0F0552-8FB7-47B8-A692-3C9BE4E51B64}"/>
    <cellStyle name="Salida 2 7 3 2 7" xfId="37760" xr:uid="{147B60CD-AF43-4426-88C3-895B1B873CAA}"/>
    <cellStyle name="Salida 2 7 3 2 8" xfId="37761" xr:uid="{17C43F26-721D-4BC3-9827-610BF60C76D5}"/>
    <cellStyle name="Salida 2 7 3 2 9" xfId="37762" xr:uid="{69F3A2DF-BC06-4D8B-99F7-13D1CDAF890C}"/>
    <cellStyle name="Salida 2 7 3 20" xfId="37763" xr:uid="{3697E87A-441D-490C-90B3-4EBED4E92813}"/>
    <cellStyle name="Salida 2 7 3 21" xfId="37764" xr:uid="{7516BDCE-42AF-409A-8598-8E9A322DB7AC}"/>
    <cellStyle name="Salida 2 7 3 22" xfId="37765" xr:uid="{75C41F47-CA7B-40A9-91EF-8DA43B970657}"/>
    <cellStyle name="Salida 2 7 3 23" xfId="37766" xr:uid="{47A6504D-B5ED-4516-9578-A1D9892364A3}"/>
    <cellStyle name="Salida 2 7 3 24" xfId="37767" xr:uid="{EC84553D-0492-49E0-9CC8-35901DA3F3BA}"/>
    <cellStyle name="Salida 2 7 3 25" xfId="37768" xr:uid="{5234A552-5D62-479F-8F15-58C657E42A5A}"/>
    <cellStyle name="Salida 2 7 3 26" xfId="37769" xr:uid="{1A49A941-775F-46DA-84C3-E848633101CE}"/>
    <cellStyle name="Salida 2 7 3 27" xfId="37770" xr:uid="{E25F9F41-0B5D-491C-8059-FB844D535A70}"/>
    <cellStyle name="Salida 2 7 3 28" xfId="37771" xr:uid="{54D0A549-8A2D-44B1-94D6-2408280BD1B1}"/>
    <cellStyle name="Salida 2 7 3 29" xfId="37772" xr:uid="{CE4653E9-BDD6-4ED8-B7C0-3C449F407B6A}"/>
    <cellStyle name="Salida 2 7 3 3" xfId="37773" xr:uid="{0D20AFCA-E0B7-481B-861C-FB35459C1E1D}"/>
    <cellStyle name="Salida 2 7 3 3 10" xfId="37774" xr:uid="{ADCE51F1-1E21-4E9D-A637-F5CE85A492B1}"/>
    <cellStyle name="Salida 2 7 3 3 11" xfId="37775" xr:uid="{A32172D7-9A38-4263-BBD4-9299C79A7F9E}"/>
    <cellStyle name="Salida 2 7 3 3 12" xfId="37776" xr:uid="{865C5EDD-FEE9-460E-9AF9-5E024C7B93C8}"/>
    <cellStyle name="Salida 2 7 3 3 13" xfId="37777" xr:uid="{53265F04-36D3-4782-9BA4-BF02EAB53E73}"/>
    <cellStyle name="Salida 2 7 3 3 14" xfId="37778" xr:uid="{42D93CF4-49F3-4D84-B8A4-1B26A43FCC06}"/>
    <cellStyle name="Salida 2 7 3 3 15" xfId="37779" xr:uid="{2D77903D-EDC3-4B7E-8400-66061EB4ED60}"/>
    <cellStyle name="Salida 2 7 3 3 16" xfId="37780" xr:uid="{04ADE55D-7649-40FA-95F1-4B55D5CB821D}"/>
    <cellStyle name="Salida 2 7 3 3 17" xfId="37781" xr:uid="{97F53F7B-8E38-48AD-A207-DFD08A889B68}"/>
    <cellStyle name="Salida 2 7 3 3 18" xfId="37782" xr:uid="{75E1BB8E-F5DB-469D-933F-8867E2BB970F}"/>
    <cellStyle name="Salida 2 7 3 3 19" xfId="37783" xr:uid="{D4E27E10-C1A7-46E2-8617-0893A6F57353}"/>
    <cellStyle name="Salida 2 7 3 3 2" xfId="37784" xr:uid="{A5B297AF-0A27-414D-8989-729517676A17}"/>
    <cellStyle name="Salida 2 7 3 3 20" xfId="37785" xr:uid="{74E0F53A-950D-44D7-8369-C317E05FE179}"/>
    <cellStyle name="Salida 2 7 3 3 21" xfId="37786" xr:uid="{00B5EEB7-142E-496E-A859-F37E1D955F10}"/>
    <cellStyle name="Salida 2 7 3 3 22" xfId="37787" xr:uid="{C48F5CBE-D0A6-4BF0-8977-18EEA2C95693}"/>
    <cellStyle name="Salida 2 7 3 3 23" xfId="37788" xr:uid="{02619038-19A0-458E-BB3B-F3F286DFFFFB}"/>
    <cellStyle name="Salida 2 7 3 3 24" xfId="37789" xr:uid="{DBFCA2C3-D797-473A-92B5-8D5C9A2317AC}"/>
    <cellStyle name="Salida 2 7 3 3 25" xfId="37790" xr:uid="{A4D07AD6-D6E9-4BB0-8122-28E9EDD231B5}"/>
    <cellStyle name="Salida 2 7 3 3 26" xfId="37791" xr:uid="{405DC8B0-01C5-4A13-8AA8-11C8FAF37370}"/>
    <cellStyle name="Salida 2 7 3 3 27" xfId="37792" xr:uid="{D583D60A-BCD2-4693-B45F-12200FEA3C5B}"/>
    <cellStyle name="Salida 2 7 3 3 28" xfId="37793" xr:uid="{6B3F9923-291B-4771-90F8-454BDF51EAF6}"/>
    <cellStyle name="Salida 2 7 3 3 29" xfId="37794" xr:uid="{6A397A91-65F2-49B8-85B9-BDD1A55C1148}"/>
    <cellStyle name="Salida 2 7 3 3 3" xfId="37795" xr:uid="{FB23E551-C19C-4DD8-8DF1-551A09DBBEA4}"/>
    <cellStyle name="Salida 2 7 3 3 30" xfId="37796" xr:uid="{175FD8DB-6AA6-4DB3-9CB7-F95BE1D3F15A}"/>
    <cellStyle name="Salida 2 7 3 3 31" xfId="37797" xr:uid="{5687D425-79CB-4193-967D-600F82F61252}"/>
    <cellStyle name="Salida 2 7 3 3 4" xfId="37798" xr:uid="{22BFAE43-802E-4CF4-A90C-921BD882AEB8}"/>
    <cellStyle name="Salida 2 7 3 3 5" xfId="37799" xr:uid="{1D7B5A5E-1DD1-43E1-BCF4-05110069E7D6}"/>
    <cellStyle name="Salida 2 7 3 3 6" xfId="37800" xr:uid="{CC7BBF5B-C683-40BA-A476-FF66F45DC77E}"/>
    <cellStyle name="Salida 2 7 3 3 7" xfId="37801" xr:uid="{FF8C23BA-FC14-45F8-8E72-5D530471EBC6}"/>
    <cellStyle name="Salida 2 7 3 3 8" xfId="37802" xr:uid="{CF8D153B-35E5-4349-8DC7-FE39172902C7}"/>
    <cellStyle name="Salida 2 7 3 3 9" xfId="37803" xr:uid="{CEFF465A-1397-4F7E-9F18-24AAB84C768B}"/>
    <cellStyle name="Salida 2 7 3 30" xfId="37804" xr:uid="{01A679B2-4715-4A08-90FE-2CB5005798D3}"/>
    <cellStyle name="Salida 2 7 3 31" xfId="37805" xr:uid="{7FA8C0B1-12EB-44BF-A302-697B4BD72B2A}"/>
    <cellStyle name="Salida 2 7 3 32" xfId="37806" xr:uid="{CCC5A2E1-39AB-491C-9E26-7DC570E18B77}"/>
    <cellStyle name="Salida 2 7 3 33" xfId="37807" xr:uid="{0B0234E6-A45B-4C25-9466-1A68A1E6FC02}"/>
    <cellStyle name="Salida 2 7 3 4" xfId="37808" xr:uid="{BDADE75A-AF44-4A9C-B5F7-D078BA426FF2}"/>
    <cellStyle name="Salida 2 7 3 5" xfId="37809" xr:uid="{3A9046DB-8963-400A-A8F7-CCA4FE724B04}"/>
    <cellStyle name="Salida 2 7 3 6" xfId="37810" xr:uid="{380A0943-2D18-43ED-8B30-3382CA8E3395}"/>
    <cellStyle name="Salida 2 7 3 7" xfId="37811" xr:uid="{D1A8D467-A175-468E-94D3-119599FAA77D}"/>
    <cellStyle name="Salida 2 7 3 8" xfId="37812" xr:uid="{55C2F08D-7ACD-484B-BB31-B8C120221FB9}"/>
    <cellStyle name="Salida 2 7 3 9" xfId="37813" xr:uid="{EB14D1FA-8871-4B71-A339-73F6F03F66CA}"/>
    <cellStyle name="Salida 2 7 30" xfId="37814" xr:uid="{B47DDDAF-36AB-4ABF-AFA4-F7CF763D815E}"/>
    <cellStyle name="Salida 2 7 31" xfId="37815" xr:uid="{B150DBF0-E252-4AE4-839C-85DA602A2AEC}"/>
    <cellStyle name="Salida 2 7 32" xfId="37816" xr:uid="{4397B538-ADC8-4EBE-8BEC-14387D2A2E18}"/>
    <cellStyle name="Salida 2 7 33" xfId="37817" xr:uid="{069649B1-D507-4E60-BD7E-084D9E27BEBC}"/>
    <cellStyle name="Salida 2 7 34" xfId="37818" xr:uid="{9CC7AEE3-1C11-4EBE-9E6F-E2EB9E0D5113}"/>
    <cellStyle name="Salida 2 7 35" xfId="37819" xr:uid="{B6FA7CD1-E895-4D5D-8179-81F876355871}"/>
    <cellStyle name="Salida 2 7 36" xfId="37820" xr:uid="{E9EDA2BD-6628-4991-94A8-B917CC363BED}"/>
    <cellStyle name="Salida 2 7 4" xfId="37821" xr:uid="{AC742EEE-C081-41BA-A946-4E7F385C32E3}"/>
    <cellStyle name="Salida 2 7 4 10" xfId="37822" xr:uid="{E2CFA44A-E349-4DC2-AEC5-8EDBE13F4AD1}"/>
    <cellStyle name="Salida 2 7 4 11" xfId="37823" xr:uid="{33021A83-783E-4E63-8CBE-B18BDED3D7EB}"/>
    <cellStyle name="Salida 2 7 4 12" xfId="37824" xr:uid="{EB6A35EC-5B63-44B7-BBEC-DF749922F3AA}"/>
    <cellStyle name="Salida 2 7 4 13" xfId="37825" xr:uid="{54B19536-04DB-4FB5-BF26-D6E173075467}"/>
    <cellStyle name="Salida 2 7 4 14" xfId="37826" xr:uid="{BFAF588E-A4A9-4153-87C3-1A812D35F535}"/>
    <cellStyle name="Salida 2 7 4 15" xfId="37827" xr:uid="{C490B82F-BE6F-4011-90ED-4C5BD59EE02D}"/>
    <cellStyle name="Salida 2 7 4 16" xfId="37828" xr:uid="{7EB40987-71D3-47DB-B7DC-DA129BA9559F}"/>
    <cellStyle name="Salida 2 7 4 17" xfId="37829" xr:uid="{ADC72F88-731E-49EC-8A7D-0668E07D1052}"/>
    <cellStyle name="Salida 2 7 4 18" xfId="37830" xr:uid="{04936D84-A20C-4684-B562-AC73E5AFD16F}"/>
    <cellStyle name="Salida 2 7 4 19" xfId="37831" xr:uid="{90E0D1B2-5403-44CA-B632-649387EA0DFC}"/>
    <cellStyle name="Salida 2 7 4 2" xfId="37832" xr:uid="{B2450408-2BDE-4FDA-A53E-665930AD3546}"/>
    <cellStyle name="Salida 2 7 4 2 10" xfId="37833" xr:uid="{36C4BC58-35C8-419D-B847-016DC3D0E190}"/>
    <cellStyle name="Salida 2 7 4 2 11" xfId="37834" xr:uid="{E3DC6C81-E71E-4A1E-9162-FCC781CC2935}"/>
    <cellStyle name="Salida 2 7 4 2 12" xfId="37835" xr:uid="{BC5D8865-5604-4F5B-AF0C-C2ADE2443660}"/>
    <cellStyle name="Salida 2 7 4 2 13" xfId="37836" xr:uid="{DC92674A-25A2-4DE0-B388-BBED629B5774}"/>
    <cellStyle name="Salida 2 7 4 2 14" xfId="37837" xr:uid="{AB73FB86-AD1E-4857-B7CD-3A427DF38567}"/>
    <cellStyle name="Salida 2 7 4 2 15" xfId="37838" xr:uid="{3E0E2940-2D60-4706-8C5E-28A0E5AA8D7A}"/>
    <cellStyle name="Salida 2 7 4 2 16" xfId="37839" xr:uid="{13925AAE-38BF-4616-BD27-B6E4383317C2}"/>
    <cellStyle name="Salida 2 7 4 2 17" xfId="37840" xr:uid="{9A6678F8-BE91-4BCE-96F0-92289C0048F4}"/>
    <cellStyle name="Salida 2 7 4 2 18" xfId="37841" xr:uid="{C5B4240F-90C5-4C7D-BE42-13B83E13A980}"/>
    <cellStyle name="Salida 2 7 4 2 19" xfId="37842" xr:uid="{FF6F92F1-2B30-41C6-9709-63237BF729D2}"/>
    <cellStyle name="Salida 2 7 4 2 2" xfId="37843" xr:uid="{2AD7C48C-BF1E-4A4C-9BDB-D284863D4D39}"/>
    <cellStyle name="Salida 2 7 4 2 20" xfId="37844" xr:uid="{38D859DD-07D0-4B86-AC04-3AC71193DA18}"/>
    <cellStyle name="Salida 2 7 4 2 21" xfId="37845" xr:uid="{439A5E57-4F98-4D57-8601-795E49D18E3D}"/>
    <cellStyle name="Salida 2 7 4 2 22" xfId="37846" xr:uid="{AD34F0F6-428E-4BFE-8E69-DAFE4420AD6C}"/>
    <cellStyle name="Salida 2 7 4 2 23" xfId="37847" xr:uid="{3F43D33B-CABB-433E-A62B-762F16B05BF2}"/>
    <cellStyle name="Salida 2 7 4 2 24" xfId="37848" xr:uid="{1FB3545B-4717-4FF6-8A41-B6A99B6584F2}"/>
    <cellStyle name="Salida 2 7 4 2 25" xfId="37849" xr:uid="{B151EFC2-5C8D-4C06-B6EF-03F693A8CEAE}"/>
    <cellStyle name="Salida 2 7 4 2 26" xfId="37850" xr:uid="{C846C360-8BA1-4953-8B82-B68F2B14D27E}"/>
    <cellStyle name="Salida 2 7 4 2 27" xfId="37851" xr:uid="{87F5A0B3-E4EA-4979-8FCB-08828D9C08B6}"/>
    <cellStyle name="Salida 2 7 4 2 28" xfId="37852" xr:uid="{D99397B7-CE3B-44EF-889B-69AE3C347CE8}"/>
    <cellStyle name="Salida 2 7 4 2 29" xfId="37853" xr:uid="{E1D06B37-B7A6-4C2B-A5F0-B5EE2E1C7850}"/>
    <cellStyle name="Salida 2 7 4 2 3" xfId="37854" xr:uid="{A599E9DD-9C5D-42F5-B80A-E11A432D5AFE}"/>
    <cellStyle name="Salida 2 7 4 2 30" xfId="37855" xr:uid="{D33DB6AF-D4DE-4A73-9E9E-888063EB3AAA}"/>
    <cellStyle name="Salida 2 7 4 2 31" xfId="37856" xr:uid="{9C788E54-501B-432F-A6C4-FFC4623145E2}"/>
    <cellStyle name="Salida 2 7 4 2 4" xfId="37857" xr:uid="{ED5AEB68-A406-4144-98AF-0ACEFD254737}"/>
    <cellStyle name="Salida 2 7 4 2 5" xfId="37858" xr:uid="{0E1678AA-603E-4C95-B882-5329A07E8597}"/>
    <cellStyle name="Salida 2 7 4 2 6" xfId="37859" xr:uid="{7D8FC34D-4EB6-41E8-807C-41529140602C}"/>
    <cellStyle name="Salida 2 7 4 2 7" xfId="37860" xr:uid="{7C3951BE-F6BC-4933-8395-9DD3B08AE658}"/>
    <cellStyle name="Salida 2 7 4 2 8" xfId="37861" xr:uid="{95182119-8CC7-436A-9AE4-271BA63CD080}"/>
    <cellStyle name="Salida 2 7 4 2 9" xfId="37862" xr:uid="{579CEE56-B435-4C16-81D7-544B4AD81D71}"/>
    <cellStyle name="Salida 2 7 4 20" xfId="37863" xr:uid="{B693DF12-124E-47A0-A0EE-BDF2541263EA}"/>
    <cellStyle name="Salida 2 7 4 21" xfId="37864" xr:uid="{34BFCC8A-ABD0-4E51-8F78-BD3FAF73BF1E}"/>
    <cellStyle name="Salida 2 7 4 22" xfId="37865" xr:uid="{1E2D8326-A791-4910-A8A8-8C9085071C58}"/>
    <cellStyle name="Salida 2 7 4 23" xfId="37866" xr:uid="{BAD5EDC1-B382-4A1B-965C-0CEB83273FA7}"/>
    <cellStyle name="Salida 2 7 4 24" xfId="37867" xr:uid="{02AE03AF-C95D-4104-9075-AAEF2BA75C72}"/>
    <cellStyle name="Salida 2 7 4 25" xfId="37868" xr:uid="{B8BEE357-BEF3-4CF7-8B83-DF9454713A58}"/>
    <cellStyle name="Salida 2 7 4 26" xfId="37869" xr:uid="{A9DD5985-2F5A-4978-B108-23046D30A5B6}"/>
    <cellStyle name="Salida 2 7 4 27" xfId="37870" xr:uid="{618438B4-54A1-47B7-9D6B-443F0BBD27D7}"/>
    <cellStyle name="Salida 2 7 4 28" xfId="37871" xr:uid="{AD14E88B-6B02-4485-ABC3-85F1783A618A}"/>
    <cellStyle name="Salida 2 7 4 29" xfId="37872" xr:uid="{C61A328C-A034-490C-9CBA-7AFFC880E04A}"/>
    <cellStyle name="Salida 2 7 4 3" xfId="37873" xr:uid="{479672A6-927B-4FD2-98FC-9E933821CEF3}"/>
    <cellStyle name="Salida 2 7 4 3 10" xfId="37874" xr:uid="{478EF0FF-0832-43ED-8941-807222D0F681}"/>
    <cellStyle name="Salida 2 7 4 3 11" xfId="37875" xr:uid="{8B7B7213-3F3A-46EC-8A37-B58F66DEDB48}"/>
    <cellStyle name="Salida 2 7 4 3 12" xfId="37876" xr:uid="{5D42F267-61DC-4F8F-BABE-CCAA0ED2AD7E}"/>
    <cellStyle name="Salida 2 7 4 3 13" xfId="37877" xr:uid="{FAD4579C-9761-4245-95A6-95E6725D081A}"/>
    <cellStyle name="Salida 2 7 4 3 14" xfId="37878" xr:uid="{623753A9-DB7E-4D76-BC3C-33A582464F75}"/>
    <cellStyle name="Salida 2 7 4 3 15" xfId="37879" xr:uid="{367FBA19-7596-4C5C-9442-2F5795EB7EF7}"/>
    <cellStyle name="Salida 2 7 4 3 16" xfId="37880" xr:uid="{E4894616-F25D-41B5-B4CE-075D08663EC1}"/>
    <cellStyle name="Salida 2 7 4 3 17" xfId="37881" xr:uid="{DC126F4D-1ABE-4E13-A0B2-56F34CE07D5F}"/>
    <cellStyle name="Salida 2 7 4 3 18" xfId="37882" xr:uid="{55778E44-A1DB-409F-87D9-33B125283571}"/>
    <cellStyle name="Salida 2 7 4 3 19" xfId="37883" xr:uid="{09DFD4B0-210C-4F93-A9CF-B97E3BC7B3B0}"/>
    <cellStyle name="Salida 2 7 4 3 2" xfId="37884" xr:uid="{77152DB0-5AB8-44B2-9C48-FB80F2999443}"/>
    <cellStyle name="Salida 2 7 4 3 20" xfId="37885" xr:uid="{CB8F73BC-208D-48B6-8F92-BB85B816E6E7}"/>
    <cellStyle name="Salida 2 7 4 3 21" xfId="37886" xr:uid="{ED02C8E8-BA0F-4672-91E7-ED240656B8FA}"/>
    <cellStyle name="Salida 2 7 4 3 22" xfId="37887" xr:uid="{66D3A825-4D4C-43D7-8545-4C6AB57A1749}"/>
    <cellStyle name="Salida 2 7 4 3 23" xfId="37888" xr:uid="{D306DC7F-9FEB-4004-A71D-BA7543137C44}"/>
    <cellStyle name="Salida 2 7 4 3 24" xfId="37889" xr:uid="{2F5FB6BE-6141-44F1-ACD1-D4D8C755F68D}"/>
    <cellStyle name="Salida 2 7 4 3 25" xfId="37890" xr:uid="{2877F27B-EC5E-4005-85C2-C79A0BC81EBF}"/>
    <cellStyle name="Salida 2 7 4 3 26" xfId="37891" xr:uid="{5953496F-F3E3-471F-90BD-6CC877DDC40E}"/>
    <cellStyle name="Salida 2 7 4 3 27" xfId="37892" xr:uid="{3EA5915E-5850-4403-9221-657FE57545DB}"/>
    <cellStyle name="Salida 2 7 4 3 28" xfId="37893" xr:uid="{9AB0A044-A637-4439-9D24-BA95B1B5BE55}"/>
    <cellStyle name="Salida 2 7 4 3 29" xfId="37894" xr:uid="{E8913DC6-FE59-4B53-9CDB-360365855135}"/>
    <cellStyle name="Salida 2 7 4 3 3" xfId="37895" xr:uid="{D0C7749B-89EB-46C5-BCB1-CF27B6966FEA}"/>
    <cellStyle name="Salida 2 7 4 3 30" xfId="37896" xr:uid="{540CC946-35A2-4CA9-B6DF-3BD28FC6BBD4}"/>
    <cellStyle name="Salida 2 7 4 3 31" xfId="37897" xr:uid="{ED0991AB-B1FD-4FF8-AAC4-19985DFDA1B6}"/>
    <cellStyle name="Salida 2 7 4 3 4" xfId="37898" xr:uid="{79CF3C93-65A7-46F9-AEEC-F590354E0744}"/>
    <cellStyle name="Salida 2 7 4 3 5" xfId="37899" xr:uid="{3D12FF39-42C8-48C0-B446-E8D6D1AE92CD}"/>
    <cellStyle name="Salida 2 7 4 3 6" xfId="37900" xr:uid="{D4B9D7D6-DC8B-401B-B81F-A7A223BDF486}"/>
    <cellStyle name="Salida 2 7 4 3 7" xfId="37901" xr:uid="{D4733C16-4E89-4163-AF36-151BC6D31516}"/>
    <cellStyle name="Salida 2 7 4 3 8" xfId="37902" xr:uid="{3B6577F7-0ACA-4522-ACFD-B63575E829F7}"/>
    <cellStyle name="Salida 2 7 4 3 9" xfId="37903" xr:uid="{5C6FA73F-8CC7-42CD-9613-A2ACD6CFE360}"/>
    <cellStyle name="Salida 2 7 4 30" xfId="37904" xr:uid="{985AA5FE-3F76-45C8-B7C9-2F148C1A65BC}"/>
    <cellStyle name="Salida 2 7 4 31" xfId="37905" xr:uid="{CB4955F8-A54A-4872-8D80-AF7B00C83F47}"/>
    <cellStyle name="Salida 2 7 4 32" xfId="37906" xr:uid="{EA6A58AC-C648-4721-8991-4B8006361999}"/>
    <cellStyle name="Salida 2 7 4 33" xfId="37907" xr:uid="{9B364DD2-3600-490A-BC41-D67B27B2716F}"/>
    <cellStyle name="Salida 2 7 4 4" xfId="37908" xr:uid="{07EDCA13-9122-4DD0-9E5F-BD700CD12CAD}"/>
    <cellStyle name="Salida 2 7 4 5" xfId="37909" xr:uid="{7369A2C7-6574-4741-A4C2-C61093E7E0DD}"/>
    <cellStyle name="Salida 2 7 4 6" xfId="37910" xr:uid="{EB9CB8FC-6CE8-4F33-9EA2-542F800C5CFD}"/>
    <cellStyle name="Salida 2 7 4 7" xfId="37911" xr:uid="{C9E3C844-3FE8-4552-AAC7-D695652F79DA}"/>
    <cellStyle name="Salida 2 7 4 8" xfId="37912" xr:uid="{EE5D727D-8BBF-4DF9-99FA-E02149E0A638}"/>
    <cellStyle name="Salida 2 7 4 9" xfId="37913" xr:uid="{AA1F5244-D53B-4D0C-8136-1F00CE452EF8}"/>
    <cellStyle name="Salida 2 7 5" xfId="37914" xr:uid="{17D23836-2FA9-4917-8BB7-EA67BE134931}"/>
    <cellStyle name="Salida 2 7 5 10" xfId="37915" xr:uid="{6C4EB1EC-E507-41EF-B431-48F002763E26}"/>
    <cellStyle name="Salida 2 7 5 11" xfId="37916" xr:uid="{FF7358DD-B744-41A4-84E8-109BD96BAC82}"/>
    <cellStyle name="Salida 2 7 5 12" xfId="37917" xr:uid="{16451F07-5D49-4317-8F44-644BA17E9B4E}"/>
    <cellStyle name="Salida 2 7 5 13" xfId="37918" xr:uid="{594247CF-43AB-4F31-9D08-2A8E053D28E1}"/>
    <cellStyle name="Salida 2 7 5 14" xfId="37919" xr:uid="{15A3DFE3-D7C8-4B20-8F98-E3EBE96155E3}"/>
    <cellStyle name="Salida 2 7 5 15" xfId="37920" xr:uid="{1BC78E05-D07A-4ED1-BB55-D0B671F5F129}"/>
    <cellStyle name="Salida 2 7 5 16" xfId="37921" xr:uid="{318D9A7C-A034-4403-9D58-2AA84C772312}"/>
    <cellStyle name="Salida 2 7 5 17" xfId="37922" xr:uid="{2F20CA93-1723-4976-9D01-7754B8ED3B7E}"/>
    <cellStyle name="Salida 2 7 5 18" xfId="37923" xr:uid="{EDB84275-D7DC-4A4E-A58F-1A11BD05EA45}"/>
    <cellStyle name="Salida 2 7 5 19" xfId="37924" xr:uid="{92A3DCFB-2C62-4385-ADB1-A1DD71522737}"/>
    <cellStyle name="Salida 2 7 5 2" xfId="37925" xr:uid="{6F4F66C7-D0D2-4FAC-8557-BB98F0FAE34F}"/>
    <cellStyle name="Salida 2 7 5 20" xfId="37926" xr:uid="{12B6AB74-927A-40EB-90B1-B9FC9E3FF7B7}"/>
    <cellStyle name="Salida 2 7 5 21" xfId="37927" xr:uid="{35884439-2832-4733-B77E-C74A3200BDBE}"/>
    <cellStyle name="Salida 2 7 5 22" xfId="37928" xr:uid="{D6AD7794-3CA5-4521-9CB7-6872EC5BAA72}"/>
    <cellStyle name="Salida 2 7 5 23" xfId="37929" xr:uid="{1FD674E5-BED1-4ABC-AFFE-84A5F31975FC}"/>
    <cellStyle name="Salida 2 7 5 24" xfId="37930" xr:uid="{20FB3DC3-DCCC-4AE9-AB5A-FED995B63207}"/>
    <cellStyle name="Salida 2 7 5 25" xfId="37931" xr:uid="{3F52300E-1B68-4819-908D-E4933EB0D38D}"/>
    <cellStyle name="Salida 2 7 5 26" xfId="37932" xr:uid="{B1FC9877-30F0-4B24-AF07-9913418F3E19}"/>
    <cellStyle name="Salida 2 7 5 27" xfId="37933" xr:uid="{43A12FA6-7572-4921-952A-C5395DCE3CF1}"/>
    <cellStyle name="Salida 2 7 5 28" xfId="37934" xr:uid="{C8B8E79D-98EE-48DF-9FAA-A806009EB291}"/>
    <cellStyle name="Salida 2 7 5 29" xfId="37935" xr:uid="{B3E5B04B-CBC6-4417-870C-CD2785686C29}"/>
    <cellStyle name="Salida 2 7 5 3" xfId="37936" xr:uid="{6ECBEA01-9D78-4F4A-9119-C6BDCC34A50D}"/>
    <cellStyle name="Salida 2 7 5 30" xfId="37937" xr:uid="{5ABED46B-D771-42B5-B857-A78EE557384C}"/>
    <cellStyle name="Salida 2 7 5 31" xfId="37938" xr:uid="{4173E4C7-BA73-406E-981E-039C487C2919}"/>
    <cellStyle name="Salida 2 7 5 4" xfId="37939" xr:uid="{E594AD1F-AA3D-48F5-852D-69EE881B5AEE}"/>
    <cellStyle name="Salida 2 7 5 5" xfId="37940" xr:uid="{DEAD021C-47CB-4E15-A024-336D7223AFD1}"/>
    <cellStyle name="Salida 2 7 5 6" xfId="37941" xr:uid="{9AADF62F-F888-452E-B1B3-772807625D33}"/>
    <cellStyle name="Salida 2 7 5 7" xfId="37942" xr:uid="{A6FD321B-9AE4-4E51-B362-A88AB3FACDDA}"/>
    <cellStyle name="Salida 2 7 5 8" xfId="37943" xr:uid="{2FFA7292-3124-4235-9FC3-DF8A6E638465}"/>
    <cellStyle name="Salida 2 7 5 9" xfId="37944" xr:uid="{A7C70A08-1ED9-4E7D-AF51-25E32E813DD8}"/>
    <cellStyle name="Salida 2 7 6" xfId="37945" xr:uid="{E3ADC89A-4F19-4080-A034-17F531B596D1}"/>
    <cellStyle name="Salida 2 7 6 10" xfId="37946" xr:uid="{CB1DE261-6C6D-4670-A690-22D342792EEC}"/>
    <cellStyle name="Salida 2 7 6 11" xfId="37947" xr:uid="{400CCA7C-73BE-4D21-A3E3-F6D89FB8BB03}"/>
    <cellStyle name="Salida 2 7 6 12" xfId="37948" xr:uid="{A1AFF56B-81C9-4389-9F08-D6A825762954}"/>
    <cellStyle name="Salida 2 7 6 13" xfId="37949" xr:uid="{B05FD2CE-1B95-4308-84A7-29366B658A30}"/>
    <cellStyle name="Salida 2 7 6 14" xfId="37950" xr:uid="{1D81C6FC-D98F-4E50-9237-C199ED472FD5}"/>
    <cellStyle name="Salida 2 7 6 15" xfId="37951" xr:uid="{073AD923-B956-4D7E-9FD6-3D4D679A9D91}"/>
    <cellStyle name="Salida 2 7 6 16" xfId="37952" xr:uid="{AD4873C3-6336-492D-B662-7BDD26364E72}"/>
    <cellStyle name="Salida 2 7 6 17" xfId="37953" xr:uid="{59EC8EEC-2A3F-459F-BABB-6DB55427A15B}"/>
    <cellStyle name="Salida 2 7 6 18" xfId="37954" xr:uid="{2C02B110-A579-4B19-9DE5-782A21EB7616}"/>
    <cellStyle name="Salida 2 7 6 19" xfId="37955" xr:uid="{5E800FF5-A32C-45BB-8651-ADCEE2433F6F}"/>
    <cellStyle name="Salida 2 7 6 2" xfId="37956" xr:uid="{3BABF6A7-7A54-4114-A621-19BE3B642F45}"/>
    <cellStyle name="Salida 2 7 6 20" xfId="37957" xr:uid="{3077EEB5-F4EE-4D09-BE46-882B7E6F9D28}"/>
    <cellStyle name="Salida 2 7 6 21" xfId="37958" xr:uid="{5A739113-945F-47E9-9B69-34B0A1738F83}"/>
    <cellStyle name="Salida 2 7 6 22" xfId="37959" xr:uid="{DAB664A8-C6EE-41B8-9CCD-93D98EC38E86}"/>
    <cellStyle name="Salida 2 7 6 23" xfId="37960" xr:uid="{AC79B945-9BF9-4F53-8CDC-6D468A767085}"/>
    <cellStyle name="Salida 2 7 6 24" xfId="37961" xr:uid="{C27E1FA9-F403-4809-BA45-53A0DC93BB59}"/>
    <cellStyle name="Salida 2 7 6 25" xfId="37962" xr:uid="{97468AD1-AE57-4EBD-90B5-8A145D0F3DB3}"/>
    <cellStyle name="Salida 2 7 6 26" xfId="37963" xr:uid="{021B6249-0BFF-4533-8CD3-8ED685A4F7EE}"/>
    <cellStyle name="Salida 2 7 6 27" xfId="37964" xr:uid="{61359522-F9AE-497C-A0BB-7EE48F9F5579}"/>
    <cellStyle name="Salida 2 7 6 28" xfId="37965" xr:uid="{BB259757-D74B-4C9A-A702-DCF013BF0C1A}"/>
    <cellStyle name="Salida 2 7 6 29" xfId="37966" xr:uid="{9676AF48-522F-48E4-B788-D6C352EFA337}"/>
    <cellStyle name="Salida 2 7 6 3" xfId="37967" xr:uid="{6B68F5E3-8388-4494-A983-17273B3FD850}"/>
    <cellStyle name="Salida 2 7 6 30" xfId="37968" xr:uid="{83344EF0-F766-4C8E-942D-B86087214134}"/>
    <cellStyle name="Salida 2 7 6 31" xfId="37969" xr:uid="{E8D067D6-BC0E-4E7C-A9FA-D402B14D331E}"/>
    <cellStyle name="Salida 2 7 6 4" xfId="37970" xr:uid="{BB74879F-6765-4265-995D-477AD722C99B}"/>
    <cellStyle name="Salida 2 7 6 5" xfId="37971" xr:uid="{A61748C6-577A-4F51-941B-A5702E301D06}"/>
    <cellStyle name="Salida 2 7 6 6" xfId="37972" xr:uid="{3280ABF6-D2F6-4406-A9C3-52ABEAFDCD2E}"/>
    <cellStyle name="Salida 2 7 6 7" xfId="37973" xr:uid="{A8AFC12C-C374-4DB9-9A12-DD8A464226D7}"/>
    <cellStyle name="Salida 2 7 6 8" xfId="37974" xr:uid="{94402E1B-2E28-42EC-9729-D4E73FA7DAC7}"/>
    <cellStyle name="Salida 2 7 6 9" xfId="37975" xr:uid="{64E5BA40-2200-46ED-8A6A-E9E31E244816}"/>
    <cellStyle name="Salida 2 7 7" xfId="37976" xr:uid="{70C599F3-F5F0-4693-B9F0-10BF97B8E1A4}"/>
    <cellStyle name="Salida 2 7 8" xfId="37977" xr:uid="{8818C0E1-36FB-410A-B850-58FB3E811B32}"/>
    <cellStyle name="Salida 2 7 9" xfId="37978" xr:uid="{41D3349C-3888-418E-B43F-49A5A1A04BEC}"/>
    <cellStyle name="Salida 2 8" xfId="37979" xr:uid="{EF175FB5-836B-4918-9845-CDDAF44AC4E4}"/>
    <cellStyle name="Salida 2 8 10" xfId="37980" xr:uid="{67BD744C-E229-4BC4-BB4B-C6D86D457C31}"/>
    <cellStyle name="Salida 2 8 11" xfId="37981" xr:uid="{D9C2FB5A-8D8C-4057-AF15-C429A15CDA30}"/>
    <cellStyle name="Salida 2 8 12" xfId="37982" xr:uid="{49B8C1DF-26DB-4D2D-BB66-AD47CEFD1C51}"/>
    <cellStyle name="Salida 2 8 13" xfId="37983" xr:uid="{213E729A-3519-4A86-B1B8-8E5B33ECB69E}"/>
    <cellStyle name="Salida 2 8 14" xfId="37984" xr:uid="{2BBBC71F-0890-4F27-978A-9AD505FB5C56}"/>
    <cellStyle name="Salida 2 8 15" xfId="37985" xr:uid="{54830171-EE88-4C24-A475-EA8F6CCC7131}"/>
    <cellStyle name="Salida 2 8 16" xfId="37986" xr:uid="{7854A0F8-1EF3-4A5F-82A1-2C7029F97FAA}"/>
    <cellStyle name="Salida 2 8 17" xfId="37987" xr:uid="{C24D811E-D576-4DA6-96BB-6BD035812E80}"/>
    <cellStyle name="Salida 2 8 18" xfId="37988" xr:uid="{D0F11597-4A42-47E6-9D21-F770AAB09D8E}"/>
    <cellStyle name="Salida 2 8 19" xfId="37989" xr:uid="{14ED86F2-AA28-47A9-A717-90BE34DFAC96}"/>
    <cellStyle name="Salida 2 8 2" xfId="37990" xr:uid="{FA95FC2F-81F5-4BC1-8925-5517A730744A}"/>
    <cellStyle name="Salida 2 8 2 10" xfId="37991" xr:uid="{3FB877C1-1791-4FDC-A48F-9D45FF6AB825}"/>
    <cellStyle name="Salida 2 8 2 11" xfId="37992" xr:uid="{7664D3DA-64B9-4A84-BAA1-6423F507AB46}"/>
    <cellStyle name="Salida 2 8 2 12" xfId="37993" xr:uid="{C1CF4B8D-DB9A-4B1F-B7DC-75387479113E}"/>
    <cellStyle name="Salida 2 8 2 13" xfId="37994" xr:uid="{5086983A-8A8A-4474-AD63-DEBB0262EE92}"/>
    <cellStyle name="Salida 2 8 2 14" xfId="37995" xr:uid="{6896FFF0-C49A-432C-B1A5-0AC776274322}"/>
    <cellStyle name="Salida 2 8 2 15" xfId="37996" xr:uid="{A14351D5-3285-4C1B-ACEC-982FF5583600}"/>
    <cellStyle name="Salida 2 8 2 16" xfId="37997" xr:uid="{843491FC-FD56-4E38-A201-C4B2E6B24B95}"/>
    <cellStyle name="Salida 2 8 2 17" xfId="37998" xr:uid="{C97D2B46-FB56-4646-AABE-43C062ED201D}"/>
    <cellStyle name="Salida 2 8 2 18" xfId="37999" xr:uid="{AB463A17-6D6E-4793-AFB2-76C3DC589429}"/>
    <cellStyle name="Salida 2 8 2 19" xfId="38000" xr:uid="{5BCE5ED3-75DD-4298-A589-F931F45F7F7E}"/>
    <cellStyle name="Salida 2 8 2 2" xfId="38001" xr:uid="{1A66D488-9B1E-4690-AE92-46B60B85F76D}"/>
    <cellStyle name="Salida 2 8 2 20" xfId="38002" xr:uid="{3807B20D-3C3F-4A9E-BF13-9C58003A92DB}"/>
    <cellStyle name="Salida 2 8 2 21" xfId="38003" xr:uid="{823CF1A9-BD9B-45D5-B6E5-EA999980CE8C}"/>
    <cellStyle name="Salida 2 8 2 22" xfId="38004" xr:uid="{23D8ED33-8A57-4A94-A3BC-4CE387F7F691}"/>
    <cellStyle name="Salida 2 8 2 23" xfId="38005" xr:uid="{AB1F0323-0BE7-4AE6-8F1E-6C1E91A80EB8}"/>
    <cellStyle name="Salida 2 8 2 24" xfId="38006" xr:uid="{B4387E33-4BF1-4BC0-9320-64EEA8180A9E}"/>
    <cellStyle name="Salida 2 8 2 25" xfId="38007" xr:uid="{7FFCEF03-ED91-49B1-9FE6-94B18A2B35EC}"/>
    <cellStyle name="Salida 2 8 2 26" xfId="38008" xr:uid="{6FBAB0F1-374E-4A38-88C0-8F63000AE504}"/>
    <cellStyle name="Salida 2 8 2 27" xfId="38009" xr:uid="{9EECA5F3-48F7-43E9-BF81-80B3ED1DF941}"/>
    <cellStyle name="Salida 2 8 2 28" xfId="38010" xr:uid="{099F09D3-90A4-492C-A7AE-BE0B28A0A3DB}"/>
    <cellStyle name="Salida 2 8 2 29" xfId="38011" xr:uid="{574B374F-80C2-4CD3-B9C6-5C379FD627A6}"/>
    <cellStyle name="Salida 2 8 2 3" xfId="38012" xr:uid="{0924A906-2C71-410D-9679-5D7F85D9F9B3}"/>
    <cellStyle name="Salida 2 8 2 30" xfId="38013" xr:uid="{96FC5B93-A4BC-41A7-9AF2-16CBBC66DEFA}"/>
    <cellStyle name="Salida 2 8 2 31" xfId="38014" xr:uid="{58072973-8FF6-4F1B-9821-6C1820DFC37A}"/>
    <cellStyle name="Salida 2 8 2 4" xfId="38015" xr:uid="{CF4B3F04-74BD-4477-9A11-FA261B38FAFF}"/>
    <cellStyle name="Salida 2 8 2 5" xfId="38016" xr:uid="{9F2862C7-1DB4-4C54-A5FF-DDDE5F65CE15}"/>
    <cellStyle name="Salida 2 8 2 6" xfId="38017" xr:uid="{98C9C72A-CE02-41DF-ADB5-AE92D924B712}"/>
    <cellStyle name="Salida 2 8 2 7" xfId="38018" xr:uid="{D9788797-F5A8-4CAD-BF55-19ABC8B4D8DF}"/>
    <cellStyle name="Salida 2 8 2 8" xfId="38019" xr:uid="{E97254AA-CBB1-411D-AE5D-16D8DB3E6704}"/>
    <cellStyle name="Salida 2 8 2 9" xfId="38020" xr:uid="{B7B5C730-9959-4106-8B5F-3F392B5DA6B7}"/>
    <cellStyle name="Salida 2 8 20" xfId="38021" xr:uid="{DDDCA6D3-73CC-4190-AE7D-926EF59EDA5D}"/>
    <cellStyle name="Salida 2 8 21" xfId="38022" xr:uid="{97391293-726A-4EF8-9A6D-67D2E57485AD}"/>
    <cellStyle name="Salida 2 8 22" xfId="38023" xr:uid="{9B3DED9C-D25B-418F-9492-83EF79386312}"/>
    <cellStyle name="Salida 2 8 23" xfId="38024" xr:uid="{F16869F0-DB5B-4581-8806-F957A625FFB6}"/>
    <cellStyle name="Salida 2 8 24" xfId="38025" xr:uid="{7CBE99F3-B00B-4483-AC34-F3DD9F3BA536}"/>
    <cellStyle name="Salida 2 8 25" xfId="38026" xr:uid="{1E7BB7D5-619A-4173-8449-59DF620CCC1E}"/>
    <cellStyle name="Salida 2 8 26" xfId="38027" xr:uid="{6D2A1623-06A5-44F2-9757-307E2B41EA6E}"/>
    <cellStyle name="Salida 2 8 27" xfId="38028" xr:uid="{6B78CEA9-9F31-48A6-92A3-C462C0567045}"/>
    <cellStyle name="Salida 2 8 28" xfId="38029" xr:uid="{E82FC5E5-C703-44D0-BB52-8F7656A5466E}"/>
    <cellStyle name="Salida 2 8 29" xfId="38030" xr:uid="{C66192D2-347B-4883-A1FC-CCD21DFF70A3}"/>
    <cellStyle name="Salida 2 8 3" xfId="38031" xr:uid="{5F952BDF-4AB8-43DA-8E43-6ACA9A965222}"/>
    <cellStyle name="Salida 2 8 3 10" xfId="38032" xr:uid="{E01C2275-FA4F-4EA6-ACC1-31AE3E0C5CBE}"/>
    <cellStyle name="Salida 2 8 3 11" xfId="38033" xr:uid="{CEAAC30E-AD0A-4115-B2B9-5C8BDF0A478C}"/>
    <cellStyle name="Salida 2 8 3 12" xfId="38034" xr:uid="{58D5C5BF-0277-4323-A46D-17C6284918C9}"/>
    <cellStyle name="Salida 2 8 3 13" xfId="38035" xr:uid="{6C5BE59F-4306-4E25-8281-196B0B0D67B7}"/>
    <cellStyle name="Salida 2 8 3 14" xfId="38036" xr:uid="{BE6FA6E1-BE5C-489A-8733-D4F54B01A59F}"/>
    <cellStyle name="Salida 2 8 3 15" xfId="38037" xr:uid="{149AEE2D-1E21-4229-9E40-1618079E23F0}"/>
    <cellStyle name="Salida 2 8 3 16" xfId="38038" xr:uid="{DD43FEB6-73E6-4B34-A272-EBF5AD77E90A}"/>
    <cellStyle name="Salida 2 8 3 17" xfId="38039" xr:uid="{6EEDA291-EAFA-407B-B0F6-E8F59C934303}"/>
    <cellStyle name="Salida 2 8 3 18" xfId="38040" xr:uid="{194CE215-FAA8-4024-B7F9-5CECB8202FA1}"/>
    <cellStyle name="Salida 2 8 3 19" xfId="38041" xr:uid="{DDF539B9-4C81-4FDA-A1D5-3387F01ADCBE}"/>
    <cellStyle name="Salida 2 8 3 2" xfId="38042" xr:uid="{6369257C-82C5-4AA3-A818-F704056E5DF6}"/>
    <cellStyle name="Salida 2 8 3 20" xfId="38043" xr:uid="{249B6E43-E29B-4B54-A66F-3BA85CD78DFE}"/>
    <cellStyle name="Salida 2 8 3 21" xfId="38044" xr:uid="{5E68D8D8-5631-4522-B740-416F7714D1A2}"/>
    <cellStyle name="Salida 2 8 3 22" xfId="38045" xr:uid="{E577FE55-F59D-496C-9883-2641D66A0D0B}"/>
    <cellStyle name="Salida 2 8 3 23" xfId="38046" xr:uid="{2FC4D2CF-38D7-431B-9D9D-1A07177E03F1}"/>
    <cellStyle name="Salida 2 8 3 24" xfId="38047" xr:uid="{97597F4E-1BF3-40D1-B863-8FE737E42EF7}"/>
    <cellStyle name="Salida 2 8 3 25" xfId="38048" xr:uid="{5BE57584-2BED-4900-A2EE-3C874541E4A3}"/>
    <cellStyle name="Salida 2 8 3 26" xfId="38049" xr:uid="{A46FA47C-E297-4CC8-A363-59AD69C4F4DF}"/>
    <cellStyle name="Salida 2 8 3 27" xfId="38050" xr:uid="{B73D1840-0E4D-4580-B3FB-C452E42568ED}"/>
    <cellStyle name="Salida 2 8 3 28" xfId="38051" xr:uid="{0701F190-2E78-4EB2-A121-165C88525D8F}"/>
    <cellStyle name="Salida 2 8 3 29" xfId="38052" xr:uid="{0A58BF44-9001-4752-B9BB-C5CE373C1E4F}"/>
    <cellStyle name="Salida 2 8 3 3" xfId="38053" xr:uid="{9602B4B9-0E8F-474E-90FB-95A4A79AA4D9}"/>
    <cellStyle name="Salida 2 8 3 30" xfId="38054" xr:uid="{C5D352A5-5C9C-42E7-BCB8-979722C4B8BD}"/>
    <cellStyle name="Salida 2 8 3 31" xfId="38055" xr:uid="{7DFB80A7-4A24-4C98-9C11-A3C7987A9ECE}"/>
    <cellStyle name="Salida 2 8 3 4" xfId="38056" xr:uid="{6E9C3D8B-FF8C-4432-9BB3-1B6B9B8EEBE9}"/>
    <cellStyle name="Salida 2 8 3 5" xfId="38057" xr:uid="{B165B057-6C67-49ED-8A1C-59422579060A}"/>
    <cellStyle name="Salida 2 8 3 6" xfId="38058" xr:uid="{B9C53499-7C3B-4E39-B6EC-F4F123519D0C}"/>
    <cellStyle name="Salida 2 8 3 7" xfId="38059" xr:uid="{BD78D856-54DF-4E67-A1CD-4F8551DD0151}"/>
    <cellStyle name="Salida 2 8 3 8" xfId="38060" xr:uid="{E436E173-1FB8-45CD-BD24-1EFC39764096}"/>
    <cellStyle name="Salida 2 8 3 9" xfId="38061" xr:uid="{8824917B-E65A-45C8-BD0B-8511084DBC07}"/>
    <cellStyle name="Salida 2 8 30" xfId="38062" xr:uid="{457DE50A-9163-4F2A-9746-060D488B4F9E}"/>
    <cellStyle name="Salida 2 8 31" xfId="38063" xr:uid="{CC15DA08-4E3A-469A-999B-B745FDD7508D}"/>
    <cellStyle name="Salida 2 8 32" xfId="38064" xr:uid="{5F060F9D-4723-4F80-A7AF-4DBAC854DCBA}"/>
    <cellStyle name="Salida 2 8 33" xfId="38065" xr:uid="{F7A0BC90-BBB7-42F8-9D57-B3DE257620A0}"/>
    <cellStyle name="Salida 2 8 4" xfId="38066" xr:uid="{2127D721-236C-4F00-BC8B-CFB7BEF0BFA0}"/>
    <cellStyle name="Salida 2 8 5" xfId="38067" xr:uid="{CE51BA07-E3B5-48BF-8AC4-597DA6F7642D}"/>
    <cellStyle name="Salida 2 8 6" xfId="38068" xr:uid="{2AC2A135-5926-431E-B5FD-CCBA980EC6ED}"/>
    <cellStyle name="Salida 2 8 7" xfId="38069" xr:uid="{8D5CFD73-61F5-4622-B1E4-4A063202B68C}"/>
    <cellStyle name="Salida 2 8 8" xfId="38070" xr:uid="{D5D958AD-BFE2-47CE-AAC5-EF1392B27CDB}"/>
    <cellStyle name="Salida 2 8 9" xfId="38071" xr:uid="{38E5CAF8-999F-4A47-A196-AF359F02FE6B}"/>
    <cellStyle name="Salida 2 9" xfId="38072" xr:uid="{34045C75-3A6E-4F55-A979-DE26614AD258}"/>
    <cellStyle name="Salida 2 9 10" xfId="38073" xr:uid="{99ECF794-279F-4D73-979D-6AA8B141C373}"/>
    <cellStyle name="Salida 2 9 11" xfId="38074" xr:uid="{3B1E8A97-2B60-4FFA-BB99-9C1BEE62C079}"/>
    <cellStyle name="Salida 2 9 12" xfId="38075" xr:uid="{60AA1B82-DD3E-45D2-BF10-74572A136D49}"/>
    <cellStyle name="Salida 2 9 13" xfId="38076" xr:uid="{86B5A7DF-4128-4CF8-A0C9-74DE34BCB77F}"/>
    <cellStyle name="Salida 2 9 14" xfId="38077" xr:uid="{3824A4DF-67E3-4C72-A4F7-DEE3473114F4}"/>
    <cellStyle name="Salida 2 9 15" xfId="38078" xr:uid="{0F82DE36-A4AD-415C-9E31-C6BBDE850CCE}"/>
    <cellStyle name="Salida 2 9 16" xfId="38079" xr:uid="{E5681DC2-E723-4CD0-8D77-F81EABDE8747}"/>
    <cellStyle name="Salida 2 9 17" xfId="38080" xr:uid="{48A5C299-A3A6-4260-B3F8-DC5D48C4C71B}"/>
    <cellStyle name="Salida 2 9 18" xfId="38081" xr:uid="{F243FDDF-DD90-4B28-9510-2A912419C47D}"/>
    <cellStyle name="Salida 2 9 19" xfId="38082" xr:uid="{C48BAED9-2379-458C-81ED-A0E7159DEE84}"/>
    <cellStyle name="Salida 2 9 2" xfId="38083" xr:uid="{29FBB3A7-E0F8-4CFA-9E19-9310B1B9EE08}"/>
    <cellStyle name="Salida 2 9 2 10" xfId="38084" xr:uid="{0B25C1F2-EA04-499E-885B-D90459BD42DF}"/>
    <cellStyle name="Salida 2 9 2 11" xfId="38085" xr:uid="{11324D93-51F7-4FDB-B941-6F44913AF043}"/>
    <cellStyle name="Salida 2 9 2 12" xfId="38086" xr:uid="{683E7DD3-D5F3-4AA5-A2CD-DD7477550B98}"/>
    <cellStyle name="Salida 2 9 2 13" xfId="38087" xr:uid="{EEC206C3-EED5-4133-83B5-F49E7836249C}"/>
    <cellStyle name="Salida 2 9 2 14" xfId="38088" xr:uid="{9ED66DCC-3AC9-4508-B53C-8FEAEEE979B3}"/>
    <cellStyle name="Salida 2 9 2 15" xfId="38089" xr:uid="{1A13B4D0-93C6-41F5-96FC-E9DCEDD3EC06}"/>
    <cellStyle name="Salida 2 9 2 16" xfId="38090" xr:uid="{5B26FAA7-FAFE-47C9-B166-52FEF9A3AFCD}"/>
    <cellStyle name="Salida 2 9 2 17" xfId="38091" xr:uid="{AFE2A49D-2525-495A-A8C1-A83DF4B60AB2}"/>
    <cellStyle name="Salida 2 9 2 18" xfId="38092" xr:uid="{66F8056B-3F8A-4CB8-B562-A7732F60CBC5}"/>
    <cellStyle name="Salida 2 9 2 19" xfId="38093" xr:uid="{8D20DC25-8695-49BE-B9B5-E2F07BE4E07E}"/>
    <cellStyle name="Salida 2 9 2 2" xfId="38094" xr:uid="{0AC2D9F2-DCBE-45B1-A6A6-46A13FCD0BF5}"/>
    <cellStyle name="Salida 2 9 2 20" xfId="38095" xr:uid="{F456D993-7A39-43B6-8F29-ECFB7950ACFB}"/>
    <cellStyle name="Salida 2 9 2 21" xfId="38096" xr:uid="{F66B099B-3D63-4167-85C9-D1E38F528444}"/>
    <cellStyle name="Salida 2 9 2 22" xfId="38097" xr:uid="{B491BB8A-0A85-4F7D-8CEF-B108038C79C6}"/>
    <cellStyle name="Salida 2 9 2 23" xfId="38098" xr:uid="{F4200233-EFCF-4D8B-8D92-2D9D34BAF38C}"/>
    <cellStyle name="Salida 2 9 2 24" xfId="38099" xr:uid="{0EFBD1FC-5AB9-4FED-B8A2-C08C15EB4546}"/>
    <cellStyle name="Salida 2 9 2 25" xfId="38100" xr:uid="{07C084B4-C067-4C60-8E46-8F3FEC8AAE7F}"/>
    <cellStyle name="Salida 2 9 2 26" xfId="38101" xr:uid="{7B9164CA-9FCF-43FC-8C51-B3183B2612F5}"/>
    <cellStyle name="Salida 2 9 2 27" xfId="38102" xr:uid="{F2CD1296-47BE-45D9-925A-55A74A2E971F}"/>
    <cellStyle name="Salida 2 9 2 28" xfId="38103" xr:uid="{B8DC50E2-4EB2-4810-92B6-E9D7921ED121}"/>
    <cellStyle name="Salida 2 9 2 29" xfId="38104" xr:uid="{7E06DDEB-B0FC-4DB3-8AE0-99A51E03C2A8}"/>
    <cellStyle name="Salida 2 9 2 3" xfId="38105" xr:uid="{AFD703C4-4D74-4385-AC44-E41C1B1BA102}"/>
    <cellStyle name="Salida 2 9 2 30" xfId="38106" xr:uid="{E0A68464-D42E-41D9-BE63-CF25E9B2B42D}"/>
    <cellStyle name="Salida 2 9 2 31" xfId="38107" xr:uid="{7DD86D1B-9D57-489D-89DF-3BB4BBD257BE}"/>
    <cellStyle name="Salida 2 9 2 4" xfId="38108" xr:uid="{DC6945FB-C168-4156-BE9A-62B1EE93B99F}"/>
    <cellStyle name="Salida 2 9 2 5" xfId="38109" xr:uid="{50E0A150-1D02-4BA3-9BC5-FF33BA78860E}"/>
    <cellStyle name="Salida 2 9 2 6" xfId="38110" xr:uid="{FAE5B7FD-46CD-4C25-BED1-BB2BE9422901}"/>
    <cellStyle name="Salida 2 9 2 7" xfId="38111" xr:uid="{C10699D7-C604-45B7-B578-03E8DBD0C06D}"/>
    <cellStyle name="Salida 2 9 2 8" xfId="38112" xr:uid="{0EA6EC47-D77A-4D68-B9D3-22327392E6BD}"/>
    <cellStyle name="Salida 2 9 2 9" xfId="38113" xr:uid="{D2E0F13F-A34B-42F1-80D0-1AB1D66D9E3D}"/>
    <cellStyle name="Salida 2 9 20" xfId="38114" xr:uid="{784E09FA-0B90-4F80-8840-F67608DAE652}"/>
    <cellStyle name="Salida 2 9 21" xfId="38115" xr:uid="{F2983F2F-9D6D-4AEE-AE53-B0783B0C0256}"/>
    <cellStyle name="Salida 2 9 22" xfId="38116" xr:uid="{D9E62376-75AC-4C3F-A0F4-3098E6BEA498}"/>
    <cellStyle name="Salida 2 9 23" xfId="38117" xr:uid="{6D4DFE33-7DA4-4733-B0E5-FED9A4C5128A}"/>
    <cellStyle name="Salida 2 9 24" xfId="38118" xr:uid="{3A30F800-7586-486C-88AA-F818C855F353}"/>
    <cellStyle name="Salida 2 9 25" xfId="38119" xr:uid="{86BF6A7D-72FD-49EF-998F-AB447061ECDA}"/>
    <cellStyle name="Salida 2 9 26" xfId="38120" xr:uid="{EF6760BB-383E-43BF-996E-B1639B4CC2AF}"/>
    <cellStyle name="Salida 2 9 27" xfId="38121" xr:uid="{7AC702CA-FF02-459F-8259-3E98D800D6E7}"/>
    <cellStyle name="Salida 2 9 28" xfId="38122" xr:uid="{45491C6B-FC53-43D3-9A74-99E06BF1EA0C}"/>
    <cellStyle name="Salida 2 9 29" xfId="38123" xr:uid="{EFEA4A86-6D5B-47F1-8093-3DC4780FF2F2}"/>
    <cellStyle name="Salida 2 9 3" xfId="38124" xr:uid="{9DA736A1-8C10-4462-83FC-97975604677F}"/>
    <cellStyle name="Salida 2 9 3 10" xfId="38125" xr:uid="{A945C904-69E4-4A4E-9183-305EBF78EEC8}"/>
    <cellStyle name="Salida 2 9 3 11" xfId="38126" xr:uid="{D7701D27-CD44-48CF-BFEE-9C8BC29A6334}"/>
    <cellStyle name="Salida 2 9 3 12" xfId="38127" xr:uid="{0B44D259-E26E-4A6D-9C6D-F1944FB7D9F2}"/>
    <cellStyle name="Salida 2 9 3 13" xfId="38128" xr:uid="{2F0DA80D-EBE8-4FD4-8568-BA6F348BD24A}"/>
    <cellStyle name="Salida 2 9 3 14" xfId="38129" xr:uid="{08F3D043-541D-4A66-ADF6-AE435C2FB29E}"/>
    <cellStyle name="Salida 2 9 3 15" xfId="38130" xr:uid="{DE3C7F2C-AE34-45D0-9548-948ED93733C5}"/>
    <cellStyle name="Salida 2 9 3 16" xfId="38131" xr:uid="{C24818EA-2C0D-41A2-A660-036CF0FF04F7}"/>
    <cellStyle name="Salida 2 9 3 17" xfId="38132" xr:uid="{11C600B0-65E8-4CB4-88F4-4C2F9C27EF37}"/>
    <cellStyle name="Salida 2 9 3 18" xfId="38133" xr:uid="{19AE0ED2-7F08-4457-A150-99E4E8BD096F}"/>
    <cellStyle name="Salida 2 9 3 19" xfId="38134" xr:uid="{7CFE5276-A5A3-4FD0-B999-B606CA07A066}"/>
    <cellStyle name="Salida 2 9 3 2" xfId="38135" xr:uid="{879C322A-C317-42B9-877E-DBA5F26B20AC}"/>
    <cellStyle name="Salida 2 9 3 20" xfId="38136" xr:uid="{26B576B6-5F54-4598-9D9E-ACC85376FF79}"/>
    <cellStyle name="Salida 2 9 3 21" xfId="38137" xr:uid="{7BCFBE93-7369-464E-8650-124E177E5B10}"/>
    <cellStyle name="Salida 2 9 3 22" xfId="38138" xr:uid="{520F5E78-E9A1-4FED-99D9-968C86959AB2}"/>
    <cellStyle name="Salida 2 9 3 23" xfId="38139" xr:uid="{EC23E3DF-CB89-4A68-A3E3-E75D370B10D4}"/>
    <cellStyle name="Salida 2 9 3 24" xfId="38140" xr:uid="{DFFA9369-65F3-4C05-AF42-C1AA06174158}"/>
    <cellStyle name="Salida 2 9 3 25" xfId="38141" xr:uid="{78FAA51E-E22E-4CDC-A7DE-685566B93475}"/>
    <cellStyle name="Salida 2 9 3 26" xfId="38142" xr:uid="{4B3F1FED-32EA-4C8B-A424-D810A256410F}"/>
    <cellStyle name="Salida 2 9 3 27" xfId="38143" xr:uid="{ACEB15B6-1F16-43BB-88BE-7BA4A5392484}"/>
    <cellStyle name="Salida 2 9 3 28" xfId="38144" xr:uid="{9188BBE0-FDA9-4572-A9C5-39B84D9ED7D0}"/>
    <cellStyle name="Salida 2 9 3 29" xfId="38145" xr:uid="{D6023610-501F-45E4-9BF2-FA5A2EE334F6}"/>
    <cellStyle name="Salida 2 9 3 3" xfId="38146" xr:uid="{1228AF0C-DA6C-4D95-9228-BCF2E1C0DEA0}"/>
    <cellStyle name="Salida 2 9 3 30" xfId="38147" xr:uid="{AC705DE6-882A-4374-A467-E7EA485E1FF5}"/>
    <cellStyle name="Salida 2 9 3 31" xfId="38148" xr:uid="{921AAC14-149E-4662-9EFB-B277E4820A53}"/>
    <cellStyle name="Salida 2 9 3 4" xfId="38149" xr:uid="{AC5001CC-4290-4C48-9D59-D5B64D69E39C}"/>
    <cellStyle name="Salida 2 9 3 5" xfId="38150" xr:uid="{B200F793-7E18-49AE-ACB0-90257602C0A8}"/>
    <cellStyle name="Salida 2 9 3 6" xfId="38151" xr:uid="{48704DD4-C3A8-4F4D-97B4-D77332CC9646}"/>
    <cellStyle name="Salida 2 9 3 7" xfId="38152" xr:uid="{25E936A3-F6E9-4E2B-887D-69DDB92511B0}"/>
    <cellStyle name="Salida 2 9 3 8" xfId="38153" xr:uid="{5B393929-86E3-495B-872F-6BCAA21730D2}"/>
    <cellStyle name="Salida 2 9 3 9" xfId="38154" xr:uid="{E5FCB040-7244-4C93-97F4-951D38979F58}"/>
    <cellStyle name="Salida 2 9 30" xfId="38155" xr:uid="{F4294879-D224-48D2-A5DB-F48DC87092B4}"/>
    <cellStyle name="Salida 2 9 31" xfId="38156" xr:uid="{3F79F4A6-0B64-41D7-94B0-7E1576C1E0AE}"/>
    <cellStyle name="Salida 2 9 32" xfId="38157" xr:uid="{F296B643-308E-42F7-9BDF-FC9D6BE36C03}"/>
    <cellStyle name="Salida 2 9 33" xfId="38158" xr:uid="{328383DB-BD1B-4296-BD84-5D3A458DD53A}"/>
    <cellStyle name="Salida 2 9 4" xfId="38159" xr:uid="{F7D3BCD0-9398-47B3-B4CD-8B22781B1981}"/>
    <cellStyle name="Salida 2 9 5" xfId="38160" xr:uid="{519DAA2D-7DC8-4FA1-956B-599FCD6A657D}"/>
    <cellStyle name="Salida 2 9 6" xfId="38161" xr:uid="{F8414F1D-79D9-4091-A973-6C83FBB03057}"/>
    <cellStyle name="Salida 2 9 7" xfId="38162" xr:uid="{2CC4361D-D051-4105-B2E9-827660B29DC5}"/>
    <cellStyle name="Salida 2 9 8" xfId="38163" xr:uid="{023415A4-A030-447C-A153-9CAB5A131176}"/>
    <cellStyle name="Salida 2 9 9" xfId="38164" xr:uid="{20818DF8-57F2-4B64-8520-18D0FB0A2433}"/>
    <cellStyle name="Salida 3" xfId="38165" xr:uid="{A0BFEF7D-94DC-4BC4-B893-AD7865463F59}"/>
    <cellStyle name="Salida 3 10" xfId="38166" xr:uid="{662897C4-6968-468C-8A56-9B79D05C7201}"/>
    <cellStyle name="Salida 3 11" xfId="38167" xr:uid="{CEBC1DCE-619F-447A-A356-EDCF7E3B2F23}"/>
    <cellStyle name="Salida 3 12" xfId="38168" xr:uid="{D058AE50-85AC-4BFF-83DF-EDF948743BA8}"/>
    <cellStyle name="Salida 3 13" xfId="38169" xr:uid="{97604E16-E1C3-4A2E-9E36-D1F3D28AE129}"/>
    <cellStyle name="Salida 3 14" xfId="38170" xr:uid="{322957F7-8CE9-445D-AB49-F65ADBBB9661}"/>
    <cellStyle name="Salida 3 15" xfId="38171" xr:uid="{C1BF6C9F-3888-4557-B5CC-F7BB94FA0790}"/>
    <cellStyle name="Salida 3 16" xfId="38172" xr:uid="{64144593-0869-4081-9A9A-69FF9CC87C4B}"/>
    <cellStyle name="Salida 3 17" xfId="38173" xr:uid="{641611AB-8705-4B83-ABCF-4E41808CF2CC}"/>
    <cellStyle name="Salida 3 18" xfId="38174" xr:uid="{8359DB35-55AF-4E83-ADBE-7CEE704B068A}"/>
    <cellStyle name="Salida 3 19" xfId="38175" xr:uid="{DD5681D9-014A-49AC-BE6E-AED9FBE652BE}"/>
    <cellStyle name="Salida 3 2" xfId="38176" xr:uid="{CD077CBD-8D01-4063-A134-21C54592A4DD}"/>
    <cellStyle name="Salida 3 2 10" xfId="38177" xr:uid="{1EDF099E-4448-4AC6-995C-198F8395BB7C}"/>
    <cellStyle name="Salida 3 2 11" xfId="38178" xr:uid="{E8376E02-D8AC-4359-A26D-E1034349964A}"/>
    <cellStyle name="Salida 3 2 12" xfId="38179" xr:uid="{5D471FD5-33A8-453C-82CC-69DB5A3B5125}"/>
    <cellStyle name="Salida 3 2 13" xfId="38180" xr:uid="{A9C4111F-6BA0-4FD7-A4B1-F2D6196D8018}"/>
    <cellStyle name="Salida 3 2 14" xfId="38181" xr:uid="{3658B8BB-0E99-498C-B7FD-DAB0DCD6044B}"/>
    <cellStyle name="Salida 3 2 15" xfId="38182" xr:uid="{F411CAFC-902F-42FA-918C-A3869C393E9F}"/>
    <cellStyle name="Salida 3 2 16" xfId="38183" xr:uid="{420D35C9-654B-43AA-80F4-71F8C1AB9286}"/>
    <cellStyle name="Salida 3 2 17" xfId="38184" xr:uid="{548E36FD-37CC-4843-8579-B356AA29837A}"/>
    <cellStyle name="Salida 3 2 18" xfId="38185" xr:uid="{F5E93131-8E1F-4706-B02F-25E8D437EA89}"/>
    <cellStyle name="Salida 3 2 19" xfId="38186" xr:uid="{9F179E5B-0961-4019-8691-78B47744896F}"/>
    <cellStyle name="Salida 3 2 2" xfId="38187" xr:uid="{85B71BB5-B725-4C8A-BF6A-876130F17B3B}"/>
    <cellStyle name="Salida 3 2 20" xfId="38188" xr:uid="{236BA8D7-1135-4B3A-A0D6-1499595BB8AC}"/>
    <cellStyle name="Salida 3 2 21" xfId="38189" xr:uid="{8655805F-0B30-4172-B84A-4BCE8D9A1C6B}"/>
    <cellStyle name="Salida 3 2 22" xfId="38190" xr:uid="{89E3B9D0-2157-48EE-943D-D9065BA63E33}"/>
    <cellStyle name="Salida 3 2 23" xfId="38191" xr:uid="{4FF7A6EB-3BED-4C60-B17F-81BA77C85509}"/>
    <cellStyle name="Salida 3 2 24" xfId="38192" xr:uid="{4D1F5B92-F6F6-4E88-9DF3-B95516556C33}"/>
    <cellStyle name="Salida 3 2 25" xfId="38193" xr:uid="{B2526E72-D894-4883-A667-AEDEC9F1F9B9}"/>
    <cellStyle name="Salida 3 2 26" xfId="38194" xr:uid="{D39B07F6-807D-4976-BE86-7B89C5F85592}"/>
    <cellStyle name="Salida 3 2 27" xfId="38195" xr:uid="{D645C538-A93B-477F-96D0-AE61015C3C41}"/>
    <cellStyle name="Salida 3 2 28" xfId="38196" xr:uid="{5989EB86-3B6E-44C9-8651-600A34744087}"/>
    <cellStyle name="Salida 3 2 29" xfId="38197" xr:uid="{5CE97F2A-74BE-4A7D-BD4B-E67DA8819CEE}"/>
    <cellStyle name="Salida 3 2 3" xfId="38198" xr:uid="{20B621A0-F7F3-487C-A78D-17CB42EE5448}"/>
    <cellStyle name="Salida 3 2 30" xfId="38199" xr:uid="{F931E583-CCA3-4092-91E0-72C07517C338}"/>
    <cellStyle name="Salida 3 2 31" xfId="38200" xr:uid="{2391F4BE-5135-4E50-B6AD-9D3F2EE8B6B7}"/>
    <cellStyle name="Salida 3 2 4" xfId="38201" xr:uid="{7EA94046-104D-4F1B-A3B0-8E093515A1F0}"/>
    <cellStyle name="Salida 3 2 5" xfId="38202" xr:uid="{B5336277-2D3B-4A5E-9C2D-B4F1A90044D5}"/>
    <cellStyle name="Salida 3 2 6" xfId="38203" xr:uid="{D6129713-97EE-4B23-AA31-6D43A7B00B27}"/>
    <cellStyle name="Salida 3 2 7" xfId="38204" xr:uid="{2E672CDA-4D3E-422F-B0B9-0216D813D780}"/>
    <cellStyle name="Salida 3 2 8" xfId="38205" xr:uid="{3EB112F2-C8BD-46B8-85AD-48B13DE049F6}"/>
    <cellStyle name="Salida 3 2 9" xfId="38206" xr:uid="{4CDCE855-1E64-41B2-A178-A2D6789B8498}"/>
    <cellStyle name="Salida 3 20" xfId="38207" xr:uid="{219E310D-A6C9-4529-8F37-D600F23DA716}"/>
    <cellStyle name="Salida 3 21" xfId="38208" xr:uid="{FA31C4C8-C987-4405-8728-61DCED7066BA}"/>
    <cellStyle name="Salida 3 22" xfId="38209" xr:uid="{0EEFE149-8ADF-4475-ACB6-7ED0DE8CAEA1}"/>
    <cellStyle name="Salida 3 23" xfId="38210" xr:uid="{A9590D5F-652D-44FB-AD44-FC55D1563FC3}"/>
    <cellStyle name="Salida 3 24" xfId="38211" xr:uid="{A70629AE-9D42-4818-964F-1A6330277304}"/>
    <cellStyle name="Salida 3 25" xfId="38212" xr:uid="{08827E10-31F8-4BB0-A307-426AEFE34B37}"/>
    <cellStyle name="Salida 3 26" xfId="38213" xr:uid="{A3B28EC9-271D-448D-A34F-92B5C15B19E1}"/>
    <cellStyle name="Salida 3 27" xfId="38214" xr:uid="{704BCA2C-67DF-4760-AA8F-7E7F7CE94C4D}"/>
    <cellStyle name="Salida 3 28" xfId="38215" xr:uid="{05CE7D66-132C-458F-AB66-2ACC4F3A0BFD}"/>
    <cellStyle name="Salida 3 29" xfId="38216" xr:uid="{BBC95024-54DC-46C6-8C45-5D3C71FF9697}"/>
    <cellStyle name="Salida 3 3" xfId="38217" xr:uid="{F8AD2347-32AB-4674-B0F3-A98BEDD8ECEF}"/>
    <cellStyle name="Salida 3 3 10" xfId="38218" xr:uid="{21A87526-F32E-4826-80ED-F6BA47ECE43C}"/>
    <cellStyle name="Salida 3 3 11" xfId="38219" xr:uid="{E9759E84-889D-40D1-8522-F0C9201F1D2F}"/>
    <cellStyle name="Salida 3 3 12" xfId="38220" xr:uid="{4610DC30-C522-4B04-93C3-6A636FFB3893}"/>
    <cellStyle name="Salida 3 3 13" xfId="38221" xr:uid="{3E0670BC-ADD2-4907-84E6-F7FF6C554E85}"/>
    <cellStyle name="Salida 3 3 14" xfId="38222" xr:uid="{B5C6490A-C0E4-40B7-B4CE-C613AC7585F7}"/>
    <cellStyle name="Salida 3 3 15" xfId="38223" xr:uid="{45776B77-E65C-488C-B622-DBA63A9F9201}"/>
    <cellStyle name="Salida 3 3 16" xfId="38224" xr:uid="{7CA77E94-C962-4BF9-9CD1-5552E186F753}"/>
    <cellStyle name="Salida 3 3 17" xfId="38225" xr:uid="{FFC70294-5F0F-4C32-8923-8AEDB7E4FC6D}"/>
    <cellStyle name="Salida 3 3 18" xfId="38226" xr:uid="{9F586A17-637A-468A-9A29-D1CE99FB8955}"/>
    <cellStyle name="Salida 3 3 19" xfId="38227" xr:uid="{03118CAB-ACF6-4AFD-9AB6-3F4B31F6BC16}"/>
    <cellStyle name="Salida 3 3 2" xfId="38228" xr:uid="{9E309A38-E9FA-4BD4-B228-647B4068E263}"/>
    <cellStyle name="Salida 3 3 20" xfId="38229" xr:uid="{B7278EC3-E526-450F-BBCA-BA9E416C2BD2}"/>
    <cellStyle name="Salida 3 3 21" xfId="38230" xr:uid="{96CE0A78-B767-4D74-A4EB-1C1ECD196BF8}"/>
    <cellStyle name="Salida 3 3 22" xfId="38231" xr:uid="{1082B800-F446-4FA9-BCB8-A5DC1A74AEF9}"/>
    <cellStyle name="Salida 3 3 23" xfId="38232" xr:uid="{4E939CB9-4CAB-4F36-84A5-68709BD85130}"/>
    <cellStyle name="Salida 3 3 24" xfId="38233" xr:uid="{C7B3EB0E-04FD-480E-8F2E-1DD595AF4B1A}"/>
    <cellStyle name="Salida 3 3 25" xfId="38234" xr:uid="{F43037F1-600F-4A48-9093-241A0B6A95D8}"/>
    <cellStyle name="Salida 3 3 26" xfId="38235" xr:uid="{E87D12F0-29DD-4CD7-9B71-EC082CFFF6A4}"/>
    <cellStyle name="Salida 3 3 27" xfId="38236" xr:uid="{6FC57818-EB0D-4CA5-9F29-53A8630FEC7F}"/>
    <cellStyle name="Salida 3 3 28" xfId="38237" xr:uid="{B5E76B34-0D1D-4586-AD4B-4F1C258FBE49}"/>
    <cellStyle name="Salida 3 3 29" xfId="38238" xr:uid="{9EFF3229-9B65-4504-8CA4-2B35B7C28CB2}"/>
    <cellStyle name="Salida 3 3 3" xfId="38239" xr:uid="{8F7EAE4F-7060-4FDC-9F71-ED3CCC9FEBC5}"/>
    <cellStyle name="Salida 3 3 30" xfId="38240" xr:uid="{0B11FB67-0373-431A-B16A-BB6059CA8221}"/>
    <cellStyle name="Salida 3 3 31" xfId="38241" xr:uid="{C600E7F9-6D18-4C2D-B946-24C3C1D19458}"/>
    <cellStyle name="Salida 3 3 4" xfId="38242" xr:uid="{8B457E77-B3D7-4547-BF90-D7D6951247B6}"/>
    <cellStyle name="Salida 3 3 5" xfId="38243" xr:uid="{E04CD02A-D435-4906-93C2-4A0BCCA53C9F}"/>
    <cellStyle name="Salida 3 3 6" xfId="38244" xr:uid="{79A64DCB-B49F-4667-8313-11CD6B59E174}"/>
    <cellStyle name="Salida 3 3 7" xfId="38245" xr:uid="{9EAF29F6-5E35-4DED-BD85-4FD8BE96B3A5}"/>
    <cellStyle name="Salida 3 3 8" xfId="38246" xr:uid="{D0DDD42B-3D67-470E-AA0B-651C12E8AF94}"/>
    <cellStyle name="Salida 3 3 9" xfId="38247" xr:uid="{B70721F5-2A88-4368-91DF-3C8AE42ADD57}"/>
    <cellStyle name="Salida 3 30" xfId="38248" xr:uid="{82DD1491-7737-45A8-AE3D-4C23D60D87BB}"/>
    <cellStyle name="Salida 3 31" xfId="38249" xr:uid="{166FEC81-8B39-4514-BCA9-7CA903A3E748}"/>
    <cellStyle name="Salida 3 32" xfId="38250" xr:uid="{F874E70E-5CA7-4394-93DA-1D1762D029BD}"/>
    <cellStyle name="Salida 3 33" xfId="38251" xr:uid="{0BE5AB38-7995-434F-91AE-6F780BB2F631}"/>
    <cellStyle name="Salida 3 4" xfId="38252" xr:uid="{56D554BF-C681-4B33-A4D6-3D6230C728CA}"/>
    <cellStyle name="Salida 3 5" xfId="38253" xr:uid="{222A04B9-9EB4-407A-8ED6-1E16E3F726B6}"/>
    <cellStyle name="Salida 3 6" xfId="38254" xr:uid="{236046A8-401D-4164-84DB-49A75E9C88F3}"/>
    <cellStyle name="Salida 3 7" xfId="38255" xr:uid="{CE02D700-245A-4B75-BF75-863E7652A574}"/>
    <cellStyle name="Salida 3 8" xfId="38256" xr:uid="{7DE27F0D-C481-4E6D-86E6-20331A8EC872}"/>
    <cellStyle name="Salida 3 9" xfId="38257" xr:uid="{1F946CF7-EA04-4DD0-92A4-C3F74DC00B4C}"/>
    <cellStyle name="Salida 4" xfId="38258" xr:uid="{2256C307-3A83-4B59-955D-39CE7CF140BB}"/>
    <cellStyle name="Salida 4 10" xfId="38259" xr:uid="{8B026C9B-53B8-49D2-93D4-62CE881FFBEC}"/>
    <cellStyle name="Salida 4 11" xfId="38260" xr:uid="{6C9F8F2A-906F-4199-A025-424CDC5A171E}"/>
    <cellStyle name="Salida 4 12" xfId="38261" xr:uid="{4BE7B720-3449-4C03-A76D-7D42E83FEBBE}"/>
    <cellStyle name="Salida 4 13" xfId="38262" xr:uid="{604A2D9E-D4AB-4F4C-AAD3-20395BF6BA80}"/>
    <cellStyle name="Salida 4 14" xfId="38263" xr:uid="{6C2D3CED-8148-407E-BD5E-481EF79DE28E}"/>
    <cellStyle name="Salida 4 15" xfId="38264" xr:uid="{5F555903-C5BF-4C57-9341-B9F7DC925545}"/>
    <cellStyle name="Salida 4 16" xfId="38265" xr:uid="{CB8D7C5C-7BDF-4AB1-ABCD-186D951411C0}"/>
    <cellStyle name="Salida 4 17" xfId="38266" xr:uid="{C26ACE17-B78F-4EC3-864C-D81A06110921}"/>
    <cellStyle name="Salida 4 18" xfId="38267" xr:uid="{ECF61C69-1A19-4DC0-A034-2D5858673723}"/>
    <cellStyle name="Salida 4 19" xfId="38268" xr:uid="{C4CFFBB4-C1CA-4B9A-A6B6-64C1A694958C}"/>
    <cellStyle name="Salida 4 2" xfId="38269" xr:uid="{9451BB40-8F21-4C08-92FC-E64673BA6D8C}"/>
    <cellStyle name="Salida 4 2 10" xfId="38270" xr:uid="{CCEE74B4-C4C4-4173-BD0E-8DA9BBB57285}"/>
    <cellStyle name="Salida 4 2 11" xfId="38271" xr:uid="{787AEEA3-4585-4130-B255-3CC139CD0623}"/>
    <cellStyle name="Salida 4 2 12" xfId="38272" xr:uid="{5F222769-2B68-4802-A8F7-331468F51BAC}"/>
    <cellStyle name="Salida 4 2 13" xfId="38273" xr:uid="{C863B0A6-81E8-466B-ABCC-2398589165BA}"/>
    <cellStyle name="Salida 4 2 14" xfId="38274" xr:uid="{4ABCC789-FAFF-45A7-8675-54E89B333E8C}"/>
    <cellStyle name="Salida 4 2 15" xfId="38275" xr:uid="{DBE1C528-0A25-4000-80D5-E913673A6457}"/>
    <cellStyle name="Salida 4 2 16" xfId="38276" xr:uid="{30AF28D8-5BAF-4B7E-8DE4-77430D4E5E0B}"/>
    <cellStyle name="Salida 4 2 17" xfId="38277" xr:uid="{96F36137-B066-44EA-A477-F2FA1EAAF55A}"/>
    <cellStyle name="Salida 4 2 18" xfId="38278" xr:uid="{D155ECAE-34EA-4AF9-AC76-C1BAC939CFAC}"/>
    <cellStyle name="Salida 4 2 19" xfId="38279" xr:uid="{2F74A5A8-9580-4E26-8D4C-BEEA5F5AC1F8}"/>
    <cellStyle name="Salida 4 2 2" xfId="38280" xr:uid="{2FEBD615-CCF8-417B-A24A-2F4FC4C5CB76}"/>
    <cellStyle name="Salida 4 2 20" xfId="38281" xr:uid="{F64B1C91-173A-43DF-B51B-FA95878BF6DD}"/>
    <cellStyle name="Salida 4 2 21" xfId="38282" xr:uid="{261E6229-E1AB-4A02-8F5E-07770A5FF0EE}"/>
    <cellStyle name="Salida 4 2 22" xfId="38283" xr:uid="{C23B97F4-0EA5-4D67-A07B-0E428FEA44AC}"/>
    <cellStyle name="Salida 4 2 23" xfId="38284" xr:uid="{1B38B95B-1CA8-441D-A1BA-AD6F2BFDFE55}"/>
    <cellStyle name="Salida 4 2 24" xfId="38285" xr:uid="{642F45E1-085B-4569-B876-89166CB17DE4}"/>
    <cellStyle name="Salida 4 2 25" xfId="38286" xr:uid="{A7B8F48F-A6A3-4DA3-A162-2743CC409FE8}"/>
    <cellStyle name="Salida 4 2 26" xfId="38287" xr:uid="{0D79C2D9-1137-48DF-B130-8DDB8B2E26B9}"/>
    <cellStyle name="Salida 4 2 27" xfId="38288" xr:uid="{F1B272B8-A489-4C9E-AE8B-F9F16C4D5EA1}"/>
    <cellStyle name="Salida 4 2 28" xfId="38289" xr:uid="{0F97ABC4-7E93-459D-8CD6-1C98D86B4C57}"/>
    <cellStyle name="Salida 4 2 29" xfId="38290" xr:uid="{254CE4D4-8A27-4844-ABE0-781AE13A5377}"/>
    <cellStyle name="Salida 4 2 3" xfId="38291" xr:uid="{969B91D6-08F0-47C6-8DBE-CA29EDB4B264}"/>
    <cellStyle name="Salida 4 2 30" xfId="38292" xr:uid="{B83B9180-FF93-408D-9A06-C080AB7DC13D}"/>
    <cellStyle name="Salida 4 2 31" xfId="38293" xr:uid="{0247FF2B-8F07-4C15-98A4-5FB22B434CBD}"/>
    <cellStyle name="Salida 4 2 4" xfId="38294" xr:uid="{785559E4-AE38-43A6-AD4C-01BB1D442245}"/>
    <cellStyle name="Salida 4 2 5" xfId="38295" xr:uid="{E64BAD0F-5C6A-4916-A207-AB12402332A5}"/>
    <cellStyle name="Salida 4 2 6" xfId="38296" xr:uid="{9E50A8C1-D13D-4F6D-B91F-BCED551FA476}"/>
    <cellStyle name="Salida 4 2 7" xfId="38297" xr:uid="{AE165760-5181-4119-824E-7B6DDAA5FFE3}"/>
    <cellStyle name="Salida 4 2 8" xfId="38298" xr:uid="{68D31746-98EE-4AE1-9888-E039E7E9C878}"/>
    <cellStyle name="Salida 4 2 9" xfId="38299" xr:uid="{9C963C12-A422-4610-A9BF-1869279DA2FB}"/>
    <cellStyle name="Salida 4 20" xfId="38300" xr:uid="{44AE8D61-B90F-417C-854F-7954B88DF29A}"/>
    <cellStyle name="Salida 4 21" xfId="38301" xr:uid="{8AFAF33F-EF00-47DB-87D6-DBE46ED1DA31}"/>
    <cellStyle name="Salida 4 22" xfId="38302" xr:uid="{E88DB4F4-C8A9-4753-B6E6-F41417D23D14}"/>
    <cellStyle name="Salida 4 23" xfId="38303" xr:uid="{65BA02FC-3928-46AE-9074-E5A62A0D1A0A}"/>
    <cellStyle name="Salida 4 24" xfId="38304" xr:uid="{7A071AA0-2A33-4E94-931B-CD5EB7D104E5}"/>
    <cellStyle name="Salida 4 25" xfId="38305" xr:uid="{E101C869-6428-4717-8088-57C8AB09C3FE}"/>
    <cellStyle name="Salida 4 26" xfId="38306" xr:uid="{AE0C8E03-DFD8-406F-9034-ADB448FC9E5B}"/>
    <cellStyle name="Salida 4 27" xfId="38307" xr:uid="{3F29E092-DE3A-41BF-B09C-FCA8E68969B0}"/>
    <cellStyle name="Salida 4 28" xfId="38308" xr:uid="{9DD29A1E-3FD9-44BD-86C8-1D4C8B2A1812}"/>
    <cellStyle name="Salida 4 29" xfId="38309" xr:uid="{DBA3D3F0-8170-4C57-B7A0-BCF17A87DF85}"/>
    <cellStyle name="Salida 4 3" xfId="38310" xr:uid="{67832634-5487-4EDB-8CC5-179058879993}"/>
    <cellStyle name="Salida 4 3 10" xfId="38311" xr:uid="{628202DD-8E84-4272-9BC5-F2A2F76DC298}"/>
    <cellStyle name="Salida 4 3 11" xfId="38312" xr:uid="{A3936A9B-05E1-43D9-84B9-0F86F393B4FB}"/>
    <cellStyle name="Salida 4 3 12" xfId="38313" xr:uid="{C8C6E7F5-682B-4101-B7FA-675704D8FE50}"/>
    <cellStyle name="Salida 4 3 13" xfId="38314" xr:uid="{99B3F31F-D761-4E23-B3D0-322314C50FB8}"/>
    <cellStyle name="Salida 4 3 14" xfId="38315" xr:uid="{ACA737E3-CB8F-4F99-80D0-EA8D5AA8B114}"/>
    <cellStyle name="Salida 4 3 15" xfId="38316" xr:uid="{EA3D9E3C-487C-4496-8D06-068D524E783F}"/>
    <cellStyle name="Salida 4 3 16" xfId="38317" xr:uid="{E969A46C-F1C7-4A20-9F1F-4F24BD44F16D}"/>
    <cellStyle name="Salida 4 3 17" xfId="38318" xr:uid="{D53B84FA-5950-44C0-AD12-3D2F170105B0}"/>
    <cellStyle name="Salida 4 3 18" xfId="38319" xr:uid="{CD7A9E9F-71E3-4354-AA4A-1E306C72BCFA}"/>
    <cellStyle name="Salida 4 3 19" xfId="38320" xr:uid="{37F9EE4F-C324-4F63-B66E-237AF734A93F}"/>
    <cellStyle name="Salida 4 3 2" xfId="38321" xr:uid="{1E7108D5-467C-4C1F-BB33-124B9596F500}"/>
    <cellStyle name="Salida 4 3 20" xfId="38322" xr:uid="{FA0267AB-D24D-4054-9314-F4483031BB54}"/>
    <cellStyle name="Salida 4 3 21" xfId="38323" xr:uid="{282A5A83-33E4-4DFE-BACE-1D6546351C95}"/>
    <cellStyle name="Salida 4 3 22" xfId="38324" xr:uid="{E639DEC7-CDA3-43D0-91AF-C59D988E9E5F}"/>
    <cellStyle name="Salida 4 3 23" xfId="38325" xr:uid="{0E078F5D-170B-43CE-A051-91EB5B4F3478}"/>
    <cellStyle name="Salida 4 3 24" xfId="38326" xr:uid="{D9893FAC-5060-45DD-8294-C0237F47E142}"/>
    <cellStyle name="Salida 4 3 25" xfId="38327" xr:uid="{810105F9-2A55-4AA7-9523-F219591173BC}"/>
    <cellStyle name="Salida 4 3 26" xfId="38328" xr:uid="{AD246D33-662B-4308-9147-28AFFD0464A3}"/>
    <cellStyle name="Salida 4 3 27" xfId="38329" xr:uid="{9C2052EC-7C20-4877-8D11-F8E45AAABE0E}"/>
    <cellStyle name="Salida 4 3 28" xfId="38330" xr:uid="{21C128F3-11BC-4444-9256-518241462E3E}"/>
    <cellStyle name="Salida 4 3 29" xfId="38331" xr:uid="{56E79415-E0D7-400A-BF9D-60E11480A9C8}"/>
    <cellStyle name="Salida 4 3 3" xfId="38332" xr:uid="{BA64B9FF-5E8A-4C57-B565-73C02C8FBF08}"/>
    <cellStyle name="Salida 4 3 30" xfId="38333" xr:uid="{EED2A21C-8284-4F76-B5D7-8568CFA151F4}"/>
    <cellStyle name="Salida 4 3 31" xfId="38334" xr:uid="{10D3D8F1-AD14-4E39-9DEF-662EADA0A82C}"/>
    <cellStyle name="Salida 4 3 4" xfId="38335" xr:uid="{5C79E8FB-D2A5-48DA-8D26-765B5953B6AC}"/>
    <cellStyle name="Salida 4 3 5" xfId="38336" xr:uid="{9D01D8F2-A9B5-4974-9961-B04A99ED5057}"/>
    <cellStyle name="Salida 4 3 6" xfId="38337" xr:uid="{F8AC6206-3AA1-4E83-981A-357769A3EB23}"/>
    <cellStyle name="Salida 4 3 7" xfId="38338" xr:uid="{09E5A7F9-58ED-440F-805C-57678476841D}"/>
    <cellStyle name="Salida 4 3 8" xfId="38339" xr:uid="{F5A7378F-0F85-48B0-A4F2-2637ABF52054}"/>
    <cellStyle name="Salida 4 3 9" xfId="38340" xr:uid="{09A4D4B9-8DAE-4B23-8D7C-6DB2CBF5B8BB}"/>
    <cellStyle name="Salida 4 30" xfId="38341" xr:uid="{30553946-6F86-4E43-B5C6-7A0933EEB64D}"/>
    <cellStyle name="Salida 4 31" xfId="38342" xr:uid="{9B221ED8-2A2B-4BCD-859E-F91A82A8BC2E}"/>
    <cellStyle name="Salida 4 32" xfId="38343" xr:uid="{9DB6B31A-DF78-4A1D-8100-F252CF70F5B3}"/>
    <cellStyle name="Salida 4 33" xfId="38344" xr:uid="{217BB13E-310F-454B-906B-CE5A1B4C7725}"/>
    <cellStyle name="Salida 4 4" xfId="38345" xr:uid="{8FF57FED-4EF5-46D5-B166-04992246FD68}"/>
    <cellStyle name="Salida 4 5" xfId="38346" xr:uid="{88C49FDB-8AD9-4640-AA93-3C7729C17D11}"/>
    <cellStyle name="Salida 4 6" xfId="38347" xr:uid="{7B8BA140-9CF2-4627-A837-13241CC5CE28}"/>
    <cellStyle name="Salida 4 7" xfId="38348" xr:uid="{54475D6F-8EF0-4334-AE10-1DB9FB581FE7}"/>
    <cellStyle name="Salida 4 8" xfId="38349" xr:uid="{CE6C43DA-1E9C-4169-99A6-EC59C10A05AE}"/>
    <cellStyle name="Salida 4 9" xfId="38350" xr:uid="{6E8F6507-7BCF-4B3F-BC6B-9A8EF7664C3A}"/>
    <cellStyle name="Salida 5" xfId="38351" xr:uid="{C2B30650-1B4F-48E4-86B5-A7DE588EF5E3}"/>
    <cellStyle name="Salida 5 10" xfId="38352" xr:uid="{46933C45-D890-4689-8CA6-03AE9A1F4D9A}"/>
    <cellStyle name="Salida 5 11" xfId="38353" xr:uid="{91C67B55-3163-495A-AC6D-DD077F51A40F}"/>
    <cellStyle name="Salida 5 12" xfId="38354" xr:uid="{2C21981F-A48A-4AE4-8E63-E1E2C1B372F1}"/>
    <cellStyle name="Salida 5 13" xfId="38355" xr:uid="{2E4FBFB4-46B0-4AEC-B526-8BF6403E6B53}"/>
    <cellStyle name="Salida 5 14" xfId="38356" xr:uid="{61A2DD02-2049-48A3-8DD4-46FD2E48EF30}"/>
    <cellStyle name="Salida 5 15" xfId="38357" xr:uid="{C6213B6C-927A-4B4D-BEB6-F5BD0ACD2E9F}"/>
    <cellStyle name="Salida 5 16" xfId="38358" xr:uid="{FC5ACA57-4DCC-4519-8FC2-A3B8D85B95C6}"/>
    <cellStyle name="Salida 5 17" xfId="38359" xr:uid="{8B51722C-7AE4-4BC8-8765-F55C470F9558}"/>
    <cellStyle name="Salida 5 18" xfId="38360" xr:uid="{62A10CB6-7788-4B2B-9461-1319500BFAC7}"/>
    <cellStyle name="Salida 5 19" xfId="38361" xr:uid="{8C712CFA-281E-44BF-88E5-2B8FBA2FA0DE}"/>
    <cellStyle name="Salida 5 2" xfId="38362" xr:uid="{948E9A10-B053-44B4-8700-7D7372A4C680}"/>
    <cellStyle name="Salida 5 2 10" xfId="38363" xr:uid="{C4FAE322-BA39-48AE-A71E-51A34B4CE27C}"/>
    <cellStyle name="Salida 5 2 11" xfId="38364" xr:uid="{87C346A4-F76B-48F8-9FE4-34B0EB46ECBD}"/>
    <cellStyle name="Salida 5 2 12" xfId="38365" xr:uid="{EEB8A3A8-3BAE-4B14-A335-4937CED52876}"/>
    <cellStyle name="Salida 5 2 13" xfId="38366" xr:uid="{79E9E4BE-85BD-4DF1-9ACD-2AB2E6523C8C}"/>
    <cellStyle name="Salida 5 2 14" xfId="38367" xr:uid="{5165CC72-0DA9-4013-9D4A-5C2BE590A293}"/>
    <cellStyle name="Salida 5 2 15" xfId="38368" xr:uid="{A066B305-1407-4DF8-9E24-E71C0DC4047D}"/>
    <cellStyle name="Salida 5 2 16" xfId="38369" xr:uid="{79493954-A931-417A-A3D7-2E98FFDAC83A}"/>
    <cellStyle name="Salida 5 2 17" xfId="38370" xr:uid="{C604E356-FD63-4203-8FE5-55B4071EC08F}"/>
    <cellStyle name="Salida 5 2 18" xfId="38371" xr:uid="{BA3AF30A-00EE-4F92-B07E-ED67A4CBA49A}"/>
    <cellStyle name="Salida 5 2 19" xfId="38372" xr:uid="{8EE424FE-7747-4BF8-B08E-B76AB584D61A}"/>
    <cellStyle name="Salida 5 2 2" xfId="38373" xr:uid="{050E3E76-4FE3-46DC-B370-EE10EE0349F0}"/>
    <cellStyle name="Salida 5 2 20" xfId="38374" xr:uid="{0198A6EB-5B21-43FE-AD1B-36EB6FC6701F}"/>
    <cellStyle name="Salida 5 2 21" xfId="38375" xr:uid="{314AFF04-7D96-45A6-9B4F-8979E0350512}"/>
    <cellStyle name="Salida 5 2 22" xfId="38376" xr:uid="{116B2EA8-96EE-425C-904C-EE838A1B749E}"/>
    <cellStyle name="Salida 5 2 23" xfId="38377" xr:uid="{82B4D94A-3C9E-4222-AAFA-79B28F179F23}"/>
    <cellStyle name="Salida 5 2 24" xfId="38378" xr:uid="{87054E1A-A523-4153-B5E4-9181F555F94F}"/>
    <cellStyle name="Salida 5 2 25" xfId="38379" xr:uid="{D7405213-88B5-4C4C-A81F-CB7CE84B3304}"/>
    <cellStyle name="Salida 5 2 26" xfId="38380" xr:uid="{11A7D977-AC6B-417A-A2A7-E99A918FEACE}"/>
    <cellStyle name="Salida 5 2 27" xfId="38381" xr:uid="{618D427C-C22D-4907-8247-C1380B222C8C}"/>
    <cellStyle name="Salida 5 2 28" xfId="38382" xr:uid="{801E8FC6-29E3-4C27-BA05-C3955D41A868}"/>
    <cellStyle name="Salida 5 2 29" xfId="38383" xr:uid="{79378081-67E7-4978-A7FB-2D8A40AC7950}"/>
    <cellStyle name="Salida 5 2 3" xfId="38384" xr:uid="{4E497FB0-8700-4C3D-8871-D3FCB463A2C4}"/>
    <cellStyle name="Salida 5 2 30" xfId="38385" xr:uid="{178FE6B2-05C7-4FC4-8F2E-9AB8FC464A5F}"/>
    <cellStyle name="Salida 5 2 31" xfId="38386" xr:uid="{FBDD4CA5-91D8-4397-BFAA-A6FE18667FEA}"/>
    <cellStyle name="Salida 5 2 4" xfId="38387" xr:uid="{3A883F61-8048-497D-A1F7-F8638496E2A4}"/>
    <cellStyle name="Salida 5 2 5" xfId="38388" xr:uid="{AE025F99-5E33-46F1-AB4C-F50BF21705DB}"/>
    <cellStyle name="Salida 5 2 6" xfId="38389" xr:uid="{BB33E808-1668-41BC-B76C-EFD794E70FCE}"/>
    <cellStyle name="Salida 5 2 7" xfId="38390" xr:uid="{3BC3D3CC-448D-4F1D-A57C-C1833AA71B22}"/>
    <cellStyle name="Salida 5 2 8" xfId="38391" xr:uid="{1EC9B9E9-CF16-462B-A425-EF45B2BC12FB}"/>
    <cellStyle name="Salida 5 2 9" xfId="38392" xr:uid="{8FD44EFD-27BA-4CFC-9ED4-99DFD448337A}"/>
    <cellStyle name="Salida 5 20" xfId="38393" xr:uid="{C0107E74-BC07-4477-A1B1-3351442BF087}"/>
    <cellStyle name="Salida 5 21" xfId="38394" xr:uid="{28E5E5D2-FA12-4290-84CA-ED5D592568AD}"/>
    <cellStyle name="Salida 5 22" xfId="38395" xr:uid="{378E25B9-107F-4257-88FF-64AF10D0B640}"/>
    <cellStyle name="Salida 5 23" xfId="38396" xr:uid="{372D5FD4-08EC-431A-9E96-3866A54756C0}"/>
    <cellStyle name="Salida 5 24" xfId="38397" xr:uid="{F84E4AB1-1E33-4B48-A1A4-9A8233304782}"/>
    <cellStyle name="Salida 5 25" xfId="38398" xr:uid="{D1EEAF49-1EF6-4C4D-9E24-03475BF08B58}"/>
    <cellStyle name="Salida 5 26" xfId="38399" xr:uid="{92340EC7-E4DC-4FAD-8D8B-7BA09481C229}"/>
    <cellStyle name="Salida 5 27" xfId="38400" xr:uid="{AE92C5A0-A8FE-4F21-99F1-C69EF00FAB13}"/>
    <cellStyle name="Salida 5 28" xfId="38401" xr:uid="{B8D6573A-2BEE-465D-A00A-C4643A435F64}"/>
    <cellStyle name="Salida 5 29" xfId="38402" xr:uid="{08B2D948-1129-4EE7-A73C-93194459B5E1}"/>
    <cellStyle name="Salida 5 3" xfId="38403" xr:uid="{36063729-7857-4A2B-BCB8-01F0CB188A8D}"/>
    <cellStyle name="Salida 5 3 10" xfId="38404" xr:uid="{033D31A8-0BDF-4A64-8358-6533EBAEDA90}"/>
    <cellStyle name="Salida 5 3 11" xfId="38405" xr:uid="{49C1F888-B6B0-43C3-839C-CFF8D41AFE29}"/>
    <cellStyle name="Salida 5 3 12" xfId="38406" xr:uid="{23864B65-DED0-408B-ADB4-11BA095C590D}"/>
    <cellStyle name="Salida 5 3 13" xfId="38407" xr:uid="{5C1CF0DC-E45D-4679-A1C2-2376EF88762D}"/>
    <cellStyle name="Salida 5 3 14" xfId="38408" xr:uid="{E593DDE5-E332-4D08-98B1-CB1C94594EFF}"/>
    <cellStyle name="Salida 5 3 15" xfId="38409" xr:uid="{C21328AF-98F3-48B3-A0F0-2DCA1D3D9E2E}"/>
    <cellStyle name="Salida 5 3 16" xfId="38410" xr:uid="{2E9A6DEC-B123-437B-9766-7A21344D8495}"/>
    <cellStyle name="Salida 5 3 17" xfId="38411" xr:uid="{D3D0AECA-C9F6-46FE-A928-3D10F5538AF9}"/>
    <cellStyle name="Salida 5 3 18" xfId="38412" xr:uid="{00D45FF3-52B0-4683-BA43-2BE5BC2D9C56}"/>
    <cellStyle name="Salida 5 3 19" xfId="38413" xr:uid="{66804704-DBE5-486E-AC17-BFD5CB366E2D}"/>
    <cellStyle name="Salida 5 3 2" xfId="38414" xr:uid="{A312234F-F7DE-4612-A53C-5EFE798560B3}"/>
    <cellStyle name="Salida 5 3 20" xfId="38415" xr:uid="{EBF91B2B-9DDB-4315-8EE9-4DE0C2243CB7}"/>
    <cellStyle name="Salida 5 3 21" xfId="38416" xr:uid="{162ACD8A-BF09-4677-BEEA-720D02EF3BFA}"/>
    <cellStyle name="Salida 5 3 22" xfId="38417" xr:uid="{25B8E3F5-F4A7-406A-8F57-A9F095B8C2B2}"/>
    <cellStyle name="Salida 5 3 23" xfId="38418" xr:uid="{A0F82980-5413-43E8-9551-EFFB6BC7914B}"/>
    <cellStyle name="Salida 5 3 24" xfId="38419" xr:uid="{1E458DC0-8B62-4B9A-8AE9-817281FC664B}"/>
    <cellStyle name="Salida 5 3 25" xfId="38420" xr:uid="{718B29DF-434E-4303-83A1-FFB7134A128D}"/>
    <cellStyle name="Salida 5 3 26" xfId="38421" xr:uid="{7378B064-71F1-4DC5-8009-6C88453D8043}"/>
    <cellStyle name="Salida 5 3 27" xfId="38422" xr:uid="{6C53784C-EC43-4DF4-AD6F-24E4BAEB9A4E}"/>
    <cellStyle name="Salida 5 3 28" xfId="38423" xr:uid="{1BF2F963-83C2-4473-BB40-286002D71C9F}"/>
    <cellStyle name="Salida 5 3 29" xfId="38424" xr:uid="{A297C69C-E128-4205-8DB6-BF1DAEA2DB7B}"/>
    <cellStyle name="Salida 5 3 3" xfId="38425" xr:uid="{3FA54D28-B1B3-45D3-920D-E952886488B4}"/>
    <cellStyle name="Salida 5 3 30" xfId="38426" xr:uid="{933F892C-875B-40AA-85A4-0D1CB3019DA6}"/>
    <cellStyle name="Salida 5 3 31" xfId="38427" xr:uid="{9C40C9C8-2547-4285-83AE-A8144C817ED4}"/>
    <cellStyle name="Salida 5 3 4" xfId="38428" xr:uid="{51892AD5-F6F9-4BF2-929A-0B39A0B7F09E}"/>
    <cellStyle name="Salida 5 3 5" xfId="38429" xr:uid="{7B41EE61-1B5E-470F-8B85-50E9E03A2381}"/>
    <cellStyle name="Salida 5 3 6" xfId="38430" xr:uid="{BE4474B6-CE52-48A3-83EB-FC921B45FE9A}"/>
    <cellStyle name="Salida 5 3 7" xfId="38431" xr:uid="{A8230648-2545-461B-9084-5D57F5AB2E9C}"/>
    <cellStyle name="Salida 5 3 8" xfId="38432" xr:uid="{63779719-A4CD-4B5F-9C15-5A29B5868AFA}"/>
    <cellStyle name="Salida 5 3 9" xfId="38433" xr:uid="{C4FED493-35E0-4C4A-AF17-4B0C42F449C0}"/>
    <cellStyle name="Salida 5 30" xfId="38434" xr:uid="{959E8CDB-DC4D-47E5-AD42-1502B6A77C24}"/>
    <cellStyle name="Salida 5 31" xfId="38435" xr:uid="{9BE72786-0452-488B-B219-7A8BA3A64896}"/>
    <cellStyle name="Salida 5 32" xfId="38436" xr:uid="{FAB4674E-3978-4A56-816B-BA390CC8A07F}"/>
    <cellStyle name="Salida 5 33" xfId="38437" xr:uid="{117FB8BF-ED3B-476A-A76F-0EE079C7AE24}"/>
    <cellStyle name="Salida 5 4" xfId="38438" xr:uid="{F227AFA5-84AB-42B7-9261-FBFA3DC0125E}"/>
    <cellStyle name="Salida 5 5" xfId="38439" xr:uid="{C1327AB9-8197-42E7-94E0-2E7C5C94428F}"/>
    <cellStyle name="Salida 5 6" xfId="38440" xr:uid="{08FD65CF-1F06-4F3C-91E9-523AE87C11BA}"/>
    <cellStyle name="Salida 5 7" xfId="38441" xr:uid="{C4211E92-89DC-4F36-93C3-C21AE8C4EE95}"/>
    <cellStyle name="Salida 5 8" xfId="38442" xr:uid="{4CEFC2A8-1FA2-4DD2-8261-439CA9108BD2}"/>
    <cellStyle name="Salida 5 9" xfId="38443" xr:uid="{8AA0E047-E712-4B13-9D83-3F1D538FDCFF}"/>
    <cellStyle name="Salida 6" xfId="38444" xr:uid="{91384887-BB11-4F36-B1EC-6A3DF1988623}"/>
    <cellStyle name="Salida 6 10" xfId="38445" xr:uid="{67114119-99FF-48D6-B995-52C3784C7F6E}"/>
    <cellStyle name="Salida 6 11" xfId="38446" xr:uid="{D8FBB383-9DA3-411D-9B8A-CD26EFB99C0D}"/>
    <cellStyle name="Salida 6 12" xfId="38447" xr:uid="{6D183AED-F1CB-4B0E-A7D6-49F6AA2AD96B}"/>
    <cellStyle name="Salida 6 13" xfId="38448" xr:uid="{07917347-8326-4BD7-B66E-9AD6ADDC8E47}"/>
    <cellStyle name="Salida 6 14" xfId="38449" xr:uid="{A4BD5442-1D3D-4261-B31D-F2F19380C554}"/>
    <cellStyle name="Salida 6 15" xfId="38450" xr:uid="{C370C298-B5FF-450C-9B2B-BD6E7E2DE5C7}"/>
    <cellStyle name="Salida 6 16" xfId="38451" xr:uid="{D5FCE43A-5B0F-4FC9-B342-F571C57C6347}"/>
    <cellStyle name="Salida 6 17" xfId="38452" xr:uid="{3DEF3408-BDE2-40C7-841E-BCC4EF1FBE9A}"/>
    <cellStyle name="Salida 6 18" xfId="38453" xr:uid="{D0A8107F-8EDB-4CBF-B5CD-AB8A1D16C254}"/>
    <cellStyle name="Salida 6 19" xfId="38454" xr:uid="{DA0C8472-1FEA-4699-BC79-75E707CF7E7C}"/>
    <cellStyle name="Salida 6 2" xfId="38455" xr:uid="{DC569F8A-2F8C-49E6-87B4-34CF5A6B8662}"/>
    <cellStyle name="Salida 6 2 10" xfId="38456" xr:uid="{2AEB538F-01EE-4924-A20E-12DCB5A0A721}"/>
    <cellStyle name="Salida 6 2 11" xfId="38457" xr:uid="{0E8DC0A1-46EC-4E4B-9584-91D18BEE5C6F}"/>
    <cellStyle name="Salida 6 2 12" xfId="38458" xr:uid="{29C7F04A-668B-4EBA-A13C-B3C487A27121}"/>
    <cellStyle name="Salida 6 2 13" xfId="38459" xr:uid="{56EC7C82-F3B8-4353-9481-BC47D920FAAC}"/>
    <cellStyle name="Salida 6 2 14" xfId="38460" xr:uid="{0E9C1330-3F26-452A-9523-A18247B4E60F}"/>
    <cellStyle name="Salida 6 2 15" xfId="38461" xr:uid="{AF34A831-EF22-4230-A145-6411F74EDAF0}"/>
    <cellStyle name="Salida 6 2 16" xfId="38462" xr:uid="{332BB5B0-5E39-4876-8822-46AFBEFE5CC0}"/>
    <cellStyle name="Salida 6 2 17" xfId="38463" xr:uid="{DE2623FA-948E-4640-BC48-0A29D4B29ABF}"/>
    <cellStyle name="Salida 6 2 18" xfId="38464" xr:uid="{51F1581B-8BFC-4CF2-94DC-8FFE889DAFB6}"/>
    <cellStyle name="Salida 6 2 19" xfId="38465" xr:uid="{C56945A4-527A-44BA-A012-E0706DA0A08F}"/>
    <cellStyle name="Salida 6 2 2" xfId="38466" xr:uid="{E1CBBF91-4836-420B-809C-1978C92CFA94}"/>
    <cellStyle name="Salida 6 2 20" xfId="38467" xr:uid="{7EB28D85-D0F4-4BDD-8651-A6433F460720}"/>
    <cellStyle name="Salida 6 2 21" xfId="38468" xr:uid="{608DC814-6B47-4C06-B304-83ECA3BE733A}"/>
    <cellStyle name="Salida 6 2 22" xfId="38469" xr:uid="{9789ABB5-277C-40C6-963C-022C38A49E41}"/>
    <cellStyle name="Salida 6 2 23" xfId="38470" xr:uid="{AC8C75C5-D95F-4B8B-9C13-BABDC282910E}"/>
    <cellStyle name="Salida 6 2 24" xfId="38471" xr:uid="{4521600C-3FF3-41E5-96D5-21D8E60E1E3E}"/>
    <cellStyle name="Salida 6 2 25" xfId="38472" xr:uid="{FE25E370-05CF-4BD0-943E-FB11B18C0DC3}"/>
    <cellStyle name="Salida 6 2 26" xfId="38473" xr:uid="{D6CB2101-A63B-47D3-9FBD-DA44343D6C1C}"/>
    <cellStyle name="Salida 6 2 27" xfId="38474" xr:uid="{77CBD92E-8722-4258-A795-518A221029C7}"/>
    <cellStyle name="Salida 6 2 28" xfId="38475" xr:uid="{19F669D0-11EA-4153-88EC-00D01D973A19}"/>
    <cellStyle name="Salida 6 2 29" xfId="38476" xr:uid="{389424D3-C2FB-4D53-B66F-9139FD7C81C4}"/>
    <cellStyle name="Salida 6 2 3" xfId="38477" xr:uid="{B745A24F-73CF-4640-8E1B-2229EEDF12CB}"/>
    <cellStyle name="Salida 6 2 30" xfId="38478" xr:uid="{FA980582-D74E-4D10-B730-9B9A8E264B34}"/>
    <cellStyle name="Salida 6 2 31" xfId="38479" xr:uid="{22FF1B79-B9E0-4D04-87E1-64EB7121D708}"/>
    <cellStyle name="Salida 6 2 4" xfId="38480" xr:uid="{BF6AE604-E2EA-4D95-8E5B-7EB7A3A401B5}"/>
    <cellStyle name="Salida 6 2 5" xfId="38481" xr:uid="{32283D00-FC6A-4E3B-AB26-7F940BC9400F}"/>
    <cellStyle name="Salida 6 2 6" xfId="38482" xr:uid="{8F73FED0-EB9A-43DE-B082-0D14026406C0}"/>
    <cellStyle name="Salida 6 2 7" xfId="38483" xr:uid="{DBFDD777-1B8A-4A52-98E2-074D25E07B6A}"/>
    <cellStyle name="Salida 6 2 8" xfId="38484" xr:uid="{DB4559FB-910F-4EBC-ADD5-0C50D0A2526C}"/>
    <cellStyle name="Salida 6 2 9" xfId="38485" xr:uid="{E2CDF1E8-F845-4DD6-90E6-DC0CB17396AD}"/>
    <cellStyle name="Salida 6 20" xfId="38486" xr:uid="{1CC8D93C-EB8B-497C-81BB-D2D04AA38F34}"/>
    <cellStyle name="Salida 6 21" xfId="38487" xr:uid="{C7B023E3-1D69-48DD-BDE0-3C55621A8217}"/>
    <cellStyle name="Salida 6 22" xfId="38488" xr:uid="{266AA273-F2A9-4398-9367-A9B2063B03A0}"/>
    <cellStyle name="Salida 6 23" xfId="38489" xr:uid="{F53D93D6-223D-432B-8862-4D6A3EDDE3E7}"/>
    <cellStyle name="Salida 6 24" xfId="38490" xr:uid="{D7BBBD3C-F3D6-44A5-93CB-E1987DCC473B}"/>
    <cellStyle name="Salida 6 25" xfId="38491" xr:uid="{BAFBB430-1A3D-4B17-AEBA-A5AFE2CCCEAB}"/>
    <cellStyle name="Salida 6 26" xfId="38492" xr:uid="{5EA1E120-39D5-48A4-9495-428DA290C9F8}"/>
    <cellStyle name="Salida 6 27" xfId="38493" xr:uid="{C878CEBA-6FCA-43DE-99B6-FB3D14D7976C}"/>
    <cellStyle name="Salida 6 28" xfId="38494" xr:uid="{643EB920-061C-47BF-BA2B-0198DE53DB13}"/>
    <cellStyle name="Salida 6 29" xfId="38495" xr:uid="{FC288DC2-3E99-45DD-861C-3750AD669C5D}"/>
    <cellStyle name="Salida 6 3" xfId="38496" xr:uid="{B94E1601-E814-4BAF-9B0E-B6562CF5338B}"/>
    <cellStyle name="Salida 6 30" xfId="38497" xr:uid="{EC0FE854-AF08-4B4F-9EBF-DC5A3CF95545}"/>
    <cellStyle name="Salida 6 31" xfId="38498" xr:uid="{F8602F91-A7F5-4575-993A-75A7B14D6923}"/>
    <cellStyle name="Salida 6 32" xfId="38499" xr:uid="{FF7E398B-3F59-4909-A951-72E243384DF9}"/>
    <cellStyle name="Salida 6 4" xfId="38500" xr:uid="{65010852-86C0-4B86-B378-098007CCEBE6}"/>
    <cellStyle name="Salida 6 5" xfId="38501" xr:uid="{C8CC53F9-224D-4094-8520-997C9D5881D6}"/>
    <cellStyle name="Salida 6 6" xfId="38502" xr:uid="{D09FDCCB-CD4C-4CF0-B899-C9106BA9894A}"/>
    <cellStyle name="Salida 6 7" xfId="38503" xr:uid="{E43F2D52-E005-463F-A75F-8DD0B8A9FA72}"/>
    <cellStyle name="Salida 6 8" xfId="38504" xr:uid="{D6C4F617-D1BD-4E68-8BBD-D6CD34E56BEB}"/>
    <cellStyle name="Salida 6 9" xfId="38505" xr:uid="{7BFFCC0D-58EE-48CB-946B-3DDCB151DFBE}"/>
    <cellStyle name="Salida 7" xfId="38506" xr:uid="{960B08E5-A841-465E-AF31-8B3A91674F66}"/>
    <cellStyle name="Salida 7 10" xfId="38507" xr:uid="{EC8B2C03-5CAC-4BBD-83E4-1D4B51BE2528}"/>
    <cellStyle name="Salida 7 11" xfId="38508" xr:uid="{592BD24F-282A-418C-BB12-3AA84515E129}"/>
    <cellStyle name="Salida 7 12" xfId="38509" xr:uid="{BDCA7E78-C857-45DF-A582-7362EF1AF271}"/>
    <cellStyle name="Salida 7 13" xfId="38510" xr:uid="{D00A3D13-7158-49F6-A5C1-A8C3018259C2}"/>
    <cellStyle name="Salida 7 14" xfId="38511" xr:uid="{FAE83DD4-8F21-467F-944C-B737F6835B38}"/>
    <cellStyle name="Salida 7 15" xfId="38512" xr:uid="{4AF113C7-0EB7-441E-B613-B8D46626BF70}"/>
    <cellStyle name="Salida 7 16" xfId="38513" xr:uid="{C715DEFF-6709-4F96-B69A-768E170A43D9}"/>
    <cellStyle name="Salida 7 17" xfId="38514" xr:uid="{ACE3317F-5FF9-4236-8782-C37D83E6F494}"/>
    <cellStyle name="Salida 7 18" xfId="38515" xr:uid="{1B1CF3F6-873F-4DE5-B34E-BA36BE2553A7}"/>
    <cellStyle name="Salida 7 19" xfId="38516" xr:uid="{4134399A-40BD-406C-B294-37478E87B519}"/>
    <cellStyle name="Salida 7 2" xfId="38517" xr:uid="{722EC682-1520-410B-B13A-618FCB66FFAD}"/>
    <cellStyle name="Salida 7 20" xfId="38518" xr:uid="{C63B5126-03E4-4CD7-BC25-C64D69077DA8}"/>
    <cellStyle name="Salida 7 21" xfId="38519" xr:uid="{BC15FC08-30B3-4DB0-B4A5-DDC739B20C07}"/>
    <cellStyle name="Salida 7 22" xfId="38520" xr:uid="{81CD6DEA-FDA6-4802-8949-6FB65E2A27F9}"/>
    <cellStyle name="Salida 7 23" xfId="38521" xr:uid="{B0F4A0F8-A8FA-485A-89FC-8BC3230BFF78}"/>
    <cellStyle name="Salida 7 24" xfId="38522" xr:uid="{3DBC42F4-4968-4E60-801D-DB36CB1300EF}"/>
    <cellStyle name="Salida 7 25" xfId="38523" xr:uid="{7324E074-D60F-4A26-9783-96D2CD7B57CF}"/>
    <cellStyle name="Salida 7 26" xfId="38524" xr:uid="{CCA961EA-C521-4684-B452-C4F91C30AD9C}"/>
    <cellStyle name="Salida 7 27" xfId="38525" xr:uid="{C66A876E-A3E6-42E5-83E8-7914A18A4313}"/>
    <cellStyle name="Salida 7 28" xfId="38526" xr:uid="{4F7351D3-5BF3-497C-8D01-81262995AFDE}"/>
    <cellStyle name="Salida 7 29" xfId="38527" xr:uid="{63BDE6DF-5A23-4CA9-84A4-8F2542E65149}"/>
    <cellStyle name="Salida 7 3" xfId="38528" xr:uid="{ECC25089-D68D-4D4C-AF87-3CF4A24B3CC9}"/>
    <cellStyle name="Salida 7 30" xfId="38529" xr:uid="{C86538D5-7B33-4E3F-8207-FEE3E4193164}"/>
    <cellStyle name="Salida 7 31" xfId="38530" xr:uid="{94B6DF38-4D6E-4C41-9832-DAC2D0C2E5C5}"/>
    <cellStyle name="Salida 7 4" xfId="38531" xr:uid="{0704BF1D-506C-4444-BB29-0EA73B69A83F}"/>
    <cellStyle name="Salida 7 5" xfId="38532" xr:uid="{FA01E0B9-11BC-4F22-967D-D74524F9C020}"/>
    <cellStyle name="Salida 7 6" xfId="38533" xr:uid="{F53DFF7B-1C5B-4414-B54C-EFFDEEAF33F9}"/>
    <cellStyle name="Salida 7 7" xfId="38534" xr:uid="{C9858DD1-4EF6-4525-9D61-4537B2879028}"/>
    <cellStyle name="Salida 7 8" xfId="38535" xr:uid="{42B55B7D-CA53-4E9C-BB09-E0BBE59C4CF1}"/>
    <cellStyle name="Salida 7 9" xfId="38536" xr:uid="{BE63A8DE-B360-4CDE-93EB-B1324FDB704F}"/>
    <cellStyle name="Salida 8" xfId="38537" xr:uid="{95CC666E-CCAE-4361-9640-8D81DD3A2C25}"/>
    <cellStyle name="Texto de advertencia 2" xfId="133" xr:uid="{EDD458D8-FD23-41ED-8C56-C62DB3BA73E7}"/>
    <cellStyle name="Texto de advertencia 2 10" xfId="38538" xr:uid="{B2495B10-2724-442E-AA5C-9559CD46EF07}"/>
    <cellStyle name="Texto de advertencia 2 11" xfId="38539" xr:uid="{3736B78B-CC49-4FDC-BC16-6622109EB2A3}"/>
    <cellStyle name="Texto de advertencia 2 2" xfId="38540" xr:uid="{A1CC9BD6-F022-4B7C-B7F0-4903F6B01EEB}"/>
    <cellStyle name="Texto de advertencia 2 3" xfId="38541" xr:uid="{4F3035AB-D1A1-4954-AA3E-EC1E53F2131F}"/>
    <cellStyle name="Texto de advertencia 2 4" xfId="38542" xr:uid="{DCB546B6-DB78-4096-A641-0D0D53EBC19C}"/>
    <cellStyle name="Texto de advertencia 2 5" xfId="38543" xr:uid="{BBA18D46-41D8-4B25-959A-ECDE7433848D}"/>
    <cellStyle name="Texto de advertencia 2 6" xfId="38544" xr:uid="{50F3CCB5-9B7C-45C4-B1B3-6D115D377F1E}"/>
    <cellStyle name="Texto de advertencia 2 7" xfId="38545" xr:uid="{269708DA-F6C5-4FEA-AC43-4EAC91F67A25}"/>
    <cellStyle name="Texto de advertencia 2 8" xfId="38546" xr:uid="{98D7FB52-47F5-4D7D-A498-442192FF0FA9}"/>
    <cellStyle name="Texto de advertencia 2 9" xfId="38547" xr:uid="{CA6B1517-7DBC-4E51-B6DE-AE034C1A834F}"/>
    <cellStyle name="Texto de advertencia 3" xfId="38548" xr:uid="{7C60445E-3F53-4E1A-9F58-955265A39951}"/>
    <cellStyle name="Texto de advertencia 3 2" xfId="38549" xr:uid="{9EB7B8C8-7331-4956-A026-E08E54D34AE9}"/>
    <cellStyle name="Texto de advertencia 3 3" xfId="38550" xr:uid="{1DBF7B5D-C791-441C-BC88-8BFFDF09E6A2}"/>
    <cellStyle name="Texto de advertencia 4" xfId="38551" xr:uid="{0092E21A-C97A-4642-8D2E-9F569E820305}"/>
    <cellStyle name="Texto de advertencia 4 2" xfId="38552" xr:uid="{D4443EC3-C861-4FDE-8088-ABCF11DA3AD2}"/>
    <cellStyle name="Texto de advertencia 4 3" xfId="38553" xr:uid="{B1435BB6-93FF-45F8-B8A4-CF1E7D7A1D43}"/>
    <cellStyle name="Texto de advertencia 5" xfId="38554" xr:uid="{28C53063-037F-4E6D-8E5D-B3B57D6A1BDB}"/>
    <cellStyle name="Texto de advertencia 5 2" xfId="38555" xr:uid="{9E739C54-14A8-4C21-AE93-55D3ADEA210C}"/>
    <cellStyle name="Texto de advertencia 5 3" xfId="38556" xr:uid="{82FD040D-C235-45E2-BE5B-EFD22FDA4697}"/>
    <cellStyle name="Texto de advertencia 6" xfId="38557" xr:uid="{EA1B9AE0-A1CC-4418-A7F3-42A72DECD113}"/>
    <cellStyle name="Texto de advertencia 6 2" xfId="38558" xr:uid="{9DDC4D81-30E9-492D-8C98-B6980A5DE8B2}"/>
    <cellStyle name="Texto de advertencia 7" xfId="38559" xr:uid="{6FDA2C30-02E4-4550-9049-BECEED47439E}"/>
    <cellStyle name="Texto de advertencia 8" xfId="38560" xr:uid="{816D4848-A4E5-47BC-B8FC-FE83D701B01C}"/>
    <cellStyle name="Texto explicativo 2" xfId="134" xr:uid="{7C62BC2F-BF9D-4B34-93E5-974EAB0EA93B}"/>
    <cellStyle name="Texto explicativo 2 10" xfId="38561" xr:uid="{DCC54E60-1768-4D67-B75E-CECB687B4921}"/>
    <cellStyle name="Texto explicativo 2 11" xfId="38562" xr:uid="{C473BF36-7263-4ABF-BF24-E2133560F6F5}"/>
    <cellStyle name="Texto explicativo 2 2" xfId="38563" xr:uid="{D1078B00-2C07-48B1-AA22-91C2B8E5C5C7}"/>
    <cellStyle name="Texto explicativo 2 3" xfId="38564" xr:uid="{EB386D1A-AB27-4243-87A2-2F281176B521}"/>
    <cellStyle name="Texto explicativo 2 4" xfId="38565" xr:uid="{AE53B903-468D-41EA-92CA-86C544EA14C1}"/>
    <cellStyle name="Texto explicativo 2 5" xfId="38566" xr:uid="{D9E86F36-11D9-4078-9712-A95FCCC01AE2}"/>
    <cellStyle name="Texto explicativo 2 6" xfId="38567" xr:uid="{300624DC-2C17-4574-92AE-314598C25D25}"/>
    <cellStyle name="Texto explicativo 2 7" xfId="38568" xr:uid="{F32A6D63-39D7-4F54-A6EA-F4643AFB4C52}"/>
    <cellStyle name="Texto explicativo 2 8" xfId="38569" xr:uid="{DAF42681-E1CE-40ED-9454-A01770959FF8}"/>
    <cellStyle name="Texto explicativo 2 9" xfId="38570" xr:uid="{F87548FB-D4D0-4D10-B67D-7434B2E009E3}"/>
    <cellStyle name="Texto explicativo 3" xfId="38571" xr:uid="{7139DAF4-D430-4381-BCE2-93AF28A23026}"/>
    <cellStyle name="Texto explicativo 3 2" xfId="38572" xr:uid="{C98FBC4E-3095-4193-BE7C-57FF422A056C}"/>
    <cellStyle name="Texto explicativo 3 3" xfId="38573" xr:uid="{DEB53BEB-E174-4E96-9AB6-DAE3F945997D}"/>
    <cellStyle name="Texto explicativo 4" xfId="38574" xr:uid="{9AEFBF3C-F9C2-4EC2-A122-7A9F9F6BCDB0}"/>
    <cellStyle name="Texto explicativo 4 2" xfId="38575" xr:uid="{2471EA1E-85A1-4FFA-BC7C-7CEDC244F7B2}"/>
    <cellStyle name="Texto explicativo 4 3" xfId="38576" xr:uid="{3488A442-EAE1-4875-AB57-4CC94616857C}"/>
    <cellStyle name="Texto explicativo 5" xfId="38577" xr:uid="{81F7A304-0598-4F73-BCE2-6FF79927658A}"/>
    <cellStyle name="Texto explicativo 5 2" xfId="38578" xr:uid="{90A49CA8-6B37-4E21-94A6-1315F769C9A3}"/>
    <cellStyle name="Texto explicativo 5 3" xfId="38579" xr:uid="{CCB31CBB-4EFD-4C55-9F01-3CA9BF2B4B7C}"/>
    <cellStyle name="Texto explicativo 6" xfId="38580" xr:uid="{55967C16-6A56-4885-815B-7B1B225E5A6A}"/>
    <cellStyle name="Texto explicativo 6 2" xfId="38581" xr:uid="{295BF311-CFF3-4522-8B03-379A21374860}"/>
    <cellStyle name="Texto explicativo 7" xfId="38582" xr:uid="{3D19146E-AD18-46EB-90DA-FAE2E60BF110}"/>
    <cellStyle name="Texto explicativo 8" xfId="38583" xr:uid="{5A5D4112-09AF-45E5-B142-B8BF5C2AD1AF}"/>
    <cellStyle name="Título 1 2" xfId="135" xr:uid="{4CAE5207-CB9A-40C1-90A7-DE49B63A9E82}"/>
    <cellStyle name="Título 1 2 10" xfId="38584" xr:uid="{B91DF666-42D8-48BA-AC58-F5E52D264DDA}"/>
    <cellStyle name="Título 1 2 11" xfId="38585" xr:uid="{AB66975A-1C7A-4FC5-87EA-C9E0CCFC4915}"/>
    <cellStyle name="Título 1 2 2" xfId="38586" xr:uid="{79353D66-0CF1-43B9-9B28-03E01DB62252}"/>
    <cellStyle name="Título 1 2 3" xfId="38587" xr:uid="{35DA2718-994D-4F38-A904-554AEA01AEBA}"/>
    <cellStyle name="Título 1 2 4" xfId="38588" xr:uid="{12E9C3C5-1BE7-4E64-989A-E9FB878339B7}"/>
    <cellStyle name="Título 1 2 5" xfId="38589" xr:uid="{4EF53E9D-3D0A-4403-9964-B64E8C8F27B2}"/>
    <cellStyle name="Título 1 2 6" xfId="38590" xr:uid="{7ABD9BD6-39A3-4EBA-B73F-9E37D00F048B}"/>
    <cellStyle name="Título 1 2 7" xfId="38591" xr:uid="{3CE6A9EA-94A6-4A8D-8A5C-A53C6CE11FF5}"/>
    <cellStyle name="Título 1 2 8" xfId="38592" xr:uid="{5D8F3369-182E-4FDF-A6E0-2BC98C4C31FD}"/>
    <cellStyle name="Título 1 2 9" xfId="38593" xr:uid="{4E84ADE3-669D-43ED-AAB1-D765760912D0}"/>
    <cellStyle name="Título 1 3" xfId="38594" xr:uid="{DF35C6C6-8DC5-4204-B514-F9A697029C57}"/>
    <cellStyle name="Título 1 3 2" xfId="38595" xr:uid="{DAABDDC5-4554-49E9-8A9A-218571C6E458}"/>
    <cellStyle name="Título 1 3 3" xfId="38596" xr:uid="{1BAC0375-DB17-49AE-ABD1-DA6D7117915D}"/>
    <cellStyle name="Título 1 4" xfId="38597" xr:uid="{F70D9255-5371-4CBB-879C-9914AB4153B8}"/>
    <cellStyle name="Título 1 4 2" xfId="38598" xr:uid="{52E70C23-8B1B-40D8-9E9B-4F8EFDB3B1F9}"/>
    <cellStyle name="Título 1 4 3" xfId="38599" xr:uid="{E7EF4FF6-8E34-451D-8F75-0DA87FBFA798}"/>
    <cellStyle name="Título 1 5" xfId="38600" xr:uid="{65903D97-54CA-4F24-9249-F19B21393CE0}"/>
    <cellStyle name="Título 1 5 2" xfId="38601" xr:uid="{1969592D-CB88-4BD4-B5ED-F8966D7F27E6}"/>
    <cellStyle name="Título 1 5 3" xfId="38602" xr:uid="{FEEDE85E-EC8D-46AB-B3D5-A0D0EFFD9A49}"/>
    <cellStyle name="Título 1 6" xfId="38603" xr:uid="{ABB6194B-8A50-4B6D-9887-E5CD6E232F79}"/>
    <cellStyle name="Título 1 6 2" xfId="38604" xr:uid="{9F5DECD2-A8B3-4686-8ABE-C95320D9CA40}"/>
    <cellStyle name="Título 1 7" xfId="38605" xr:uid="{24D8BA3C-D6D9-4D74-BA6A-3724595023BF}"/>
    <cellStyle name="Título 1 8" xfId="38606" xr:uid="{C5313F42-70CC-4476-B60C-7A24E7EF94B9}"/>
    <cellStyle name="Título 10" xfId="38607" xr:uid="{BB23C472-770D-452A-A9D2-F44FB75FFA33}"/>
    <cellStyle name="Título 2 2" xfId="136" xr:uid="{5A5F402D-25CD-490F-9C1B-40E17C1F5E7E}"/>
    <cellStyle name="Título 2 2 10" xfId="38608" xr:uid="{9CCA98D4-C447-4F65-8D75-6C2E57BB5AFE}"/>
    <cellStyle name="Título 2 2 11" xfId="38609" xr:uid="{6565E76D-8878-4BB0-A218-39A3CF102A9E}"/>
    <cellStyle name="Título 2 2 2" xfId="38610" xr:uid="{C807EE00-4CCA-44E9-83CD-7F625931E7B5}"/>
    <cellStyle name="Título 2 2 3" xfId="38611" xr:uid="{1410B982-DBB4-45CC-8212-F4DE2CD3FEE3}"/>
    <cellStyle name="Título 2 2 4" xfId="38612" xr:uid="{6E1F11EB-7A9A-4AD2-B30A-5F83943A1A66}"/>
    <cellStyle name="Título 2 2 5" xfId="38613" xr:uid="{AED5B78A-1D4E-4CC9-A926-3E1FDFF02C41}"/>
    <cellStyle name="Título 2 2 6" xfId="38614" xr:uid="{E3D2614B-2E4C-44A1-957F-8208CF64175E}"/>
    <cellStyle name="Título 2 2 7" xfId="38615" xr:uid="{7198FB06-3C13-4D02-A167-E09E1A3AA61A}"/>
    <cellStyle name="Título 2 2 8" xfId="38616" xr:uid="{D25C7EC6-1835-4C87-854A-79772FB66525}"/>
    <cellStyle name="Título 2 2 9" xfId="38617" xr:uid="{B56EAE34-A573-4AFC-8D25-DF436170F922}"/>
    <cellStyle name="Título 2 3" xfId="38618" xr:uid="{294C1A7B-1C43-4C1C-AF60-9D0CD6539BEF}"/>
    <cellStyle name="Título 2 3 2" xfId="38619" xr:uid="{FB60E8C0-E87E-4038-B4B9-75F1F56913A7}"/>
    <cellStyle name="Título 2 3 3" xfId="38620" xr:uid="{010A246E-63C6-4AB4-93C4-7A4C410AA4DA}"/>
    <cellStyle name="Título 2 4" xfId="38621" xr:uid="{255A6A4F-E622-4733-BF9A-C42228F476C5}"/>
    <cellStyle name="Título 2 4 2" xfId="38622" xr:uid="{94FC2309-B7C1-4A20-A6BF-872001C00A74}"/>
    <cellStyle name="Título 2 4 3" xfId="38623" xr:uid="{91FD9083-028B-4FFD-8D93-27FC7EF795B8}"/>
    <cellStyle name="Título 2 5" xfId="38624" xr:uid="{14C5A045-3806-4AAE-AF8E-5599911C85AE}"/>
    <cellStyle name="Título 2 5 2" xfId="38625" xr:uid="{D88C89B1-F8CC-4583-A193-4605736FC826}"/>
    <cellStyle name="Título 2 5 3" xfId="38626" xr:uid="{7847B39F-1F68-4427-824D-E7D3A3853B40}"/>
    <cellStyle name="Título 2 6" xfId="38627" xr:uid="{EC52CE85-EE6F-43D9-8DF1-999F051A98F2}"/>
    <cellStyle name="Título 2 6 2" xfId="38628" xr:uid="{05924F2F-1E15-48FD-A3C6-750555060A29}"/>
    <cellStyle name="Título 2 7" xfId="38629" xr:uid="{AE4A0228-AF6D-49FD-82D4-64A0E7B22A1C}"/>
    <cellStyle name="Título 2 8" xfId="38630" xr:uid="{34CB190B-22C4-433A-B6D7-16817CDE4E57}"/>
    <cellStyle name="Título 3 2" xfId="137" xr:uid="{418623D2-AFA8-4737-8837-BE1A6FD6A3CC}"/>
    <cellStyle name="Título 3 2 10" xfId="38631" xr:uid="{B14CF3C2-B903-4CF6-A699-5774229B0F5E}"/>
    <cellStyle name="Título 3 2 11" xfId="38632" xr:uid="{65F60AB3-126C-4199-BC96-62C5BA03AD2F}"/>
    <cellStyle name="Título 3 2 2" xfId="38633" xr:uid="{8E5B1621-028F-44CD-9141-D59F17844A96}"/>
    <cellStyle name="Título 3 2 3" xfId="38634" xr:uid="{BD07F333-67B1-455E-879D-9C372B7DB88D}"/>
    <cellStyle name="Título 3 2 4" xfId="38635" xr:uid="{699841F0-C8ED-4C95-8FEE-A9AD2221DA67}"/>
    <cellStyle name="Título 3 2 5" xfId="38636" xr:uid="{A7707ABB-94C4-4CD5-A06C-6B48D269EC57}"/>
    <cellStyle name="Título 3 2 6" xfId="38637" xr:uid="{A941CEFF-FD13-4CA7-8458-7FA7B12ECC93}"/>
    <cellStyle name="Título 3 2 7" xfId="38638" xr:uid="{B8BAF59F-A974-45A6-841E-402D6ADBCEA0}"/>
    <cellStyle name="Título 3 2 8" xfId="38639" xr:uid="{874F1485-3ED0-40B3-8A53-3FA307439579}"/>
    <cellStyle name="Título 3 2 9" xfId="38640" xr:uid="{C066F423-7359-4006-8F4C-76FF0A56C8E6}"/>
    <cellStyle name="Título 3 3" xfId="38641" xr:uid="{1FE594AE-6566-4FB9-BA07-91DBCBBABDFB}"/>
    <cellStyle name="Título 3 3 2" xfId="38642" xr:uid="{91BFCB66-095F-4DEA-BF7C-879531D6637F}"/>
    <cellStyle name="Título 3 3 3" xfId="38643" xr:uid="{EAA8C305-419D-4EF9-86F9-2ED871A094EA}"/>
    <cellStyle name="Título 3 4" xfId="38644" xr:uid="{B99E6F93-E2F1-4B70-97CF-55D660930917}"/>
    <cellStyle name="Título 3 4 2" xfId="38645" xr:uid="{6865485B-8CBF-4CC3-9269-0B7F091D2172}"/>
    <cellStyle name="Título 3 4 3" xfId="38646" xr:uid="{C6DCE461-0FB3-4E9C-8B7C-748DAEA7A267}"/>
    <cellStyle name="Título 3 5" xfId="38647" xr:uid="{2368A525-E94E-46BB-AC22-D1DF715E2BD8}"/>
    <cellStyle name="Título 3 5 2" xfId="38648" xr:uid="{4E7056D6-F75F-454C-9918-F26DCD74DA89}"/>
    <cellStyle name="Título 3 5 3" xfId="38649" xr:uid="{632B1841-9A68-4207-AC31-1354477A562C}"/>
    <cellStyle name="Título 3 6" xfId="38650" xr:uid="{7CABA9AD-3E62-4FAD-88F8-1D2D6275D2CE}"/>
    <cellStyle name="Título 3 6 2" xfId="38651" xr:uid="{A1469267-40D3-4402-AB34-DFE01CB963D6}"/>
    <cellStyle name="Título 3 7" xfId="38652" xr:uid="{763BE527-BB75-4964-BB8D-4A7C48C2CE4E}"/>
    <cellStyle name="Título 3 8" xfId="38653" xr:uid="{2A3FC4C3-0441-4D21-A510-5B6E77F446FF}"/>
    <cellStyle name="Título 4" xfId="138" xr:uid="{876E9F6F-004B-4CF6-8C02-B9FC6700B6D0}"/>
    <cellStyle name="Título 4 10" xfId="38654" xr:uid="{1BD53ABC-8D49-4A8E-BF3E-B0F44B052F19}"/>
    <cellStyle name="Título 4 11" xfId="38655" xr:uid="{21A24B73-ABDB-4E9D-87B4-6F7ABEED64D8}"/>
    <cellStyle name="Título 4 2" xfId="38656" xr:uid="{8F355F48-4F18-467B-924B-EE6E32FC5538}"/>
    <cellStyle name="Título 4 3" xfId="38657" xr:uid="{FDAA8FAB-BD90-4415-A2A7-A628F26DE3BF}"/>
    <cellStyle name="Título 4 4" xfId="38658" xr:uid="{17054340-7BBA-4CEA-B95E-BA9E7C326B84}"/>
    <cellStyle name="Título 4 5" xfId="38659" xr:uid="{6B880DCF-F021-4112-8BB5-752AF41A9E90}"/>
    <cellStyle name="Título 4 6" xfId="38660" xr:uid="{C278214C-D063-439B-B403-BDAB82781E86}"/>
    <cellStyle name="Título 4 7" xfId="38661" xr:uid="{BF7CAD23-8129-4A2F-9274-BE30FFA3EFEA}"/>
    <cellStyle name="Título 4 8" xfId="38662" xr:uid="{8F685265-563E-457D-BD70-B0B928CDE5EF}"/>
    <cellStyle name="Título 4 9" xfId="38663" xr:uid="{33B942B0-6544-43B6-BEA0-E1620932656C}"/>
    <cellStyle name="Título 5" xfId="38664" xr:uid="{2D33ACE4-3E11-4F8D-98BB-B5884063AB15}"/>
    <cellStyle name="Título 5 2" xfId="38665" xr:uid="{10E8783E-4E36-4D06-B057-4D393A274DDA}"/>
    <cellStyle name="Título 5 3" xfId="38666" xr:uid="{BE62CA09-7743-4A0E-B97B-B1AB157ABAC8}"/>
    <cellStyle name="Título 6" xfId="38667" xr:uid="{CDD2E0D3-3275-491B-8C39-0D844D8822A2}"/>
    <cellStyle name="Título 6 2" xfId="38668" xr:uid="{B673DE2C-C5FE-462C-8232-FB3B2EA4E160}"/>
    <cellStyle name="Título 6 3" xfId="38669" xr:uid="{EF9A8719-4439-4D1A-9904-E0BF8D030E40}"/>
    <cellStyle name="Título 7" xfId="38670" xr:uid="{B60DA646-3475-4FB3-B157-239E4F9686BD}"/>
    <cellStyle name="Título 7 2" xfId="38671" xr:uid="{5F37DA7D-5318-4CA2-8ED1-AF0F2FE3BFC5}"/>
    <cellStyle name="Título 7 3" xfId="38672" xr:uid="{F5D3FEB4-B66B-4CEF-8514-B825077EACBC}"/>
    <cellStyle name="Título 8" xfId="38673" xr:uid="{46F4BEC8-7E07-468D-BF07-E706F476684B}"/>
    <cellStyle name="Título 8 2" xfId="38674" xr:uid="{5F526BAB-E242-4A31-8ABE-B9A4E95A2025}"/>
    <cellStyle name="Título 9" xfId="38675" xr:uid="{C6C34DA1-DF50-45D7-8747-EE841000B474}"/>
    <cellStyle name="Total 2" xfId="139" xr:uid="{2804ED6D-F92D-4CD8-9A02-6F248B565E1E}"/>
    <cellStyle name="Total 2 10" xfId="38676" xr:uid="{B44DB71B-A644-496A-9879-4EA56F556BEB}"/>
    <cellStyle name="Total 2 10 10" xfId="38677" xr:uid="{5DB072AF-B4D7-451C-9990-7E631E5F99AE}"/>
    <cellStyle name="Total 2 10 11" xfId="38678" xr:uid="{42BCD75F-B91B-45CE-9610-ACA86D1E7DB2}"/>
    <cellStyle name="Total 2 10 12" xfId="38679" xr:uid="{3C939083-C216-4552-8F11-5E49ADBB0C84}"/>
    <cellStyle name="Total 2 10 13" xfId="38680" xr:uid="{2DAF6789-C885-42E7-9A97-3DBA6FBB56D4}"/>
    <cellStyle name="Total 2 10 14" xfId="38681" xr:uid="{819E8BA3-8B35-4187-971B-0C9DE323766C}"/>
    <cellStyle name="Total 2 10 15" xfId="38682" xr:uid="{BE9CC931-1934-4744-BB2F-6915330853A7}"/>
    <cellStyle name="Total 2 10 16" xfId="38683" xr:uid="{DFA4EE6B-AD81-4BEF-A7E2-FB4930E3874B}"/>
    <cellStyle name="Total 2 10 17" xfId="38684" xr:uid="{085B8A5D-30FC-4AE3-8A0D-505C06EEBBCC}"/>
    <cellStyle name="Total 2 10 18" xfId="38685" xr:uid="{968CF75D-4BC6-468C-9F41-FF1E8DE887BF}"/>
    <cellStyle name="Total 2 10 19" xfId="38686" xr:uid="{D9B0295F-C3FB-4569-8D61-3D73AC1D883E}"/>
    <cellStyle name="Total 2 10 2" xfId="38687" xr:uid="{50A958DC-E47B-42A6-9626-C2D1B0D6E039}"/>
    <cellStyle name="Total 2 10 2 10" xfId="38688" xr:uid="{EC0A6968-3111-4B38-ADF9-0A135693E29D}"/>
    <cellStyle name="Total 2 10 2 11" xfId="38689" xr:uid="{FFC2A516-A842-4C70-9ED0-4167BE02A6A1}"/>
    <cellStyle name="Total 2 10 2 12" xfId="38690" xr:uid="{EB6DEC65-097E-4D8D-BC59-11BE062D09CD}"/>
    <cellStyle name="Total 2 10 2 13" xfId="38691" xr:uid="{6E332ADC-80EE-4553-9021-EEF9DD5C63F0}"/>
    <cellStyle name="Total 2 10 2 14" xfId="38692" xr:uid="{AE9D0B5F-E551-4552-8207-0EE570EA5BDB}"/>
    <cellStyle name="Total 2 10 2 15" xfId="38693" xr:uid="{9E4BE210-37AB-4BB0-B3A9-572C035AB862}"/>
    <cellStyle name="Total 2 10 2 16" xfId="38694" xr:uid="{6C6FF0EF-43CF-47E0-BCBE-DD3C5CF58AD4}"/>
    <cellStyle name="Total 2 10 2 17" xfId="38695" xr:uid="{FF91D962-D2E8-45EF-A331-B1A6B1FD9E85}"/>
    <cellStyle name="Total 2 10 2 18" xfId="38696" xr:uid="{5FB77DBD-C494-40EB-AC2A-045F579AA487}"/>
    <cellStyle name="Total 2 10 2 19" xfId="38697" xr:uid="{999D2499-AB3F-4151-A6F3-E1ACE24B269F}"/>
    <cellStyle name="Total 2 10 2 2" xfId="38698" xr:uid="{4072AD5E-1F5D-46D8-8DCD-0EFA13B150B3}"/>
    <cellStyle name="Total 2 10 2 20" xfId="38699" xr:uid="{488BD8A6-5D93-4608-BD0F-63DC75455DE8}"/>
    <cellStyle name="Total 2 10 2 21" xfId="38700" xr:uid="{F3974C19-BBC9-4C82-8BD7-3B375B6A08BA}"/>
    <cellStyle name="Total 2 10 2 22" xfId="38701" xr:uid="{3487597B-508A-40FD-AF55-1E551F6D6C49}"/>
    <cellStyle name="Total 2 10 2 23" xfId="38702" xr:uid="{A3373401-6A66-4D48-AFC7-881AD80BC62B}"/>
    <cellStyle name="Total 2 10 2 24" xfId="38703" xr:uid="{80CBBEE9-1725-46BC-9446-ABEAA21866D5}"/>
    <cellStyle name="Total 2 10 2 25" xfId="38704" xr:uid="{EA419816-8FDE-48B2-BA52-A9194A0CDA30}"/>
    <cellStyle name="Total 2 10 2 26" xfId="38705" xr:uid="{33163F1F-D033-4B51-9C4A-57885A55F2E7}"/>
    <cellStyle name="Total 2 10 2 27" xfId="38706" xr:uid="{BBD5C1EA-8D0C-45FD-B6A9-874400B093AF}"/>
    <cellStyle name="Total 2 10 2 28" xfId="38707" xr:uid="{B5A25356-1E2E-4A37-B8D3-4710ABF61E69}"/>
    <cellStyle name="Total 2 10 2 29" xfId="38708" xr:uid="{549E7FFD-FCF1-4AF5-903B-DBEFD1A0671E}"/>
    <cellStyle name="Total 2 10 2 3" xfId="38709" xr:uid="{1A3BAB50-EA1B-4894-A79D-25BE86051187}"/>
    <cellStyle name="Total 2 10 2 30" xfId="38710" xr:uid="{F70AE553-5F1D-4809-BC27-C1973DCB5A69}"/>
    <cellStyle name="Total 2 10 2 31" xfId="38711" xr:uid="{B349CFD9-308A-423A-AB65-D66ABE91F9B3}"/>
    <cellStyle name="Total 2 10 2 4" xfId="38712" xr:uid="{E122BC19-5C9F-4063-9E68-67AAAB91046A}"/>
    <cellStyle name="Total 2 10 2 5" xfId="38713" xr:uid="{D18BC992-73A7-4FCB-ABEB-36F723E17C1E}"/>
    <cellStyle name="Total 2 10 2 6" xfId="38714" xr:uid="{50C667F9-0451-43B0-B4F7-61D06C8112B1}"/>
    <cellStyle name="Total 2 10 2 7" xfId="38715" xr:uid="{2050A7B3-3311-4DDD-BF5C-233156BC3BB9}"/>
    <cellStyle name="Total 2 10 2 8" xfId="38716" xr:uid="{4A5A0B98-62FE-4737-ADB3-6FCB9D44B11C}"/>
    <cellStyle name="Total 2 10 2 9" xfId="38717" xr:uid="{47F0608E-F33E-4F0C-8AA0-6876C427EB8A}"/>
    <cellStyle name="Total 2 10 20" xfId="38718" xr:uid="{6BEED3FC-0EC0-4DE7-9816-9276AB122598}"/>
    <cellStyle name="Total 2 10 21" xfId="38719" xr:uid="{BD8D632E-9D3F-4BCE-9182-8C88EB9B6CB4}"/>
    <cellStyle name="Total 2 10 22" xfId="38720" xr:uid="{23539440-62EC-4DAE-9E51-3C06EF40D7E7}"/>
    <cellStyle name="Total 2 10 23" xfId="38721" xr:uid="{B16A2659-B488-4B32-BE21-4F2A83F6E37D}"/>
    <cellStyle name="Total 2 10 24" xfId="38722" xr:uid="{77A01BE9-1742-4E92-B3BE-E5431F49CD4B}"/>
    <cellStyle name="Total 2 10 25" xfId="38723" xr:uid="{94DA5CBC-D2D2-4925-9C4C-E80D8BDABC0D}"/>
    <cellStyle name="Total 2 10 26" xfId="38724" xr:uid="{34A406CD-71F3-4814-BBAB-B037A7E7854C}"/>
    <cellStyle name="Total 2 10 27" xfId="38725" xr:uid="{10E1EAF8-498E-48F9-9A43-7C203D471E2E}"/>
    <cellStyle name="Total 2 10 28" xfId="38726" xr:uid="{89F65D50-9B07-45C4-BA84-A547AAD435A6}"/>
    <cellStyle name="Total 2 10 29" xfId="38727" xr:uid="{F80ADEA3-C262-44E2-8BB2-5EAD409D4B16}"/>
    <cellStyle name="Total 2 10 3" xfId="38728" xr:uid="{3587ECDC-7DAB-42A9-BA2E-658E6828F98C}"/>
    <cellStyle name="Total 2 10 30" xfId="38729" xr:uid="{6092FD75-3514-46C4-87BC-A6DB30446132}"/>
    <cellStyle name="Total 2 10 31" xfId="38730" xr:uid="{12CCB748-1528-49FC-B840-902B1269E9B5}"/>
    <cellStyle name="Total 2 10 32" xfId="38731" xr:uid="{276DE8ED-4478-4D2F-99EB-DA97D9C3986C}"/>
    <cellStyle name="Total 2 10 4" xfId="38732" xr:uid="{8AE50B6E-C8C9-4C55-8DC4-C12CFFCCE042}"/>
    <cellStyle name="Total 2 10 5" xfId="38733" xr:uid="{63F764B0-DC90-454D-89C0-177A863D05F1}"/>
    <cellStyle name="Total 2 10 6" xfId="38734" xr:uid="{D8B6C3C5-C210-48C6-BD27-882B32D45E32}"/>
    <cellStyle name="Total 2 10 7" xfId="38735" xr:uid="{7C94570D-135E-48A1-B4FB-A94C2C9067CC}"/>
    <cellStyle name="Total 2 10 8" xfId="38736" xr:uid="{BFE47F61-EDCE-4F10-9A42-41F4852CB087}"/>
    <cellStyle name="Total 2 10 9" xfId="38737" xr:uid="{79B684E6-A8B8-4804-89AE-7AB19B4612E4}"/>
    <cellStyle name="Total 2 11" xfId="38738" xr:uid="{1EAA754F-BCD9-43DF-A726-6EAE8A0F6915}"/>
    <cellStyle name="Total 2 11 10" xfId="38739" xr:uid="{274E7A2E-3356-4FA7-B9B3-A9E0A84026EE}"/>
    <cellStyle name="Total 2 11 11" xfId="38740" xr:uid="{D8445C7C-7CC3-4C43-8113-F199E5A2E8B7}"/>
    <cellStyle name="Total 2 11 12" xfId="38741" xr:uid="{D8EF050E-C35C-4BED-ACCB-78457467101C}"/>
    <cellStyle name="Total 2 11 13" xfId="38742" xr:uid="{D1093810-7E9A-473F-85D5-29C7859FFCDF}"/>
    <cellStyle name="Total 2 11 14" xfId="38743" xr:uid="{503D6BB8-B94E-4F1E-B4FF-63DA28AD5066}"/>
    <cellStyle name="Total 2 11 15" xfId="38744" xr:uid="{858020B6-0289-4152-AEC6-2D94726264B5}"/>
    <cellStyle name="Total 2 11 16" xfId="38745" xr:uid="{F7FF6BF4-ADF5-42CD-AE33-100413C580C2}"/>
    <cellStyle name="Total 2 11 17" xfId="38746" xr:uid="{B6BD1642-B3AD-407F-994D-C5891A0BDB1F}"/>
    <cellStyle name="Total 2 11 18" xfId="38747" xr:uid="{12C322CB-DFCF-4A39-98D6-F587A18FEFB4}"/>
    <cellStyle name="Total 2 11 19" xfId="38748" xr:uid="{0F602814-A160-4DB1-BE56-5F563ED0A1C5}"/>
    <cellStyle name="Total 2 11 2" xfId="38749" xr:uid="{B0849BD2-832E-4DD6-9E56-5F797376E61D}"/>
    <cellStyle name="Total 2 11 20" xfId="38750" xr:uid="{E70BD66C-842D-41DF-8D36-C4B5282330DE}"/>
    <cellStyle name="Total 2 11 21" xfId="38751" xr:uid="{110D3517-4FB8-442C-8759-F999056BAAA8}"/>
    <cellStyle name="Total 2 11 22" xfId="38752" xr:uid="{C3CE2D07-5AEA-468F-9F92-6462BBE36022}"/>
    <cellStyle name="Total 2 11 23" xfId="38753" xr:uid="{E9376212-0D0F-4117-A911-7D06899708B6}"/>
    <cellStyle name="Total 2 11 24" xfId="38754" xr:uid="{7D843A18-72A1-45F3-958F-848EDA16D570}"/>
    <cellStyle name="Total 2 11 25" xfId="38755" xr:uid="{524786AC-F2B1-4F87-9A13-87DC735F7957}"/>
    <cellStyle name="Total 2 11 26" xfId="38756" xr:uid="{FAFB53F7-77A0-4952-98C1-BBE88A4B48CD}"/>
    <cellStyle name="Total 2 11 27" xfId="38757" xr:uid="{EB22EFAD-8527-4480-B175-EA6E51339DF7}"/>
    <cellStyle name="Total 2 11 28" xfId="38758" xr:uid="{295E7C08-2142-4E8B-BEF5-4CE79440AD78}"/>
    <cellStyle name="Total 2 11 29" xfId="38759" xr:uid="{23BC54F0-D52F-4B7F-85EE-095C352F078D}"/>
    <cellStyle name="Total 2 11 3" xfId="38760" xr:uid="{15A8B7DE-AB90-4176-80CA-4E47F5290947}"/>
    <cellStyle name="Total 2 11 30" xfId="38761" xr:uid="{80F270F3-B4A5-4997-A0C8-9A576074D1DC}"/>
    <cellStyle name="Total 2 11 31" xfId="38762" xr:uid="{EB9F1063-4E53-47BB-88BE-9469CA6A23FF}"/>
    <cellStyle name="Total 2 11 4" xfId="38763" xr:uid="{3A3F22A8-FF93-4D6A-8EDC-0C853AA2C3B3}"/>
    <cellStyle name="Total 2 11 5" xfId="38764" xr:uid="{4249FBDB-8886-4F91-9A8F-371ADCDC1C27}"/>
    <cellStyle name="Total 2 11 6" xfId="38765" xr:uid="{AD45C439-6686-4149-B230-E51DF3CD61D4}"/>
    <cellStyle name="Total 2 11 7" xfId="38766" xr:uid="{50F65676-BA38-46A6-8F4B-CB548EDB479E}"/>
    <cellStyle name="Total 2 11 8" xfId="38767" xr:uid="{D95B259F-87BC-4810-A6C9-3F96A31E9EB5}"/>
    <cellStyle name="Total 2 11 9" xfId="38768" xr:uid="{12D1140F-8542-44DA-852D-5576300AE582}"/>
    <cellStyle name="Total 2 12" xfId="38769" xr:uid="{799D2D94-EACB-4CC3-A59A-4B0D20C0E932}"/>
    <cellStyle name="Total 2 12 10" xfId="38770" xr:uid="{4DDA5C58-B926-403E-B465-BF0F21742036}"/>
    <cellStyle name="Total 2 12 11" xfId="38771" xr:uid="{6F416261-351F-4B9F-9846-A08CD1FCF6CA}"/>
    <cellStyle name="Total 2 12 12" xfId="38772" xr:uid="{1DB55309-B123-4A03-92A7-5BB837A78CCD}"/>
    <cellStyle name="Total 2 12 13" xfId="38773" xr:uid="{66994AE4-A165-4EA7-833F-ED1038B2A4FA}"/>
    <cellStyle name="Total 2 12 14" xfId="38774" xr:uid="{F9AE341D-681B-437D-832B-3F8BFA43066C}"/>
    <cellStyle name="Total 2 12 15" xfId="38775" xr:uid="{B4B7E2F4-6C1F-4ED5-A8B0-9569772EE559}"/>
    <cellStyle name="Total 2 12 16" xfId="38776" xr:uid="{E81952DE-BACF-4F87-A706-BA2E7EFFA8D1}"/>
    <cellStyle name="Total 2 12 17" xfId="38777" xr:uid="{A8D8ADC8-89E5-4AA2-A941-BF7C100C0DA8}"/>
    <cellStyle name="Total 2 12 18" xfId="38778" xr:uid="{985D137D-D07E-417A-A664-FE55B8591D90}"/>
    <cellStyle name="Total 2 12 19" xfId="38779" xr:uid="{9C62AECC-A0CD-4038-81C2-DCB6D12B1419}"/>
    <cellStyle name="Total 2 12 2" xfId="38780" xr:uid="{B09F2FB0-DA41-40AD-ABE3-1CDD37CFE13D}"/>
    <cellStyle name="Total 2 12 20" xfId="38781" xr:uid="{B4C8A85A-EDBD-4DB2-8C4C-0227A97A7214}"/>
    <cellStyle name="Total 2 12 21" xfId="38782" xr:uid="{1945ED10-6117-41FD-BFB6-DD063D852FA2}"/>
    <cellStyle name="Total 2 12 22" xfId="38783" xr:uid="{82C51D87-F71A-4CA3-AF41-326096CF160F}"/>
    <cellStyle name="Total 2 12 23" xfId="38784" xr:uid="{67433501-D6A9-40D4-B15B-EF30DEDC7D78}"/>
    <cellStyle name="Total 2 12 24" xfId="38785" xr:uid="{6CDF4717-1F5F-4E0B-B1FF-4EC7ECDCB8EE}"/>
    <cellStyle name="Total 2 12 25" xfId="38786" xr:uid="{8454ECB0-485C-46C7-A589-2615C174FA6C}"/>
    <cellStyle name="Total 2 12 26" xfId="38787" xr:uid="{A4DA3077-83F5-4EB2-851B-68D0ABCBFD10}"/>
    <cellStyle name="Total 2 12 27" xfId="38788" xr:uid="{803F9058-74BB-444F-9DB5-F51DB771C7CE}"/>
    <cellStyle name="Total 2 12 28" xfId="38789" xr:uid="{16DDBC6F-47A4-4F56-B10F-1361E4A4DE0B}"/>
    <cellStyle name="Total 2 12 29" xfId="38790" xr:uid="{6CFFF9CB-F791-4A6B-830C-5545E32A8C2F}"/>
    <cellStyle name="Total 2 12 3" xfId="38791" xr:uid="{C994DFC0-2BAC-4CF4-AD3C-3AE328EFF54C}"/>
    <cellStyle name="Total 2 12 30" xfId="38792" xr:uid="{8746C0CF-FF8A-4B1F-8E5B-375ED22C9AFE}"/>
    <cellStyle name="Total 2 12 31" xfId="38793" xr:uid="{C9849BF6-ED10-41E7-81E0-EC826AF1466A}"/>
    <cellStyle name="Total 2 12 4" xfId="38794" xr:uid="{DD5D2D89-461C-4C3B-9B28-8A30D8C98FE7}"/>
    <cellStyle name="Total 2 12 5" xfId="38795" xr:uid="{7254E801-846B-43C8-90FC-9123C962425A}"/>
    <cellStyle name="Total 2 12 6" xfId="38796" xr:uid="{29E31457-BBD2-42BB-B135-30E55805688F}"/>
    <cellStyle name="Total 2 12 7" xfId="38797" xr:uid="{03D39CDF-E688-433B-893B-3D85A3E05202}"/>
    <cellStyle name="Total 2 12 8" xfId="38798" xr:uid="{1ED04F7B-58C9-41F6-A27E-73DB96583B6E}"/>
    <cellStyle name="Total 2 12 9" xfId="38799" xr:uid="{EF675D99-2514-4EAD-AA2F-EBD4443CF24B}"/>
    <cellStyle name="Total 2 13" xfId="38800" xr:uid="{8E1CC2B5-8B88-44E8-ACC3-CDD5C862C085}"/>
    <cellStyle name="Total 2 14" xfId="38801" xr:uid="{C0457BF0-5629-4C2D-8E2A-DCD76150BD03}"/>
    <cellStyle name="Total 2 15" xfId="38802" xr:uid="{67992E86-2479-4EAB-A231-78864621A032}"/>
    <cellStyle name="Total 2 16" xfId="38803" xr:uid="{D9F6406F-1DC3-4EBD-8371-B60DBC6C2627}"/>
    <cellStyle name="Total 2 17" xfId="38804" xr:uid="{D456E5F2-0950-4780-857C-32C3F0DE937B}"/>
    <cellStyle name="Total 2 18" xfId="38805" xr:uid="{2071E685-47C6-417A-96F5-6CB304524AE7}"/>
    <cellStyle name="Total 2 19" xfId="38806" xr:uid="{5111FA1C-F74B-444C-B60F-487ED011FE97}"/>
    <cellStyle name="Total 2 2" xfId="38807" xr:uid="{2D7A5EAE-D8BF-4CD8-8736-6955B0250DED}"/>
    <cellStyle name="Total 2 2 10" xfId="38808" xr:uid="{7D15DB1B-0634-4EEC-9D6B-8CF59F8681BD}"/>
    <cellStyle name="Total 2 2 11" xfId="38809" xr:uid="{9A902124-C6F2-4F77-A033-6F1C868FBF23}"/>
    <cellStyle name="Total 2 2 12" xfId="38810" xr:uid="{0D14CC0E-D23A-4E92-B7C5-48D55ACD5C6B}"/>
    <cellStyle name="Total 2 2 13" xfId="38811" xr:uid="{FDB148D0-0695-4672-A37C-56AB6140A37B}"/>
    <cellStyle name="Total 2 2 14" xfId="38812" xr:uid="{7E3257E8-B516-4C9B-B0A4-FBF1F95B16FC}"/>
    <cellStyle name="Total 2 2 15" xfId="38813" xr:uid="{59DBF7D6-C07A-4DE5-91A9-9B4AC83D331C}"/>
    <cellStyle name="Total 2 2 16" xfId="38814" xr:uid="{CDD894AF-B7BE-4415-BFF1-0F75263E11EB}"/>
    <cellStyle name="Total 2 2 17" xfId="38815" xr:uid="{BF3E6299-1004-4288-9571-9908D7BE0888}"/>
    <cellStyle name="Total 2 2 18" xfId="38816" xr:uid="{90621072-84E3-45F7-85F1-6A2E1173473A}"/>
    <cellStyle name="Total 2 2 19" xfId="38817" xr:uid="{5564D30F-F868-403A-9D57-C0618E6F58E4}"/>
    <cellStyle name="Total 2 2 2" xfId="38818" xr:uid="{18843619-65C3-4B27-B5B9-BF96338F26B7}"/>
    <cellStyle name="Total 2 2 2 10" xfId="38819" xr:uid="{516DF71E-B85E-411D-8C62-6D7D163268F6}"/>
    <cellStyle name="Total 2 2 2 11" xfId="38820" xr:uid="{A48C5299-8E5A-4076-88A2-50B8E387C37C}"/>
    <cellStyle name="Total 2 2 2 12" xfId="38821" xr:uid="{201EA3F0-AF0E-47CB-AD80-F9391DB46FE7}"/>
    <cellStyle name="Total 2 2 2 13" xfId="38822" xr:uid="{C5C9017D-768C-43E0-B3D5-78F7C0F7590E}"/>
    <cellStyle name="Total 2 2 2 14" xfId="38823" xr:uid="{E6DBF249-ADF0-45E7-A64B-49A8D8C57DF1}"/>
    <cellStyle name="Total 2 2 2 15" xfId="38824" xr:uid="{9ECA1342-D3E7-4687-B15B-B5B7AD1F04C2}"/>
    <cellStyle name="Total 2 2 2 16" xfId="38825" xr:uid="{7DD339F5-6134-42E0-ABFA-BF4421C76231}"/>
    <cellStyle name="Total 2 2 2 17" xfId="38826" xr:uid="{EB21A25A-35C7-4906-B320-E2DC5B73AB6F}"/>
    <cellStyle name="Total 2 2 2 18" xfId="38827" xr:uid="{6C7FA622-AD75-43E9-AFDA-34550962882D}"/>
    <cellStyle name="Total 2 2 2 19" xfId="38828" xr:uid="{D9954F21-DD1E-4436-9E74-D946ED3C4AD7}"/>
    <cellStyle name="Total 2 2 2 2" xfId="38829" xr:uid="{82D25A38-4058-4883-BF8E-C20E2E788898}"/>
    <cellStyle name="Total 2 2 2 2 10" xfId="38830" xr:uid="{267130EF-C12E-454F-B1FB-F4A0040A2821}"/>
    <cellStyle name="Total 2 2 2 2 11" xfId="38831" xr:uid="{9325499E-0806-4A8B-97B0-9B664266E4A7}"/>
    <cellStyle name="Total 2 2 2 2 12" xfId="38832" xr:uid="{214168E7-57DB-4E33-B9EB-BC15AE10A97C}"/>
    <cellStyle name="Total 2 2 2 2 13" xfId="38833" xr:uid="{1C42A85A-37EA-476D-9286-FBCFA47FCE9B}"/>
    <cellStyle name="Total 2 2 2 2 14" xfId="38834" xr:uid="{C5C7D54A-487B-47AF-BA82-69FF32AF3FCE}"/>
    <cellStyle name="Total 2 2 2 2 15" xfId="38835" xr:uid="{5AE2383D-BAB2-4BCE-BFF3-F99DFF4AA02D}"/>
    <cellStyle name="Total 2 2 2 2 16" xfId="38836" xr:uid="{9FEB1986-BD4F-404C-841F-4DD0C1189F94}"/>
    <cellStyle name="Total 2 2 2 2 17" xfId="38837" xr:uid="{A41CF3E1-E566-43FA-A45F-C9B3C032A5F6}"/>
    <cellStyle name="Total 2 2 2 2 18" xfId="38838" xr:uid="{CA38F653-A3C1-42FD-AE83-B791A25730E2}"/>
    <cellStyle name="Total 2 2 2 2 19" xfId="38839" xr:uid="{E7B80C6D-53B3-4B77-89A3-DCCC0957AF23}"/>
    <cellStyle name="Total 2 2 2 2 2" xfId="38840" xr:uid="{C67D6524-B384-45A4-94D1-00145F80B87B}"/>
    <cellStyle name="Total 2 2 2 2 2 10" xfId="38841" xr:uid="{7E698DA7-DD58-4794-9101-CA93BB63761C}"/>
    <cellStyle name="Total 2 2 2 2 2 11" xfId="38842" xr:uid="{FDB6591B-D124-42DE-B71F-6CDBAE0143E9}"/>
    <cellStyle name="Total 2 2 2 2 2 12" xfId="38843" xr:uid="{94B783D3-5E14-4218-B88D-5330105BE79E}"/>
    <cellStyle name="Total 2 2 2 2 2 13" xfId="38844" xr:uid="{9480EF22-BB77-4B4A-88D0-2DEFB961E82F}"/>
    <cellStyle name="Total 2 2 2 2 2 14" xfId="38845" xr:uid="{E48068C1-66E4-47DD-9116-A00EB6870B48}"/>
    <cellStyle name="Total 2 2 2 2 2 15" xfId="38846" xr:uid="{336DDC9A-0435-449F-8A42-303B2BABF9F4}"/>
    <cellStyle name="Total 2 2 2 2 2 16" xfId="38847" xr:uid="{4609C39F-9E51-4CD3-ADC1-612F9FF14B3B}"/>
    <cellStyle name="Total 2 2 2 2 2 17" xfId="38848" xr:uid="{DE56F1F6-3A86-475F-8763-341087FCE5B6}"/>
    <cellStyle name="Total 2 2 2 2 2 18" xfId="38849" xr:uid="{58AE76F6-FD66-47D1-B4B2-4131EB2843D4}"/>
    <cellStyle name="Total 2 2 2 2 2 19" xfId="38850" xr:uid="{F89D789A-9B8F-40AC-9CE5-AE73230F780A}"/>
    <cellStyle name="Total 2 2 2 2 2 2" xfId="38851" xr:uid="{FB113808-3D0C-4D93-8601-1AF534331952}"/>
    <cellStyle name="Total 2 2 2 2 2 20" xfId="38852" xr:uid="{D99E0DF3-6003-44DC-A1A0-3854E56AFAB4}"/>
    <cellStyle name="Total 2 2 2 2 2 21" xfId="38853" xr:uid="{9A4BF4C6-C028-4D13-BAB5-75CA6C04739E}"/>
    <cellStyle name="Total 2 2 2 2 2 22" xfId="38854" xr:uid="{8E451AB5-F471-415F-A546-1B0A5306CAA9}"/>
    <cellStyle name="Total 2 2 2 2 2 23" xfId="38855" xr:uid="{515BB0BB-55D6-4011-B25F-671B0D345346}"/>
    <cellStyle name="Total 2 2 2 2 2 24" xfId="38856" xr:uid="{B54246AF-3441-4C79-B379-EC58AE7EAB95}"/>
    <cellStyle name="Total 2 2 2 2 2 25" xfId="38857" xr:uid="{C0A5884B-7394-480A-BFF2-6D6802086D82}"/>
    <cellStyle name="Total 2 2 2 2 2 26" xfId="38858" xr:uid="{352FD4A5-069E-496E-AAD2-8F57675FDAE6}"/>
    <cellStyle name="Total 2 2 2 2 2 27" xfId="38859" xr:uid="{1914EC95-F185-48C4-8A0C-5A47671A5F30}"/>
    <cellStyle name="Total 2 2 2 2 2 28" xfId="38860" xr:uid="{5700C442-8DD6-4788-B2AC-EC293C00C8A0}"/>
    <cellStyle name="Total 2 2 2 2 2 29" xfId="38861" xr:uid="{ED933E0B-345E-47F3-994A-7E7AFCD00904}"/>
    <cellStyle name="Total 2 2 2 2 2 3" xfId="38862" xr:uid="{1215C236-8B94-49C7-A0D8-73F656086802}"/>
    <cellStyle name="Total 2 2 2 2 2 30" xfId="38863" xr:uid="{E173661A-F7F2-445C-9340-E1D4AF2B1D2E}"/>
    <cellStyle name="Total 2 2 2 2 2 31" xfId="38864" xr:uid="{D3003DD5-D356-4967-A5A2-4096BFB5EB49}"/>
    <cellStyle name="Total 2 2 2 2 2 4" xfId="38865" xr:uid="{AA069827-D012-4323-B2E3-EC18C5BA939B}"/>
    <cellStyle name="Total 2 2 2 2 2 5" xfId="38866" xr:uid="{7F38CB05-3564-4860-B5F6-115E5E835357}"/>
    <cellStyle name="Total 2 2 2 2 2 6" xfId="38867" xr:uid="{78FA02A7-99FA-4BFB-998F-0EB581B4FF6C}"/>
    <cellStyle name="Total 2 2 2 2 2 7" xfId="38868" xr:uid="{F6E94D01-DB07-4554-83E6-006F0305BC17}"/>
    <cellStyle name="Total 2 2 2 2 2 8" xfId="38869" xr:uid="{000F438F-5202-4731-B72B-DDF80B9EB1E0}"/>
    <cellStyle name="Total 2 2 2 2 2 9" xfId="38870" xr:uid="{60EE4A25-81EE-406F-BBC2-88D3BA62ADB0}"/>
    <cellStyle name="Total 2 2 2 2 20" xfId="38871" xr:uid="{2C1A2537-290C-46DD-9AAF-6AA5DFCCCB93}"/>
    <cellStyle name="Total 2 2 2 2 21" xfId="38872" xr:uid="{897E03F0-E006-44B1-8154-C0EB8D6F0F82}"/>
    <cellStyle name="Total 2 2 2 2 22" xfId="38873" xr:uid="{6F766B93-4617-4BF1-A06D-29EFB8ED319A}"/>
    <cellStyle name="Total 2 2 2 2 23" xfId="38874" xr:uid="{CA4C7860-8710-4D04-8E50-9E5EC2603334}"/>
    <cellStyle name="Total 2 2 2 2 24" xfId="38875" xr:uid="{566A69B6-0E21-4F5E-A9D5-F027DAC91AC8}"/>
    <cellStyle name="Total 2 2 2 2 25" xfId="38876" xr:uid="{9FF291AD-E567-45F4-BFC6-B38A18630A96}"/>
    <cellStyle name="Total 2 2 2 2 26" xfId="38877" xr:uid="{663BB407-0412-4CED-86B2-F4C84A96A833}"/>
    <cellStyle name="Total 2 2 2 2 27" xfId="38878" xr:uid="{6769B2C4-7750-4E9D-B9CE-86873D26302F}"/>
    <cellStyle name="Total 2 2 2 2 28" xfId="38879" xr:uid="{C8EBEF79-C554-4083-AD86-B31ED50B2147}"/>
    <cellStyle name="Total 2 2 2 2 29" xfId="38880" xr:uid="{AA72A359-5C57-480B-AD17-41054239A0D0}"/>
    <cellStyle name="Total 2 2 2 2 3" xfId="38881" xr:uid="{66B111C9-A1CA-4936-8DCB-4A4902E20BD8}"/>
    <cellStyle name="Total 2 2 2 2 3 10" xfId="38882" xr:uid="{30243375-D68D-47E8-8601-BC5492C90C9F}"/>
    <cellStyle name="Total 2 2 2 2 3 11" xfId="38883" xr:uid="{58C2B290-35F3-461B-8409-F93CD2EC1E80}"/>
    <cellStyle name="Total 2 2 2 2 3 12" xfId="38884" xr:uid="{C6E3518E-C511-4CF6-A739-7ACAB3A8B224}"/>
    <cellStyle name="Total 2 2 2 2 3 13" xfId="38885" xr:uid="{C310B02C-14E1-46FF-9C52-AE0DCD345B47}"/>
    <cellStyle name="Total 2 2 2 2 3 14" xfId="38886" xr:uid="{D90945E4-5903-4F7E-80AE-99A503FBCB4D}"/>
    <cellStyle name="Total 2 2 2 2 3 15" xfId="38887" xr:uid="{AA7DADA4-12F6-45CF-80BB-75303B25D455}"/>
    <cellStyle name="Total 2 2 2 2 3 16" xfId="38888" xr:uid="{76B4AFD5-0208-4D2B-902C-EA1D797A70F4}"/>
    <cellStyle name="Total 2 2 2 2 3 17" xfId="38889" xr:uid="{435136C2-12D5-4DAE-AED5-BCE3687356EB}"/>
    <cellStyle name="Total 2 2 2 2 3 18" xfId="38890" xr:uid="{2F245C61-7F7D-4AF1-BF18-9DEBD9487C4E}"/>
    <cellStyle name="Total 2 2 2 2 3 19" xfId="38891" xr:uid="{9DABDB26-9E63-4B00-9862-326A6199FCDC}"/>
    <cellStyle name="Total 2 2 2 2 3 2" xfId="38892" xr:uid="{CF05278C-72DC-4483-8271-DFF875FF8BC2}"/>
    <cellStyle name="Total 2 2 2 2 3 20" xfId="38893" xr:uid="{DD4EA57F-648A-456F-B1B7-FE164002303A}"/>
    <cellStyle name="Total 2 2 2 2 3 21" xfId="38894" xr:uid="{223047C3-2356-46BB-A142-0DE48A2FEE1C}"/>
    <cellStyle name="Total 2 2 2 2 3 22" xfId="38895" xr:uid="{862C42E3-0FB2-4AA5-99E8-2BE5319DAA1D}"/>
    <cellStyle name="Total 2 2 2 2 3 23" xfId="38896" xr:uid="{235FBC87-510F-4D62-81CF-321EEA27C855}"/>
    <cellStyle name="Total 2 2 2 2 3 24" xfId="38897" xr:uid="{F7A45B16-C166-46DE-98D5-07F013EE2F47}"/>
    <cellStyle name="Total 2 2 2 2 3 25" xfId="38898" xr:uid="{64503BB6-7739-4A2A-A3AF-92296D13691E}"/>
    <cellStyle name="Total 2 2 2 2 3 26" xfId="38899" xr:uid="{BD3A42A3-9261-4473-AA88-122F49C1D7D0}"/>
    <cellStyle name="Total 2 2 2 2 3 27" xfId="38900" xr:uid="{4E7178BD-F8EC-4675-BE06-C233B93240BC}"/>
    <cellStyle name="Total 2 2 2 2 3 28" xfId="38901" xr:uid="{8349A9F3-EE56-4FDD-A53D-EEA06342E60A}"/>
    <cellStyle name="Total 2 2 2 2 3 29" xfId="38902" xr:uid="{57C1145B-9785-4D0A-885C-07E8A1ACCE32}"/>
    <cellStyle name="Total 2 2 2 2 3 3" xfId="38903" xr:uid="{D4441828-72BC-4D98-8DA0-C9617A749AF5}"/>
    <cellStyle name="Total 2 2 2 2 3 30" xfId="38904" xr:uid="{2E098336-BB38-44A6-B9B2-72E820ED3300}"/>
    <cellStyle name="Total 2 2 2 2 3 31" xfId="38905" xr:uid="{72615DF5-191C-4C1F-A935-D63B7ABE6E44}"/>
    <cellStyle name="Total 2 2 2 2 3 4" xfId="38906" xr:uid="{40D8874C-14B8-4785-BE27-4D1DBF5B3436}"/>
    <cellStyle name="Total 2 2 2 2 3 5" xfId="38907" xr:uid="{A6B3EB56-C6B7-48CF-9F92-F2E51B881221}"/>
    <cellStyle name="Total 2 2 2 2 3 6" xfId="38908" xr:uid="{4E7B5722-EFC6-44BB-86D6-D180958F3ED7}"/>
    <cellStyle name="Total 2 2 2 2 3 7" xfId="38909" xr:uid="{F1B2B836-6378-4897-9DAA-0F890C404048}"/>
    <cellStyle name="Total 2 2 2 2 3 8" xfId="38910" xr:uid="{E9242FBA-3DCE-4A5A-A73B-1DE6DAE26C0F}"/>
    <cellStyle name="Total 2 2 2 2 3 9" xfId="38911" xr:uid="{D3FDB7D8-3168-41AA-93A3-980F8D7A46D7}"/>
    <cellStyle name="Total 2 2 2 2 30" xfId="38912" xr:uid="{EC65879F-2B8B-482D-A4DE-0E107C97AFE5}"/>
    <cellStyle name="Total 2 2 2 2 31" xfId="38913" xr:uid="{00C18F32-B622-4C04-89CA-F859EB695071}"/>
    <cellStyle name="Total 2 2 2 2 32" xfId="38914" xr:uid="{19A14BAE-FD25-4710-B10E-618173CAB6D1}"/>
    <cellStyle name="Total 2 2 2 2 33" xfId="38915" xr:uid="{9B1FEA49-EDED-41DA-8647-E7E864065CCD}"/>
    <cellStyle name="Total 2 2 2 2 4" xfId="38916" xr:uid="{B9D63F92-2141-407D-97E2-AA18CB8C7C0C}"/>
    <cellStyle name="Total 2 2 2 2 5" xfId="38917" xr:uid="{01BED665-B111-41D3-B193-9A6DFF6EF463}"/>
    <cellStyle name="Total 2 2 2 2 6" xfId="38918" xr:uid="{C767535A-A792-4BCF-BA35-E07F4ED35788}"/>
    <cellStyle name="Total 2 2 2 2 7" xfId="38919" xr:uid="{E8E5619D-47E6-4C73-88B5-A7A794072353}"/>
    <cellStyle name="Total 2 2 2 2 8" xfId="38920" xr:uid="{0871CC37-8A76-4761-A268-CDA70A4D5AAB}"/>
    <cellStyle name="Total 2 2 2 2 9" xfId="38921" xr:uid="{371B7D5E-93B9-45C9-BABF-C32D70C78816}"/>
    <cellStyle name="Total 2 2 2 20" xfId="38922" xr:uid="{AB051386-2599-49C4-B129-39F58A738D8D}"/>
    <cellStyle name="Total 2 2 2 21" xfId="38923" xr:uid="{E9FA91C2-4FE9-4DEC-A3AD-521FF0ED846B}"/>
    <cellStyle name="Total 2 2 2 22" xfId="38924" xr:uid="{8293E5E1-CCD1-40DE-9427-AC5AE817D316}"/>
    <cellStyle name="Total 2 2 2 23" xfId="38925" xr:uid="{AA62B095-59E7-4C42-B383-5DDDBC28A3AE}"/>
    <cellStyle name="Total 2 2 2 24" xfId="38926" xr:uid="{E08EF453-FD2A-4F29-BEFA-64E9B6BEDB70}"/>
    <cellStyle name="Total 2 2 2 25" xfId="38927" xr:uid="{61F2D1DD-CE85-4EEB-A610-12F2CDA3F6DF}"/>
    <cellStyle name="Total 2 2 2 26" xfId="38928" xr:uid="{028F861B-8259-4BEF-BEB8-196657839051}"/>
    <cellStyle name="Total 2 2 2 27" xfId="38929" xr:uid="{B797EFCB-2402-4187-9BD4-9CB18C0662F4}"/>
    <cellStyle name="Total 2 2 2 28" xfId="38930" xr:uid="{82147197-784E-4128-8BE2-35FDEA9D61F1}"/>
    <cellStyle name="Total 2 2 2 29" xfId="38931" xr:uid="{9C1BAD48-DFE5-4E98-B97D-1466506222D2}"/>
    <cellStyle name="Total 2 2 2 3" xfId="38932" xr:uid="{F3CAC069-57D1-4352-A698-22D309AF608D}"/>
    <cellStyle name="Total 2 2 2 3 10" xfId="38933" xr:uid="{535A08BE-F459-4583-A660-F0FAD67084F6}"/>
    <cellStyle name="Total 2 2 2 3 11" xfId="38934" xr:uid="{FA97B70F-549A-4B51-B332-B24FF8135D57}"/>
    <cellStyle name="Total 2 2 2 3 12" xfId="38935" xr:uid="{B8F9581E-FD62-47EE-A105-9F9D13E6DF0C}"/>
    <cellStyle name="Total 2 2 2 3 13" xfId="38936" xr:uid="{BF57BC7E-C777-46A8-B99B-EA7B6177D3B7}"/>
    <cellStyle name="Total 2 2 2 3 14" xfId="38937" xr:uid="{AB330237-93C4-4FF7-A54D-29E97976CA25}"/>
    <cellStyle name="Total 2 2 2 3 15" xfId="38938" xr:uid="{17D98356-EDBF-42F2-8598-6D8D441DC525}"/>
    <cellStyle name="Total 2 2 2 3 16" xfId="38939" xr:uid="{796FFF6A-64E9-4E84-A1F0-309234121579}"/>
    <cellStyle name="Total 2 2 2 3 17" xfId="38940" xr:uid="{BE58FB54-9770-4A7D-A520-33DACA5B44F2}"/>
    <cellStyle name="Total 2 2 2 3 18" xfId="38941" xr:uid="{D6FACC69-A04D-4117-B2F9-E451FEB65B02}"/>
    <cellStyle name="Total 2 2 2 3 19" xfId="38942" xr:uid="{092ACFF9-5595-44E5-9E89-AFE1FB10BC8B}"/>
    <cellStyle name="Total 2 2 2 3 2" xfId="38943" xr:uid="{391B123D-F10A-4353-850F-0F71FB0D1058}"/>
    <cellStyle name="Total 2 2 2 3 2 10" xfId="38944" xr:uid="{8EEB823D-C6E5-4184-9A8C-C3FE91003A50}"/>
    <cellStyle name="Total 2 2 2 3 2 11" xfId="38945" xr:uid="{BCD60C3C-82E5-47A5-9AD1-DE50BFED50F6}"/>
    <cellStyle name="Total 2 2 2 3 2 12" xfId="38946" xr:uid="{EEF2D6CF-2235-48B4-9CE0-EAA78B2DCC73}"/>
    <cellStyle name="Total 2 2 2 3 2 13" xfId="38947" xr:uid="{1F2EEAF1-39FE-4C37-BE43-99BB12762FD2}"/>
    <cellStyle name="Total 2 2 2 3 2 14" xfId="38948" xr:uid="{353148D5-68A2-49B3-8AD8-964C0365B676}"/>
    <cellStyle name="Total 2 2 2 3 2 15" xfId="38949" xr:uid="{8E5AF8E5-D889-4C92-84C7-CD9F388A9A49}"/>
    <cellStyle name="Total 2 2 2 3 2 16" xfId="38950" xr:uid="{8007A771-690C-459B-8F31-0A3A7CCE869B}"/>
    <cellStyle name="Total 2 2 2 3 2 17" xfId="38951" xr:uid="{26CF39CF-F8B0-4D0B-A937-A1D1E2F6D2BD}"/>
    <cellStyle name="Total 2 2 2 3 2 18" xfId="38952" xr:uid="{63BEFE38-9AD4-4B8B-8D06-6821B5FE7D02}"/>
    <cellStyle name="Total 2 2 2 3 2 19" xfId="38953" xr:uid="{FFFF6ABE-C120-48E1-8022-6474618D69E1}"/>
    <cellStyle name="Total 2 2 2 3 2 2" xfId="38954" xr:uid="{0190AAA0-4E80-4342-A8FB-B3D43707E6B9}"/>
    <cellStyle name="Total 2 2 2 3 2 20" xfId="38955" xr:uid="{02CEC22E-94A6-4BD6-AC80-8483403DB8CF}"/>
    <cellStyle name="Total 2 2 2 3 2 21" xfId="38956" xr:uid="{044B6810-3BAB-4384-B753-FFEA8AD60227}"/>
    <cellStyle name="Total 2 2 2 3 2 22" xfId="38957" xr:uid="{A4F8361D-F94A-469C-89E5-08E332B5BEC8}"/>
    <cellStyle name="Total 2 2 2 3 2 23" xfId="38958" xr:uid="{4CCA4AF6-15AA-465E-B9AC-36CB4166ACAA}"/>
    <cellStyle name="Total 2 2 2 3 2 24" xfId="38959" xr:uid="{05833095-070F-4CC2-82AA-528C4900B4EC}"/>
    <cellStyle name="Total 2 2 2 3 2 25" xfId="38960" xr:uid="{CBC189E9-26CE-420F-A65C-D25C0C7F066F}"/>
    <cellStyle name="Total 2 2 2 3 2 26" xfId="38961" xr:uid="{7F0956F1-733F-470F-92EB-2688D849DD29}"/>
    <cellStyle name="Total 2 2 2 3 2 27" xfId="38962" xr:uid="{777A0F31-42C9-4183-87B9-F358D4993E44}"/>
    <cellStyle name="Total 2 2 2 3 2 28" xfId="38963" xr:uid="{1647170C-B478-47F9-9E57-DE9CA2A37CF5}"/>
    <cellStyle name="Total 2 2 2 3 2 29" xfId="38964" xr:uid="{6A5621BB-2AF1-4030-8F39-29A98E507E84}"/>
    <cellStyle name="Total 2 2 2 3 2 3" xfId="38965" xr:uid="{D4940D5D-6C5E-486E-9D1D-A066586EE075}"/>
    <cellStyle name="Total 2 2 2 3 2 30" xfId="38966" xr:uid="{6808EA06-1904-4DFB-AC6E-4C35FE5A3F0D}"/>
    <cellStyle name="Total 2 2 2 3 2 31" xfId="38967" xr:uid="{FC891A66-AD12-4224-A822-993C2353FE8C}"/>
    <cellStyle name="Total 2 2 2 3 2 4" xfId="38968" xr:uid="{32EB415B-CF4D-44F1-9B1A-B725DC5948D7}"/>
    <cellStyle name="Total 2 2 2 3 2 5" xfId="38969" xr:uid="{9B02D7EC-948E-4474-985E-518EF74F5EE4}"/>
    <cellStyle name="Total 2 2 2 3 2 6" xfId="38970" xr:uid="{151216D7-535C-420E-AFAE-481D517C1535}"/>
    <cellStyle name="Total 2 2 2 3 2 7" xfId="38971" xr:uid="{BAE825DF-972A-466B-9AA0-1A88474F6B7E}"/>
    <cellStyle name="Total 2 2 2 3 2 8" xfId="38972" xr:uid="{EBE30C49-8582-4277-94E5-1F8C70819BF5}"/>
    <cellStyle name="Total 2 2 2 3 2 9" xfId="38973" xr:uid="{6BFC71FA-12B2-46F4-AA3A-FA8DCBB389A0}"/>
    <cellStyle name="Total 2 2 2 3 20" xfId="38974" xr:uid="{898FD43A-2434-4739-BA24-26D39742D804}"/>
    <cellStyle name="Total 2 2 2 3 21" xfId="38975" xr:uid="{1A1FA927-20ED-45ED-BCA4-DF9BF689C1F2}"/>
    <cellStyle name="Total 2 2 2 3 22" xfId="38976" xr:uid="{35E4CCB6-0783-44A3-BB87-EE39D292F3A9}"/>
    <cellStyle name="Total 2 2 2 3 23" xfId="38977" xr:uid="{0FBB15C2-BD42-4FC4-950E-5A28C966FD3A}"/>
    <cellStyle name="Total 2 2 2 3 24" xfId="38978" xr:uid="{8185EE81-D183-4CEA-966B-6C4079620E0D}"/>
    <cellStyle name="Total 2 2 2 3 25" xfId="38979" xr:uid="{6703F9AF-E37F-4CF2-A0EF-BD29EE70666E}"/>
    <cellStyle name="Total 2 2 2 3 26" xfId="38980" xr:uid="{FE43FB8C-29DB-4F33-BC58-BED3990614E2}"/>
    <cellStyle name="Total 2 2 2 3 27" xfId="38981" xr:uid="{4B520873-BE8B-4364-9AAC-3D0910F41C83}"/>
    <cellStyle name="Total 2 2 2 3 28" xfId="38982" xr:uid="{4AC7EF40-9EA0-4C4A-8D4F-BCA1D55EF18A}"/>
    <cellStyle name="Total 2 2 2 3 29" xfId="38983" xr:uid="{6A3541B9-F42C-4BE4-B070-8202CA12840F}"/>
    <cellStyle name="Total 2 2 2 3 3" xfId="38984" xr:uid="{3D3EF69B-413A-4CB2-B6B5-EFFABA19C419}"/>
    <cellStyle name="Total 2 2 2 3 3 10" xfId="38985" xr:uid="{1DC003B9-4A8F-47FD-BA1D-DDEEE6F3141C}"/>
    <cellStyle name="Total 2 2 2 3 3 11" xfId="38986" xr:uid="{9835FDAE-976C-4FD4-B163-AE1DA7F7AFDA}"/>
    <cellStyle name="Total 2 2 2 3 3 12" xfId="38987" xr:uid="{127884CB-B1A7-41CF-B687-82F3C75E2A62}"/>
    <cellStyle name="Total 2 2 2 3 3 13" xfId="38988" xr:uid="{898770BF-23B9-4EE5-A8F0-290A5A277A2C}"/>
    <cellStyle name="Total 2 2 2 3 3 14" xfId="38989" xr:uid="{A5F6D427-D83B-4BA7-9F14-C530D76CF8AA}"/>
    <cellStyle name="Total 2 2 2 3 3 15" xfId="38990" xr:uid="{7C63CA24-940A-4DB1-86BA-C2681212B803}"/>
    <cellStyle name="Total 2 2 2 3 3 16" xfId="38991" xr:uid="{316F4B4C-EB68-41A9-A10F-1E236CDCA93E}"/>
    <cellStyle name="Total 2 2 2 3 3 17" xfId="38992" xr:uid="{14776E8F-82E3-4FFF-AEB0-842E99E74FBC}"/>
    <cellStyle name="Total 2 2 2 3 3 18" xfId="38993" xr:uid="{00CE6D15-42A5-4937-9E89-2AF435C25DF9}"/>
    <cellStyle name="Total 2 2 2 3 3 19" xfId="38994" xr:uid="{D758289B-FD39-4D52-8E21-9647B3D57B11}"/>
    <cellStyle name="Total 2 2 2 3 3 2" xfId="38995" xr:uid="{B6B289F7-EFCA-46A7-938A-F10840BEF409}"/>
    <cellStyle name="Total 2 2 2 3 3 20" xfId="38996" xr:uid="{AA4C4149-3B50-4D34-AEED-D6BB9109FA13}"/>
    <cellStyle name="Total 2 2 2 3 3 21" xfId="38997" xr:uid="{EDA5AE01-9F72-48B2-B740-3081FED9D9E7}"/>
    <cellStyle name="Total 2 2 2 3 3 22" xfId="38998" xr:uid="{B7A121E0-7AC8-4927-AEAD-C87AE89F0CA3}"/>
    <cellStyle name="Total 2 2 2 3 3 23" xfId="38999" xr:uid="{6AB882E2-C624-4E3D-B7E6-311697D9CFEB}"/>
    <cellStyle name="Total 2 2 2 3 3 24" xfId="39000" xr:uid="{DD1460D4-9C00-4C21-8ADB-A6F48F2D3C0D}"/>
    <cellStyle name="Total 2 2 2 3 3 25" xfId="39001" xr:uid="{F05DDB0F-42F3-4AD2-B26F-9767542DC17E}"/>
    <cellStyle name="Total 2 2 2 3 3 26" xfId="39002" xr:uid="{BF42E774-3629-4822-B649-A56F86DD0767}"/>
    <cellStyle name="Total 2 2 2 3 3 27" xfId="39003" xr:uid="{94F62CB6-E2BF-4C28-947D-6E11666B7E3C}"/>
    <cellStyle name="Total 2 2 2 3 3 28" xfId="39004" xr:uid="{34166DA5-AA70-4334-BB50-18FC9902D6B9}"/>
    <cellStyle name="Total 2 2 2 3 3 29" xfId="39005" xr:uid="{52A0F503-09FC-4500-BAAC-8C65B5C53D45}"/>
    <cellStyle name="Total 2 2 2 3 3 3" xfId="39006" xr:uid="{1076981F-79FC-4172-A09A-450E0220263F}"/>
    <cellStyle name="Total 2 2 2 3 3 30" xfId="39007" xr:uid="{101BD808-170A-448E-A456-B780D827A5CA}"/>
    <cellStyle name="Total 2 2 2 3 3 31" xfId="39008" xr:uid="{FE4573A5-2DCE-4B1D-B7E2-A1ED69E71921}"/>
    <cellStyle name="Total 2 2 2 3 3 4" xfId="39009" xr:uid="{1D760E86-962A-44D3-A4B8-EC48417D5469}"/>
    <cellStyle name="Total 2 2 2 3 3 5" xfId="39010" xr:uid="{0877322B-04B3-4A7C-B24A-38ABC7E4692C}"/>
    <cellStyle name="Total 2 2 2 3 3 6" xfId="39011" xr:uid="{A20CB608-C540-4894-8BB4-783EEC9A6A48}"/>
    <cellStyle name="Total 2 2 2 3 3 7" xfId="39012" xr:uid="{3BCBC9C9-E286-44FB-8A75-39958F7ABABE}"/>
    <cellStyle name="Total 2 2 2 3 3 8" xfId="39013" xr:uid="{22FF2509-ECDF-4D8F-9268-7BD73BCD5BBF}"/>
    <cellStyle name="Total 2 2 2 3 3 9" xfId="39014" xr:uid="{17CC29BF-389C-49B6-AD26-110BE1AA4F2B}"/>
    <cellStyle name="Total 2 2 2 3 30" xfId="39015" xr:uid="{16E1BDF0-22A7-46D0-A9A4-057EE70DAE44}"/>
    <cellStyle name="Total 2 2 2 3 31" xfId="39016" xr:uid="{39F424F9-6632-4FC2-846F-C6F20DBA6737}"/>
    <cellStyle name="Total 2 2 2 3 32" xfId="39017" xr:uid="{740C4FE7-804B-41BA-B9AB-8EBD88F24DE5}"/>
    <cellStyle name="Total 2 2 2 3 33" xfId="39018" xr:uid="{ED8BCFBC-CA49-4DBF-B4DD-87801E4112AF}"/>
    <cellStyle name="Total 2 2 2 3 4" xfId="39019" xr:uid="{6F093859-6DCD-4101-8196-044032E9BB9B}"/>
    <cellStyle name="Total 2 2 2 3 5" xfId="39020" xr:uid="{1E78BC4F-3127-4B6F-B68A-852784C85981}"/>
    <cellStyle name="Total 2 2 2 3 6" xfId="39021" xr:uid="{7AEFFF0D-34A7-46D6-9CFD-E1C991C36C06}"/>
    <cellStyle name="Total 2 2 2 3 7" xfId="39022" xr:uid="{B1512A99-2852-4CA7-8605-C033797D9CFC}"/>
    <cellStyle name="Total 2 2 2 3 8" xfId="39023" xr:uid="{C8D0A8BB-6E76-4B29-BF20-1E2031FE7C06}"/>
    <cellStyle name="Total 2 2 2 3 9" xfId="39024" xr:uid="{F8C86361-98E7-43E6-A98D-ACFB23531257}"/>
    <cellStyle name="Total 2 2 2 30" xfId="39025" xr:uid="{9C99B71E-9715-4AD9-AA55-7131C6250C66}"/>
    <cellStyle name="Total 2 2 2 31" xfId="39026" xr:uid="{B863A396-E22D-4E23-9543-0E23176831E0}"/>
    <cellStyle name="Total 2 2 2 32" xfId="39027" xr:uid="{5B13F9ED-C669-4D0F-9DB6-F3ED13DF82F7}"/>
    <cellStyle name="Total 2 2 2 33" xfId="39028" xr:uid="{056E0C67-FB25-4F53-9C11-C48CD88D11A5}"/>
    <cellStyle name="Total 2 2 2 34" xfId="39029" xr:uid="{3359C655-C297-4170-9CE0-1075C03E5D40}"/>
    <cellStyle name="Total 2 2 2 35" xfId="39030" xr:uid="{DCB38642-AF8A-4AAB-9773-37BCF862253F}"/>
    <cellStyle name="Total 2 2 2 36" xfId="39031" xr:uid="{9B134FEF-579F-455B-B4A7-C09530A6E2E0}"/>
    <cellStyle name="Total 2 2 2 4" xfId="39032" xr:uid="{F3B7E21D-315E-4F19-9860-92AEDB09A6DE}"/>
    <cellStyle name="Total 2 2 2 4 10" xfId="39033" xr:uid="{8F14E2EB-DF7F-4C99-B3B8-334333BD8748}"/>
    <cellStyle name="Total 2 2 2 4 11" xfId="39034" xr:uid="{B9CA5EBE-B4B0-4652-9A51-139119098FF3}"/>
    <cellStyle name="Total 2 2 2 4 12" xfId="39035" xr:uid="{F820A85E-5601-4374-83A5-82BD8970F1ED}"/>
    <cellStyle name="Total 2 2 2 4 13" xfId="39036" xr:uid="{5FA91FC0-6185-479E-88F9-D57C44AF3BB2}"/>
    <cellStyle name="Total 2 2 2 4 14" xfId="39037" xr:uid="{F6E5889A-9744-4B36-BEE2-7269448ABE51}"/>
    <cellStyle name="Total 2 2 2 4 15" xfId="39038" xr:uid="{8763B995-1405-4AEB-937E-DB9354B26F95}"/>
    <cellStyle name="Total 2 2 2 4 16" xfId="39039" xr:uid="{00192BDB-F48C-4306-AEF3-123D864007DC}"/>
    <cellStyle name="Total 2 2 2 4 17" xfId="39040" xr:uid="{775239B7-F003-40ED-86F7-5205800EB6AB}"/>
    <cellStyle name="Total 2 2 2 4 18" xfId="39041" xr:uid="{1A494767-8970-4472-BD0F-6BF51E8B3B36}"/>
    <cellStyle name="Total 2 2 2 4 19" xfId="39042" xr:uid="{024007BC-9C19-4E7E-91B9-E1FCB7B16D7D}"/>
    <cellStyle name="Total 2 2 2 4 2" xfId="39043" xr:uid="{A952D0AB-5A6B-4E2A-A8C3-00D0332CD91C}"/>
    <cellStyle name="Total 2 2 2 4 2 10" xfId="39044" xr:uid="{BCACACBC-0285-4378-A0A5-D6A1D817E32F}"/>
    <cellStyle name="Total 2 2 2 4 2 11" xfId="39045" xr:uid="{9BE591F4-F8FD-4320-B1EE-DC4F6C55FF95}"/>
    <cellStyle name="Total 2 2 2 4 2 12" xfId="39046" xr:uid="{8C825AC5-2B53-4E95-AC88-7C1477991362}"/>
    <cellStyle name="Total 2 2 2 4 2 13" xfId="39047" xr:uid="{FE348902-0F61-4D17-A314-CE3D0DE93598}"/>
    <cellStyle name="Total 2 2 2 4 2 14" xfId="39048" xr:uid="{DCC8D9E3-FF08-4545-A919-3FDEC06AA4C7}"/>
    <cellStyle name="Total 2 2 2 4 2 15" xfId="39049" xr:uid="{082ECF17-F0AB-4206-AE49-E07E49B804AA}"/>
    <cellStyle name="Total 2 2 2 4 2 16" xfId="39050" xr:uid="{BFA5AD2D-F8E2-47B8-A837-43768DBFE698}"/>
    <cellStyle name="Total 2 2 2 4 2 17" xfId="39051" xr:uid="{7CAA9714-4065-41E3-ABEE-1BAADBBDED0F}"/>
    <cellStyle name="Total 2 2 2 4 2 18" xfId="39052" xr:uid="{5E7E9C06-93E4-4654-85C1-EDC1B7178C79}"/>
    <cellStyle name="Total 2 2 2 4 2 19" xfId="39053" xr:uid="{B05AB2D2-3241-439F-AC04-17521083176F}"/>
    <cellStyle name="Total 2 2 2 4 2 2" xfId="39054" xr:uid="{42AF1508-D8C5-4A92-9104-9B8F4143C04E}"/>
    <cellStyle name="Total 2 2 2 4 2 20" xfId="39055" xr:uid="{DE27929C-67CA-47E1-9313-4319E2C7DF02}"/>
    <cellStyle name="Total 2 2 2 4 2 21" xfId="39056" xr:uid="{4981FBA0-153F-426A-8614-CFF28EFC81DA}"/>
    <cellStyle name="Total 2 2 2 4 2 22" xfId="39057" xr:uid="{F95470C3-EFB3-4156-9B9E-EAF07EB346E9}"/>
    <cellStyle name="Total 2 2 2 4 2 23" xfId="39058" xr:uid="{F3AE95BC-525A-44E8-9DAA-C09E3423432E}"/>
    <cellStyle name="Total 2 2 2 4 2 24" xfId="39059" xr:uid="{D87E72B5-624A-43F9-9B95-AFFE628519F0}"/>
    <cellStyle name="Total 2 2 2 4 2 25" xfId="39060" xr:uid="{EECB50BE-D430-45DB-AE40-55A398DDE5BB}"/>
    <cellStyle name="Total 2 2 2 4 2 26" xfId="39061" xr:uid="{DE65083D-91F3-47A5-9B47-F191A8005553}"/>
    <cellStyle name="Total 2 2 2 4 2 27" xfId="39062" xr:uid="{D93535DC-CDA5-40C2-8E9C-CCE952D9F982}"/>
    <cellStyle name="Total 2 2 2 4 2 28" xfId="39063" xr:uid="{53383F9E-A7D5-4536-9E03-D648E3F0142A}"/>
    <cellStyle name="Total 2 2 2 4 2 29" xfId="39064" xr:uid="{95BA6AD8-69B3-4003-8F5F-366E241E15C4}"/>
    <cellStyle name="Total 2 2 2 4 2 3" xfId="39065" xr:uid="{5BDD91D1-D66C-4295-8AD7-EE6697F9526C}"/>
    <cellStyle name="Total 2 2 2 4 2 30" xfId="39066" xr:uid="{A90BFFAF-80E5-49E7-B5A1-7A252637C55D}"/>
    <cellStyle name="Total 2 2 2 4 2 31" xfId="39067" xr:uid="{1B8376C1-F457-4995-9F63-AEEDDFF97B7C}"/>
    <cellStyle name="Total 2 2 2 4 2 4" xfId="39068" xr:uid="{DA6FA81D-3D36-4F5A-80FB-E5678A499C48}"/>
    <cellStyle name="Total 2 2 2 4 2 5" xfId="39069" xr:uid="{2125DA4F-C4A0-46E7-97B1-2E4200722A14}"/>
    <cellStyle name="Total 2 2 2 4 2 6" xfId="39070" xr:uid="{7F352836-47C0-4CCE-B47E-7CB9EE3EB7EA}"/>
    <cellStyle name="Total 2 2 2 4 2 7" xfId="39071" xr:uid="{314F1C19-F333-4F7D-A339-5DFE01C3851E}"/>
    <cellStyle name="Total 2 2 2 4 2 8" xfId="39072" xr:uid="{932E8006-9262-4007-9727-D8879CF88AC4}"/>
    <cellStyle name="Total 2 2 2 4 2 9" xfId="39073" xr:uid="{ABA6772B-C0A6-4785-9E12-18CBE20844B8}"/>
    <cellStyle name="Total 2 2 2 4 20" xfId="39074" xr:uid="{4B9E04A4-215E-4640-91FC-7C97DD7124B8}"/>
    <cellStyle name="Total 2 2 2 4 21" xfId="39075" xr:uid="{641D4F51-4939-468C-87A3-6790CAE9E5F1}"/>
    <cellStyle name="Total 2 2 2 4 22" xfId="39076" xr:uid="{C06F55E2-9731-4684-B1C8-FECFAD271E24}"/>
    <cellStyle name="Total 2 2 2 4 23" xfId="39077" xr:uid="{68DD62CA-84D8-4BAD-9622-BE5354D9F428}"/>
    <cellStyle name="Total 2 2 2 4 24" xfId="39078" xr:uid="{6E1BB6CB-F75A-4F63-B904-5A1523573737}"/>
    <cellStyle name="Total 2 2 2 4 25" xfId="39079" xr:uid="{5A8B6A7C-C7FD-4EDA-BE2F-1197D47E9E80}"/>
    <cellStyle name="Total 2 2 2 4 26" xfId="39080" xr:uid="{F768ACF6-47E1-4891-88C6-ED9115DCD114}"/>
    <cellStyle name="Total 2 2 2 4 27" xfId="39081" xr:uid="{98564900-09AA-4962-AC6A-D2BEBEA5F6CD}"/>
    <cellStyle name="Total 2 2 2 4 28" xfId="39082" xr:uid="{FB9AA468-D920-4766-94FA-1F0CC9DA53AE}"/>
    <cellStyle name="Total 2 2 2 4 29" xfId="39083" xr:uid="{C3064757-C9CD-4067-BF8E-FB0106633D9D}"/>
    <cellStyle name="Total 2 2 2 4 3" xfId="39084" xr:uid="{1CA414E3-D456-4800-803A-688C04D609E6}"/>
    <cellStyle name="Total 2 2 2 4 3 10" xfId="39085" xr:uid="{DCFF4EC9-41E4-48A7-9F5E-88464B86C9E1}"/>
    <cellStyle name="Total 2 2 2 4 3 11" xfId="39086" xr:uid="{8D51C69B-050C-4D12-877F-A6465D5F2EC1}"/>
    <cellStyle name="Total 2 2 2 4 3 12" xfId="39087" xr:uid="{D00165E3-5992-42BE-8D7D-E4F51D3BC7F5}"/>
    <cellStyle name="Total 2 2 2 4 3 13" xfId="39088" xr:uid="{A2396A40-C80E-4B45-AE22-66932742513C}"/>
    <cellStyle name="Total 2 2 2 4 3 14" xfId="39089" xr:uid="{B3C6A78C-725F-4C41-A95B-C5FD97E83ED8}"/>
    <cellStyle name="Total 2 2 2 4 3 15" xfId="39090" xr:uid="{686A7EED-AD88-474F-BFDD-8A15C5E8E6E4}"/>
    <cellStyle name="Total 2 2 2 4 3 16" xfId="39091" xr:uid="{F4D27424-DFB6-4870-A7E2-5FEE00A72EB2}"/>
    <cellStyle name="Total 2 2 2 4 3 17" xfId="39092" xr:uid="{99715968-5D93-46A9-A85A-68CF5C812B09}"/>
    <cellStyle name="Total 2 2 2 4 3 18" xfId="39093" xr:uid="{13BE8B35-7F71-4BFE-B246-4274B13E00D5}"/>
    <cellStyle name="Total 2 2 2 4 3 19" xfId="39094" xr:uid="{B2E8016D-9706-4473-AE8C-C7BBD1585E4D}"/>
    <cellStyle name="Total 2 2 2 4 3 2" xfId="39095" xr:uid="{A2CD2418-CC56-4C41-8C11-486119FF102E}"/>
    <cellStyle name="Total 2 2 2 4 3 20" xfId="39096" xr:uid="{DC9996FA-432C-40F5-A190-E6DA4F30E89C}"/>
    <cellStyle name="Total 2 2 2 4 3 21" xfId="39097" xr:uid="{665B7CB4-204E-49B2-9000-C1BF07FDBBAA}"/>
    <cellStyle name="Total 2 2 2 4 3 22" xfId="39098" xr:uid="{0D1E3B5B-8972-4632-BCFC-17BA4AA11CF0}"/>
    <cellStyle name="Total 2 2 2 4 3 23" xfId="39099" xr:uid="{BD7F9694-D6DC-4E0B-A20E-6CD8CFAA4384}"/>
    <cellStyle name="Total 2 2 2 4 3 24" xfId="39100" xr:uid="{EEE6221F-B40F-4280-9E0F-E7E84B2C241C}"/>
    <cellStyle name="Total 2 2 2 4 3 25" xfId="39101" xr:uid="{C9081736-FFDE-4EFF-912F-4B024799D10C}"/>
    <cellStyle name="Total 2 2 2 4 3 26" xfId="39102" xr:uid="{FC67D99F-7F84-4FA0-BE04-E273121A80A1}"/>
    <cellStyle name="Total 2 2 2 4 3 27" xfId="39103" xr:uid="{818FA019-BF53-44F4-ABE5-55EFFE99248E}"/>
    <cellStyle name="Total 2 2 2 4 3 28" xfId="39104" xr:uid="{1CDDFAB3-BA8A-4CF1-9392-FFBB3C9221D7}"/>
    <cellStyle name="Total 2 2 2 4 3 29" xfId="39105" xr:uid="{D5EF0E89-5B8C-4D1A-AB08-DCF0DEF97AF0}"/>
    <cellStyle name="Total 2 2 2 4 3 3" xfId="39106" xr:uid="{F0E39D7B-068B-4348-ADFC-0FA31BAC9AAD}"/>
    <cellStyle name="Total 2 2 2 4 3 30" xfId="39107" xr:uid="{1599031D-A346-435B-987B-248C3CE15CAC}"/>
    <cellStyle name="Total 2 2 2 4 3 31" xfId="39108" xr:uid="{385383C5-431F-4452-81C5-11A1D7983844}"/>
    <cellStyle name="Total 2 2 2 4 3 4" xfId="39109" xr:uid="{55281E25-D9D5-4737-A689-C5AFB6EF5BE9}"/>
    <cellStyle name="Total 2 2 2 4 3 5" xfId="39110" xr:uid="{B172AAEF-A256-4A20-8D87-0158EE248F04}"/>
    <cellStyle name="Total 2 2 2 4 3 6" xfId="39111" xr:uid="{E21ED45A-2098-4CBE-A04E-92A3471ABDC5}"/>
    <cellStyle name="Total 2 2 2 4 3 7" xfId="39112" xr:uid="{278E319B-B24D-4850-9D80-1FBE00C43CAD}"/>
    <cellStyle name="Total 2 2 2 4 3 8" xfId="39113" xr:uid="{393B0EC4-46C0-4D1A-8C05-34CCB3612042}"/>
    <cellStyle name="Total 2 2 2 4 3 9" xfId="39114" xr:uid="{86144FE2-EEC0-49E4-B84E-9DA476C13E96}"/>
    <cellStyle name="Total 2 2 2 4 30" xfId="39115" xr:uid="{3E7540DF-8654-404C-8AFC-07E1CC6B21E6}"/>
    <cellStyle name="Total 2 2 2 4 31" xfId="39116" xr:uid="{D97C2CB6-C7EB-4BF3-BC3E-0A25763CF691}"/>
    <cellStyle name="Total 2 2 2 4 32" xfId="39117" xr:uid="{D9736730-CF88-4C20-8B64-0A06093CE473}"/>
    <cellStyle name="Total 2 2 2 4 33" xfId="39118" xr:uid="{C18F3393-8552-4B40-A64C-4024403BDC73}"/>
    <cellStyle name="Total 2 2 2 4 4" xfId="39119" xr:uid="{211C183C-5DBA-4D44-AAAE-48A29746E222}"/>
    <cellStyle name="Total 2 2 2 4 5" xfId="39120" xr:uid="{A5E3FA3D-CCE8-4CC8-8BC1-86D9BCC640DD}"/>
    <cellStyle name="Total 2 2 2 4 6" xfId="39121" xr:uid="{0561722B-95DD-4747-BE64-99AAA235CD2E}"/>
    <cellStyle name="Total 2 2 2 4 7" xfId="39122" xr:uid="{0DB92CC1-27A3-4C06-9AE1-0E0781FFF2A6}"/>
    <cellStyle name="Total 2 2 2 4 8" xfId="39123" xr:uid="{499FFCE5-76CF-4367-809D-15567237DD36}"/>
    <cellStyle name="Total 2 2 2 4 9" xfId="39124" xr:uid="{117422E0-1CCA-410E-BBD0-356A631B4E1E}"/>
    <cellStyle name="Total 2 2 2 5" xfId="39125" xr:uid="{882FF156-79E6-443D-8B0A-5AB485A8553C}"/>
    <cellStyle name="Total 2 2 2 5 10" xfId="39126" xr:uid="{3318FB91-743F-4CCA-BAFC-F9AF77C1A0C9}"/>
    <cellStyle name="Total 2 2 2 5 11" xfId="39127" xr:uid="{E54FEBDA-C0AE-4B98-933D-C870A5033028}"/>
    <cellStyle name="Total 2 2 2 5 12" xfId="39128" xr:uid="{AB8D9406-D155-4E1B-AAE2-D8110BC6665A}"/>
    <cellStyle name="Total 2 2 2 5 13" xfId="39129" xr:uid="{8ACD9FE9-A71C-45B1-ABAF-861199636072}"/>
    <cellStyle name="Total 2 2 2 5 14" xfId="39130" xr:uid="{4DAAA2AB-4FD3-43F6-BA96-600C8ED47A92}"/>
    <cellStyle name="Total 2 2 2 5 15" xfId="39131" xr:uid="{DDD6525E-1A22-46C6-863B-0CC7A4EA2959}"/>
    <cellStyle name="Total 2 2 2 5 16" xfId="39132" xr:uid="{96C7C87C-597F-4F3F-A60D-7A989DC118B0}"/>
    <cellStyle name="Total 2 2 2 5 17" xfId="39133" xr:uid="{0E6BD3ED-8750-4E9B-9D26-AAFC391BF9E0}"/>
    <cellStyle name="Total 2 2 2 5 18" xfId="39134" xr:uid="{6C59FFFA-7B55-49A0-BBE5-150C2AD62733}"/>
    <cellStyle name="Total 2 2 2 5 19" xfId="39135" xr:uid="{CE34FEA5-1DC5-4203-8B3C-D4F4B6EDBB03}"/>
    <cellStyle name="Total 2 2 2 5 2" xfId="39136" xr:uid="{F87A9ECA-2B83-4EA2-9894-195FA44F7A97}"/>
    <cellStyle name="Total 2 2 2 5 20" xfId="39137" xr:uid="{89BC0F0E-1FCE-49CF-9432-9125293155E1}"/>
    <cellStyle name="Total 2 2 2 5 21" xfId="39138" xr:uid="{EB65B305-E581-419D-B608-2C9F10295907}"/>
    <cellStyle name="Total 2 2 2 5 22" xfId="39139" xr:uid="{318B7AA2-FB40-418A-9811-09C3EC0D526C}"/>
    <cellStyle name="Total 2 2 2 5 23" xfId="39140" xr:uid="{AE52D33E-58FD-428D-B2AB-25BF0BA7DFCA}"/>
    <cellStyle name="Total 2 2 2 5 24" xfId="39141" xr:uid="{23A4685E-EAE2-4835-A6AF-EC020D700FD5}"/>
    <cellStyle name="Total 2 2 2 5 25" xfId="39142" xr:uid="{D5D4BD54-2995-4695-B64D-19F445DE081D}"/>
    <cellStyle name="Total 2 2 2 5 26" xfId="39143" xr:uid="{2937C074-AE14-40DA-94A5-AA9966200BDD}"/>
    <cellStyle name="Total 2 2 2 5 27" xfId="39144" xr:uid="{A33F3BA7-4979-4BD5-81E0-7B5BFA0EB4F0}"/>
    <cellStyle name="Total 2 2 2 5 28" xfId="39145" xr:uid="{68356F5E-0F45-41B6-B664-77F63A7ED8E6}"/>
    <cellStyle name="Total 2 2 2 5 29" xfId="39146" xr:uid="{EF81C91D-207B-4555-A554-C1262851F110}"/>
    <cellStyle name="Total 2 2 2 5 3" xfId="39147" xr:uid="{163BDDF5-6D46-4AEB-9CCB-B17040224A32}"/>
    <cellStyle name="Total 2 2 2 5 30" xfId="39148" xr:uid="{C9307FA3-1C5C-4298-97CB-4B9D7ED9158F}"/>
    <cellStyle name="Total 2 2 2 5 31" xfId="39149" xr:uid="{B535DAF1-D78C-423C-ADD0-12E07FF01AAA}"/>
    <cellStyle name="Total 2 2 2 5 4" xfId="39150" xr:uid="{BFC70BB7-988C-4E14-9483-6453F7C64F0D}"/>
    <cellStyle name="Total 2 2 2 5 5" xfId="39151" xr:uid="{7835ADF4-AA51-45B5-8C76-B5E2B1B91429}"/>
    <cellStyle name="Total 2 2 2 5 6" xfId="39152" xr:uid="{53F3C314-5B49-4004-A706-19BF54397002}"/>
    <cellStyle name="Total 2 2 2 5 7" xfId="39153" xr:uid="{0009BA24-E486-4D2A-A227-11091DD89AF3}"/>
    <cellStyle name="Total 2 2 2 5 8" xfId="39154" xr:uid="{AAB0B27B-38D8-43F4-8608-EC628A4D3D7A}"/>
    <cellStyle name="Total 2 2 2 5 9" xfId="39155" xr:uid="{6937B16A-BE0D-4F61-91D7-2D883393197C}"/>
    <cellStyle name="Total 2 2 2 6" xfId="39156" xr:uid="{CEEF34C3-5D4B-451A-A32A-268C72816C45}"/>
    <cellStyle name="Total 2 2 2 6 10" xfId="39157" xr:uid="{C28A2E51-E2FF-449F-A7D7-0CE171FFB8EF}"/>
    <cellStyle name="Total 2 2 2 6 11" xfId="39158" xr:uid="{D861943B-7293-44CD-9D50-481230F5151E}"/>
    <cellStyle name="Total 2 2 2 6 12" xfId="39159" xr:uid="{C1AF8DDD-D9E0-40BD-9C58-06E1C8B0BE76}"/>
    <cellStyle name="Total 2 2 2 6 13" xfId="39160" xr:uid="{BE3A2BA6-BD46-4254-9460-F7513238AEE2}"/>
    <cellStyle name="Total 2 2 2 6 14" xfId="39161" xr:uid="{58261C30-33C0-44E7-A266-D79828836181}"/>
    <cellStyle name="Total 2 2 2 6 15" xfId="39162" xr:uid="{617684C6-5756-43BF-B8E6-A3344E58D34C}"/>
    <cellStyle name="Total 2 2 2 6 16" xfId="39163" xr:uid="{0E77A891-E176-4DF9-A036-D8CCEE0DA696}"/>
    <cellStyle name="Total 2 2 2 6 17" xfId="39164" xr:uid="{BF9AAD47-3A40-4468-A021-A19639AC8DB2}"/>
    <cellStyle name="Total 2 2 2 6 18" xfId="39165" xr:uid="{91D40111-026C-49EE-9663-718920B1469C}"/>
    <cellStyle name="Total 2 2 2 6 19" xfId="39166" xr:uid="{E633D013-FB92-458A-B275-52DC012A0BA7}"/>
    <cellStyle name="Total 2 2 2 6 2" xfId="39167" xr:uid="{7A69F7F0-17DA-4468-A81D-991E3988DF89}"/>
    <cellStyle name="Total 2 2 2 6 20" xfId="39168" xr:uid="{1AC2CBBD-C32F-4E76-9C31-9D9B0789F926}"/>
    <cellStyle name="Total 2 2 2 6 21" xfId="39169" xr:uid="{F550A016-A20F-4039-BE87-16D7DEE1B5DD}"/>
    <cellStyle name="Total 2 2 2 6 22" xfId="39170" xr:uid="{43ECCCF8-3F3C-48DD-9B9B-451131C94F95}"/>
    <cellStyle name="Total 2 2 2 6 23" xfId="39171" xr:uid="{A4685D83-D2E3-4ACE-9C8F-168C2C4FF0B5}"/>
    <cellStyle name="Total 2 2 2 6 24" xfId="39172" xr:uid="{053FD7D8-10DF-4466-A381-B8DD8F262864}"/>
    <cellStyle name="Total 2 2 2 6 25" xfId="39173" xr:uid="{10E7C4C6-6834-46A0-8665-42D0A627DF25}"/>
    <cellStyle name="Total 2 2 2 6 26" xfId="39174" xr:uid="{6E9A5443-3350-4C44-9F9B-AFDCCE84FD44}"/>
    <cellStyle name="Total 2 2 2 6 27" xfId="39175" xr:uid="{B6411785-CA89-4F7A-9AEE-1B0729DEAA03}"/>
    <cellStyle name="Total 2 2 2 6 28" xfId="39176" xr:uid="{72820C2C-A442-4BFA-9A5D-BAFCA19B65F1}"/>
    <cellStyle name="Total 2 2 2 6 29" xfId="39177" xr:uid="{4DE6CD59-A010-4F92-9BA8-D6008A87F142}"/>
    <cellStyle name="Total 2 2 2 6 3" xfId="39178" xr:uid="{C396A6EB-3E5D-40F5-9FA5-A1B583157039}"/>
    <cellStyle name="Total 2 2 2 6 30" xfId="39179" xr:uid="{53064E2F-F93B-4EA7-91FD-AD73DE734CC5}"/>
    <cellStyle name="Total 2 2 2 6 31" xfId="39180" xr:uid="{A2A8FBC2-0406-4B4E-9388-757ED318F740}"/>
    <cellStyle name="Total 2 2 2 6 4" xfId="39181" xr:uid="{34E27990-BCB8-41FC-9061-B610BD09B102}"/>
    <cellStyle name="Total 2 2 2 6 5" xfId="39182" xr:uid="{3C3920E9-D709-4EE5-BBDB-2920D3333AF7}"/>
    <cellStyle name="Total 2 2 2 6 6" xfId="39183" xr:uid="{08A12175-8F6D-4C74-AC2B-9915460CEE8A}"/>
    <cellStyle name="Total 2 2 2 6 7" xfId="39184" xr:uid="{74A92A51-8557-4DE1-8AD5-ABD8E0A0450C}"/>
    <cellStyle name="Total 2 2 2 6 8" xfId="39185" xr:uid="{2CD00457-65C6-4422-BF4E-CE5A18A1C25E}"/>
    <cellStyle name="Total 2 2 2 6 9" xfId="39186" xr:uid="{D949E401-B500-4BE3-80E6-6360919B4CB8}"/>
    <cellStyle name="Total 2 2 2 7" xfId="39187" xr:uid="{B6601CDC-1844-4068-A5F4-F6F10500AAEF}"/>
    <cellStyle name="Total 2 2 2 8" xfId="39188" xr:uid="{6124AB80-B2F0-4BFC-ADB0-9D0BD670B39B}"/>
    <cellStyle name="Total 2 2 2 9" xfId="39189" xr:uid="{23B5169C-5241-4D1F-8215-69D8BDFC7CD1}"/>
    <cellStyle name="Total 2 2 20" xfId="39190" xr:uid="{706EEFFB-840C-4BCF-8BDA-2CEA53F43D4E}"/>
    <cellStyle name="Total 2 2 21" xfId="39191" xr:uid="{D6BF2D8C-BCF5-402B-82FB-AB4E50812C76}"/>
    <cellStyle name="Total 2 2 22" xfId="39192" xr:uid="{7B9699A8-39BB-49CB-B12A-935BEA253E4E}"/>
    <cellStyle name="Total 2 2 23" xfId="39193" xr:uid="{EB2453BD-3460-4A7F-81AA-2B7784A78F42}"/>
    <cellStyle name="Total 2 2 24" xfId="39194" xr:uid="{2A53CE6C-042E-489D-AA5A-7CFFF818E1B5}"/>
    <cellStyle name="Total 2 2 25" xfId="39195" xr:uid="{D2F2550F-11DC-42A0-895B-24B69929DFFB}"/>
    <cellStyle name="Total 2 2 26" xfId="39196" xr:uid="{CA9F174A-BDBC-4CFC-BDF0-13FB02A707B6}"/>
    <cellStyle name="Total 2 2 27" xfId="39197" xr:uid="{CEAF9E8C-EF11-46E6-8698-EC98BD555131}"/>
    <cellStyle name="Total 2 2 28" xfId="39198" xr:uid="{4D9C62D1-FFBE-4175-BAC7-EA268DB61BFB}"/>
    <cellStyle name="Total 2 2 29" xfId="39199" xr:uid="{4CAD4623-3380-433A-BCD3-73453EF37E77}"/>
    <cellStyle name="Total 2 2 3" xfId="39200" xr:uid="{265F269E-9205-4FAD-877C-F3A5F3206CD4}"/>
    <cellStyle name="Total 2 2 3 10" xfId="39201" xr:uid="{138B036C-95D7-43CD-85C1-E3B1970394D8}"/>
    <cellStyle name="Total 2 2 3 11" xfId="39202" xr:uid="{7F05768A-B88D-403B-A36C-CF9273EA7750}"/>
    <cellStyle name="Total 2 2 3 12" xfId="39203" xr:uid="{93D93B4E-5080-423F-BA77-4D6CA19AF595}"/>
    <cellStyle name="Total 2 2 3 13" xfId="39204" xr:uid="{925C10D2-5621-4DA9-AD07-8D0ADFCD101A}"/>
    <cellStyle name="Total 2 2 3 14" xfId="39205" xr:uid="{8C71C334-DA5C-4824-A3C1-B68974E67976}"/>
    <cellStyle name="Total 2 2 3 15" xfId="39206" xr:uid="{423DEEDD-CE99-488F-9A6A-E5DD2047A5A6}"/>
    <cellStyle name="Total 2 2 3 16" xfId="39207" xr:uid="{3DFB1DE6-00AB-4D03-809F-BEE706C29B90}"/>
    <cellStyle name="Total 2 2 3 17" xfId="39208" xr:uid="{B50E39CA-190F-4C1D-B951-D57076F15E7F}"/>
    <cellStyle name="Total 2 2 3 18" xfId="39209" xr:uid="{DB183315-28CA-4693-B9E2-403EDD125B92}"/>
    <cellStyle name="Total 2 2 3 19" xfId="39210" xr:uid="{31FDE044-3AD5-4937-B22A-66F065E4E263}"/>
    <cellStyle name="Total 2 2 3 2" xfId="39211" xr:uid="{B7AA190C-5B14-48DB-808D-58078F5B5250}"/>
    <cellStyle name="Total 2 2 3 2 10" xfId="39212" xr:uid="{75F29846-DEA1-4A76-9FEB-C6289FA334C0}"/>
    <cellStyle name="Total 2 2 3 2 11" xfId="39213" xr:uid="{16197D84-8417-4C98-AA44-01B5AE4F5287}"/>
    <cellStyle name="Total 2 2 3 2 12" xfId="39214" xr:uid="{D153C845-EC0A-42D9-BB23-BBC05ABFC3AC}"/>
    <cellStyle name="Total 2 2 3 2 13" xfId="39215" xr:uid="{3A8091DE-D83D-4907-8C6D-92C1FD852F2C}"/>
    <cellStyle name="Total 2 2 3 2 14" xfId="39216" xr:uid="{49DC7F91-DD5D-4567-996F-D5358E0EC472}"/>
    <cellStyle name="Total 2 2 3 2 15" xfId="39217" xr:uid="{AC52F06B-8D82-4193-966F-EAE8DD529798}"/>
    <cellStyle name="Total 2 2 3 2 16" xfId="39218" xr:uid="{BA4E6F41-6811-46E9-A78F-E8AAB5B91905}"/>
    <cellStyle name="Total 2 2 3 2 17" xfId="39219" xr:uid="{8942CCF6-BB45-47C1-A6A1-CF085AC53C8F}"/>
    <cellStyle name="Total 2 2 3 2 18" xfId="39220" xr:uid="{7F0C8AF9-9CB4-4463-87D2-8E3B9808AD26}"/>
    <cellStyle name="Total 2 2 3 2 19" xfId="39221" xr:uid="{2AA92BEC-DBF5-4352-9CF4-A1BB5BB62A7A}"/>
    <cellStyle name="Total 2 2 3 2 2" xfId="39222" xr:uid="{60720773-01B4-4401-9F64-26214AED773C}"/>
    <cellStyle name="Total 2 2 3 2 20" xfId="39223" xr:uid="{38C29BF6-D261-452E-9F47-50BCF68475FF}"/>
    <cellStyle name="Total 2 2 3 2 21" xfId="39224" xr:uid="{B2453823-2721-47B9-8205-18CC1BE9EB2B}"/>
    <cellStyle name="Total 2 2 3 2 22" xfId="39225" xr:uid="{CD1E98AB-3CCF-4F6C-9B2F-BB2F2D917245}"/>
    <cellStyle name="Total 2 2 3 2 23" xfId="39226" xr:uid="{D3498CBA-F670-448F-BDCD-1E299A650646}"/>
    <cellStyle name="Total 2 2 3 2 24" xfId="39227" xr:uid="{82AE4ADC-61DA-4F9E-BF76-FEE9F3051D12}"/>
    <cellStyle name="Total 2 2 3 2 25" xfId="39228" xr:uid="{4148EC0E-D6A0-4DD4-8B5D-3C16A932D20C}"/>
    <cellStyle name="Total 2 2 3 2 26" xfId="39229" xr:uid="{A7688972-940B-4ADA-91E9-6E2D2F5C9295}"/>
    <cellStyle name="Total 2 2 3 2 27" xfId="39230" xr:uid="{7698AB76-4931-4EAB-AE39-22C13E9FB9B4}"/>
    <cellStyle name="Total 2 2 3 2 28" xfId="39231" xr:uid="{E940F08C-4ADC-4E53-9372-C703A89D96D5}"/>
    <cellStyle name="Total 2 2 3 2 29" xfId="39232" xr:uid="{FABE4BF8-CF78-419C-B791-33C22AAA9D45}"/>
    <cellStyle name="Total 2 2 3 2 3" xfId="39233" xr:uid="{4074EF0D-7C76-4331-BE86-C7CCA3A819C5}"/>
    <cellStyle name="Total 2 2 3 2 30" xfId="39234" xr:uid="{1D7081FF-7E4B-42BC-9AB8-784948A5671F}"/>
    <cellStyle name="Total 2 2 3 2 31" xfId="39235" xr:uid="{D869E145-9927-4934-865D-BB6395D36D7F}"/>
    <cellStyle name="Total 2 2 3 2 4" xfId="39236" xr:uid="{78DFE086-3485-4542-A12E-36B27DE4F2B2}"/>
    <cellStyle name="Total 2 2 3 2 5" xfId="39237" xr:uid="{9C4C2C05-FACD-4301-B48A-5D2C533465CD}"/>
    <cellStyle name="Total 2 2 3 2 6" xfId="39238" xr:uid="{2A7D562B-DE70-4A36-BB43-F79A8E65DA20}"/>
    <cellStyle name="Total 2 2 3 2 7" xfId="39239" xr:uid="{90EF004F-EE56-43B5-90D6-8367BA3176A7}"/>
    <cellStyle name="Total 2 2 3 2 8" xfId="39240" xr:uid="{54FB52FD-0819-43AE-869A-218CE31105DA}"/>
    <cellStyle name="Total 2 2 3 2 9" xfId="39241" xr:uid="{9AD49B53-0DB7-471E-9736-BFF030DA0EAD}"/>
    <cellStyle name="Total 2 2 3 20" xfId="39242" xr:uid="{A080D6A2-130D-4EDE-844F-907612C762F2}"/>
    <cellStyle name="Total 2 2 3 21" xfId="39243" xr:uid="{5C07A2D2-AED6-430A-83FD-95AB994FBC7B}"/>
    <cellStyle name="Total 2 2 3 22" xfId="39244" xr:uid="{AA186993-6C66-4CF8-8F11-6ADD6A6D52A5}"/>
    <cellStyle name="Total 2 2 3 23" xfId="39245" xr:uid="{F18CA00B-BDD6-499A-9E9C-6A16977843FE}"/>
    <cellStyle name="Total 2 2 3 24" xfId="39246" xr:uid="{2A0F61D1-028B-4A93-8E43-D73203043587}"/>
    <cellStyle name="Total 2 2 3 25" xfId="39247" xr:uid="{43D39820-C073-49AD-8263-B175360D4299}"/>
    <cellStyle name="Total 2 2 3 26" xfId="39248" xr:uid="{62101900-5FAA-4F02-8AFA-09647B67A7CF}"/>
    <cellStyle name="Total 2 2 3 27" xfId="39249" xr:uid="{8CF8624A-E9E1-4519-98F9-65C13C32FFBC}"/>
    <cellStyle name="Total 2 2 3 28" xfId="39250" xr:uid="{FA3E156E-551A-43E8-926A-814F56878E5D}"/>
    <cellStyle name="Total 2 2 3 29" xfId="39251" xr:uid="{B892EACC-5B13-461C-A80B-1768D8EFF069}"/>
    <cellStyle name="Total 2 2 3 3" xfId="39252" xr:uid="{81F6AB24-0681-4914-865E-A692875526BE}"/>
    <cellStyle name="Total 2 2 3 3 10" xfId="39253" xr:uid="{4A6519C7-822B-4BF1-8183-CA7AB6F01DEC}"/>
    <cellStyle name="Total 2 2 3 3 11" xfId="39254" xr:uid="{834B3066-13AA-43DD-BAF2-E6DAC21EE06D}"/>
    <cellStyle name="Total 2 2 3 3 12" xfId="39255" xr:uid="{514F5BFB-360F-4D40-9796-2FB65132258D}"/>
    <cellStyle name="Total 2 2 3 3 13" xfId="39256" xr:uid="{7955EEE5-B62C-48BA-9662-ED211ECDE8AD}"/>
    <cellStyle name="Total 2 2 3 3 14" xfId="39257" xr:uid="{857BE294-00B6-498A-AC28-1E9E8BC2E7D0}"/>
    <cellStyle name="Total 2 2 3 3 15" xfId="39258" xr:uid="{165AC8DA-EB99-4C54-8935-B1DBBBA20A5A}"/>
    <cellStyle name="Total 2 2 3 3 16" xfId="39259" xr:uid="{BDE5BFD8-9BFF-421E-ABA5-10760731201D}"/>
    <cellStyle name="Total 2 2 3 3 17" xfId="39260" xr:uid="{C0CC32B4-CF0A-4773-BE3D-F25DB648DE3D}"/>
    <cellStyle name="Total 2 2 3 3 18" xfId="39261" xr:uid="{50606357-9E72-4DDD-98F1-099E53C818A6}"/>
    <cellStyle name="Total 2 2 3 3 19" xfId="39262" xr:uid="{C8138636-548C-4C03-BB85-678E060E5A7C}"/>
    <cellStyle name="Total 2 2 3 3 2" xfId="39263" xr:uid="{6571B3F1-1997-4318-9E22-5CC2FFF0B270}"/>
    <cellStyle name="Total 2 2 3 3 20" xfId="39264" xr:uid="{1B9CE68F-024F-4213-9F96-7B77D700C183}"/>
    <cellStyle name="Total 2 2 3 3 21" xfId="39265" xr:uid="{5B951642-9175-435A-A122-241E695F9254}"/>
    <cellStyle name="Total 2 2 3 3 22" xfId="39266" xr:uid="{A2ECA8AB-D66D-4D72-850B-FFCDE4DC8015}"/>
    <cellStyle name="Total 2 2 3 3 23" xfId="39267" xr:uid="{8BAAE35E-863D-4EC1-8E9D-80631795515F}"/>
    <cellStyle name="Total 2 2 3 3 24" xfId="39268" xr:uid="{A0E704A9-E842-4D23-9D10-72BE440D3AF2}"/>
    <cellStyle name="Total 2 2 3 3 25" xfId="39269" xr:uid="{675109E9-B98C-4B55-AA4D-95E528DC71C4}"/>
    <cellStyle name="Total 2 2 3 3 26" xfId="39270" xr:uid="{0EBBA603-9925-46BD-B8AC-655B33986199}"/>
    <cellStyle name="Total 2 2 3 3 27" xfId="39271" xr:uid="{DE75F56D-9F6D-4791-9BB4-286A1A7E1163}"/>
    <cellStyle name="Total 2 2 3 3 28" xfId="39272" xr:uid="{FE2BAB3E-426A-4649-BF89-F29B553AF23B}"/>
    <cellStyle name="Total 2 2 3 3 29" xfId="39273" xr:uid="{BD09C4ED-23C2-4FC7-9716-47701BFDDA1C}"/>
    <cellStyle name="Total 2 2 3 3 3" xfId="39274" xr:uid="{855C92A8-CA9C-401C-9B80-421FB782FBF0}"/>
    <cellStyle name="Total 2 2 3 3 30" xfId="39275" xr:uid="{E0EFB4D9-A4B0-4CC3-98B3-8AC02E4FE9F6}"/>
    <cellStyle name="Total 2 2 3 3 31" xfId="39276" xr:uid="{296D3B00-4BD6-439F-8693-456337119CCE}"/>
    <cellStyle name="Total 2 2 3 3 4" xfId="39277" xr:uid="{462151D0-E4B7-4D1A-94AC-A8C8DB571F42}"/>
    <cellStyle name="Total 2 2 3 3 5" xfId="39278" xr:uid="{FA130D0A-9613-46D6-85F2-E60E993E4D99}"/>
    <cellStyle name="Total 2 2 3 3 6" xfId="39279" xr:uid="{21EBCF0E-C943-445D-916D-4CA63BB7DDDA}"/>
    <cellStyle name="Total 2 2 3 3 7" xfId="39280" xr:uid="{9E933A66-3F35-4436-9BB4-6838CA9F9771}"/>
    <cellStyle name="Total 2 2 3 3 8" xfId="39281" xr:uid="{2D099B5E-048F-4EDE-87A9-CB05E948D6C3}"/>
    <cellStyle name="Total 2 2 3 3 9" xfId="39282" xr:uid="{DF402516-D6EC-473F-BCE8-447DFAA87885}"/>
    <cellStyle name="Total 2 2 3 30" xfId="39283" xr:uid="{F137F86B-8A2C-4D30-8635-4653EF7AC4B0}"/>
    <cellStyle name="Total 2 2 3 31" xfId="39284" xr:uid="{5ECC56E6-779A-44C3-9E2A-1F983DD7C472}"/>
    <cellStyle name="Total 2 2 3 32" xfId="39285" xr:uid="{71B4583C-A2F5-48AB-9E4E-1C1E7D335E6E}"/>
    <cellStyle name="Total 2 2 3 33" xfId="39286" xr:uid="{1C9815EF-BC66-43A1-84EF-9C41CCD7FE95}"/>
    <cellStyle name="Total 2 2 3 4" xfId="39287" xr:uid="{5BC93C4C-5EEE-430C-B3F9-6AEC14557B27}"/>
    <cellStyle name="Total 2 2 3 5" xfId="39288" xr:uid="{B492E8F5-B47A-4780-9910-5BA20F1B187B}"/>
    <cellStyle name="Total 2 2 3 6" xfId="39289" xr:uid="{4960501A-3C2D-47D9-85E8-F478FAD7FC14}"/>
    <cellStyle name="Total 2 2 3 7" xfId="39290" xr:uid="{5C815B7A-0770-4ED0-848D-7C5B622FAAB5}"/>
    <cellStyle name="Total 2 2 3 8" xfId="39291" xr:uid="{69F6D18B-C105-4866-B674-D56BE60837E3}"/>
    <cellStyle name="Total 2 2 3 9" xfId="39292" xr:uid="{4F8B0740-8E17-4D5B-AB5B-1188C5FF9403}"/>
    <cellStyle name="Total 2 2 30" xfId="39293" xr:uid="{945035F2-4CC5-45C0-8530-A5055233E3DD}"/>
    <cellStyle name="Total 2 2 31" xfId="39294" xr:uid="{57BFF582-CCDA-4E14-8F4A-2EEFA45898C2}"/>
    <cellStyle name="Total 2 2 32" xfId="39295" xr:uid="{F40D5392-5810-424F-A075-AB87FA3607C0}"/>
    <cellStyle name="Total 2 2 33" xfId="39296" xr:uid="{46A8494C-7F35-4D7D-9467-7216B4313559}"/>
    <cellStyle name="Total 2 2 34" xfId="39297" xr:uid="{B1415492-2CFE-4D43-9777-136C753B8E22}"/>
    <cellStyle name="Total 2 2 35" xfId="39298" xr:uid="{9E0459F9-4C07-4D55-B660-BD7749F85908}"/>
    <cellStyle name="Total 2 2 36" xfId="39299" xr:uid="{C9F98169-EFCD-4D03-BBBC-0842439D9B25}"/>
    <cellStyle name="Total 2 2 37" xfId="39300" xr:uid="{8FBDD0F4-57FF-4196-94AE-AF33A388AF40}"/>
    <cellStyle name="Total 2 2 4" xfId="39301" xr:uid="{ADAB00F3-016F-4D8A-BBA2-957361BDCB47}"/>
    <cellStyle name="Total 2 2 4 10" xfId="39302" xr:uid="{8624FCB2-937D-4A9C-B6E3-EEF6443A06F2}"/>
    <cellStyle name="Total 2 2 4 11" xfId="39303" xr:uid="{C10F9232-10C2-490F-87E5-8794ECB007E3}"/>
    <cellStyle name="Total 2 2 4 12" xfId="39304" xr:uid="{7C5E90B4-2B8A-4DF8-8AD6-7E7E46F70BEE}"/>
    <cellStyle name="Total 2 2 4 13" xfId="39305" xr:uid="{164277EA-B557-4650-B4D3-5565219053C0}"/>
    <cellStyle name="Total 2 2 4 14" xfId="39306" xr:uid="{E92F0DD3-8718-4C9B-9B34-93FB42A2B978}"/>
    <cellStyle name="Total 2 2 4 15" xfId="39307" xr:uid="{55396BB4-AACC-4C8E-BEA4-4DD2EC257194}"/>
    <cellStyle name="Total 2 2 4 16" xfId="39308" xr:uid="{D06CAFCD-4ECF-4761-BB1B-7E8F8BAE7F30}"/>
    <cellStyle name="Total 2 2 4 17" xfId="39309" xr:uid="{26FF2474-ECEC-4C15-B13E-7B3831C0E5F2}"/>
    <cellStyle name="Total 2 2 4 18" xfId="39310" xr:uid="{931C2B66-466D-4AC0-8090-24EFFB37A267}"/>
    <cellStyle name="Total 2 2 4 19" xfId="39311" xr:uid="{877C79C7-FE11-4AB7-80C5-C04E622EC672}"/>
    <cellStyle name="Total 2 2 4 2" xfId="39312" xr:uid="{99CC3018-2DB1-4C53-AD49-AD0B46E063C8}"/>
    <cellStyle name="Total 2 2 4 2 10" xfId="39313" xr:uid="{D5047667-8A37-44B3-9D9F-52966492AB62}"/>
    <cellStyle name="Total 2 2 4 2 11" xfId="39314" xr:uid="{8E1D7CE1-31AD-43D4-A12D-DE430530214B}"/>
    <cellStyle name="Total 2 2 4 2 12" xfId="39315" xr:uid="{7D25B757-0E74-4C4D-99AB-4464F2E022F7}"/>
    <cellStyle name="Total 2 2 4 2 13" xfId="39316" xr:uid="{DAD114D8-5037-4C61-908A-FAF14AF02CE4}"/>
    <cellStyle name="Total 2 2 4 2 14" xfId="39317" xr:uid="{08A0D1F0-EA1F-4126-8626-514B3E9D8F76}"/>
    <cellStyle name="Total 2 2 4 2 15" xfId="39318" xr:uid="{139EC893-1059-44B3-BE20-7B153A03FA6B}"/>
    <cellStyle name="Total 2 2 4 2 16" xfId="39319" xr:uid="{81E4072B-10A2-4D3E-BB0C-97663AED2E53}"/>
    <cellStyle name="Total 2 2 4 2 17" xfId="39320" xr:uid="{9E3CCC18-FFDD-47F6-803E-1B4676CE8C9E}"/>
    <cellStyle name="Total 2 2 4 2 18" xfId="39321" xr:uid="{6FF4BDA3-5C34-41D5-AEC0-3C804D3110B9}"/>
    <cellStyle name="Total 2 2 4 2 19" xfId="39322" xr:uid="{EC5254A9-5157-4245-83B7-A1C608CEF5A1}"/>
    <cellStyle name="Total 2 2 4 2 2" xfId="39323" xr:uid="{D04E8197-DF23-424E-B679-FA1123B343D1}"/>
    <cellStyle name="Total 2 2 4 2 20" xfId="39324" xr:uid="{31CC80E8-6BF2-4FD1-BCDD-F1867BFB2517}"/>
    <cellStyle name="Total 2 2 4 2 21" xfId="39325" xr:uid="{D0DF352B-5E67-4E17-8BF4-77348919C988}"/>
    <cellStyle name="Total 2 2 4 2 22" xfId="39326" xr:uid="{2DF7D0DB-AD63-4DA3-8E63-344C6ECF6E1E}"/>
    <cellStyle name="Total 2 2 4 2 23" xfId="39327" xr:uid="{13A974B5-5182-4980-BE70-01064B3D2C48}"/>
    <cellStyle name="Total 2 2 4 2 24" xfId="39328" xr:uid="{C221CB24-C13D-47E0-A11A-23E59D2A18EC}"/>
    <cellStyle name="Total 2 2 4 2 25" xfId="39329" xr:uid="{12B6897F-040E-40E7-8D7F-9EBD49D51AC0}"/>
    <cellStyle name="Total 2 2 4 2 26" xfId="39330" xr:uid="{CC92AB67-7B6A-43E0-A49D-99C2D78D6212}"/>
    <cellStyle name="Total 2 2 4 2 27" xfId="39331" xr:uid="{488C17B1-2B18-47D0-B974-B77AA402C09D}"/>
    <cellStyle name="Total 2 2 4 2 28" xfId="39332" xr:uid="{7D699AC6-5E2D-43EC-A232-E0A99E7A4146}"/>
    <cellStyle name="Total 2 2 4 2 29" xfId="39333" xr:uid="{77C80D7E-6C48-4953-8A5E-B57CDE4E6B8C}"/>
    <cellStyle name="Total 2 2 4 2 3" xfId="39334" xr:uid="{3E6A5A4C-92FB-48F2-A808-7C643F6B17B8}"/>
    <cellStyle name="Total 2 2 4 2 30" xfId="39335" xr:uid="{434FAC7C-15F1-4805-A0A1-AE3C0FBAE6B0}"/>
    <cellStyle name="Total 2 2 4 2 31" xfId="39336" xr:uid="{B04540E4-D5FE-4068-95FD-734E8B7520C5}"/>
    <cellStyle name="Total 2 2 4 2 4" xfId="39337" xr:uid="{D8635C8F-8BCA-4F71-8CD7-70AC71EA63FE}"/>
    <cellStyle name="Total 2 2 4 2 5" xfId="39338" xr:uid="{BC38033D-EA3B-44B4-A46E-B2582AA0D420}"/>
    <cellStyle name="Total 2 2 4 2 6" xfId="39339" xr:uid="{1874B5B5-2CB0-4E4B-913A-DAB5375B5008}"/>
    <cellStyle name="Total 2 2 4 2 7" xfId="39340" xr:uid="{007DABDE-0A06-42DF-9925-2689E87EA837}"/>
    <cellStyle name="Total 2 2 4 2 8" xfId="39341" xr:uid="{22DB6C1B-5BB6-4CC9-91B5-B7D0C8D3FBA2}"/>
    <cellStyle name="Total 2 2 4 2 9" xfId="39342" xr:uid="{1A5A88A9-951F-4A6A-8320-E9C83AD02357}"/>
    <cellStyle name="Total 2 2 4 20" xfId="39343" xr:uid="{F8F07E82-CF73-4A06-9AFB-9DAC66AC90B5}"/>
    <cellStyle name="Total 2 2 4 21" xfId="39344" xr:uid="{EB0BE040-750E-4493-B0BC-DD0FF1B7DBF5}"/>
    <cellStyle name="Total 2 2 4 22" xfId="39345" xr:uid="{59A250C7-3360-472A-88A6-F08787A533C3}"/>
    <cellStyle name="Total 2 2 4 23" xfId="39346" xr:uid="{17A866AF-6DCE-40F4-A31D-22CBCF8011E5}"/>
    <cellStyle name="Total 2 2 4 24" xfId="39347" xr:uid="{8B736C18-E9A3-4B8F-922E-E3DC326AE0D7}"/>
    <cellStyle name="Total 2 2 4 25" xfId="39348" xr:uid="{0CB62A7B-4CCF-4035-8309-A44D407C863A}"/>
    <cellStyle name="Total 2 2 4 26" xfId="39349" xr:uid="{D74716FF-13F9-4038-90C0-6B160C65CF5F}"/>
    <cellStyle name="Total 2 2 4 27" xfId="39350" xr:uid="{FE670F18-79E1-4ECC-A925-BAAF60AD1946}"/>
    <cellStyle name="Total 2 2 4 28" xfId="39351" xr:uid="{6C75E59B-B2F1-479B-A74A-9F151DCD75BB}"/>
    <cellStyle name="Total 2 2 4 29" xfId="39352" xr:uid="{FD2EE8E0-25FD-43C0-9AB0-E027AD96A3C4}"/>
    <cellStyle name="Total 2 2 4 3" xfId="39353" xr:uid="{B87D4D42-7170-4E83-AA6C-E67D6DB80FBF}"/>
    <cellStyle name="Total 2 2 4 3 10" xfId="39354" xr:uid="{29CA9075-9484-4C3C-B769-2B3F5B639516}"/>
    <cellStyle name="Total 2 2 4 3 11" xfId="39355" xr:uid="{86EBBB79-1146-441D-A3A7-4BA351DCB114}"/>
    <cellStyle name="Total 2 2 4 3 12" xfId="39356" xr:uid="{2B9AA91D-E2A9-4993-88C4-10F9A250571F}"/>
    <cellStyle name="Total 2 2 4 3 13" xfId="39357" xr:uid="{D7826495-5D62-411F-8E0B-3A693C549903}"/>
    <cellStyle name="Total 2 2 4 3 14" xfId="39358" xr:uid="{475375A8-7CCD-4720-887C-002E37743713}"/>
    <cellStyle name="Total 2 2 4 3 15" xfId="39359" xr:uid="{A2E46EE3-FD8C-4C38-8313-7D487A699B18}"/>
    <cellStyle name="Total 2 2 4 3 16" xfId="39360" xr:uid="{2ED68B15-196C-4CF5-83A9-987505631629}"/>
    <cellStyle name="Total 2 2 4 3 17" xfId="39361" xr:uid="{F4D2439A-A7E3-4A30-BB11-1B2C758351C9}"/>
    <cellStyle name="Total 2 2 4 3 18" xfId="39362" xr:uid="{16B3F36C-97A7-41A0-BB35-7C5D8EE87A94}"/>
    <cellStyle name="Total 2 2 4 3 19" xfId="39363" xr:uid="{5638FBE5-C1D6-41D8-BFEB-00CA2B8BB062}"/>
    <cellStyle name="Total 2 2 4 3 2" xfId="39364" xr:uid="{5E49A342-7F52-462B-B761-0BD58E0CD916}"/>
    <cellStyle name="Total 2 2 4 3 20" xfId="39365" xr:uid="{C99C7287-B430-468D-AE4D-E827477E5C78}"/>
    <cellStyle name="Total 2 2 4 3 21" xfId="39366" xr:uid="{6415CFCE-C3E8-4295-A979-DBE2B0089BC3}"/>
    <cellStyle name="Total 2 2 4 3 22" xfId="39367" xr:uid="{62E8819B-F5BB-4A96-A08B-24BD23CED89A}"/>
    <cellStyle name="Total 2 2 4 3 23" xfId="39368" xr:uid="{2E244849-8D7B-474D-8164-9396EFBA014E}"/>
    <cellStyle name="Total 2 2 4 3 24" xfId="39369" xr:uid="{453DAAE1-2D68-4615-A999-B45FFF6574AA}"/>
    <cellStyle name="Total 2 2 4 3 25" xfId="39370" xr:uid="{D1BE3003-FBDD-42AD-95AA-E7BA1D3A2678}"/>
    <cellStyle name="Total 2 2 4 3 26" xfId="39371" xr:uid="{1D28C8DA-2074-42B4-A2D3-E218868B9943}"/>
    <cellStyle name="Total 2 2 4 3 27" xfId="39372" xr:uid="{3FEB6744-8AA9-4965-8542-416B8BCAD382}"/>
    <cellStyle name="Total 2 2 4 3 28" xfId="39373" xr:uid="{B038E8B4-189C-4EFA-8EEA-80103F5A5314}"/>
    <cellStyle name="Total 2 2 4 3 29" xfId="39374" xr:uid="{63860E90-8AB0-4910-89A9-F46CD152E346}"/>
    <cellStyle name="Total 2 2 4 3 3" xfId="39375" xr:uid="{6B528140-D03F-4B7B-8950-AF0EAD15E538}"/>
    <cellStyle name="Total 2 2 4 3 30" xfId="39376" xr:uid="{59AE1955-8E0A-481A-B1F7-573C304C3FD8}"/>
    <cellStyle name="Total 2 2 4 3 31" xfId="39377" xr:uid="{87F3FEC8-7D4A-45B3-8260-524FD6162E39}"/>
    <cellStyle name="Total 2 2 4 3 4" xfId="39378" xr:uid="{FA933B97-C061-4DDD-BCDE-D5FDB377F69B}"/>
    <cellStyle name="Total 2 2 4 3 5" xfId="39379" xr:uid="{8E68FB3A-DF55-4210-A912-0275BB67A8F5}"/>
    <cellStyle name="Total 2 2 4 3 6" xfId="39380" xr:uid="{72CFE935-C947-498A-81C6-715D93E39FA7}"/>
    <cellStyle name="Total 2 2 4 3 7" xfId="39381" xr:uid="{EE39A32C-6134-4485-B14C-7B2E9CA2EC6E}"/>
    <cellStyle name="Total 2 2 4 3 8" xfId="39382" xr:uid="{48ABA032-188C-43D8-B005-B6CD63F30A5E}"/>
    <cellStyle name="Total 2 2 4 3 9" xfId="39383" xr:uid="{8F66CE7E-43F0-4268-94D3-6B5819B6DD55}"/>
    <cellStyle name="Total 2 2 4 30" xfId="39384" xr:uid="{CBD56E3C-3074-4AAF-B628-FA77EE087DFE}"/>
    <cellStyle name="Total 2 2 4 31" xfId="39385" xr:uid="{0DD65FDB-2EAB-4792-856C-819C48C28D73}"/>
    <cellStyle name="Total 2 2 4 32" xfId="39386" xr:uid="{8A975D8C-E394-4593-834D-0B20B9879A20}"/>
    <cellStyle name="Total 2 2 4 33" xfId="39387" xr:uid="{311164AA-7F20-46E2-B86B-8CE2EDD8EA92}"/>
    <cellStyle name="Total 2 2 4 4" xfId="39388" xr:uid="{4530E4E1-1B65-46D4-9533-EA68CB332497}"/>
    <cellStyle name="Total 2 2 4 5" xfId="39389" xr:uid="{63A792EA-8BE3-4BA6-BE69-DBF0F665D8B7}"/>
    <cellStyle name="Total 2 2 4 6" xfId="39390" xr:uid="{D0F940A4-3F53-476D-B8B3-243592C4803A}"/>
    <cellStyle name="Total 2 2 4 7" xfId="39391" xr:uid="{E0954720-CDC0-4DBC-AA32-5C0DBE285364}"/>
    <cellStyle name="Total 2 2 4 8" xfId="39392" xr:uid="{B48EA39B-22B1-48E1-97E6-50F1B338B1E1}"/>
    <cellStyle name="Total 2 2 4 9" xfId="39393" xr:uid="{0CC5EA0B-6D28-4E9B-9520-F72BB8CFE951}"/>
    <cellStyle name="Total 2 2 5" xfId="39394" xr:uid="{10E849C0-51DC-4F9A-91B3-4BD6FDF5C50D}"/>
    <cellStyle name="Total 2 2 5 10" xfId="39395" xr:uid="{C790F043-01AA-4905-836E-6E7A0BEA432E}"/>
    <cellStyle name="Total 2 2 5 11" xfId="39396" xr:uid="{7FBDAF23-6D4A-48CF-BBA6-3FE3C2F73DF2}"/>
    <cellStyle name="Total 2 2 5 12" xfId="39397" xr:uid="{AE7AD5C3-7441-49B7-9B18-9EDA23CC035D}"/>
    <cellStyle name="Total 2 2 5 13" xfId="39398" xr:uid="{FEE87C7B-9850-46DD-A6BB-EF893A5C99D7}"/>
    <cellStyle name="Total 2 2 5 14" xfId="39399" xr:uid="{5D3F4480-D9E6-4814-BA70-BFC5B08F40A0}"/>
    <cellStyle name="Total 2 2 5 15" xfId="39400" xr:uid="{02C39D04-C486-44A8-BD3C-77D13D56BA92}"/>
    <cellStyle name="Total 2 2 5 16" xfId="39401" xr:uid="{FDC837EF-CEC8-4B4E-A9C3-D3B30E5FC72F}"/>
    <cellStyle name="Total 2 2 5 17" xfId="39402" xr:uid="{87EF4602-93B0-482C-A004-B0FEF67EF341}"/>
    <cellStyle name="Total 2 2 5 18" xfId="39403" xr:uid="{F280471A-A290-4F0A-A6CD-21D1981F8A59}"/>
    <cellStyle name="Total 2 2 5 19" xfId="39404" xr:uid="{9BE9E352-E9A1-4ED5-8372-A572D3E4EAA8}"/>
    <cellStyle name="Total 2 2 5 2" xfId="39405" xr:uid="{FDC93284-F54D-4D67-BC31-AE7B66C5A3D2}"/>
    <cellStyle name="Total 2 2 5 2 10" xfId="39406" xr:uid="{A2FC7E97-F9B8-4CF5-95F4-87C1B468A22F}"/>
    <cellStyle name="Total 2 2 5 2 11" xfId="39407" xr:uid="{76C44F08-2D5E-4EA2-A1DF-F3F5EE8DF9F3}"/>
    <cellStyle name="Total 2 2 5 2 12" xfId="39408" xr:uid="{5B212A9B-BF74-439D-BEBC-827657777A88}"/>
    <cellStyle name="Total 2 2 5 2 13" xfId="39409" xr:uid="{CFF27840-D74A-4564-B7C3-24378C42AEF4}"/>
    <cellStyle name="Total 2 2 5 2 14" xfId="39410" xr:uid="{E25CD383-D3A4-4203-9A24-5547EC8D09A7}"/>
    <cellStyle name="Total 2 2 5 2 15" xfId="39411" xr:uid="{091AC945-3C8B-48B5-9D07-145E59C97004}"/>
    <cellStyle name="Total 2 2 5 2 16" xfId="39412" xr:uid="{904ED943-D434-4F54-BA28-A307C29301FC}"/>
    <cellStyle name="Total 2 2 5 2 17" xfId="39413" xr:uid="{90DE7795-BBF1-4E41-8D60-F82D6536C3F2}"/>
    <cellStyle name="Total 2 2 5 2 18" xfId="39414" xr:uid="{59DE465B-8F02-4CF1-8230-01C4870481EA}"/>
    <cellStyle name="Total 2 2 5 2 19" xfId="39415" xr:uid="{4D2FFBB0-F2E1-4E59-B6EA-0C37369016E6}"/>
    <cellStyle name="Total 2 2 5 2 2" xfId="39416" xr:uid="{CCC56A8C-94C2-4B43-A45E-AAB3B57F2BC7}"/>
    <cellStyle name="Total 2 2 5 2 20" xfId="39417" xr:uid="{BAE47E6E-F3F5-4C4F-B409-5EE0C6BE259E}"/>
    <cellStyle name="Total 2 2 5 2 21" xfId="39418" xr:uid="{C21840F4-6C68-4FE6-8083-1E6AB0C64DE0}"/>
    <cellStyle name="Total 2 2 5 2 22" xfId="39419" xr:uid="{803F3E63-B655-4496-A1F7-2512F45F9A46}"/>
    <cellStyle name="Total 2 2 5 2 23" xfId="39420" xr:uid="{690341CD-6A48-4861-B4D1-459981DE5D90}"/>
    <cellStyle name="Total 2 2 5 2 24" xfId="39421" xr:uid="{E9B1158E-1094-4AE4-A8E4-BC595AB2318A}"/>
    <cellStyle name="Total 2 2 5 2 25" xfId="39422" xr:uid="{7D8A70CC-37B4-475C-853E-F46813B66377}"/>
    <cellStyle name="Total 2 2 5 2 26" xfId="39423" xr:uid="{CBC9AAF7-D38A-4785-ADA7-98B7148F322D}"/>
    <cellStyle name="Total 2 2 5 2 27" xfId="39424" xr:uid="{C2F737A9-3709-461B-8C8E-49680DDC6F01}"/>
    <cellStyle name="Total 2 2 5 2 28" xfId="39425" xr:uid="{9D472B8F-57FE-4F29-A9D2-24BAC602C63C}"/>
    <cellStyle name="Total 2 2 5 2 29" xfId="39426" xr:uid="{4AA5403B-9E2C-4937-82F3-1196403D89D1}"/>
    <cellStyle name="Total 2 2 5 2 3" xfId="39427" xr:uid="{3AC712FE-7E10-4F2C-AE86-73105CE18625}"/>
    <cellStyle name="Total 2 2 5 2 30" xfId="39428" xr:uid="{C089B89B-13BB-4CFE-9828-8FD851B95F0F}"/>
    <cellStyle name="Total 2 2 5 2 31" xfId="39429" xr:uid="{CA1E0513-F147-459E-8C9C-6E77AF94B7A2}"/>
    <cellStyle name="Total 2 2 5 2 4" xfId="39430" xr:uid="{1B22CCA8-4562-4F58-A7CB-202C7A658556}"/>
    <cellStyle name="Total 2 2 5 2 5" xfId="39431" xr:uid="{F0EF05FF-1927-4420-AD1C-E70B04BE5C9A}"/>
    <cellStyle name="Total 2 2 5 2 6" xfId="39432" xr:uid="{CA05BF8E-0EC6-4D11-AC95-FF5B9AE861FF}"/>
    <cellStyle name="Total 2 2 5 2 7" xfId="39433" xr:uid="{729B117D-EDA3-4A33-880A-F6C332E86EFE}"/>
    <cellStyle name="Total 2 2 5 2 8" xfId="39434" xr:uid="{0F158E1C-7C8C-49C0-BC17-9EE3CF02FCEB}"/>
    <cellStyle name="Total 2 2 5 2 9" xfId="39435" xr:uid="{1F1A4EED-A840-412F-BB0B-082E5F338963}"/>
    <cellStyle name="Total 2 2 5 20" xfId="39436" xr:uid="{0C874637-67FC-41E4-AD5B-5BA1B10A3328}"/>
    <cellStyle name="Total 2 2 5 21" xfId="39437" xr:uid="{1C0D0937-8099-48A6-A2FE-CC80CD66ED24}"/>
    <cellStyle name="Total 2 2 5 22" xfId="39438" xr:uid="{CB510F9E-C2F4-4CFA-81DD-FF9CBB584876}"/>
    <cellStyle name="Total 2 2 5 23" xfId="39439" xr:uid="{40AF2166-6378-4C25-A115-01FF0F7961EC}"/>
    <cellStyle name="Total 2 2 5 24" xfId="39440" xr:uid="{1560C74A-601A-4034-96AA-1D7B98609E74}"/>
    <cellStyle name="Total 2 2 5 25" xfId="39441" xr:uid="{8358C0A0-42AA-4966-8A2A-EE78DAA65062}"/>
    <cellStyle name="Total 2 2 5 26" xfId="39442" xr:uid="{17C86F70-E9B4-4EE5-B620-1829C6C6D96C}"/>
    <cellStyle name="Total 2 2 5 27" xfId="39443" xr:uid="{07687B14-336E-4587-A0F6-D06A3FF922E8}"/>
    <cellStyle name="Total 2 2 5 28" xfId="39444" xr:uid="{F7F6E61C-ACA9-4922-8193-FEBD3484AAAB}"/>
    <cellStyle name="Total 2 2 5 29" xfId="39445" xr:uid="{76D88BAC-A67C-4C28-8C6C-EEB6C99FF45C}"/>
    <cellStyle name="Total 2 2 5 3" xfId="39446" xr:uid="{A21A0C02-4DD4-410D-B6B1-059F48204525}"/>
    <cellStyle name="Total 2 2 5 30" xfId="39447" xr:uid="{5A05BA99-7FDD-4D36-97D7-1E6A6ECE75C0}"/>
    <cellStyle name="Total 2 2 5 31" xfId="39448" xr:uid="{6FB5CD93-2A55-46B1-A5AC-CD32917BF2B5}"/>
    <cellStyle name="Total 2 2 5 32" xfId="39449" xr:uid="{99F53563-9ABC-4C1F-B9FE-D6570273F2E3}"/>
    <cellStyle name="Total 2 2 5 4" xfId="39450" xr:uid="{FB025EDC-5D26-4160-A2A1-7F0521FC3AFB}"/>
    <cellStyle name="Total 2 2 5 5" xfId="39451" xr:uid="{BE356EAE-FDBD-4B45-83D4-20B7C912B8D9}"/>
    <cellStyle name="Total 2 2 5 6" xfId="39452" xr:uid="{6DF1BB59-A988-4E51-A43F-10C1F2A1D0B6}"/>
    <cellStyle name="Total 2 2 5 7" xfId="39453" xr:uid="{E8F592FF-1921-48F0-8FB9-BDE472140988}"/>
    <cellStyle name="Total 2 2 5 8" xfId="39454" xr:uid="{5C65EAC0-8D5F-4432-A701-445B04687D95}"/>
    <cellStyle name="Total 2 2 5 9" xfId="39455" xr:uid="{7C115F8E-E755-41CA-A5DE-DC1704CA882A}"/>
    <cellStyle name="Total 2 2 6" xfId="39456" xr:uid="{70EFEA2F-3A5B-48AF-AC44-86E45E06FC2C}"/>
    <cellStyle name="Total 2 2 6 10" xfId="39457" xr:uid="{E51DE9D0-1BBE-43E3-8958-7DE0B876A47E}"/>
    <cellStyle name="Total 2 2 6 11" xfId="39458" xr:uid="{3309B33E-8007-4A28-BDA5-100C906A1CC7}"/>
    <cellStyle name="Total 2 2 6 12" xfId="39459" xr:uid="{52408433-9D5E-4A48-8925-7CC1E58DEB2D}"/>
    <cellStyle name="Total 2 2 6 13" xfId="39460" xr:uid="{3794380C-E577-4691-B954-642E6F3EA8ED}"/>
    <cellStyle name="Total 2 2 6 14" xfId="39461" xr:uid="{798E4C9F-915B-4F34-BB8A-190C3335E503}"/>
    <cellStyle name="Total 2 2 6 15" xfId="39462" xr:uid="{3C3328B4-E771-40A5-B506-10FB155EB016}"/>
    <cellStyle name="Total 2 2 6 16" xfId="39463" xr:uid="{085891D1-E8CF-4F19-818B-915C75A248F2}"/>
    <cellStyle name="Total 2 2 6 17" xfId="39464" xr:uid="{5638750F-0A77-471E-9ED1-54F63E46DA64}"/>
    <cellStyle name="Total 2 2 6 18" xfId="39465" xr:uid="{20D07F7B-D3FD-4416-942E-FC430BC8EF91}"/>
    <cellStyle name="Total 2 2 6 19" xfId="39466" xr:uid="{5C07C3F5-3F26-4299-8D0E-DC17EBFC0FD2}"/>
    <cellStyle name="Total 2 2 6 2" xfId="39467" xr:uid="{D624181B-B9D4-457B-9CD7-A52AB8CFE13D}"/>
    <cellStyle name="Total 2 2 6 20" xfId="39468" xr:uid="{6BBEC05C-03E9-4B26-9BDC-691A91F339F9}"/>
    <cellStyle name="Total 2 2 6 21" xfId="39469" xr:uid="{30691F1A-EAA3-471E-8F95-CF5BEEB48CF4}"/>
    <cellStyle name="Total 2 2 6 22" xfId="39470" xr:uid="{87E069AB-9A35-4C06-9EC6-482D169A5D24}"/>
    <cellStyle name="Total 2 2 6 23" xfId="39471" xr:uid="{7D99C199-4CF2-4BFE-9B3A-DD1224C196D9}"/>
    <cellStyle name="Total 2 2 6 24" xfId="39472" xr:uid="{417E77CD-0887-40ED-B211-647394ECE3CF}"/>
    <cellStyle name="Total 2 2 6 25" xfId="39473" xr:uid="{5D9DC5D9-543F-43DC-B01B-D19C4B363474}"/>
    <cellStyle name="Total 2 2 6 26" xfId="39474" xr:uid="{BAB94985-1BCF-43BF-9282-244E8CC828BB}"/>
    <cellStyle name="Total 2 2 6 27" xfId="39475" xr:uid="{52E95F2A-B734-4AFA-BDB2-A7201132B0B4}"/>
    <cellStyle name="Total 2 2 6 28" xfId="39476" xr:uid="{DFA20A80-4D62-457D-ADB7-4E3A34771EF1}"/>
    <cellStyle name="Total 2 2 6 29" xfId="39477" xr:uid="{BCE49E78-ED9F-42A9-B7FB-697895D0E954}"/>
    <cellStyle name="Total 2 2 6 3" xfId="39478" xr:uid="{99C7F6F5-1CF9-4D04-B33D-CEA12CCFCB4B}"/>
    <cellStyle name="Total 2 2 6 30" xfId="39479" xr:uid="{A72FAFFA-E6EE-4B77-8841-4D22A2F0E5A5}"/>
    <cellStyle name="Total 2 2 6 31" xfId="39480" xr:uid="{6CECDFA0-10A3-4A23-BECE-B1FB8BE426CE}"/>
    <cellStyle name="Total 2 2 6 4" xfId="39481" xr:uid="{13BFEB78-4638-43DD-A260-B1CD059AB1A4}"/>
    <cellStyle name="Total 2 2 6 5" xfId="39482" xr:uid="{9F781E0C-F9B4-432A-95D7-474A4EBB9193}"/>
    <cellStyle name="Total 2 2 6 6" xfId="39483" xr:uid="{10DFD9A6-F393-432F-9C8F-795F559911E0}"/>
    <cellStyle name="Total 2 2 6 7" xfId="39484" xr:uid="{E697BDC5-C2EF-4ADD-B1EC-103FE592E71C}"/>
    <cellStyle name="Total 2 2 6 8" xfId="39485" xr:uid="{41B505A3-DB18-4872-8639-60F76BFCE413}"/>
    <cellStyle name="Total 2 2 6 9" xfId="39486" xr:uid="{5270CEC0-E4C3-48BE-B715-CA701593C701}"/>
    <cellStyle name="Total 2 2 7" xfId="39487" xr:uid="{7805A6B8-1565-4A8C-824A-4B6197933AEF}"/>
    <cellStyle name="Total 2 2 7 10" xfId="39488" xr:uid="{38F3D270-A013-4B92-995C-BADBA4F69C78}"/>
    <cellStyle name="Total 2 2 7 11" xfId="39489" xr:uid="{DBE4BD8B-1C06-4FB4-B41A-2EBBA5E122F3}"/>
    <cellStyle name="Total 2 2 7 12" xfId="39490" xr:uid="{6CED7443-EAEC-43AD-A77C-5BB09EFD169E}"/>
    <cellStyle name="Total 2 2 7 13" xfId="39491" xr:uid="{3E88D2C1-68A1-4A98-992C-48F77E22C5AD}"/>
    <cellStyle name="Total 2 2 7 14" xfId="39492" xr:uid="{C1209407-0570-48D2-89DC-E74B2DF85B95}"/>
    <cellStyle name="Total 2 2 7 15" xfId="39493" xr:uid="{D5E39DCF-79DA-409D-85E1-A70B5F8DC782}"/>
    <cellStyle name="Total 2 2 7 16" xfId="39494" xr:uid="{FAE3E841-8341-432D-8D3B-875DC8FFFFE4}"/>
    <cellStyle name="Total 2 2 7 17" xfId="39495" xr:uid="{5B594EB0-754A-4C6A-8E40-B4A7642DDEBD}"/>
    <cellStyle name="Total 2 2 7 18" xfId="39496" xr:uid="{C70E0854-53D8-4D76-9952-98B3BFA3DEE3}"/>
    <cellStyle name="Total 2 2 7 19" xfId="39497" xr:uid="{C2F7BFCB-43D8-4C77-9CAE-D955073A7F93}"/>
    <cellStyle name="Total 2 2 7 2" xfId="39498" xr:uid="{03E51B9F-B504-47A8-826F-6E521C250F54}"/>
    <cellStyle name="Total 2 2 7 20" xfId="39499" xr:uid="{06BB3DC7-968E-4E1F-A0D6-7B5ABFF60EA7}"/>
    <cellStyle name="Total 2 2 7 21" xfId="39500" xr:uid="{85ACF941-CE48-4A6C-B865-297FE2FB8013}"/>
    <cellStyle name="Total 2 2 7 22" xfId="39501" xr:uid="{7638353E-30AF-4EF7-B714-443D3D363A37}"/>
    <cellStyle name="Total 2 2 7 23" xfId="39502" xr:uid="{9CFFBBAF-F858-430F-9BBE-EEABA83CC67F}"/>
    <cellStyle name="Total 2 2 7 24" xfId="39503" xr:uid="{F96A5C1F-F495-46B1-B1FF-DEF665F091B6}"/>
    <cellStyle name="Total 2 2 7 25" xfId="39504" xr:uid="{3F5807DD-F870-4052-80BE-E2688839A2E6}"/>
    <cellStyle name="Total 2 2 7 26" xfId="39505" xr:uid="{FF5F5F00-54E8-49AC-A9CD-7814CC1546C1}"/>
    <cellStyle name="Total 2 2 7 27" xfId="39506" xr:uid="{6835AC38-76AA-40D9-A88D-AB0FA1001DDC}"/>
    <cellStyle name="Total 2 2 7 28" xfId="39507" xr:uid="{E5F1C3D8-0337-4B7A-A122-8B6546B84409}"/>
    <cellStyle name="Total 2 2 7 29" xfId="39508" xr:uid="{2F87B410-079A-4CCB-9AFE-4F52B5E6B02E}"/>
    <cellStyle name="Total 2 2 7 3" xfId="39509" xr:uid="{A2BA9DC6-44CE-4766-B504-144BA9344760}"/>
    <cellStyle name="Total 2 2 7 30" xfId="39510" xr:uid="{36CFB530-F68D-457A-B014-1B604A71942F}"/>
    <cellStyle name="Total 2 2 7 31" xfId="39511" xr:uid="{B09546E0-845C-41B5-A392-8FBD85B4CD3E}"/>
    <cellStyle name="Total 2 2 7 4" xfId="39512" xr:uid="{B0A7291C-3E1B-41A4-9F1A-04A29CE90134}"/>
    <cellStyle name="Total 2 2 7 5" xfId="39513" xr:uid="{2666CBD9-616F-4CC2-8D3E-EC85A11258EF}"/>
    <cellStyle name="Total 2 2 7 6" xfId="39514" xr:uid="{C4A81AA8-34D4-412C-B2C8-02B1863ACAE7}"/>
    <cellStyle name="Total 2 2 7 7" xfId="39515" xr:uid="{32B75CF8-8BC1-4BEA-9290-8BF002A6C402}"/>
    <cellStyle name="Total 2 2 7 8" xfId="39516" xr:uid="{B9E33709-6020-432A-AEB6-306C29D696B8}"/>
    <cellStyle name="Total 2 2 7 9" xfId="39517" xr:uid="{468BCF91-70F8-4D77-8EEB-3C3F64DFACDC}"/>
    <cellStyle name="Total 2 2 8" xfId="39518" xr:uid="{BD190C48-470A-489A-B871-A8F6113CC2D6}"/>
    <cellStyle name="Total 2 2 9" xfId="39519" xr:uid="{1CD2A1FB-2CD0-420B-870A-DF09352513E2}"/>
    <cellStyle name="Total 2 20" xfId="39520" xr:uid="{E73347F3-AF30-4DCA-8728-B5D087DD018F}"/>
    <cellStyle name="Total 2 21" xfId="39521" xr:uid="{104ADECF-B25E-4A13-BEF9-826F2D589C9E}"/>
    <cellStyle name="Total 2 22" xfId="39522" xr:uid="{8B6D4655-81BA-4A35-ABA5-D497A46C989D}"/>
    <cellStyle name="Total 2 23" xfId="39523" xr:uid="{629006C0-D970-4026-BD15-BF2E31A041E5}"/>
    <cellStyle name="Total 2 24" xfId="39524" xr:uid="{26058F0D-E60C-4AF4-994D-39EF9CCD131F}"/>
    <cellStyle name="Total 2 25" xfId="39525" xr:uid="{B6923FEF-EC52-457A-BEEA-BB8056B00240}"/>
    <cellStyle name="Total 2 26" xfId="39526" xr:uid="{90193A2E-4005-42B6-8176-483F84506950}"/>
    <cellStyle name="Total 2 27" xfId="39527" xr:uid="{ACB6EA31-3DC9-4B7B-99F5-4C63C6015FDC}"/>
    <cellStyle name="Total 2 28" xfId="39528" xr:uid="{2B244D50-6E5C-4D1E-8851-A5704FAE1068}"/>
    <cellStyle name="Total 2 29" xfId="39529" xr:uid="{F3F6F46F-6D7A-450A-A7E2-7C8BBD8C298C}"/>
    <cellStyle name="Total 2 3" xfId="39530" xr:uid="{99724409-5E5D-4D6B-94CA-356F4BB1F225}"/>
    <cellStyle name="Total 2 3 10" xfId="39531" xr:uid="{73EC54E0-C48B-482C-ADE3-1D011C1979D4}"/>
    <cellStyle name="Total 2 3 11" xfId="39532" xr:uid="{6749F133-0140-41CE-948C-BE7DD5A4EF17}"/>
    <cellStyle name="Total 2 3 12" xfId="39533" xr:uid="{5B060BE9-545F-4D74-941A-2F0CBC91E214}"/>
    <cellStyle name="Total 2 3 13" xfId="39534" xr:uid="{4FF0C4A2-8B38-41D9-B267-E74C6DEA6211}"/>
    <cellStyle name="Total 2 3 14" xfId="39535" xr:uid="{6F9905BB-B30A-463D-A272-FA3968F08CCD}"/>
    <cellStyle name="Total 2 3 15" xfId="39536" xr:uid="{39D86F76-9E3B-4540-BAE5-3072C596A171}"/>
    <cellStyle name="Total 2 3 16" xfId="39537" xr:uid="{6C58844F-8AFA-4408-B832-01083E4E6F7B}"/>
    <cellStyle name="Total 2 3 17" xfId="39538" xr:uid="{8DEF9EF2-3D0A-4B0D-93E7-966E92B9D2BC}"/>
    <cellStyle name="Total 2 3 18" xfId="39539" xr:uid="{BB70DA08-68FB-4A57-8566-079F0698AA66}"/>
    <cellStyle name="Total 2 3 19" xfId="39540" xr:uid="{A7C43365-D0B2-4ECC-BD7F-11395BAFF5B5}"/>
    <cellStyle name="Total 2 3 2" xfId="39541" xr:uid="{F484C9F1-2A6F-4328-A2E2-CFC95A88EF23}"/>
    <cellStyle name="Total 2 3 2 10" xfId="39542" xr:uid="{3D681975-04D0-471F-90E3-7596958E629B}"/>
    <cellStyle name="Total 2 3 2 11" xfId="39543" xr:uid="{203AC6F5-9B83-46E7-AA39-4B8E1FA10E6E}"/>
    <cellStyle name="Total 2 3 2 12" xfId="39544" xr:uid="{CA4E3884-B92C-418C-9BCC-B4AAE3F4558E}"/>
    <cellStyle name="Total 2 3 2 13" xfId="39545" xr:uid="{BBB8A56B-C8C0-4976-8A13-59A82C7E5F39}"/>
    <cellStyle name="Total 2 3 2 14" xfId="39546" xr:uid="{87ACFAB8-D202-4E75-B1D4-C4A464FEE69B}"/>
    <cellStyle name="Total 2 3 2 15" xfId="39547" xr:uid="{352E03A8-904F-427B-96BD-3A2451819934}"/>
    <cellStyle name="Total 2 3 2 16" xfId="39548" xr:uid="{3B99EEFC-AD2D-43B7-BDB4-86A7CBB0AC03}"/>
    <cellStyle name="Total 2 3 2 17" xfId="39549" xr:uid="{20BF12A6-6BA3-4DA8-B1DB-357FB7BC3705}"/>
    <cellStyle name="Total 2 3 2 18" xfId="39550" xr:uid="{3659EDA7-C289-458F-A587-F26A7CE2F2AC}"/>
    <cellStyle name="Total 2 3 2 19" xfId="39551" xr:uid="{342DC550-00DA-4464-BBE0-871F0045A61A}"/>
    <cellStyle name="Total 2 3 2 2" xfId="39552" xr:uid="{A06CB25F-2527-489D-8959-034128AF2AF0}"/>
    <cellStyle name="Total 2 3 2 2 10" xfId="39553" xr:uid="{3E551D42-7818-4802-BE40-FFCE4EAD2BA7}"/>
    <cellStyle name="Total 2 3 2 2 11" xfId="39554" xr:uid="{BFF1CEDF-B27E-4CEE-8B77-D2CE325EE7FB}"/>
    <cellStyle name="Total 2 3 2 2 12" xfId="39555" xr:uid="{80BF8E05-40AB-4726-85B6-0587ACAE6DEF}"/>
    <cellStyle name="Total 2 3 2 2 13" xfId="39556" xr:uid="{19B4A1A0-FEFA-4A8E-8F86-89922F721D50}"/>
    <cellStyle name="Total 2 3 2 2 14" xfId="39557" xr:uid="{A6F18D74-DFD4-4BD0-A3BE-FE7FDBEC739D}"/>
    <cellStyle name="Total 2 3 2 2 15" xfId="39558" xr:uid="{B450DE23-0889-491D-A68E-FE47BF361381}"/>
    <cellStyle name="Total 2 3 2 2 16" xfId="39559" xr:uid="{5773B2B6-F9C2-4E35-BD0F-1ACE49B6AB62}"/>
    <cellStyle name="Total 2 3 2 2 17" xfId="39560" xr:uid="{D85E13B9-49E7-4595-94EA-954B41710D68}"/>
    <cellStyle name="Total 2 3 2 2 18" xfId="39561" xr:uid="{091B8E25-78D6-47F9-B304-89DDB606B644}"/>
    <cellStyle name="Total 2 3 2 2 19" xfId="39562" xr:uid="{82BF0589-2B6C-42E2-A6B6-C9805BF92975}"/>
    <cellStyle name="Total 2 3 2 2 2" xfId="39563" xr:uid="{A8218AEB-BE85-4182-9958-F4F1D47686FD}"/>
    <cellStyle name="Total 2 3 2 2 2 10" xfId="39564" xr:uid="{B42ACB5D-B5C8-4A7A-9E41-FEB5C7395C20}"/>
    <cellStyle name="Total 2 3 2 2 2 11" xfId="39565" xr:uid="{5541CAB1-8B8D-42EA-8B4A-4B0151544F02}"/>
    <cellStyle name="Total 2 3 2 2 2 12" xfId="39566" xr:uid="{FC7031B8-60D8-4B7C-A205-A4373953BECD}"/>
    <cellStyle name="Total 2 3 2 2 2 13" xfId="39567" xr:uid="{4A64A29C-FCD2-4447-B73D-844F6581E852}"/>
    <cellStyle name="Total 2 3 2 2 2 14" xfId="39568" xr:uid="{9D0B33C7-6F36-4A62-B25A-4387E1C8F6E5}"/>
    <cellStyle name="Total 2 3 2 2 2 15" xfId="39569" xr:uid="{494E4940-1996-4233-B677-A6B903A96938}"/>
    <cellStyle name="Total 2 3 2 2 2 16" xfId="39570" xr:uid="{9E8E04E8-5591-4A30-8CF9-152B7E4F9E42}"/>
    <cellStyle name="Total 2 3 2 2 2 17" xfId="39571" xr:uid="{C83DC913-0777-4340-A811-DE503C711A73}"/>
    <cellStyle name="Total 2 3 2 2 2 18" xfId="39572" xr:uid="{2062CDD9-F6E9-4352-AC89-ED301DF10DA7}"/>
    <cellStyle name="Total 2 3 2 2 2 19" xfId="39573" xr:uid="{C1DD9131-1A18-4161-B6CB-D8FC44629088}"/>
    <cellStyle name="Total 2 3 2 2 2 2" xfId="39574" xr:uid="{7F882F56-3D48-46AF-9352-90BA0C303715}"/>
    <cellStyle name="Total 2 3 2 2 2 20" xfId="39575" xr:uid="{5E22EEBE-1802-4AE1-842D-6965FBA8E4AB}"/>
    <cellStyle name="Total 2 3 2 2 2 21" xfId="39576" xr:uid="{32AB03CC-E4B9-4AC0-B530-FD9FE91CC36A}"/>
    <cellStyle name="Total 2 3 2 2 2 22" xfId="39577" xr:uid="{37F894C0-5358-4EE3-BB29-37B93A9C98D4}"/>
    <cellStyle name="Total 2 3 2 2 2 23" xfId="39578" xr:uid="{895C6454-C463-438D-AC8E-E11B3CCCD30B}"/>
    <cellStyle name="Total 2 3 2 2 2 24" xfId="39579" xr:uid="{D277A28B-EF60-44BE-A487-7DA20567172B}"/>
    <cellStyle name="Total 2 3 2 2 2 25" xfId="39580" xr:uid="{56C894BD-1D4C-4199-9D9F-12337A9E9A71}"/>
    <cellStyle name="Total 2 3 2 2 2 26" xfId="39581" xr:uid="{21D2C742-47C0-400D-A66E-0B9551E86222}"/>
    <cellStyle name="Total 2 3 2 2 2 27" xfId="39582" xr:uid="{DDAC5F65-D12A-4343-963D-10A0816110D4}"/>
    <cellStyle name="Total 2 3 2 2 2 28" xfId="39583" xr:uid="{EEAD545D-8FE1-4F5B-9B9F-34A152AD48F7}"/>
    <cellStyle name="Total 2 3 2 2 2 29" xfId="39584" xr:uid="{6B7FEED8-9047-4621-B66F-ECF77309779F}"/>
    <cellStyle name="Total 2 3 2 2 2 3" xfId="39585" xr:uid="{FED1E155-D73C-4145-969E-A54401CA25EE}"/>
    <cellStyle name="Total 2 3 2 2 2 30" xfId="39586" xr:uid="{D7BCD072-5DF9-4370-A6E9-95229D16FF38}"/>
    <cellStyle name="Total 2 3 2 2 2 31" xfId="39587" xr:uid="{9E57364E-EB19-47E2-9D9D-6FB4679EA200}"/>
    <cellStyle name="Total 2 3 2 2 2 4" xfId="39588" xr:uid="{853FD073-D4FA-49B5-91BB-98C9ED9B1F4C}"/>
    <cellStyle name="Total 2 3 2 2 2 5" xfId="39589" xr:uid="{7E8B1A60-E546-4761-9B97-5E4149D8F5FB}"/>
    <cellStyle name="Total 2 3 2 2 2 6" xfId="39590" xr:uid="{6C48D316-9F65-4505-9CAA-AD6B505179C0}"/>
    <cellStyle name="Total 2 3 2 2 2 7" xfId="39591" xr:uid="{E29A27A4-C5B7-43F4-A127-FC5B12D2AF6E}"/>
    <cellStyle name="Total 2 3 2 2 2 8" xfId="39592" xr:uid="{28CD0819-90D2-44F4-BBFE-4B7CF68222EA}"/>
    <cellStyle name="Total 2 3 2 2 2 9" xfId="39593" xr:uid="{8DB03B29-2CE1-447E-B25C-210BC8295AF2}"/>
    <cellStyle name="Total 2 3 2 2 20" xfId="39594" xr:uid="{BB666849-2A1F-41DE-B7E3-7520EB57EA82}"/>
    <cellStyle name="Total 2 3 2 2 21" xfId="39595" xr:uid="{923F397F-32B1-4F3E-9B75-E3837DAADAD8}"/>
    <cellStyle name="Total 2 3 2 2 22" xfId="39596" xr:uid="{CBAF61F9-36E3-4BF0-8D1A-CF882E3F3988}"/>
    <cellStyle name="Total 2 3 2 2 23" xfId="39597" xr:uid="{034F2E79-AC15-4D9E-982D-3C9F1F7F2595}"/>
    <cellStyle name="Total 2 3 2 2 24" xfId="39598" xr:uid="{6EFDE217-75F8-4770-AC8F-B65F5E6F6DE5}"/>
    <cellStyle name="Total 2 3 2 2 25" xfId="39599" xr:uid="{29D17684-259A-4756-8225-4C525A173B86}"/>
    <cellStyle name="Total 2 3 2 2 26" xfId="39600" xr:uid="{D665CA00-B5AB-4DF9-A920-912DC99BDCD8}"/>
    <cellStyle name="Total 2 3 2 2 27" xfId="39601" xr:uid="{5305E80E-C406-4296-A947-2F7336B1C0FB}"/>
    <cellStyle name="Total 2 3 2 2 28" xfId="39602" xr:uid="{92992A46-CB9A-4BF3-A9B4-0EF25E4DC330}"/>
    <cellStyle name="Total 2 3 2 2 29" xfId="39603" xr:uid="{CD7D268D-A2F3-4CBE-B383-6308CE6DA7E2}"/>
    <cellStyle name="Total 2 3 2 2 3" xfId="39604" xr:uid="{B9454756-E8F3-4F85-A312-A3FB491BAC6A}"/>
    <cellStyle name="Total 2 3 2 2 3 10" xfId="39605" xr:uid="{0B0A2FE5-74E9-4DA7-B3DB-CA22D975D281}"/>
    <cellStyle name="Total 2 3 2 2 3 11" xfId="39606" xr:uid="{C86F1824-DD3B-4CE7-8CDE-EEA4C86C3F54}"/>
    <cellStyle name="Total 2 3 2 2 3 12" xfId="39607" xr:uid="{F221617C-0C2C-4B46-84CA-BB7382947708}"/>
    <cellStyle name="Total 2 3 2 2 3 13" xfId="39608" xr:uid="{0D9A33DD-1AEA-4099-92C7-F917862797B6}"/>
    <cellStyle name="Total 2 3 2 2 3 14" xfId="39609" xr:uid="{30FC92F3-9E0F-49B0-9CE6-CD2B3CC1B51B}"/>
    <cellStyle name="Total 2 3 2 2 3 15" xfId="39610" xr:uid="{2F41D736-537C-4754-80AB-5A551760D301}"/>
    <cellStyle name="Total 2 3 2 2 3 16" xfId="39611" xr:uid="{B374A111-8DDA-42BF-9C56-E1AFD7F76672}"/>
    <cellStyle name="Total 2 3 2 2 3 17" xfId="39612" xr:uid="{84567676-D04E-4D51-B7A2-3C00AE68B07E}"/>
    <cellStyle name="Total 2 3 2 2 3 18" xfId="39613" xr:uid="{DE060670-41EE-4E05-81BA-BA87DE6FEAB8}"/>
    <cellStyle name="Total 2 3 2 2 3 19" xfId="39614" xr:uid="{B36A755F-8901-48E9-9CDF-0AD683742914}"/>
    <cellStyle name="Total 2 3 2 2 3 2" xfId="39615" xr:uid="{1961840B-8EB6-41C6-B26C-2842B8DE85A4}"/>
    <cellStyle name="Total 2 3 2 2 3 20" xfId="39616" xr:uid="{11F4521F-4E3D-4E44-8C17-371618A62219}"/>
    <cellStyle name="Total 2 3 2 2 3 21" xfId="39617" xr:uid="{43F0B16A-21B9-4E7F-A0E8-B137F5DE2EC0}"/>
    <cellStyle name="Total 2 3 2 2 3 22" xfId="39618" xr:uid="{3C49C5FB-162A-4DA8-B1D7-2F1E980C3711}"/>
    <cellStyle name="Total 2 3 2 2 3 23" xfId="39619" xr:uid="{A5558987-FFC8-4D2D-9E9C-95DA69CF4FC9}"/>
    <cellStyle name="Total 2 3 2 2 3 24" xfId="39620" xr:uid="{50C8F48C-CB6A-464D-9A6B-5685B7B25FB7}"/>
    <cellStyle name="Total 2 3 2 2 3 25" xfId="39621" xr:uid="{5E13CE6E-875A-4A66-B8F1-1B181CDD76E0}"/>
    <cellStyle name="Total 2 3 2 2 3 26" xfId="39622" xr:uid="{45EE28DF-463C-47CF-B416-396FB00E75B4}"/>
    <cellStyle name="Total 2 3 2 2 3 27" xfId="39623" xr:uid="{BE3EC331-4C00-4F21-9D2C-1D6BF5BA2162}"/>
    <cellStyle name="Total 2 3 2 2 3 28" xfId="39624" xr:uid="{CA8E3525-4B79-494E-8644-3F5D7159B237}"/>
    <cellStyle name="Total 2 3 2 2 3 29" xfId="39625" xr:uid="{13A3314C-490E-4F27-9D73-F6828841ABF7}"/>
    <cellStyle name="Total 2 3 2 2 3 3" xfId="39626" xr:uid="{F663928B-3F04-4B50-B80A-C6FD28D02112}"/>
    <cellStyle name="Total 2 3 2 2 3 30" xfId="39627" xr:uid="{FFE7CE89-5BBE-4A6C-A9A3-C109CF8DA251}"/>
    <cellStyle name="Total 2 3 2 2 3 31" xfId="39628" xr:uid="{2CC33B8F-6F48-47E8-A897-82F69E44DA5F}"/>
    <cellStyle name="Total 2 3 2 2 3 4" xfId="39629" xr:uid="{701F6373-8BF9-4A7B-9DDC-47CA18DFA975}"/>
    <cellStyle name="Total 2 3 2 2 3 5" xfId="39630" xr:uid="{D9D88206-EE70-4D2D-B252-0550488214CA}"/>
    <cellStyle name="Total 2 3 2 2 3 6" xfId="39631" xr:uid="{AF74A88F-100B-408E-ADB4-9DEA6A1A3B53}"/>
    <cellStyle name="Total 2 3 2 2 3 7" xfId="39632" xr:uid="{220190BB-3C2A-4CD4-B5AB-9C815F223EE6}"/>
    <cellStyle name="Total 2 3 2 2 3 8" xfId="39633" xr:uid="{CE68F512-913F-404E-B4FB-06BA75C94202}"/>
    <cellStyle name="Total 2 3 2 2 3 9" xfId="39634" xr:uid="{69070EB1-B9AB-4133-9FAE-16E838B41EBC}"/>
    <cellStyle name="Total 2 3 2 2 30" xfId="39635" xr:uid="{78D1A690-685F-4060-971F-424F646C6D17}"/>
    <cellStyle name="Total 2 3 2 2 31" xfId="39636" xr:uid="{99946007-4E7B-4C52-B736-4C5D187B1CF1}"/>
    <cellStyle name="Total 2 3 2 2 32" xfId="39637" xr:uid="{DF4616E2-80D4-487D-9731-CA8E6021EC99}"/>
    <cellStyle name="Total 2 3 2 2 33" xfId="39638" xr:uid="{5AF75D00-050E-42AD-B982-5BD324CAD602}"/>
    <cellStyle name="Total 2 3 2 2 4" xfId="39639" xr:uid="{A24FE4F8-1777-49FE-A58D-DB320B21B065}"/>
    <cellStyle name="Total 2 3 2 2 5" xfId="39640" xr:uid="{EF9444D7-C893-4000-8041-87BC51AB2C05}"/>
    <cellStyle name="Total 2 3 2 2 6" xfId="39641" xr:uid="{A2A23988-EC76-48B0-BA2D-DF4D20F0457C}"/>
    <cellStyle name="Total 2 3 2 2 7" xfId="39642" xr:uid="{F151B460-6109-43C3-98FE-96D120141E10}"/>
    <cellStyle name="Total 2 3 2 2 8" xfId="39643" xr:uid="{AA5E8E10-9D44-4F87-892C-32EADC74EC47}"/>
    <cellStyle name="Total 2 3 2 2 9" xfId="39644" xr:uid="{B64FE795-2F86-4FA2-BD8E-2FD8DDB1D23A}"/>
    <cellStyle name="Total 2 3 2 20" xfId="39645" xr:uid="{548B6134-7780-4E15-B282-F2F2EDEF4766}"/>
    <cellStyle name="Total 2 3 2 21" xfId="39646" xr:uid="{4FFE4882-9403-4204-99E8-E9A2F23D0274}"/>
    <cellStyle name="Total 2 3 2 22" xfId="39647" xr:uid="{27315BB5-E202-41A8-9882-DAF713C95C15}"/>
    <cellStyle name="Total 2 3 2 23" xfId="39648" xr:uid="{E868C9EE-AF7D-44CE-BBA1-5E8A7EBA54C6}"/>
    <cellStyle name="Total 2 3 2 24" xfId="39649" xr:uid="{D5070401-F7A8-47DC-8D8D-139B00173803}"/>
    <cellStyle name="Total 2 3 2 25" xfId="39650" xr:uid="{5C1F9EB2-23BC-4449-BEA3-F03EC5F2D528}"/>
    <cellStyle name="Total 2 3 2 26" xfId="39651" xr:uid="{4BEA700D-403F-4636-8872-95A9DF4A2437}"/>
    <cellStyle name="Total 2 3 2 27" xfId="39652" xr:uid="{CD0004D8-3584-4D9F-9A6A-4D8FCF33EE4A}"/>
    <cellStyle name="Total 2 3 2 28" xfId="39653" xr:uid="{77022101-BFD3-45C4-A5C0-0A4241E43ED5}"/>
    <cellStyle name="Total 2 3 2 29" xfId="39654" xr:uid="{7F89EEE8-7121-4AB2-9BDE-C9FDC5D129EA}"/>
    <cellStyle name="Total 2 3 2 3" xfId="39655" xr:uid="{A707D010-7EAA-4D0E-BF7E-B679E31722CA}"/>
    <cellStyle name="Total 2 3 2 3 10" xfId="39656" xr:uid="{22412F82-4080-4089-ADD5-98F9A333016D}"/>
    <cellStyle name="Total 2 3 2 3 11" xfId="39657" xr:uid="{DFB2C4F7-90EE-4FE5-AEC5-49AE8F90D37E}"/>
    <cellStyle name="Total 2 3 2 3 12" xfId="39658" xr:uid="{96500F54-0B4C-4A77-A1B5-8BC0626536FE}"/>
    <cellStyle name="Total 2 3 2 3 13" xfId="39659" xr:uid="{A432353B-A21F-439F-8270-D5DDC057C3EA}"/>
    <cellStyle name="Total 2 3 2 3 14" xfId="39660" xr:uid="{3DDFFA8F-AC21-4EDC-8AC8-72F7463E487A}"/>
    <cellStyle name="Total 2 3 2 3 15" xfId="39661" xr:uid="{9ABBE444-131B-4459-B967-F3DE671793A4}"/>
    <cellStyle name="Total 2 3 2 3 16" xfId="39662" xr:uid="{8C6AF940-BDF4-4F9C-B113-491DC9B59C7B}"/>
    <cellStyle name="Total 2 3 2 3 17" xfId="39663" xr:uid="{47BF5B59-BCFE-4B1A-B7FA-D5039D40A12D}"/>
    <cellStyle name="Total 2 3 2 3 18" xfId="39664" xr:uid="{9212DD0C-5659-4D4E-921F-7B7BC58D1C30}"/>
    <cellStyle name="Total 2 3 2 3 19" xfId="39665" xr:uid="{F8C17C15-A850-493F-BF2F-1DEAEE77ED17}"/>
    <cellStyle name="Total 2 3 2 3 2" xfId="39666" xr:uid="{5C64184C-6B1A-493B-A6EB-06BA7DBEE850}"/>
    <cellStyle name="Total 2 3 2 3 2 10" xfId="39667" xr:uid="{D306D68F-47FC-47A1-84F0-C83628A65183}"/>
    <cellStyle name="Total 2 3 2 3 2 11" xfId="39668" xr:uid="{F67287F7-B55E-4972-8D77-2E69FACA9EAA}"/>
    <cellStyle name="Total 2 3 2 3 2 12" xfId="39669" xr:uid="{448F6646-E64D-4E84-921F-573571037A69}"/>
    <cellStyle name="Total 2 3 2 3 2 13" xfId="39670" xr:uid="{60CE2963-899F-4F4E-BC94-609BD0142DC9}"/>
    <cellStyle name="Total 2 3 2 3 2 14" xfId="39671" xr:uid="{1C62AEA8-E4D5-4091-9CD6-E9D29153A426}"/>
    <cellStyle name="Total 2 3 2 3 2 15" xfId="39672" xr:uid="{260A4BE5-3D98-4982-AE17-DCAC9A60E798}"/>
    <cellStyle name="Total 2 3 2 3 2 16" xfId="39673" xr:uid="{2EF8EC8B-2A16-4A61-80DD-5492B6F4BA98}"/>
    <cellStyle name="Total 2 3 2 3 2 17" xfId="39674" xr:uid="{AE275979-71B1-4F39-865B-BD07ACEC3899}"/>
    <cellStyle name="Total 2 3 2 3 2 18" xfId="39675" xr:uid="{6AC2BB0F-F94B-489C-A8A5-F653F4A53A02}"/>
    <cellStyle name="Total 2 3 2 3 2 19" xfId="39676" xr:uid="{69D627F5-5F9C-4BC4-A8C6-29692B942073}"/>
    <cellStyle name="Total 2 3 2 3 2 2" xfId="39677" xr:uid="{10BEB2EA-4526-4726-998A-1DB4CC7923D9}"/>
    <cellStyle name="Total 2 3 2 3 2 20" xfId="39678" xr:uid="{3DABE2DD-CDB6-474A-A238-DBCB9035D276}"/>
    <cellStyle name="Total 2 3 2 3 2 21" xfId="39679" xr:uid="{62AFEF76-7929-4217-BF9B-F936439A40ED}"/>
    <cellStyle name="Total 2 3 2 3 2 22" xfId="39680" xr:uid="{8AB2E0B4-B5AF-4F04-BE45-EFD4233A4EDF}"/>
    <cellStyle name="Total 2 3 2 3 2 23" xfId="39681" xr:uid="{0130B2BA-7FF0-458B-B04F-D720CEB19318}"/>
    <cellStyle name="Total 2 3 2 3 2 24" xfId="39682" xr:uid="{9D2EBF14-839C-49F0-9147-9CC4621C342E}"/>
    <cellStyle name="Total 2 3 2 3 2 25" xfId="39683" xr:uid="{4ACC4D1F-68F6-4F10-A77F-AAF107D04168}"/>
    <cellStyle name="Total 2 3 2 3 2 26" xfId="39684" xr:uid="{036EEE47-ADD5-4B46-A3A3-AD3229FC3F34}"/>
    <cellStyle name="Total 2 3 2 3 2 27" xfId="39685" xr:uid="{1DC47843-495F-4903-929B-A575A85BF92F}"/>
    <cellStyle name="Total 2 3 2 3 2 28" xfId="39686" xr:uid="{B90CBAD0-2F92-41B8-B294-0FF47090909B}"/>
    <cellStyle name="Total 2 3 2 3 2 29" xfId="39687" xr:uid="{256A831B-96AC-4389-A5A4-B48924BE5247}"/>
    <cellStyle name="Total 2 3 2 3 2 3" xfId="39688" xr:uid="{32F112CA-D195-4A10-861F-FAF0F601F43D}"/>
    <cellStyle name="Total 2 3 2 3 2 30" xfId="39689" xr:uid="{25E14777-DBBA-43D9-B4BC-9173400BFCEC}"/>
    <cellStyle name="Total 2 3 2 3 2 31" xfId="39690" xr:uid="{C8035DCC-89DE-483F-9854-4E3FCFFBDE7E}"/>
    <cellStyle name="Total 2 3 2 3 2 4" xfId="39691" xr:uid="{F6420D99-F847-4E6F-8A63-968A5DBD49BE}"/>
    <cellStyle name="Total 2 3 2 3 2 5" xfId="39692" xr:uid="{222C970C-D404-4C59-BEA6-7C44D1273B98}"/>
    <cellStyle name="Total 2 3 2 3 2 6" xfId="39693" xr:uid="{0AA39F51-FB65-4DC1-B161-86B9F8A0FB33}"/>
    <cellStyle name="Total 2 3 2 3 2 7" xfId="39694" xr:uid="{FE7F3E89-20E3-45AC-92B6-C3E00DFF6490}"/>
    <cellStyle name="Total 2 3 2 3 2 8" xfId="39695" xr:uid="{25D93320-5C3E-4DFC-8BF9-4779AC7D5FDF}"/>
    <cellStyle name="Total 2 3 2 3 2 9" xfId="39696" xr:uid="{29769F7C-16EE-4040-BF8B-4E6628DAE454}"/>
    <cellStyle name="Total 2 3 2 3 20" xfId="39697" xr:uid="{2FBB786F-CFCF-4E5A-9443-83BA170B4A95}"/>
    <cellStyle name="Total 2 3 2 3 21" xfId="39698" xr:uid="{9DA5924A-BF06-49B3-B766-E4F31CCF49A1}"/>
    <cellStyle name="Total 2 3 2 3 22" xfId="39699" xr:uid="{69FC155E-E313-45FB-B5D9-F0327266F176}"/>
    <cellStyle name="Total 2 3 2 3 23" xfId="39700" xr:uid="{A7F37899-E58A-4881-8593-DE54C8E207BD}"/>
    <cellStyle name="Total 2 3 2 3 24" xfId="39701" xr:uid="{81FA59BF-E1E8-47DD-9C88-1FD505E0F3FC}"/>
    <cellStyle name="Total 2 3 2 3 25" xfId="39702" xr:uid="{A1BF0EC2-B9F8-4594-BEE3-6FF89E4ED1C2}"/>
    <cellStyle name="Total 2 3 2 3 26" xfId="39703" xr:uid="{4B5849BE-206B-4BB3-8B28-CBA27F217E95}"/>
    <cellStyle name="Total 2 3 2 3 27" xfId="39704" xr:uid="{5542DD4B-C78B-407E-8B12-13A0068F8611}"/>
    <cellStyle name="Total 2 3 2 3 28" xfId="39705" xr:uid="{AB453EC2-14FE-4886-AC36-44FCEA98AB10}"/>
    <cellStyle name="Total 2 3 2 3 29" xfId="39706" xr:uid="{5EBF9057-16C1-4884-B3B7-79083F20792A}"/>
    <cellStyle name="Total 2 3 2 3 3" xfId="39707" xr:uid="{BDC3FCF8-9285-4282-9307-7A0E57237D1B}"/>
    <cellStyle name="Total 2 3 2 3 3 10" xfId="39708" xr:uid="{F13A1951-9444-47A6-8B50-E0D6666D4791}"/>
    <cellStyle name="Total 2 3 2 3 3 11" xfId="39709" xr:uid="{7B50AE66-B755-4075-8A8A-B0FB62EE8A67}"/>
    <cellStyle name="Total 2 3 2 3 3 12" xfId="39710" xr:uid="{3163F548-B29F-4DF6-9CFE-98DB82325926}"/>
    <cellStyle name="Total 2 3 2 3 3 13" xfId="39711" xr:uid="{53503BE2-21F7-45A5-B552-1C3B86B28FE4}"/>
    <cellStyle name="Total 2 3 2 3 3 14" xfId="39712" xr:uid="{98FBE52A-6D86-4F46-8052-E9A96395739F}"/>
    <cellStyle name="Total 2 3 2 3 3 15" xfId="39713" xr:uid="{4C4C7CCB-480B-4E78-8E7E-6303F394C0B7}"/>
    <cellStyle name="Total 2 3 2 3 3 16" xfId="39714" xr:uid="{170FDD94-7561-4262-8EF9-081632A691CA}"/>
    <cellStyle name="Total 2 3 2 3 3 17" xfId="39715" xr:uid="{9DCD0CA6-CE7D-4A62-B14A-1C3AA7D8A647}"/>
    <cellStyle name="Total 2 3 2 3 3 18" xfId="39716" xr:uid="{9594CDDF-0790-45B4-AA06-230D8B5BD6E9}"/>
    <cellStyle name="Total 2 3 2 3 3 19" xfId="39717" xr:uid="{2E7428EF-6D5B-487B-A34B-D53DE49A0F86}"/>
    <cellStyle name="Total 2 3 2 3 3 2" xfId="39718" xr:uid="{8CBB2BA7-2BB8-4C0C-A444-7C810E497CA5}"/>
    <cellStyle name="Total 2 3 2 3 3 20" xfId="39719" xr:uid="{F8279C0A-8FF5-4B1F-A07D-87D4BB60643B}"/>
    <cellStyle name="Total 2 3 2 3 3 21" xfId="39720" xr:uid="{F8D23C32-DCB2-40A5-84B4-0551D82F62D1}"/>
    <cellStyle name="Total 2 3 2 3 3 22" xfId="39721" xr:uid="{FCAF7BDB-6DD5-4B3E-AB7B-D62579C7E9D3}"/>
    <cellStyle name="Total 2 3 2 3 3 23" xfId="39722" xr:uid="{ED15FDF0-D933-4F0E-84AA-15F9F8E6F1AF}"/>
    <cellStyle name="Total 2 3 2 3 3 24" xfId="39723" xr:uid="{55C652B5-3AB6-4AF3-9E8C-A1D41F27B831}"/>
    <cellStyle name="Total 2 3 2 3 3 25" xfId="39724" xr:uid="{740EF3D3-92FA-438B-9E0F-03A2742A822E}"/>
    <cellStyle name="Total 2 3 2 3 3 26" xfId="39725" xr:uid="{9E210BC9-135C-48D9-AAF8-83443615A762}"/>
    <cellStyle name="Total 2 3 2 3 3 27" xfId="39726" xr:uid="{74DBF005-23D2-457E-A6A1-65D945121F21}"/>
    <cellStyle name="Total 2 3 2 3 3 28" xfId="39727" xr:uid="{A11AFC17-AC03-486A-8627-189B4EEBA679}"/>
    <cellStyle name="Total 2 3 2 3 3 29" xfId="39728" xr:uid="{7EFAC570-F06E-405A-94A2-75DD32FC85A7}"/>
    <cellStyle name="Total 2 3 2 3 3 3" xfId="39729" xr:uid="{80176EA2-17BD-4BF1-9413-059B395534B7}"/>
    <cellStyle name="Total 2 3 2 3 3 30" xfId="39730" xr:uid="{EDAF4BC5-226D-4C8A-AD7F-7342FCE5AADC}"/>
    <cellStyle name="Total 2 3 2 3 3 31" xfId="39731" xr:uid="{1A0493B5-5F31-4E56-90A7-74E842728B89}"/>
    <cellStyle name="Total 2 3 2 3 3 4" xfId="39732" xr:uid="{83DD6DC9-CBA8-41D1-A5B1-DFEE54682546}"/>
    <cellStyle name="Total 2 3 2 3 3 5" xfId="39733" xr:uid="{61BC82E7-F150-4A8D-A9F8-12B929A48A22}"/>
    <cellStyle name="Total 2 3 2 3 3 6" xfId="39734" xr:uid="{0931D1B5-2A77-4944-B663-CB9B2F56B8DA}"/>
    <cellStyle name="Total 2 3 2 3 3 7" xfId="39735" xr:uid="{91681F9D-2514-4E28-AD7D-C4F75A09E0A5}"/>
    <cellStyle name="Total 2 3 2 3 3 8" xfId="39736" xr:uid="{F6042D8E-B558-4C7E-95A5-36C1DF890E71}"/>
    <cellStyle name="Total 2 3 2 3 3 9" xfId="39737" xr:uid="{43D023C7-7852-4055-9F77-ACF61D25FC73}"/>
    <cellStyle name="Total 2 3 2 3 30" xfId="39738" xr:uid="{DB1FD404-5848-4B83-9588-380EC7F0EF56}"/>
    <cellStyle name="Total 2 3 2 3 31" xfId="39739" xr:uid="{88F87417-257E-4844-9B42-D57509CA8C67}"/>
    <cellStyle name="Total 2 3 2 3 32" xfId="39740" xr:uid="{AD8E4405-6257-4424-977D-35924F8211AD}"/>
    <cellStyle name="Total 2 3 2 3 33" xfId="39741" xr:uid="{765259D6-0F90-4A9A-A6DB-244B4C951D31}"/>
    <cellStyle name="Total 2 3 2 3 4" xfId="39742" xr:uid="{FF17143D-8485-43A9-BCD5-3857A7890244}"/>
    <cellStyle name="Total 2 3 2 3 5" xfId="39743" xr:uid="{FFE09E96-9358-4A67-B9AB-3DD1819ACFBA}"/>
    <cellStyle name="Total 2 3 2 3 6" xfId="39744" xr:uid="{6369DC7F-E0C3-4733-BD81-B3BDFC8221A6}"/>
    <cellStyle name="Total 2 3 2 3 7" xfId="39745" xr:uid="{2DECE1F1-1752-4452-8722-CA94C3B1D552}"/>
    <cellStyle name="Total 2 3 2 3 8" xfId="39746" xr:uid="{A015CE25-72E5-4E74-A62A-597CA8DBA64E}"/>
    <cellStyle name="Total 2 3 2 3 9" xfId="39747" xr:uid="{DD6D2438-EE77-4E1C-8B16-FFCA9690F96D}"/>
    <cellStyle name="Total 2 3 2 30" xfId="39748" xr:uid="{64048A5A-D02E-488E-ACB9-9713165D664B}"/>
    <cellStyle name="Total 2 3 2 31" xfId="39749" xr:uid="{AC763AF3-97E5-43E4-BA76-65E1262B30D1}"/>
    <cellStyle name="Total 2 3 2 32" xfId="39750" xr:uid="{166E1364-593E-4301-A265-EB5DA5AAF5FE}"/>
    <cellStyle name="Total 2 3 2 33" xfId="39751" xr:uid="{EE61BEA0-06C3-4105-ABEA-DFE6263703AE}"/>
    <cellStyle name="Total 2 3 2 34" xfId="39752" xr:uid="{56200E06-5E31-42F8-B788-162116F445D4}"/>
    <cellStyle name="Total 2 3 2 35" xfId="39753" xr:uid="{27C66B0E-1C07-47DE-B9B7-2710F4F904B0}"/>
    <cellStyle name="Total 2 3 2 36" xfId="39754" xr:uid="{5023D941-2751-44A0-B970-18F5A3AB5627}"/>
    <cellStyle name="Total 2 3 2 4" xfId="39755" xr:uid="{C22A07D1-1BFE-44C4-B4F1-142BAED97A34}"/>
    <cellStyle name="Total 2 3 2 4 10" xfId="39756" xr:uid="{9874F479-A077-4A2B-8DF3-F382559909B5}"/>
    <cellStyle name="Total 2 3 2 4 11" xfId="39757" xr:uid="{1E0C15EB-7CAE-433A-B710-CA88889321F3}"/>
    <cellStyle name="Total 2 3 2 4 12" xfId="39758" xr:uid="{4FA45CDB-294B-48F4-9A1D-507A6CA54A41}"/>
    <cellStyle name="Total 2 3 2 4 13" xfId="39759" xr:uid="{41F55189-9984-47A8-AF4F-F302E654E5A1}"/>
    <cellStyle name="Total 2 3 2 4 14" xfId="39760" xr:uid="{E8302A8B-0832-4FF7-A85A-23286B057C27}"/>
    <cellStyle name="Total 2 3 2 4 15" xfId="39761" xr:uid="{C38A6B25-8755-4CDA-BBA4-D6BB40FCB65D}"/>
    <cellStyle name="Total 2 3 2 4 16" xfId="39762" xr:uid="{F20E98ED-EFF0-4B65-A79D-1AD5FF0ADCCD}"/>
    <cellStyle name="Total 2 3 2 4 17" xfId="39763" xr:uid="{F5EC0A16-F0F0-4E7B-A835-5128EFBB3636}"/>
    <cellStyle name="Total 2 3 2 4 18" xfId="39764" xr:uid="{93AF000F-C72B-4B67-BA4E-5A2A4A0067D6}"/>
    <cellStyle name="Total 2 3 2 4 19" xfId="39765" xr:uid="{01278C04-774F-4804-A8B9-0BD101C78765}"/>
    <cellStyle name="Total 2 3 2 4 2" xfId="39766" xr:uid="{A3ADC2BC-D19B-4473-B058-014D1CCDAFD4}"/>
    <cellStyle name="Total 2 3 2 4 2 10" xfId="39767" xr:uid="{4FA4EB23-AEDD-4F18-BFAC-C8CC5DA19EE9}"/>
    <cellStyle name="Total 2 3 2 4 2 11" xfId="39768" xr:uid="{B8614EF2-592D-4E5C-9355-F4B930311A89}"/>
    <cellStyle name="Total 2 3 2 4 2 12" xfId="39769" xr:uid="{1618A455-2C46-48A5-AF81-1ECC36649855}"/>
    <cellStyle name="Total 2 3 2 4 2 13" xfId="39770" xr:uid="{26C6236E-AF0A-4185-B2A0-DC57D8A9A3DC}"/>
    <cellStyle name="Total 2 3 2 4 2 14" xfId="39771" xr:uid="{F3D5FEA8-22BA-463B-8DE2-4B303F269824}"/>
    <cellStyle name="Total 2 3 2 4 2 15" xfId="39772" xr:uid="{DBA91CA3-F780-40CC-860C-02BB7806ACDE}"/>
    <cellStyle name="Total 2 3 2 4 2 16" xfId="39773" xr:uid="{277EBB91-43AD-49EC-B632-C5279CD5E0A1}"/>
    <cellStyle name="Total 2 3 2 4 2 17" xfId="39774" xr:uid="{5A0ACBE5-3D99-49DC-9D32-4978185EE842}"/>
    <cellStyle name="Total 2 3 2 4 2 18" xfId="39775" xr:uid="{03FA61E2-D010-43A1-A327-BFC74E342F42}"/>
    <cellStyle name="Total 2 3 2 4 2 19" xfId="39776" xr:uid="{FD77C585-1949-463B-9EB2-501632F086CC}"/>
    <cellStyle name="Total 2 3 2 4 2 2" xfId="39777" xr:uid="{DBD4C552-3A3E-4A1C-8807-CA0425EDC9E6}"/>
    <cellStyle name="Total 2 3 2 4 2 20" xfId="39778" xr:uid="{0E8A2673-13AE-432E-BB19-92F417F09B9B}"/>
    <cellStyle name="Total 2 3 2 4 2 21" xfId="39779" xr:uid="{247BEFDB-9717-450A-90F7-10C4A9F75CA6}"/>
    <cellStyle name="Total 2 3 2 4 2 22" xfId="39780" xr:uid="{F9674A3D-A16D-4C7C-8A85-96B4E493A171}"/>
    <cellStyle name="Total 2 3 2 4 2 23" xfId="39781" xr:uid="{7070B8C5-5210-46B4-AF82-DEA3FE016E97}"/>
    <cellStyle name="Total 2 3 2 4 2 24" xfId="39782" xr:uid="{FCB43E31-6F05-4A9D-AA01-0543429A956B}"/>
    <cellStyle name="Total 2 3 2 4 2 25" xfId="39783" xr:uid="{84C34DB2-0E96-4DB0-AA56-B2C2754D43AC}"/>
    <cellStyle name="Total 2 3 2 4 2 26" xfId="39784" xr:uid="{079303D9-2F19-4879-B2B3-9070712C19FE}"/>
    <cellStyle name="Total 2 3 2 4 2 27" xfId="39785" xr:uid="{49772162-206D-4ECA-B7F8-8E794322D637}"/>
    <cellStyle name="Total 2 3 2 4 2 28" xfId="39786" xr:uid="{C887E7B6-6543-4259-ABF3-3596BF5DE7AB}"/>
    <cellStyle name="Total 2 3 2 4 2 29" xfId="39787" xr:uid="{265B5F6C-B375-48BB-8C8E-277B8034D6AB}"/>
    <cellStyle name="Total 2 3 2 4 2 3" xfId="39788" xr:uid="{520AD7ED-FA80-4B8C-9143-5DB77CD39DAA}"/>
    <cellStyle name="Total 2 3 2 4 2 30" xfId="39789" xr:uid="{39BAC88C-8F03-45EB-AE9D-EA8D2991171F}"/>
    <cellStyle name="Total 2 3 2 4 2 31" xfId="39790" xr:uid="{35805D3A-2E20-4510-B80D-7689DEF8EDAE}"/>
    <cellStyle name="Total 2 3 2 4 2 4" xfId="39791" xr:uid="{6030597E-DC6E-4E91-94FE-F41DCD206656}"/>
    <cellStyle name="Total 2 3 2 4 2 5" xfId="39792" xr:uid="{3A60146F-07F7-42EF-B447-5E8D153F8CF4}"/>
    <cellStyle name="Total 2 3 2 4 2 6" xfId="39793" xr:uid="{2CA03928-D83E-47B0-B93F-1535C34CC2E5}"/>
    <cellStyle name="Total 2 3 2 4 2 7" xfId="39794" xr:uid="{D0F2F0AE-02E8-4CFB-ABFA-1ACE4FF9EAB1}"/>
    <cellStyle name="Total 2 3 2 4 2 8" xfId="39795" xr:uid="{64D50DC5-59A0-47C6-8BF4-1A3F79C1EDBB}"/>
    <cellStyle name="Total 2 3 2 4 2 9" xfId="39796" xr:uid="{020FA545-A934-45B2-B2AD-023C90FA6220}"/>
    <cellStyle name="Total 2 3 2 4 20" xfId="39797" xr:uid="{D8F927C0-9BD7-456A-91E5-903A49F24174}"/>
    <cellStyle name="Total 2 3 2 4 21" xfId="39798" xr:uid="{98C89A3C-BB9A-4CDA-90B6-E8917A908F67}"/>
    <cellStyle name="Total 2 3 2 4 22" xfId="39799" xr:uid="{E3BCB539-8D15-4F1C-A7B5-1669807A95A1}"/>
    <cellStyle name="Total 2 3 2 4 23" xfId="39800" xr:uid="{0397A27B-7EDD-44F4-A58F-E1FCDBB4E39D}"/>
    <cellStyle name="Total 2 3 2 4 24" xfId="39801" xr:uid="{3F571308-5DC5-4D27-85BC-B78660A79D28}"/>
    <cellStyle name="Total 2 3 2 4 25" xfId="39802" xr:uid="{A451D487-2F2B-41FC-B819-022546ACB09C}"/>
    <cellStyle name="Total 2 3 2 4 26" xfId="39803" xr:uid="{0BA3FA7A-676E-4005-80B8-951B748CEC15}"/>
    <cellStyle name="Total 2 3 2 4 27" xfId="39804" xr:uid="{A96E4395-F9D0-4F67-BC67-FD9C99222F55}"/>
    <cellStyle name="Total 2 3 2 4 28" xfId="39805" xr:uid="{47B538FF-3305-4744-B74C-DEB702D965BC}"/>
    <cellStyle name="Total 2 3 2 4 29" xfId="39806" xr:uid="{E3F17BDA-3AEC-493D-A221-6642B24FA5B6}"/>
    <cellStyle name="Total 2 3 2 4 3" xfId="39807" xr:uid="{47D3FDBD-6D02-446D-8D6D-260E45EE9FA8}"/>
    <cellStyle name="Total 2 3 2 4 3 10" xfId="39808" xr:uid="{61464A71-15C0-47B6-BFD0-27E319CDDAFE}"/>
    <cellStyle name="Total 2 3 2 4 3 11" xfId="39809" xr:uid="{B3D1E5D9-CA1B-4619-B468-3E0C867D49B3}"/>
    <cellStyle name="Total 2 3 2 4 3 12" xfId="39810" xr:uid="{170BB742-BD05-49B5-8CB6-4308B44A2C6B}"/>
    <cellStyle name="Total 2 3 2 4 3 13" xfId="39811" xr:uid="{134B011B-6098-408A-B688-E63A4D794755}"/>
    <cellStyle name="Total 2 3 2 4 3 14" xfId="39812" xr:uid="{21869B98-1013-4952-A0D6-692B7F423B8D}"/>
    <cellStyle name="Total 2 3 2 4 3 15" xfId="39813" xr:uid="{0B79414E-B96A-44EF-85D0-3C0E82F1EF38}"/>
    <cellStyle name="Total 2 3 2 4 3 16" xfId="39814" xr:uid="{8922FEDC-D43C-47F5-8E2A-8C27E33E394F}"/>
    <cellStyle name="Total 2 3 2 4 3 17" xfId="39815" xr:uid="{399D954E-5F0E-4CEA-B57E-416FB729F07D}"/>
    <cellStyle name="Total 2 3 2 4 3 18" xfId="39816" xr:uid="{3A72923A-2090-4457-A067-9D0F1895A645}"/>
    <cellStyle name="Total 2 3 2 4 3 19" xfId="39817" xr:uid="{1FE1FDD7-435B-4C32-ABC5-FFC046A4A830}"/>
    <cellStyle name="Total 2 3 2 4 3 2" xfId="39818" xr:uid="{4E90DB52-9D73-4B18-84F5-277A214BC7E2}"/>
    <cellStyle name="Total 2 3 2 4 3 20" xfId="39819" xr:uid="{DFFB7842-6FB8-4130-A4B3-27ACAE02FCDC}"/>
    <cellStyle name="Total 2 3 2 4 3 21" xfId="39820" xr:uid="{3E6BE6C0-B424-4F55-8388-2C6E56DB161E}"/>
    <cellStyle name="Total 2 3 2 4 3 22" xfId="39821" xr:uid="{0D58915C-3AB7-41AB-800E-D3F4AAFD2C97}"/>
    <cellStyle name="Total 2 3 2 4 3 23" xfId="39822" xr:uid="{93BF1F2F-55E3-4A92-8E31-A5670F284EC9}"/>
    <cellStyle name="Total 2 3 2 4 3 24" xfId="39823" xr:uid="{8108F11A-0C44-4E1E-A1A0-DA7B9CBD59AE}"/>
    <cellStyle name="Total 2 3 2 4 3 25" xfId="39824" xr:uid="{85DADB40-D897-4394-8DBD-5F4B9F0675A6}"/>
    <cellStyle name="Total 2 3 2 4 3 26" xfId="39825" xr:uid="{6D836946-C595-4776-BC77-5D941FAD3551}"/>
    <cellStyle name="Total 2 3 2 4 3 27" xfId="39826" xr:uid="{3C4C4455-1125-483C-84CF-6FF221C464C2}"/>
    <cellStyle name="Total 2 3 2 4 3 28" xfId="39827" xr:uid="{1FB4A3F4-75B3-4AE8-A114-4CC9F70F527B}"/>
    <cellStyle name="Total 2 3 2 4 3 29" xfId="39828" xr:uid="{FBB5A57F-DF22-4E8F-BC6A-807A3E5E5EAD}"/>
    <cellStyle name="Total 2 3 2 4 3 3" xfId="39829" xr:uid="{CF55E847-4D26-4124-9680-C05CC3B3D2C2}"/>
    <cellStyle name="Total 2 3 2 4 3 30" xfId="39830" xr:uid="{B297BC6D-04F8-4E44-BDFD-257CFB6953BC}"/>
    <cellStyle name="Total 2 3 2 4 3 31" xfId="39831" xr:uid="{3AD1CCD1-BF53-407B-8081-5A5054BDC4F5}"/>
    <cellStyle name="Total 2 3 2 4 3 4" xfId="39832" xr:uid="{CD6A7CB4-FF8B-4D35-AE33-94E0C72DDBAA}"/>
    <cellStyle name="Total 2 3 2 4 3 5" xfId="39833" xr:uid="{DB04DEC8-D697-4957-9CB3-A5C4D571321D}"/>
    <cellStyle name="Total 2 3 2 4 3 6" xfId="39834" xr:uid="{D5533FE0-52ED-4421-9367-BA85319B68CB}"/>
    <cellStyle name="Total 2 3 2 4 3 7" xfId="39835" xr:uid="{74DDD4FC-A834-424A-87AE-7FBA2D35AEAF}"/>
    <cellStyle name="Total 2 3 2 4 3 8" xfId="39836" xr:uid="{1F550FE5-9A78-4D61-BE24-D275D1199BD0}"/>
    <cellStyle name="Total 2 3 2 4 3 9" xfId="39837" xr:uid="{F8F433F1-7002-4C3B-9CAC-18DFBE8427D5}"/>
    <cellStyle name="Total 2 3 2 4 30" xfId="39838" xr:uid="{5245B68C-6157-41C9-AD36-DC9895D88737}"/>
    <cellStyle name="Total 2 3 2 4 31" xfId="39839" xr:uid="{88D59903-5F2A-4C10-A7FA-0102BBC26827}"/>
    <cellStyle name="Total 2 3 2 4 32" xfId="39840" xr:uid="{C004D674-0455-414D-8CCF-E6AD2C61AD26}"/>
    <cellStyle name="Total 2 3 2 4 33" xfId="39841" xr:uid="{0196D01F-F44A-4333-9927-9D909BF12B86}"/>
    <cellStyle name="Total 2 3 2 4 4" xfId="39842" xr:uid="{C2A3C99D-E919-4778-BF92-F606971686A0}"/>
    <cellStyle name="Total 2 3 2 4 5" xfId="39843" xr:uid="{F751D08C-676F-4CB1-A90D-ECCDAED8AF77}"/>
    <cellStyle name="Total 2 3 2 4 6" xfId="39844" xr:uid="{3E91A538-99AF-4B2E-BC83-7A44890D7027}"/>
    <cellStyle name="Total 2 3 2 4 7" xfId="39845" xr:uid="{211B7413-30F2-4886-AFC9-21BC4C2BF70A}"/>
    <cellStyle name="Total 2 3 2 4 8" xfId="39846" xr:uid="{D7702658-13BD-4622-8A16-73087367AC05}"/>
    <cellStyle name="Total 2 3 2 4 9" xfId="39847" xr:uid="{79F166B0-84E3-464F-9651-ACE91C13C0F5}"/>
    <cellStyle name="Total 2 3 2 5" xfId="39848" xr:uid="{ED8E2EDB-0D76-4912-98D6-002AC61EF09D}"/>
    <cellStyle name="Total 2 3 2 5 10" xfId="39849" xr:uid="{830EB095-B30B-4BCE-AA51-6B7EA4531801}"/>
    <cellStyle name="Total 2 3 2 5 11" xfId="39850" xr:uid="{F93ACBBD-F903-4B12-8346-9E22E22DAC82}"/>
    <cellStyle name="Total 2 3 2 5 12" xfId="39851" xr:uid="{52F29B24-7A0A-4DE4-8753-A3A034BD5FF6}"/>
    <cellStyle name="Total 2 3 2 5 13" xfId="39852" xr:uid="{302780D7-76F3-4142-ABB4-F582786C4CF2}"/>
    <cellStyle name="Total 2 3 2 5 14" xfId="39853" xr:uid="{F4BDDFB7-9781-4F97-92E6-D1E932DA10BF}"/>
    <cellStyle name="Total 2 3 2 5 15" xfId="39854" xr:uid="{4ECD346B-30CE-4927-96CC-3C5842DA8A3E}"/>
    <cellStyle name="Total 2 3 2 5 16" xfId="39855" xr:uid="{E278C461-B90C-4309-B0BA-C1EAB5502C15}"/>
    <cellStyle name="Total 2 3 2 5 17" xfId="39856" xr:uid="{CCDE4218-F16A-4E21-A91B-90893E572FB3}"/>
    <cellStyle name="Total 2 3 2 5 18" xfId="39857" xr:uid="{1B173D73-2F1F-4E0E-B912-FDCECC9CC7EF}"/>
    <cellStyle name="Total 2 3 2 5 19" xfId="39858" xr:uid="{B97A9842-BA1D-4F24-A3DE-3032BA088616}"/>
    <cellStyle name="Total 2 3 2 5 2" xfId="39859" xr:uid="{73804954-1AE2-4149-8DDD-DE712A55E71B}"/>
    <cellStyle name="Total 2 3 2 5 20" xfId="39860" xr:uid="{9EF4588F-24CF-4B01-BAE0-EA905BF4277B}"/>
    <cellStyle name="Total 2 3 2 5 21" xfId="39861" xr:uid="{016510FB-6CCA-46EF-9E19-3DD5E822ED5C}"/>
    <cellStyle name="Total 2 3 2 5 22" xfId="39862" xr:uid="{01C21B16-3845-4683-B018-04F9A17EEB68}"/>
    <cellStyle name="Total 2 3 2 5 23" xfId="39863" xr:uid="{A384B016-E836-43C0-AB40-B65497DAA106}"/>
    <cellStyle name="Total 2 3 2 5 24" xfId="39864" xr:uid="{59AA4DB8-9BD4-47A0-9421-9423567966A3}"/>
    <cellStyle name="Total 2 3 2 5 25" xfId="39865" xr:uid="{DF456CB3-81AB-403F-A323-B2AF5713718A}"/>
    <cellStyle name="Total 2 3 2 5 26" xfId="39866" xr:uid="{81D31E1A-22C8-48BE-96D6-B680E54506C7}"/>
    <cellStyle name="Total 2 3 2 5 27" xfId="39867" xr:uid="{429016AD-53AC-4639-AF1F-720CEC555C93}"/>
    <cellStyle name="Total 2 3 2 5 28" xfId="39868" xr:uid="{17839085-011C-4E0D-BF48-783118BBEFB1}"/>
    <cellStyle name="Total 2 3 2 5 29" xfId="39869" xr:uid="{548CC50C-2C1B-4348-9E1B-FF6DC7291B01}"/>
    <cellStyle name="Total 2 3 2 5 3" xfId="39870" xr:uid="{ED738CC8-06BF-41CA-B0CD-250981EB3D12}"/>
    <cellStyle name="Total 2 3 2 5 30" xfId="39871" xr:uid="{EB9FFA8C-E1F0-4227-BFEC-484818F5B852}"/>
    <cellStyle name="Total 2 3 2 5 31" xfId="39872" xr:uid="{4061383D-4826-4AB8-8BEB-6205C361E5A4}"/>
    <cellStyle name="Total 2 3 2 5 4" xfId="39873" xr:uid="{B2B81F7F-601B-4F89-99C0-964726AF0ADB}"/>
    <cellStyle name="Total 2 3 2 5 5" xfId="39874" xr:uid="{A18982F4-C67D-4595-89A6-A3716FFBF703}"/>
    <cellStyle name="Total 2 3 2 5 6" xfId="39875" xr:uid="{DFD62E88-562A-4DA6-A6C3-CDBFEC9C0A74}"/>
    <cellStyle name="Total 2 3 2 5 7" xfId="39876" xr:uid="{0A02E0FC-F407-4BDE-A5AC-FFC4ECB474DE}"/>
    <cellStyle name="Total 2 3 2 5 8" xfId="39877" xr:uid="{87C0A339-0F37-4F35-B3E7-78B96C7C95AE}"/>
    <cellStyle name="Total 2 3 2 5 9" xfId="39878" xr:uid="{C7350553-CDD8-4FF4-9C7A-00E79E88BBC4}"/>
    <cellStyle name="Total 2 3 2 6" xfId="39879" xr:uid="{2975FC5F-CC9B-4908-B9DE-38896FC79503}"/>
    <cellStyle name="Total 2 3 2 6 10" xfId="39880" xr:uid="{33E8F0C1-DF8B-4FC9-A747-FC7F209058B3}"/>
    <cellStyle name="Total 2 3 2 6 11" xfId="39881" xr:uid="{2D571E60-45B4-41F6-89E1-9E293A661BB5}"/>
    <cellStyle name="Total 2 3 2 6 12" xfId="39882" xr:uid="{63B3D8B5-B6A1-4FF3-9375-1C6088C804EA}"/>
    <cellStyle name="Total 2 3 2 6 13" xfId="39883" xr:uid="{BC86093E-80FB-48B2-B1D2-A3D65D8D987D}"/>
    <cellStyle name="Total 2 3 2 6 14" xfId="39884" xr:uid="{61DDA3B6-BAA8-4F59-AE4F-512F0F330072}"/>
    <cellStyle name="Total 2 3 2 6 15" xfId="39885" xr:uid="{11B6B652-48A4-46BE-9218-5D560FB88B8F}"/>
    <cellStyle name="Total 2 3 2 6 16" xfId="39886" xr:uid="{011E6162-6802-4890-8739-E53940DB5FB0}"/>
    <cellStyle name="Total 2 3 2 6 17" xfId="39887" xr:uid="{F3185707-1A52-4F95-8E51-EADE722BD8F2}"/>
    <cellStyle name="Total 2 3 2 6 18" xfId="39888" xr:uid="{2A66C14B-90CC-4F77-93C8-E07BF4F22662}"/>
    <cellStyle name="Total 2 3 2 6 19" xfId="39889" xr:uid="{E8180E41-B5DA-4494-ABCE-A4AF36FA76B6}"/>
    <cellStyle name="Total 2 3 2 6 2" xfId="39890" xr:uid="{C727EC1E-7560-420F-AA33-E5956CC21FCB}"/>
    <cellStyle name="Total 2 3 2 6 20" xfId="39891" xr:uid="{F3F54FCF-B909-4BFF-95C9-87D904CFC942}"/>
    <cellStyle name="Total 2 3 2 6 21" xfId="39892" xr:uid="{AB0522B3-D990-490D-8236-012FAF92E79D}"/>
    <cellStyle name="Total 2 3 2 6 22" xfId="39893" xr:uid="{3BB127F6-D2EE-4BF7-A0A7-C87828CF07C1}"/>
    <cellStyle name="Total 2 3 2 6 23" xfId="39894" xr:uid="{65104840-677F-4793-8105-D7AD2ABAEAB0}"/>
    <cellStyle name="Total 2 3 2 6 24" xfId="39895" xr:uid="{9ECD3851-C84D-41B5-B0F8-314249D58F93}"/>
    <cellStyle name="Total 2 3 2 6 25" xfId="39896" xr:uid="{AE86C3E6-6C82-4B57-AD32-6BFCB9CB5B0C}"/>
    <cellStyle name="Total 2 3 2 6 26" xfId="39897" xr:uid="{C1C45D3D-0BB1-445C-829E-9FC7AB40720B}"/>
    <cellStyle name="Total 2 3 2 6 27" xfId="39898" xr:uid="{61596037-3567-4A98-AA6B-1E79178254F3}"/>
    <cellStyle name="Total 2 3 2 6 28" xfId="39899" xr:uid="{709AF8DE-FDA3-451D-9ECE-BA97731C6E78}"/>
    <cellStyle name="Total 2 3 2 6 29" xfId="39900" xr:uid="{ADE10636-4A01-4CA1-BC61-BEA8B2AEA3F5}"/>
    <cellStyle name="Total 2 3 2 6 3" xfId="39901" xr:uid="{0FBF3770-F444-42F2-A43F-8A131C3CBDB7}"/>
    <cellStyle name="Total 2 3 2 6 30" xfId="39902" xr:uid="{55704B8E-CD55-40EB-B2B1-A66AFFAAFA75}"/>
    <cellStyle name="Total 2 3 2 6 31" xfId="39903" xr:uid="{C848914E-8718-4DD4-B0ED-86FB1681865A}"/>
    <cellStyle name="Total 2 3 2 6 4" xfId="39904" xr:uid="{39768A63-2853-4C6D-AB57-C367FA009C16}"/>
    <cellStyle name="Total 2 3 2 6 5" xfId="39905" xr:uid="{8B03F2B1-8A4B-47F4-B416-12B5C2D2621F}"/>
    <cellStyle name="Total 2 3 2 6 6" xfId="39906" xr:uid="{8246171C-2BB7-48E1-8236-67E2243894A3}"/>
    <cellStyle name="Total 2 3 2 6 7" xfId="39907" xr:uid="{F3106384-DC72-41E7-8A13-6AB165571205}"/>
    <cellStyle name="Total 2 3 2 6 8" xfId="39908" xr:uid="{04AE8F3D-5F3E-4168-B00A-40AE94BD5E23}"/>
    <cellStyle name="Total 2 3 2 6 9" xfId="39909" xr:uid="{AE36D139-D874-4AFC-B812-EBEA9550B4B7}"/>
    <cellStyle name="Total 2 3 2 7" xfId="39910" xr:uid="{43DC50B7-6B99-45F6-BBB9-F896B77B3ABE}"/>
    <cellStyle name="Total 2 3 2 8" xfId="39911" xr:uid="{664C4F9C-9C9A-48C2-B721-1BA5E7A21317}"/>
    <cellStyle name="Total 2 3 2 9" xfId="39912" xr:uid="{E4A43C48-7D72-4207-AD6C-D689176F4B94}"/>
    <cellStyle name="Total 2 3 20" xfId="39913" xr:uid="{DD58D2D3-E4BC-44E4-82E3-3A78B78535DE}"/>
    <cellStyle name="Total 2 3 21" xfId="39914" xr:uid="{E0E4F61C-8B90-4A3B-8150-702702807A8A}"/>
    <cellStyle name="Total 2 3 22" xfId="39915" xr:uid="{6D0A27D7-1F79-4CB3-8157-55E372D07FBD}"/>
    <cellStyle name="Total 2 3 23" xfId="39916" xr:uid="{709E9050-54F9-4DE7-807D-928661F0451E}"/>
    <cellStyle name="Total 2 3 24" xfId="39917" xr:uid="{B933BAC5-CC99-4FF4-B546-BCA0E26015C2}"/>
    <cellStyle name="Total 2 3 25" xfId="39918" xr:uid="{C082D83A-5F2E-4B69-B243-ACC0EF9302A8}"/>
    <cellStyle name="Total 2 3 26" xfId="39919" xr:uid="{F3E0F999-D62D-484D-B347-A64AC9A1BEA2}"/>
    <cellStyle name="Total 2 3 27" xfId="39920" xr:uid="{CD279D2B-A8AC-4BED-BF7E-A6CE4FDF5948}"/>
    <cellStyle name="Total 2 3 28" xfId="39921" xr:uid="{9453526C-F698-4BCE-9B86-21FD28781483}"/>
    <cellStyle name="Total 2 3 29" xfId="39922" xr:uid="{72C3CD35-CA8A-4902-B4CE-274C7FD5D806}"/>
    <cellStyle name="Total 2 3 3" xfId="39923" xr:uid="{9F8D8F36-5805-4AE9-B6F0-73A2E02DA164}"/>
    <cellStyle name="Total 2 3 3 10" xfId="39924" xr:uid="{876F5047-81C3-4E5E-9F7D-23121EE927A2}"/>
    <cellStyle name="Total 2 3 3 11" xfId="39925" xr:uid="{E30911A2-69DA-4669-8889-907A1F5E83D0}"/>
    <cellStyle name="Total 2 3 3 12" xfId="39926" xr:uid="{C7C7416A-2060-4CDE-B048-691CDDFB242D}"/>
    <cellStyle name="Total 2 3 3 13" xfId="39927" xr:uid="{C97C5AC3-9350-40C2-9632-A6C04FF5D5BE}"/>
    <cellStyle name="Total 2 3 3 14" xfId="39928" xr:uid="{B28A977B-1AE6-41AA-B71C-DBEB0513E537}"/>
    <cellStyle name="Total 2 3 3 15" xfId="39929" xr:uid="{754D03F0-8304-468B-98A8-D493BBF18DCE}"/>
    <cellStyle name="Total 2 3 3 16" xfId="39930" xr:uid="{B3967895-7793-4E29-9F5F-A3EDAA8F4946}"/>
    <cellStyle name="Total 2 3 3 17" xfId="39931" xr:uid="{9D7324D8-B7BD-423B-91C2-FC8EB7FB02B2}"/>
    <cellStyle name="Total 2 3 3 18" xfId="39932" xr:uid="{3D25F27E-C8CB-45BC-927A-AA05AE035264}"/>
    <cellStyle name="Total 2 3 3 19" xfId="39933" xr:uid="{E62D1F0E-E742-47AC-AC9E-D64B0D0A99C0}"/>
    <cellStyle name="Total 2 3 3 2" xfId="39934" xr:uid="{546EFB3F-B825-4130-9CE8-70464F4B2C79}"/>
    <cellStyle name="Total 2 3 3 2 10" xfId="39935" xr:uid="{D5455630-9190-4158-B446-3A96845B6401}"/>
    <cellStyle name="Total 2 3 3 2 11" xfId="39936" xr:uid="{B405C0C8-2EB6-4ABC-BF1F-A4DE981391AA}"/>
    <cellStyle name="Total 2 3 3 2 12" xfId="39937" xr:uid="{1D0029F6-2BF5-4536-A702-E9141A075935}"/>
    <cellStyle name="Total 2 3 3 2 13" xfId="39938" xr:uid="{43392D1B-AC5F-4EEC-A99C-65CF0ABD63B4}"/>
    <cellStyle name="Total 2 3 3 2 14" xfId="39939" xr:uid="{B0BEE2FE-6FD2-4104-9329-0B079F82C6E7}"/>
    <cellStyle name="Total 2 3 3 2 15" xfId="39940" xr:uid="{8CEBE74B-A281-4B55-88EA-89E1B9C8CBBC}"/>
    <cellStyle name="Total 2 3 3 2 16" xfId="39941" xr:uid="{419D2ADB-9E00-4707-85D3-9274C6EE64D4}"/>
    <cellStyle name="Total 2 3 3 2 17" xfId="39942" xr:uid="{2C241186-ABBF-48FF-9FF0-EE925D78888F}"/>
    <cellStyle name="Total 2 3 3 2 18" xfId="39943" xr:uid="{50A96EFE-6005-440F-AF1C-7EFDC28AC651}"/>
    <cellStyle name="Total 2 3 3 2 19" xfId="39944" xr:uid="{0FA54B87-A73E-44F9-9290-A09DB793450E}"/>
    <cellStyle name="Total 2 3 3 2 2" xfId="39945" xr:uid="{7BEEDAF8-844E-43BC-90A3-948E13F4220A}"/>
    <cellStyle name="Total 2 3 3 2 20" xfId="39946" xr:uid="{1423C2E4-6FBA-4A7C-B0E9-E090ACB83B00}"/>
    <cellStyle name="Total 2 3 3 2 21" xfId="39947" xr:uid="{9ED36277-B277-4863-AC99-C3B93C751696}"/>
    <cellStyle name="Total 2 3 3 2 22" xfId="39948" xr:uid="{290AE281-7DE2-417F-ACD1-D55FFBE6810C}"/>
    <cellStyle name="Total 2 3 3 2 23" xfId="39949" xr:uid="{BF3BFE68-14F6-4677-8C9D-F78593940406}"/>
    <cellStyle name="Total 2 3 3 2 24" xfId="39950" xr:uid="{BFE30528-E261-4BC2-8927-5926BA9A3A42}"/>
    <cellStyle name="Total 2 3 3 2 25" xfId="39951" xr:uid="{76A0D9C1-9270-476E-A905-F144E9BAA798}"/>
    <cellStyle name="Total 2 3 3 2 26" xfId="39952" xr:uid="{59F7CC6D-5F6B-4024-A680-8016CD776AA7}"/>
    <cellStyle name="Total 2 3 3 2 27" xfId="39953" xr:uid="{09BAE313-A239-4D71-9943-1F8D496DD1BA}"/>
    <cellStyle name="Total 2 3 3 2 28" xfId="39954" xr:uid="{2D8F08F2-693B-4EA2-A1A8-C3E87BAB9C46}"/>
    <cellStyle name="Total 2 3 3 2 29" xfId="39955" xr:uid="{CFD70CE3-EF0C-4453-AF26-25B0FFFDA87B}"/>
    <cellStyle name="Total 2 3 3 2 3" xfId="39956" xr:uid="{FC714CA7-4DA6-4E1E-8250-CA0EA3B9B836}"/>
    <cellStyle name="Total 2 3 3 2 30" xfId="39957" xr:uid="{FEED7F08-BDE8-4EA6-8DAC-05789EF989DB}"/>
    <cellStyle name="Total 2 3 3 2 31" xfId="39958" xr:uid="{1B16A41F-1175-48B9-A7E5-54AB97DC0262}"/>
    <cellStyle name="Total 2 3 3 2 4" xfId="39959" xr:uid="{CCBD21BE-ED4C-4F11-B794-3489B1F5D1F8}"/>
    <cellStyle name="Total 2 3 3 2 5" xfId="39960" xr:uid="{833A7CE0-1878-46B7-9F69-C98974E9BA63}"/>
    <cellStyle name="Total 2 3 3 2 6" xfId="39961" xr:uid="{1A79B856-23BE-4106-9400-752C8D26B692}"/>
    <cellStyle name="Total 2 3 3 2 7" xfId="39962" xr:uid="{F8E75E47-F1D2-4A86-B499-BE7D443CDB7C}"/>
    <cellStyle name="Total 2 3 3 2 8" xfId="39963" xr:uid="{04E17635-5E46-487A-AB3B-CE8EC97A3D91}"/>
    <cellStyle name="Total 2 3 3 2 9" xfId="39964" xr:uid="{BC386279-A49F-4126-B938-5BC412A6E78C}"/>
    <cellStyle name="Total 2 3 3 20" xfId="39965" xr:uid="{04B4BD55-50A8-4C4B-85D9-904D62A72B20}"/>
    <cellStyle name="Total 2 3 3 21" xfId="39966" xr:uid="{05878DAA-F2C6-444E-A868-12E5F4ED9BFF}"/>
    <cellStyle name="Total 2 3 3 22" xfId="39967" xr:uid="{EDAA32CF-CB9C-495C-97AB-06123355AF12}"/>
    <cellStyle name="Total 2 3 3 23" xfId="39968" xr:uid="{40D7326C-C79B-43C0-9112-7DEA43F50F76}"/>
    <cellStyle name="Total 2 3 3 24" xfId="39969" xr:uid="{71DE8B16-11EA-4A59-96EA-4578DE4D41C3}"/>
    <cellStyle name="Total 2 3 3 25" xfId="39970" xr:uid="{0C2605B9-6277-4B5A-A121-EF0AB4A807AA}"/>
    <cellStyle name="Total 2 3 3 26" xfId="39971" xr:uid="{48530BF2-5F79-4A2E-B1FF-A349ACF38009}"/>
    <cellStyle name="Total 2 3 3 27" xfId="39972" xr:uid="{5C02A081-2835-4370-8276-166E29AC06C8}"/>
    <cellStyle name="Total 2 3 3 28" xfId="39973" xr:uid="{E981938D-006B-423C-8989-30FA6B33D8B8}"/>
    <cellStyle name="Total 2 3 3 29" xfId="39974" xr:uid="{8CA74123-C09F-415E-A3B8-FF35220C60C3}"/>
    <cellStyle name="Total 2 3 3 3" xfId="39975" xr:uid="{81BB33C2-98CA-4804-BCD5-C13F31433EFA}"/>
    <cellStyle name="Total 2 3 3 3 10" xfId="39976" xr:uid="{076522A8-E283-4ADB-A04E-B1767A148F99}"/>
    <cellStyle name="Total 2 3 3 3 11" xfId="39977" xr:uid="{C260CE58-9F2A-4FA7-A623-5BFE42DF7D28}"/>
    <cellStyle name="Total 2 3 3 3 12" xfId="39978" xr:uid="{28D0458E-C688-421A-919C-131413AAAC1E}"/>
    <cellStyle name="Total 2 3 3 3 13" xfId="39979" xr:uid="{C3CA4004-F723-4F39-869E-E6BA4A60D3F9}"/>
    <cellStyle name="Total 2 3 3 3 14" xfId="39980" xr:uid="{45C8CA04-1A04-47A7-99AD-3E8373087EE4}"/>
    <cellStyle name="Total 2 3 3 3 15" xfId="39981" xr:uid="{0A596897-C840-44F3-BE9F-4A0830805D1B}"/>
    <cellStyle name="Total 2 3 3 3 16" xfId="39982" xr:uid="{7BE1B093-F6F3-4D70-9E1B-DB2D50002613}"/>
    <cellStyle name="Total 2 3 3 3 17" xfId="39983" xr:uid="{1D08CF43-55C1-4FC7-964E-65206DBD6A2B}"/>
    <cellStyle name="Total 2 3 3 3 18" xfId="39984" xr:uid="{166E2D1B-B76C-455F-A345-3B68F83A7CAF}"/>
    <cellStyle name="Total 2 3 3 3 19" xfId="39985" xr:uid="{3DEB1B51-E252-4DD7-AB46-D371C5848FC6}"/>
    <cellStyle name="Total 2 3 3 3 2" xfId="39986" xr:uid="{57F44A11-6DA1-4B5E-9F6A-10FD940DF99B}"/>
    <cellStyle name="Total 2 3 3 3 20" xfId="39987" xr:uid="{B7D02E71-F267-4B40-B634-F4163B796400}"/>
    <cellStyle name="Total 2 3 3 3 21" xfId="39988" xr:uid="{4F698539-0AD6-43C3-A451-E3A4C5274DAF}"/>
    <cellStyle name="Total 2 3 3 3 22" xfId="39989" xr:uid="{ED97DEE9-0D77-4CE2-9B4F-91C1EF47CAC3}"/>
    <cellStyle name="Total 2 3 3 3 23" xfId="39990" xr:uid="{D4F164A2-7CB6-4C18-A311-268D53858A2B}"/>
    <cellStyle name="Total 2 3 3 3 24" xfId="39991" xr:uid="{6D60A8E9-411A-4917-B519-BA3F0F7D8A94}"/>
    <cellStyle name="Total 2 3 3 3 25" xfId="39992" xr:uid="{FEE1FFF5-6C06-41D5-8834-72C460039052}"/>
    <cellStyle name="Total 2 3 3 3 26" xfId="39993" xr:uid="{25B4222A-EE57-49CA-82E0-F0680833C8E6}"/>
    <cellStyle name="Total 2 3 3 3 27" xfId="39994" xr:uid="{49CCE1E8-C53C-4947-99EA-1204EBA9B17B}"/>
    <cellStyle name="Total 2 3 3 3 28" xfId="39995" xr:uid="{5B9DE976-8C25-4925-B418-93B071987291}"/>
    <cellStyle name="Total 2 3 3 3 29" xfId="39996" xr:uid="{3C899605-1F90-4205-9A75-691E003C8BDE}"/>
    <cellStyle name="Total 2 3 3 3 3" xfId="39997" xr:uid="{63EECE2E-28F1-405D-8029-0CB03D7C1F01}"/>
    <cellStyle name="Total 2 3 3 3 30" xfId="39998" xr:uid="{58FAFB28-5723-4986-9C44-316D9EA7A6FD}"/>
    <cellStyle name="Total 2 3 3 3 31" xfId="39999" xr:uid="{A9CA7F1F-4049-408B-BDD0-DE975BA0B6AA}"/>
    <cellStyle name="Total 2 3 3 3 4" xfId="40000" xr:uid="{4EE44BA6-F96A-4C32-9B24-B7C0E00DAD6A}"/>
    <cellStyle name="Total 2 3 3 3 5" xfId="40001" xr:uid="{F643F4DE-F44E-4924-84E0-9FDFDB27738D}"/>
    <cellStyle name="Total 2 3 3 3 6" xfId="40002" xr:uid="{A5D09D42-B8A1-4B2C-B0AF-342355ED5A1F}"/>
    <cellStyle name="Total 2 3 3 3 7" xfId="40003" xr:uid="{BCE2B79C-F7B6-4061-8D40-FF3F1CD1DD76}"/>
    <cellStyle name="Total 2 3 3 3 8" xfId="40004" xr:uid="{1948121F-3B70-484A-A705-33EF52E808A7}"/>
    <cellStyle name="Total 2 3 3 3 9" xfId="40005" xr:uid="{47B97D23-17C5-48C7-AA01-16696697C44D}"/>
    <cellStyle name="Total 2 3 3 30" xfId="40006" xr:uid="{AFEF74A7-CACC-48E3-AFD4-006068259B62}"/>
    <cellStyle name="Total 2 3 3 31" xfId="40007" xr:uid="{8123A5BE-8B5B-4F9C-97B0-491E4C9F5E97}"/>
    <cellStyle name="Total 2 3 3 32" xfId="40008" xr:uid="{E9BFAE01-817E-4363-906F-72DBCDEFACE7}"/>
    <cellStyle name="Total 2 3 3 33" xfId="40009" xr:uid="{BF2193A0-79DF-4551-9E52-01250AA788B5}"/>
    <cellStyle name="Total 2 3 3 4" xfId="40010" xr:uid="{A044037F-27DE-4A93-A1B6-0B2FB0C7AC01}"/>
    <cellStyle name="Total 2 3 3 5" xfId="40011" xr:uid="{42845813-FF3B-4695-8981-280DF5F896D2}"/>
    <cellStyle name="Total 2 3 3 6" xfId="40012" xr:uid="{2646CC17-ADA7-42FC-8BD9-BF42DE959C02}"/>
    <cellStyle name="Total 2 3 3 7" xfId="40013" xr:uid="{2885243B-5F7B-4FBB-B5F7-1F7999A795FA}"/>
    <cellStyle name="Total 2 3 3 8" xfId="40014" xr:uid="{7ACF0597-F4F0-468E-8052-F748DD2E4A6A}"/>
    <cellStyle name="Total 2 3 3 9" xfId="40015" xr:uid="{8C5992FE-0839-45F6-AC6B-ECF001DAB0AC}"/>
    <cellStyle name="Total 2 3 30" xfId="40016" xr:uid="{181DD0E8-6C1D-41A0-8BBC-E26A4382B62C}"/>
    <cellStyle name="Total 2 3 31" xfId="40017" xr:uid="{B872776D-9E56-4730-83A9-70D526757787}"/>
    <cellStyle name="Total 2 3 32" xfId="40018" xr:uid="{6C297FBA-A750-404B-B59C-423BAAF6B725}"/>
    <cellStyle name="Total 2 3 33" xfId="40019" xr:uid="{9A21CBFD-32D2-4DD3-8AA3-72C2BBB6C40D}"/>
    <cellStyle name="Total 2 3 34" xfId="40020" xr:uid="{5492D372-F3B6-49CD-9DFE-F53CB0A911FF}"/>
    <cellStyle name="Total 2 3 35" xfId="40021" xr:uid="{22F86F15-6574-43B0-B8DC-623195E8BB06}"/>
    <cellStyle name="Total 2 3 36" xfId="40022" xr:uid="{7F404C2D-2537-45E1-818F-42FBE8B66BB7}"/>
    <cellStyle name="Total 2 3 37" xfId="40023" xr:uid="{CC32419E-BCE8-4401-B4E8-5DF6F323C177}"/>
    <cellStyle name="Total 2 3 4" xfId="40024" xr:uid="{241B64A0-3B71-4ED2-851B-3F8E71ADB1EE}"/>
    <cellStyle name="Total 2 3 4 10" xfId="40025" xr:uid="{85D8F10D-1A4C-4C07-8183-9C6798534FC1}"/>
    <cellStyle name="Total 2 3 4 11" xfId="40026" xr:uid="{4755381A-7F9A-4019-BE02-FA662E3C3FEE}"/>
    <cellStyle name="Total 2 3 4 12" xfId="40027" xr:uid="{D388878C-D92E-41FD-A01E-0817900906AD}"/>
    <cellStyle name="Total 2 3 4 13" xfId="40028" xr:uid="{A98886A9-FBE2-4459-B85D-819DD313A2A8}"/>
    <cellStyle name="Total 2 3 4 14" xfId="40029" xr:uid="{C741E192-5F20-45FE-A970-56852E7D1A5E}"/>
    <cellStyle name="Total 2 3 4 15" xfId="40030" xr:uid="{79EAE337-F32D-4509-912B-D6C538F57E04}"/>
    <cellStyle name="Total 2 3 4 16" xfId="40031" xr:uid="{5F0B8982-7805-4D3D-843F-DC2B42843F1C}"/>
    <cellStyle name="Total 2 3 4 17" xfId="40032" xr:uid="{699669B0-991D-41BA-9954-DE9ED1BFE8C8}"/>
    <cellStyle name="Total 2 3 4 18" xfId="40033" xr:uid="{0F2FB3D3-1367-4621-9402-F2E81ABB122E}"/>
    <cellStyle name="Total 2 3 4 19" xfId="40034" xr:uid="{C401BA7C-260D-4A9A-9EE2-F8D11DBC5A49}"/>
    <cellStyle name="Total 2 3 4 2" xfId="40035" xr:uid="{E2DC3261-9897-43B9-9492-FDEB26260E1E}"/>
    <cellStyle name="Total 2 3 4 2 10" xfId="40036" xr:uid="{D153D1BE-0BE7-4FE1-AA21-356E3072412C}"/>
    <cellStyle name="Total 2 3 4 2 11" xfId="40037" xr:uid="{10527B76-2C14-4443-A06D-96717A40BEBB}"/>
    <cellStyle name="Total 2 3 4 2 12" xfId="40038" xr:uid="{7E6ACD66-2B3A-4AA4-A97F-9E1C1E90890A}"/>
    <cellStyle name="Total 2 3 4 2 13" xfId="40039" xr:uid="{A04BCC60-91D7-4560-85E0-B1662DFFABAB}"/>
    <cellStyle name="Total 2 3 4 2 14" xfId="40040" xr:uid="{CF717FC3-8401-41FC-B7B0-91516A3F3D0D}"/>
    <cellStyle name="Total 2 3 4 2 15" xfId="40041" xr:uid="{71E8640D-A769-47A1-ACE7-BDCC17A1D1B2}"/>
    <cellStyle name="Total 2 3 4 2 16" xfId="40042" xr:uid="{82700974-C4CE-4CEA-AFF6-98B11315A8B3}"/>
    <cellStyle name="Total 2 3 4 2 17" xfId="40043" xr:uid="{037E06EC-ED3E-4EEC-8A70-416D1765F200}"/>
    <cellStyle name="Total 2 3 4 2 18" xfId="40044" xr:uid="{AE0FF58E-8E45-455B-B8F6-379A4A3AB189}"/>
    <cellStyle name="Total 2 3 4 2 19" xfId="40045" xr:uid="{B7F5F7F3-3F1B-4B58-A164-8B2A63330731}"/>
    <cellStyle name="Total 2 3 4 2 2" xfId="40046" xr:uid="{179A3B91-BF6B-47D4-BFAD-90EEFE9F93DE}"/>
    <cellStyle name="Total 2 3 4 2 20" xfId="40047" xr:uid="{D66AC475-2870-46FC-9F01-C13291133F5C}"/>
    <cellStyle name="Total 2 3 4 2 21" xfId="40048" xr:uid="{5B30EDAB-0F56-4C56-9B0E-19815B022132}"/>
    <cellStyle name="Total 2 3 4 2 22" xfId="40049" xr:uid="{D920EB63-BC81-4D3B-B03C-863C340667BC}"/>
    <cellStyle name="Total 2 3 4 2 23" xfId="40050" xr:uid="{1D2D8C20-F055-4391-BBF8-D76609E6C5BE}"/>
    <cellStyle name="Total 2 3 4 2 24" xfId="40051" xr:uid="{2006A743-822A-4691-9FF7-3C9F4BE745BB}"/>
    <cellStyle name="Total 2 3 4 2 25" xfId="40052" xr:uid="{4BE55C46-1EA1-41BD-AA75-65C7CB5250BC}"/>
    <cellStyle name="Total 2 3 4 2 26" xfId="40053" xr:uid="{556915CF-474F-4BC4-BC10-01611815664B}"/>
    <cellStyle name="Total 2 3 4 2 27" xfId="40054" xr:uid="{CED73662-6890-4021-9B0D-921FBA0E7580}"/>
    <cellStyle name="Total 2 3 4 2 28" xfId="40055" xr:uid="{09B7F15C-EB52-4597-AA34-244C655EA6BD}"/>
    <cellStyle name="Total 2 3 4 2 29" xfId="40056" xr:uid="{39BB8861-38D7-4CDB-BC7D-ABC7BFEDDF7E}"/>
    <cellStyle name="Total 2 3 4 2 3" xfId="40057" xr:uid="{364A6960-3CD5-4E35-8CE7-3CD99063BD42}"/>
    <cellStyle name="Total 2 3 4 2 30" xfId="40058" xr:uid="{4DB33B5F-8700-4368-AAAC-1EB4086C2642}"/>
    <cellStyle name="Total 2 3 4 2 31" xfId="40059" xr:uid="{E05A9BD8-C9A0-42FA-BFB7-581D3752CAEB}"/>
    <cellStyle name="Total 2 3 4 2 4" xfId="40060" xr:uid="{A16533EC-9308-4641-A29A-F99423BC6BEF}"/>
    <cellStyle name="Total 2 3 4 2 5" xfId="40061" xr:uid="{74F7F171-387A-42E8-A9C1-0E646D51AF22}"/>
    <cellStyle name="Total 2 3 4 2 6" xfId="40062" xr:uid="{A06BAF9B-B12D-45BC-8A7E-05AA6A0C7E00}"/>
    <cellStyle name="Total 2 3 4 2 7" xfId="40063" xr:uid="{7D9B91C8-A5A2-431A-BCD9-E9F71013E592}"/>
    <cellStyle name="Total 2 3 4 2 8" xfId="40064" xr:uid="{DF140D13-11D0-408A-90CD-92366A7B9CF7}"/>
    <cellStyle name="Total 2 3 4 2 9" xfId="40065" xr:uid="{7E8A29F8-E547-486D-89B6-90C608BD0C0F}"/>
    <cellStyle name="Total 2 3 4 20" xfId="40066" xr:uid="{3CF607B3-EE0E-4E2E-B6CA-D707D6315F2A}"/>
    <cellStyle name="Total 2 3 4 21" xfId="40067" xr:uid="{336170B4-43BA-4993-9A37-00A3EE203BBC}"/>
    <cellStyle name="Total 2 3 4 22" xfId="40068" xr:uid="{CADB54A2-38BC-42CA-9828-426156FDBBFC}"/>
    <cellStyle name="Total 2 3 4 23" xfId="40069" xr:uid="{F0F9DFD6-32EF-4BF9-BFFF-F6F305A0C75C}"/>
    <cellStyle name="Total 2 3 4 24" xfId="40070" xr:uid="{486D955B-05E7-45A9-BC58-B9507F9066E5}"/>
    <cellStyle name="Total 2 3 4 25" xfId="40071" xr:uid="{ED4BB0C6-12F2-4431-A5BA-37E49FB3F01E}"/>
    <cellStyle name="Total 2 3 4 26" xfId="40072" xr:uid="{04B42444-CEBF-42DB-B106-B9839D96B774}"/>
    <cellStyle name="Total 2 3 4 27" xfId="40073" xr:uid="{99C42143-BC32-4846-BA03-24F3633C3974}"/>
    <cellStyle name="Total 2 3 4 28" xfId="40074" xr:uid="{96C31854-2610-4E81-8A53-13C59D5FFFD9}"/>
    <cellStyle name="Total 2 3 4 29" xfId="40075" xr:uid="{3086DDE5-F8B6-4898-BAC4-F7E60D1EF8C3}"/>
    <cellStyle name="Total 2 3 4 3" xfId="40076" xr:uid="{93662AEC-2C9A-4121-9CD2-B6B283F68C51}"/>
    <cellStyle name="Total 2 3 4 3 10" xfId="40077" xr:uid="{05ABEBD8-3C4F-48FD-94B7-39C133488C33}"/>
    <cellStyle name="Total 2 3 4 3 11" xfId="40078" xr:uid="{C1EA7709-497D-460E-9FCA-101AC212E35C}"/>
    <cellStyle name="Total 2 3 4 3 12" xfId="40079" xr:uid="{90287BE5-04CE-4B6F-A284-5B49EA5D8C32}"/>
    <cellStyle name="Total 2 3 4 3 13" xfId="40080" xr:uid="{479D3DD1-A703-4149-A42A-5706B1453B55}"/>
    <cellStyle name="Total 2 3 4 3 14" xfId="40081" xr:uid="{47E89568-3B15-4059-B2A0-F6C5BAEB6698}"/>
    <cellStyle name="Total 2 3 4 3 15" xfId="40082" xr:uid="{6FEB44E7-8FB9-40AB-A586-ACCCC14F6ADC}"/>
    <cellStyle name="Total 2 3 4 3 16" xfId="40083" xr:uid="{FEDA3635-5F46-4D40-A786-343D5224E564}"/>
    <cellStyle name="Total 2 3 4 3 17" xfId="40084" xr:uid="{28DC8469-23C9-4BBC-84A5-A6BD7C330CF9}"/>
    <cellStyle name="Total 2 3 4 3 18" xfId="40085" xr:uid="{1B658F45-2E31-4D68-90BA-E2284301967D}"/>
    <cellStyle name="Total 2 3 4 3 19" xfId="40086" xr:uid="{10B979AD-E2D8-4955-BF18-26D2B124373F}"/>
    <cellStyle name="Total 2 3 4 3 2" xfId="40087" xr:uid="{B4CFF0C5-7316-42FA-861F-878F4DCAF81B}"/>
    <cellStyle name="Total 2 3 4 3 20" xfId="40088" xr:uid="{E10C7804-CF7B-4F28-91D3-494DBB2322DD}"/>
    <cellStyle name="Total 2 3 4 3 21" xfId="40089" xr:uid="{3B5E4AEF-87F2-409B-A926-EFE39847E7C8}"/>
    <cellStyle name="Total 2 3 4 3 22" xfId="40090" xr:uid="{4B81900D-9C7E-47E0-BA89-BE658854CE90}"/>
    <cellStyle name="Total 2 3 4 3 23" xfId="40091" xr:uid="{CE9CF8C4-1330-4548-9BC7-24573E42B0EE}"/>
    <cellStyle name="Total 2 3 4 3 24" xfId="40092" xr:uid="{49A4C703-F33C-4936-8454-D1D5B04F4C6D}"/>
    <cellStyle name="Total 2 3 4 3 25" xfId="40093" xr:uid="{ED8411DF-D006-47B7-A16D-2E47F3DB263D}"/>
    <cellStyle name="Total 2 3 4 3 26" xfId="40094" xr:uid="{93D7504F-EB98-4CDF-B1F3-E36F5A03C30F}"/>
    <cellStyle name="Total 2 3 4 3 27" xfId="40095" xr:uid="{9FD5725E-9787-4F08-AB64-CC68A6A81665}"/>
    <cellStyle name="Total 2 3 4 3 28" xfId="40096" xr:uid="{F9517E9D-2D6D-4C53-8FFA-38BE2FC25602}"/>
    <cellStyle name="Total 2 3 4 3 29" xfId="40097" xr:uid="{6FBB3696-416C-4A8B-9E0C-54B0F2E1AF71}"/>
    <cellStyle name="Total 2 3 4 3 3" xfId="40098" xr:uid="{792227E9-E7CE-4AFC-A7F6-77D24A860E24}"/>
    <cellStyle name="Total 2 3 4 3 30" xfId="40099" xr:uid="{3C43AF55-1F26-46C0-908F-50CC839B816A}"/>
    <cellStyle name="Total 2 3 4 3 31" xfId="40100" xr:uid="{1BC13FBD-56D0-4D43-9256-E80A34E55BB7}"/>
    <cellStyle name="Total 2 3 4 3 4" xfId="40101" xr:uid="{2D43787F-DF1E-430B-B714-6CD0884E3343}"/>
    <cellStyle name="Total 2 3 4 3 5" xfId="40102" xr:uid="{2A437BE9-167C-4CDA-9762-3BC06836DF70}"/>
    <cellStyle name="Total 2 3 4 3 6" xfId="40103" xr:uid="{6ACD2714-7A90-4C29-AE66-A17D1529E55D}"/>
    <cellStyle name="Total 2 3 4 3 7" xfId="40104" xr:uid="{3396F2E4-7E28-4218-BD53-9B7D0DD320BE}"/>
    <cellStyle name="Total 2 3 4 3 8" xfId="40105" xr:uid="{3F988D0A-E31D-439C-B4D6-1C0FA46C838E}"/>
    <cellStyle name="Total 2 3 4 3 9" xfId="40106" xr:uid="{0D4F6E63-74A8-45F4-BACB-C9C23517964A}"/>
    <cellStyle name="Total 2 3 4 30" xfId="40107" xr:uid="{26659993-5B44-4634-9FF8-ADCDC30326A8}"/>
    <cellStyle name="Total 2 3 4 31" xfId="40108" xr:uid="{8D83DB7B-3F66-4B6B-A936-52646396F61F}"/>
    <cellStyle name="Total 2 3 4 32" xfId="40109" xr:uid="{430C1AFE-9E21-4B15-9ED1-B5686B11D2F6}"/>
    <cellStyle name="Total 2 3 4 33" xfId="40110" xr:uid="{815F5074-4040-44F5-9C20-3CDDE9F1F4C9}"/>
    <cellStyle name="Total 2 3 4 4" xfId="40111" xr:uid="{E47E3935-6E81-48B6-B642-0C5735D81949}"/>
    <cellStyle name="Total 2 3 4 5" xfId="40112" xr:uid="{DDEB0D98-C9CF-4872-A046-23816298D3C4}"/>
    <cellStyle name="Total 2 3 4 6" xfId="40113" xr:uid="{6CD81B95-F3A4-4A6D-BA40-C3E0A949E6CF}"/>
    <cellStyle name="Total 2 3 4 7" xfId="40114" xr:uid="{D222EBA2-9DE1-45D8-A698-5DE7B4053BC8}"/>
    <cellStyle name="Total 2 3 4 8" xfId="40115" xr:uid="{CA73F95A-8ECD-4885-B0C6-8122DA88C239}"/>
    <cellStyle name="Total 2 3 4 9" xfId="40116" xr:uid="{3E3A0032-954E-4CBA-B874-3567B9297D5E}"/>
    <cellStyle name="Total 2 3 5" xfId="40117" xr:uid="{21BC2655-525F-4088-BB9C-240287DDF4C2}"/>
    <cellStyle name="Total 2 3 5 10" xfId="40118" xr:uid="{2F355FAB-B10F-46D3-BDDE-BC3157B15B79}"/>
    <cellStyle name="Total 2 3 5 11" xfId="40119" xr:uid="{97FB6166-6F06-4263-B7DD-9D79253B0706}"/>
    <cellStyle name="Total 2 3 5 12" xfId="40120" xr:uid="{3538668C-98E4-4E2A-89FF-CDC15101E5FA}"/>
    <cellStyle name="Total 2 3 5 13" xfId="40121" xr:uid="{CB60072A-CE5A-4914-8DA7-3CBE00BC52C7}"/>
    <cellStyle name="Total 2 3 5 14" xfId="40122" xr:uid="{326D4385-2CD0-48FD-9CD6-9B3E4493138A}"/>
    <cellStyle name="Total 2 3 5 15" xfId="40123" xr:uid="{311EDFCB-9D57-479C-A26B-045A9578FE7B}"/>
    <cellStyle name="Total 2 3 5 16" xfId="40124" xr:uid="{8116F923-1706-4794-B05D-7746594803CA}"/>
    <cellStyle name="Total 2 3 5 17" xfId="40125" xr:uid="{9D4999B0-A79D-457E-AB79-D93CB98DE8A7}"/>
    <cellStyle name="Total 2 3 5 18" xfId="40126" xr:uid="{CBA99606-EDB4-4B18-82AF-32270FD03C5A}"/>
    <cellStyle name="Total 2 3 5 19" xfId="40127" xr:uid="{F4CEC9F2-538D-4530-BC61-0C3A1C22E287}"/>
    <cellStyle name="Total 2 3 5 2" xfId="40128" xr:uid="{894F7516-2A5E-495E-AC98-A68A8D040E63}"/>
    <cellStyle name="Total 2 3 5 2 10" xfId="40129" xr:uid="{5A9F9F65-9E68-4FA8-899C-77BA816C9009}"/>
    <cellStyle name="Total 2 3 5 2 11" xfId="40130" xr:uid="{BAE0E950-0027-4B83-BED0-16109FF1709F}"/>
    <cellStyle name="Total 2 3 5 2 12" xfId="40131" xr:uid="{0CE125B5-AB71-4D65-8356-0527B694CA11}"/>
    <cellStyle name="Total 2 3 5 2 13" xfId="40132" xr:uid="{6E9E6997-F9C4-45B3-BF11-7E0FEF5ABE8C}"/>
    <cellStyle name="Total 2 3 5 2 14" xfId="40133" xr:uid="{C5BBF3FB-268F-4617-93EA-D5157877FAA2}"/>
    <cellStyle name="Total 2 3 5 2 15" xfId="40134" xr:uid="{F10AE8AC-B4B1-4DBF-BA03-E7AABF82ABF8}"/>
    <cellStyle name="Total 2 3 5 2 16" xfId="40135" xr:uid="{DC52C574-809A-4CDA-A778-F3C5D7AC2C9C}"/>
    <cellStyle name="Total 2 3 5 2 17" xfId="40136" xr:uid="{CF3F343D-D6D0-401C-9EAE-93D38B318A15}"/>
    <cellStyle name="Total 2 3 5 2 18" xfId="40137" xr:uid="{FD519A0F-208B-4281-BD8A-7FBE5B747012}"/>
    <cellStyle name="Total 2 3 5 2 19" xfId="40138" xr:uid="{51247074-3385-4710-AF6A-1EB4F4C35AA8}"/>
    <cellStyle name="Total 2 3 5 2 2" xfId="40139" xr:uid="{E71C4266-C868-45A0-B83C-A93434383E27}"/>
    <cellStyle name="Total 2 3 5 2 20" xfId="40140" xr:uid="{0488288B-4537-4992-AE33-64CAB4E8B49F}"/>
    <cellStyle name="Total 2 3 5 2 21" xfId="40141" xr:uid="{2BCEE3B3-1C53-4715-A4F8-AC19FD6A2BC6}"/>
    <cellStyle name="Total 2 3 5 2 22" xfId="40142" xr:uid="{01F43BA9-2749-4509-AB91-A24E53B698E2}"/>
    <cellStyle name="Total 2 3 5 2 23" xfId="40143" xr:uid="{811BBACE-792E-4CF5-A359-095A9D4A69D3}"/>
    <cellStyle name="Total 2 3 5 2 24" xfId="40144" xr:uid="{F05F56ED-13D4-4351-8420-B52E9082F16B}"/>
    <cellStyle name="Total 2 3 5 2 25" xfId="40145" xr:uid="{174519D8-A9CB-40D2-B364-C37D1C4CC7EE}"/>
    <cellStyle name="Total 2 3 5 2 26" xfId="40146" xr:uid="{D08F0E24-EBF7-459F-828E-7D4A8255C2A8}"/>
    <cellStyle name="Total 2 3 5 2 27" xfId="40147" xr:uid="{196AECF7-F91F-4095-A902-A3C11767068B}"/>
    <cellStyle name="Total 2 3 5 2 28" xfId="40148" xr:uid="{598DF05E-712B-4156-9648-7DCD25E3F801}"/>
    <cellStyle name="Total 2 3 5 2 29" xfId="40149" xr:uid="{F3B9CEB5-BD63-45E5-9E9B-7B83620DC878}"/>
    <cellStyle name="Total 2 3 5 2 3" xfId="40150" xr:uid="{247445CD-DEA9-47CB-B1FE-C00CE060246B}"/>
    <cellStyle name="Total 2 3 5 2 30" xfId="40151" xr:uid="{86D935A3-357A-4C8A-A5FB-4DEFFF878C56}"/>
    <cellStyle name="Total 2 3 5 2 31" xfId="40152" xr:uid="{A2D8AB67-3C92-41FF-BC1D-88DA0A408B3A}"/>
    <cellStyle name="Total 2 3 5 2 4" xfId="40153" xr:uid="{8F4A35A9-D359-45A5-8306-AC5C18415457}"/>
    <cellStyle name="Total 2 3 5 2 5" xfId="40154" xr:uid="{CB67A211-7EE1-46CB-9905-61B29AB378E5}"/>
    <cellStyle name="Total 2 3 5 2 6" xfId="40155" xr:uid="{1757FA9E-C7D5-4DC9-AF0D-500C81A72BB0}"/>
    <cellStyle name="Total 2 3 5 2 7" xfId="40156" xr:uid="{8A7FC2B6-98AB-4602-B92F-F6930064F644}"/>
    <cellStyle name="Total 2 3 5 2 8" xfId="40157" xr:uid="{B599E15A-C236-41DF-8E19-4EB5EC9A161F}"/>
    <cellStyle name="Total 2 3 5 2 9" xfId="40158" xr:uid="{AA00029F-9686-4DA2-AFFB-073A27AB59EF}"/>
    <cellStyle name="Total 2 3 5 20" xfId="40159" xr:uid="{19E11FED-A068-4480-9139-94BC89697A08}"/>
    <cellStyle name="Total 2 3 5 21" xfId="40160" xr:uid="{5D781CDF-6BDC-48FC-9678-66D7A5832E0B}"/>
    <cellStyle name="Total 2 3 5 22" xfId="40161" xr:uid="{C2370553-C98D-463A-879D-761461C0FAD4}"/>
    <cellStyle name="Total 2 3 5 23" xfId="40162" xr:uid="{11B38D6B-22A1-4C64-9052-0F66828C8B74}"/>
    <cellStyle name="Total 2 3 5 24" xfId="40163" xr:uid="{AA491B31-375E-4828-9454-AD94DC8CEBEB}"/>
    <cellStyle name="Total 2 3 5 25" xfId="40164" xr:uid="{C45A1FFD-B8E9-46C4-B075-EB185DAAFE05}"/>
    <cellStyle name="Total 2 3 5 26" xfId="40165" xr:uid="{3A007650-D029-42BA-848C-4DFD32B2F7B7}"/>
    <cellStyle name="Total 2 3 5 27" xfId="40166" xr:uid="{26FE5C19-9138-4C50-A211-87F328B28A7E}"/>
    <cellStyle name="Total 2 3 5 28" xfId="40167" xr:uid="{9523F1CB-3B67-4761-975A-89F9FBF22934}"/>
    <cellStyle name="Total 2 3 5 29" xfId="40168" xr:uid="{A9027BAD-54E8-4F56-A693-2F66B08C9E8F}"/>
    <cellStyle name="Total 2 3 5 3" xfId="40169" xr:uid="{BFBDC654-194A-452D-9590-423AB60AA36A}"/>
    <cellStyle name="Total 2 3 5 30" xfId="40170" xr:uid="{E6A48CFF-4E50-4C99-879B-1BA1FD1FB9B4}"/>
    <cellStyle name="Total 2 3 5 31" xfId="40171" xr:uid="{556E4BF5-1B5E-41EB-AA08-AA9749645CF7}"/>
    <cellStyle name="Total 2 3 5 32" xfId="40172" xr:uid="{5C0312E8-E536-4B77-8991-2A4D4A7BD754}"/>
    <cellStyle name="Total 2 3 5 4" xfId="40173" xr:uid="{26D359A6-DAE0-4F11-B73C-6845F7CA7EC1}"/>
    <cellStyle name="Total 2 3 5 5" xfId="40174" xr:uid="{33CA4EB7-D044-46C7-ACD8-07DDE6A6FD0F}"/>
    <cellStyle name="Total 2 3 5 6" xfId="40175" xr:uid="{63C8EA33-BC98-4D10-8319-5D50F79AA147}"/>
    <cellStyle name="Total 2 3 5 7" xfId="40176" xr:uid="{C1185C13-D405-4263-BE05-FE007F02C1A4}"/>
    <cellStyle name="Total 2 3 5 8" xfId="40177" xr:uid="{A6C5C5D4-2758-48AD-ACE5-3F89F0217E26}"/>
    <cellStyle name="Total 2 3 5 9" xfId="40178" xr:uid="{08B45CA6-848D-4B3F-889B-993AEDDE242E}"/>
    <cellStyle name="Total 2 3 6" xfId="40179" xr:uid="{D6156B3E-1CD8-471B-9DF6-739B6C364197}"/>
    <cellStyle name="Total 2 3 6 10" xfId="40180" xr:uid="{5BC3DEF6-BE12-4E74-A5A4-BE1033474D34}"/>
    <cellStyle name="Total 2 3 6 11" xfId="40181" xr:uid="{55991B04-D9D3-4409-AF58-958CEDB1CAAD}"/>
    <cellStyle name="Total 2 3 6 12" xfId="40182" xr:uid="{BE0CD137-E506-4DFB-85A2-623854B6A411}"/>
    <cellStyle name="Total 2 3 6 13" xfId="40183" xr:uid="{BC6144BB-B0BA-41DD-8F5B-B7A4E43B9915}"/>
    <cellStyle name="Total 2 3 6 14" xfId="40184" xr:uid="{B8AD9472-F979-4516-84E6-2D2C4F0DDA70}"/>
    <cellStyle name="Total 2 3 6 15" xfId="40185" xr:uid="{79AC3CF6-35B5-4A5F-A5D0-2784E722215E}"/>
    <cellStyle name="Total 2 3 6 16" xfId="40186" xr:uid="{FE1E3C4A-AE37-49EB-89FC-FD88595883D6}"/>
    <cellStyle name="Total 2 3 6 17" xfId="40187" xr:uid="{A59BD3AB-2355-4118-B788-9C1C3B545909}"/>
    <cellStyle name="Total 2 3 6 18" xfId="40188" xr:uid="{49D46D86-D3B0-4692-8A36-F5DC3D4E8296}"/>
    <cellStyle name="Total 2 3 6 19" xfId="40189" xr:uid="{A610AE19-7312-4B60-95C7-20204A5EE125}"/>
    <cellStyle name="Total 2 3 6 2" xfId="40190" xr:uid="{571733CC-E8A6-47CE-A622-79BFC22BE93E}"/>
    <cellStyle name="Total 2 3 6 20" xfId="40191" xr:uid="{4FF28484-2F59-475C-8034-C45172945067}"/>
    <cellStyle name="Total 2 3 6 21" xfId="40192" xr:uid="{2BEE71A4-32A5-4B24-BAD4-61A346D8EC22}"/>
    <cellStyle name="Total 2 3 6 22" xfId="40193" xr:uid="{B87F20BE-4BCD-4F25-BF5A-3B70F169F33A}"/>
    <cellStyle name="Total 2 3 6 23" xfId="40194" xr:uid="{E46A3909-35BC-40C7-9863-C4B69F053FC1}"/>
    <cellStyle name="Total 2 3 6 24" xfId="40195" xr:uid="{023591CE-600C-4A81-94C3-FD20C4C37C7F}"/>
    <cellStyle name="Total 2 3 6 25" xfId="40196" xr:uid="{F8477490-BBAC-4CB0-907C-AC0C3F4B332E}"/>
    <cellStyle name="Total 2 3 6 26" xfId="40197" xr:uid="{AA2E8554-30AB-4398-B6AE-4561DA8961BD}"/>
    <cellStyle name="Total 2 3 6 27" xfId="40198" xr:uid="{BB7F8EC9-3958-4809-93C1-274F7AC447DD}"/>
    <cellStyle name="Total 2 3 6 28" xfId="40199" xr:uid="{029CF7C7-5EA7-4F58-A3F1-275402332CA5}"/>
    <cellStyle name="Total 2 3 6 29" xfId="40200" xr:uid="{665B9DA5-118A-4CE3-A93A-597EF0D8C66D}"/>
    <cellStyle name="Total 2 3 6 3" xfId="40201" xr:uid="{F33119EF-714C-4E4E-8BC9-A42BA1216DF9}"/>
    <cellStyle name="Total 2 3 6 30" xfId="40202" xr:uid="{77D346F3-A39B-4145-9F1C-E6D5A296C6F7}"/>
    <cellStyle name="Total 2 3 6 31" xfId="40203" xr:uid="{36294022-666A-4615-9E89-3CABF24066BA}"/>
    <cellStyle name="Total 2 3 6 4" xfId="40204" xr:uid="{B0FC4BDB-AA02-4721-B53F-04FDD823281C}"/>
    <cellStyle name="Total 2 3 6 5" xfId="40205" xr:uid="{37ADBDEE-491C-4AE3-BB80-FEBE7ECD7877}"/>
    <cellStyle name="Total 2 3 6 6" xfId="40206" xr:uid="{41717909-D9F5-4F2F-8701-EBAF3FAB1962}"/>
    <cellStyle name="Total 2 3 6 7" xfId="40207" xr:uid="{6B20883D-93CD-4262-BF78-7ACEDF987825}"/>
    <cellStyle name="Total 2 3 6 8" xfId="40208" xr:uid="{1B448951-7261-40D7-B269-2BFE51F0C45A}"/>
    <cellStyle name="Total 2 3 6 9" xfId="40209" xr:uid="{2130392D-3586-4E61-AE4B-F9C6F623A5B6}"/>
    <cellStyle name="Total 2 3 7" xfId="40210" xr:uid="{7086C652-1E6A-4B56-AEB1-0BA926F258E1}"/>
    <cellStyle name="Total 2 3 7 10" xfId="40211" xr:uid="{5F4F4183-256D-484F-B2E6-3393553C9AA4}"/>
    <cellStyle name="Total 2 3 7 11" xfId="40212" xr:uid="{2FDCF05A-E844-4429-AECC-7B6DC1CFDC05}"/>
    <cellStyle name="Total 2 3 7 12" xfId="40213" xr:uid="{E60DFBE8-1F18-4FAB-9F8F-3CE8C0822F91}"/>
    <cellStyle name="Total 2 3 7 13" xfId="40214" xr:uid="{94BEEF56-9C47-4994-B361-F8FDC734574B}"/>
    <cellStyle name="Total 2 3 7 14" xfId="40215" xr:uid="{7764BD80-C2CE-4D64-B5F5-6456F6247890}"/>
    <cellStyle name="Total 2 3 7 15" xfId="40216" xr:uid="{ECF45375-4230-4B78-863D-59BCB42FEB3C}"/>
    <cellStyle name="Total 2 3 7 16" xfId="40217" xr:uid="{A30EE67B-3CB8-433B-AC67-D06410C786DA}"/>
    <cellStyle name="Total 2 3 7 17" xfId="40218" xr:uid="{4FE2AF13-0C7C-4AA0-BCC3-2A47D01C14CA}"/>
    <cellStyle name="Total 2 3 7 18" xfId="40219" xr:uid="{5649C8EC-99C4-45BE-8B52-9A2DB9335FE7}"/>
    <cellStyle name="Total 2 3 7 19" xfId="40220" xr:uid="{3D6A8341-8FFD-4E4B-A909-05A9D5738052}"/>
    <cellStyle name="Total 2 3 7 2" xfId="40221" xr:uid="{88A7F72E-E2B8-4DCB-A600-90174402BC2A}"/>
    <cellStyle name="Total 2 3 7 20" xfId="40222" xr:uid="{D51EBBDE-D643-4B5E-BD48-2C1FFC599F47}"/>
    <cellStyle name="Total 2 3 7 21" xfId="40223" xr:uid="{AD39BB82-4F33-48F0-9E21-724BE0E8E5A1}"/>
    <cellStyle name="Total 2 3 7 22" xfId="40224" xr:uid="{21A40A4A-99FA-4861-9A49-A3B378972A7F}"/>
    <cellStyle name="Total 2 3 7 23" xfId="40225" xr:uid="{8646E07C-164D-438A-A5CE-2BFE24D97E71}"/>
    <cellStyle name="Total 2 3 7 24" xfId="40226" xr:uid="{912D9205-6611-4030-91F0-7331EA4BD3A7}"/>
    <cellStyle name="Total 2 3 7 25" xfId="40227" xr:uid="{19FCF8D2-F96E-4C24-88F5-6B984FC44BB3}"/>
    <cellStyle name="Total 2 3 7 26" xfId="40228" xr:uid="{1C210ECB-CF04-4A21-B37C-74B234E967C7}"/>
    <cellStyle name="Total 2 3 7 27" xfId="40229" xr:uid="{9D718C65-3A25-4493-BF7C-A91D262F8465}"/>
    <cellStyle name="Total 2 3 7 28" xfId="40230" xr:uid="{3AAE986C-CB75-4920-BAB9-B927EB26F500}"/>
    <cellStyle name="Total 2 3 7 29" xfId="40231" xr:uid="{C0B5998A-9974-4235-B05F-9D65619413F3}"/>
    <cellStyle name="Total 2 3 7 3" xfId="40232" xr:uid="{1E5E422A-5096-4E23-82E0-86CD1668D373}"/>
    <cellStyle name="Total 2 3 7 30" xfId="40233" xr:uid="{3BADD7AA-48E4-4102-84EC-FC24006629A8}"/>
    <cellStyle name="Total 2 3 7 31" xfId="40234" xr:uid="{EB16738E-745E-4310-B61A-5EBD9D1FC532}"/>
    <cellStyle name="Total 2 3 7 4" xfId="40235" xr:uid="{51E95BD2-8064-40FA-A4C2-AF9A6D50984D}"/>
    <cellStyle name="Total 2 3 7 5" xfId="40236" xr:uid="{6DBE9DA9-B8C2-4A99-95E4-97D4D38C7F80}"/>
    <cellStyle name="Total 2 3 7 6" xfId="40237" xr:uid="{84E43787-DE0E-454D-834A-C802CB3729B9}"/>
    <cellStyle name="Total 2 3 7 7" xfId="40238" xr:uid="{74C86FED-68E5-417B-AA56-E1C3F6770137}"/>
    <cellStyle name="Total 2 3 7 8" xfId="40239" xr:uid="{A56F9813-AA28-4905-B7B3-065DB3F1ADBB}"/>
    <cellStyle name="Total 2 3 7 9" xfId="40240" xr:uid="{0ACCDDCB-CA4F-4843-9A30-96CBD1C8561E}"/>
    <cellStyle name="Total 2 3 8" xfId="40241" xr:uid="{F1453D6B-D12E-4801-9F52-2748028A1CCD}"/>
    <cellStyle name="Total 2 3 9" xfId="40242" xr:uid="{F77E8637-DBEF-4A06-905C-B03EE25F8D0F}"/>
    <cellStyle name="Total 2 30" xfId="40243" xr:uid="{30C9C7E6-1054-4270-A8D6-76BBD113AECF}"/>
    <cellStyle name="Total 2 31" xfId="40244" xr:uid="{B053DCDC-5869-47F6-8D9E-20DF7B67D754}"/>
    <cellStyle name="Total 2 32" xfId="40245" xr:uid="{B5765899-2138-496C-BC93-40CABFD58154}"/>
    <cellStyle name="Total 2 33" xfId="40246" xr:uid="{01E97DE6-A730-4FFA-BDB0-7CD3795F50DA}"/>
    <cellStyle name="Total 2 34" xfId="40247" xr:uid="{BF8F4021-A950-4B03-BB99-B3F32E2E9EA2}"/>
    <cellStyle name="Total 2 35" xfId="40248" xr:uid="{C8179403-E379-4762-8CF4-3DAF6D3F59F6}"/>
    <cellStyle name="Total 2 36" xfId="40249" xr:uid="{2852D1A5-AAF0-4921-A2CF-8651DAD5169A}"/>
    <cellStyle name="Total 2 37" xfId="40250" xr:uid="{FF8FB348-8712-4023-BEA2-2B7BC462A4A7}"/>
    <cellStyle name="Total 2 38" xfId="40251" xr:uid="{EBEE01CF-34B0-447F-8757-663F2ED45374}"/>
    <cellStyle name="Total 2 39" xfId="40252" xr:uid="{6D63F97E-F294-4992-9622-E26374F8145D}"/>
    <cellStyle name="Total 2 4" xfId="40253" xr:uid="{B89F6168-2852-49C8-A8CC-DB4EF7D080E8}"/>
    <cellStyle name="Total 2 4 10" xfId="40254" xr:uid="{72CD6969-BF69-4A60-9943-BF3484A2F442}"/>
    <cellStyle name="Total 2 4 11" xfId="40255" xr:uid="{F3D3F0C4-3A76-469B-8F6C-5ECA1BF6F243}"/>
    <cellStyle name="Total 2 4 12" xfId="40256" xr:uid="{EFA9E043-784A-42B6-89A4-454A461F8B2E}"/>
    <cellStyle name="Total 2 4 13" xfId="40257" xr:uid="{EB316F77-CDA1-4A85-9796-EAA97092EDC7}"/>
    <cellStyle name="Total 2 4 14" xfId="40258" xr:uid="{8FDEA6C0-EFC8-4D60-B86D-7DD69A514214}"/>
    <cellStyle name="Total 2 4 15" xfId="40259" xr:uid="{08842403-7D9A-41F8-8852-07BD024FB331}"/>
    <cellStyle name="Total 2 4 16" xfId="40260" xr:uid="{84304D23-C34D-46F0-A047-1554C8AF6A89}"/>
    <cellStyle name="Total 2 4 17" xfId="40261" xr:uid="{390FA575-52A8-449E-83F6-5CE7588E6558}"/>
    <cellStyle name="Total 2 4 18" xfId="40262" xr:uid="{09417833-2B47-4AD8-B1E4-C5375A985335}"/>
    <cellStyle name="Total 2 4 19" xfId="40263" xr:uid="{32ED3E5F-DECF-4156-A468-5BCD758A3687}"/>
    <cellStyle name="Total 2 4 2" xfId="40264" xr:uid="{5B19F061-85F2-41F4-B4A5-B15D1F01C212}"/>
    <cellStyle name="Total 2 4 2 10" xfId="40265" xr:uid="{A81359B2-303D-4D44-A61F-0745640C8C32}"/>
    <cellStyle name="Total 2 4 2 11" xfId="40266" xr:uid="{E89B6D68-C046-4997-9DC9-80893DA37BAD}"/>
    <cellStyle name="Total 2 4 2 12" xfId="40267" xr:uid="{FDC2F2E2-7877-4D4D-A724-FBBDFA804B1B}"/>
    <cellStyle name="Total 2 4 2 13" xfId="40268" xr:uid="{21E1185C-1BD0-4AB9-9D8E-47799487CD25}"/>
    <cellStyle name="Total 2 4 2 14" xfId="40269" xr:uid="{EFEB3007-43EA-4453-B8B8-533E15B9451E}"/>
    <cellStyle name="Total 2 4 2 15" xfId="40270" xr:uid="{47341791-C486-448E-A2F1-29225AB9907F}"/>
    <cellStyle name="Total 2 4 2 16" xfId="40271" xr:uid="{6AE499E0-7153-49EF-9191-04BA819CB2F4}"/>
    <cellStyle name="Total 2 4 2 17" xfId="40272" xr:uid="{F94C0623-1514-403C-9CD6-9DA8C3C1D2CA}"/>
    <cellStyle name="Total 2 4 2 18" xfId="40273" xr:uid="{AC03FC8F-1CAB-4839-928D-F640ECDAB887}"/>
    <cellStyle name="Total 2 4 2 19" xfId="40274" xr:uid="{7BEC14D3-D4C9-4D8C-90BE-519C346DC844}"/>
    <cellStyle name="Total 2 4 2 2" xfId="40275" xr:uid="{582EAE93-D1C6-44F8-A396-4B20CD564C03}"/>
    <cellStyle name="Total 2 4 2 2 10" xfId="40276" xr:uid="{9C4B1D06-9E89-4CB1-8DD9-00F00909F029}"/>
    <cellStyle name="Total 2 4 2 2 11" xfId="40277" xr:uid="{067972A2-9BFF-4674-9BB6-927DD5C0A110}"/>
    <cellStyle name="Total 2 4 2 2 12" xfId="40278" xr:uid="{ED1951FB-763F-4825-B8D0-374FDF27CB09}"/>
    <cellStyle name="Total 2 4 2 2 13" xfId="40279" xr:uid="{FFD706A8-9C64-43D4-9C62-6D6A59E794DE}"/>
    <cellStyle name="Total 2 4 2 2 14" xfId="40280" xr:uid="{72F6D1D0-7E9A-435B-8E69-43B1ED7230DE}"/>
    <cellStyle name="Total 2 4 2 2 15" xfId="40281" xr:uid="{12F930DA-FF86-4F9F-8F32-9F2FD4A8AA63}"/>
    <cellStyle name="Total 2 4 2 2 16" xfId="40282" xr:uid="{97D75A34-C3A6-465A-8AC6-9719A90A8D97}"/>
    <cellStyle name="Total 2 4 2 2 17" xfId="40283" xr:uid="{C91A22D9-7B22-478D-A98F-E5E71307AF68}"/>
    <cellStyle name="Total 2 4 2 2 18" xfId="40284" xr:uid="{1C44561E-3F95-4B57-94D5-E6B2F95F6FD2}"/>
    <cellStyle name="Total 2 4 2 2 19" xfId="40285" xr:uid="{93DA3697-E617-42DA-9CFE-11DF08ADF68A}"/>
    <cellStyle name="Total 2 4 2 2 2" xfId="40286" xr:uid="{21DCE082-DE83-440F-8CE0-22B5E1E33180}"/>
    <cellStyle name="Total 2 4 2 2 2 10" xfId="40287" xr:uid="{52281929-FA00-4446-96DD-0367014C261F}"/>
    <cellStyle name="Total 2 4 2 2 2 11" xfId="40288" xr:uid="{F7D45CBE-EA69-4DEA-B0C2-D07565123E4D}"/>
    <cellStyle name="Total 2 4 2 2 2 12" xfId="40289" xr:uid="{71F45F5B-5900-4CEF-8AAD-64BF56C44FE0}"/>
    <cellStyle name="Total 2 4 2 2 2 13" xfId="40290" xr:uid="{3CDFB8E7-A3BA-4EFC-A56C-4CD00A4E7F12}"/>
    <cellStyle name="Total 2 4 2 2 2 14" xfId="40291" xr:uid="{C6B08C10-AC17-4490-A5E4-A03E659D9A0E}"/>
    <cellStyle name="Total 2 4 2 2 2 15" xfId="40292" xr:uid="{1A8AACE4-0420-44D7-A6FE-799C4A4D9E7E}"/>
    <cellStyle name="Total 2 4 2 2 2 16" xfId="40293" xr:uid="{5816F642-D7CD-4C2E-800C-703F433C0441}"/>
    <cellStyle name="Total 2 4 2 2 2 17" xfId="40294" xr:uid="{BB104445-BA10-4B2B-A9D7-44BC7C108CDB}"/>
    <cellStyle name="Total 2 4 2 2 2 18" xfId="40295" xr:uid="{E74590BA-7C80-48BA-8CFF-ABC8A52B3D4C}"/>
    <cellStyle name="Total 2 4 2 2 2 19" xfId="40296" xr:uid="{9108399A-599B-4CB8-BDA0-94FF450A311C}"/>
    <cellStyle name="Total 2 4 2 2 2 2" xfId="40297" xr:uid="{99A28882-C1A5-4A8D-94F3-92DFB5BE6BA3}"/>
    <cellStyle name="Total 2 4 2 2 2 20" xfId="40298" xr:uid="{9D1C8101-F19D-4963-870C-038CC2618E31}"/>
    <cellStyle name="Total 2 4 2 2 2 21" xfId="40299" xr:uid="{B7070012-0906-43F9-A138-EE60EE839229}"/>
    <cellStyle name="Total 2 4 2 2 2 22" xfId="40300" xr:uid="{2CC4D4E5-5999-4512-BB46-59A992FA06E0}"/>
    <cellStyle name="Total 2 4 2 2 2 23" xfId="40301" xr:uid="{F0AF1155-A7A1-4906-B71F-029EC194C887}"/>
    <cellStyle name="Total 2 4 2 2 2 24" xfId="40302" xr:uid="{27EC7C9D-BCA8-4838-8E95-415AC6BFCF0F}"/>
    <cellStyle name="Total 2 4 2 2 2 25" xfId="40303" xr:uid="{E5AB59CD-0A19-425E-B536-1FB03F598B6F}"/>
    <cellStyle name="Total 2 4 2 2 2 26" xfId="40304" xr:uid="{2E2FC19D-B212-4704-BD89-E0E102AE8CD9}"/>
    <cellStyle name="Total 2 4 2 2 2 27" xfId="40305" xr:uid="{DA5DF3E2-3A53-4723-956D-6C1351478CDF}"/>
    <cellStyle name="Total 2 4 2 2 2 28" xfId="40306" xr:uid="{00D0EBEE-1D29-4908-BC73-47B961CF3481}"/>
    <cellStyle name="Total 2 4 2 2 2 29" xfId="40307" xr:uid="{5B514D60-D213-48BC-9165-126498B90BA5}"/>
    <cellStyle name="Total 2 4 2 2 2 3" xfId="40308" xr:uid="{3AC20B8B-2915-4EEB-8314-3647A334A863}"/>
    <cellStyle name="Total 2 4 2 2 2 30" xfId="40309" xr:uid="{6FF3580A-E550-473E-AA7E-16C7CD9E8F53}"/>
    <cellStyle name="Total 2 4 2 2 2 31" xfId="40310" xr:uid="{9BAB2D57-DB0F-4609-A764-CB136AB87FCE}"/>
    <cellStyle name="Total 2 4 2 2 2 4" xfId="40311" xr:uid="{58A99E2A-4F18-45DB-8D07-7B2136409D3D}"/>
    <cellStyle name="Total 2 4 2 2 2 5" xfId="40312" xr:uid="{A98A1808-DA08-47D4-A3B1-B4A88419E771}"/>
    <cellStyle name="Total 2 4 2 2 2 6" xfId="40313" xr:uid="{62887FEE-F589-471E-9CEA-F9AFA2B92FE3}"/>
    <cellStyle name="Total 2 4 2 2 2 7" xfId="40314" xr:uid="{CA1CB694-A8D4-4940-82E3-91FBF7F83634}"/>
    <cellStyle name="Total 2 4 2 2 2 8" xfId="40315" xr:uid="{F80149C6-459F-4832-BA3C-334C8BEB77EA}"/>
    <cellStyle name="Total 2 4 2 2 2 9" xfId="40316" xr:uid="{F18EBEBD-E8E6-4B1F-B182-05FBFAB01C5F}"/>
    <cellStyle name="Total 2 4 2 2 20" xfId="40317" xr:uid="{BE55E102-5B98-482F-A5A3-EC4FFC225D84}"/>
    <cellStyle name="Total 2 4 2 2 21" xfId="40318" xr:uid="{77C076BE-FD8F-46A7-AAA1-52B7E0C72708}"/>
    <cellStyle name="Total 2 4 2 2 22" xfId="40319" xr:uid="{C99D9B82-D93E-4870-A303-A17400D882B2}"/>
    <cellStyle name="Total 2 4 2 2 23" xfId="40320" xr:uid="{B9257AE1-8746-4D93-BB66-A2BA26497E63}"/>
    <cellStyle name="Total 2 4 2 2 24" xfId="40321" xr:uid="{D2F8CE20-8727-44A6-BF01-4E452BFF6E8F}"/>
    <cellStyle name="Total 2 4 2 2 25" xfId="40322" xr:uid="{8D334336-2828-41C2-B935-725184B69448}"/>
    <cellStyle name="Total 2 4 2 2 26" xfId="40323" xr:uid="{6B9FCC39-F4DC-4B72-A8B3-73331775C3E5}"/>
    <cellStyle name="Total 2 4 2 2 27" xfId="40324" xr:uid="{17F07D1C-A651-45B6-B8AE-93C232C65CE3}"/>
    <cellStyle name="Total 2 4 2 2 28" xfId="40325" xr:uid="{0B641A8E-A981-42AA-AFC6-7773DE33EBC3}"/>
    <cellStyle name="Total 2 4 2 2 29" xfId="40326" xr:uid="{2D2A31DC-88D0-4CDD-A742-172CDB30E19A}"/>
    <cellStyle name="Total 2 4 2 2 3" xfId="40327" xr:uid="{12F3C938-A550-4C33-AED5-640443730B84}"/>
    <cellStyle name="Total 2 4 2 2 3 10" xfId="40328" xr:uid="{01988793-DE61-413D-9485-9BB288D7FC88}"/>
    <cellStyle name="Total 2 4 2 2 3 11" xfId="40329" xr:uid="{0015013E-5A6F-4E02-A779-903B28FAB9F6}"/>
    <cellStyle name="Total 2 4 2 2 3 12" xfId="40330" xr:uid="{D790FDB9-AB1B-44EC-96C0-11C976886C77}"/>
    <cellStyle name="Total 2 4 2 2 3 13" xfId="40331" xr:uid="{6B17ACD0-B41D-46AD-8862-7C75E042BD3C}"/>
    <cellStyle name="Total 2 4 2 2 3 14" xfId="40332" xr:uid="{12BDB3E6-2F76-4543-8BBB-6F1699B7A10F}"/>
    <cellStyle name="Total 2 4 2 2 3 15" xfId="40333" xr:uid="{CDD1B6D9-8D29-472B-8306-F7B91D9190CF}"/>
    <cellStyle name="Total 2 4 2 2 3 16" xfId="40334" xr:uid="{9C7F2736-BA92-4918-B610-12A2BF084763}"/>
    <cellStyle name="Total 2 4 2 2 3 17" xfId="40335" xr:uid="{5EA84F75-C1DB-480C-80C7-667B0FE7884D}"/>
    <cellStyle name="Total 2 4 2 2 3 18" xfId="40336" xr:uid="{CE8C0739-9FF3-454D-BE18-A4469B303037}"/>
    <cellStyle name="Total 2 4 2 2 3 19" xfId="40337" xr:uid="{C4B61D16-4962-4DD4-B430-8AE406851ADD}"/>
    <cellStyle name="Total 2 4 2 2 3 2" xfId="40338" xr:uid="{3B664FEA-F030-4078-AB8B-EC3C2C8F69A6}"/>
    <cellStyle name="Total 2 4 2 2 3 20" xfId="40339" xr:uid="{98DF97AC-BAE2-4B23-8BCD-6B7B41234930}"/>
    <cellStyle name="Total 2 4 2 2 3 21" xfId="40340" xr:uid="{16B59A3D-E89A-4CE0-83F6-DB0C207D375B}"/>
    <cellStyle name="Total 2 4 2 2 3 22" xfId="40341" xr:uid="{75D088E8-43C0-4F76-B8BC-563B58115E53}"/>
    <cellStyle name="Total 2 4 2 2 3 23" xfId="40342" xr:uid="{BAC5430A-D3A4-4501-99E9-6E5EFA37602D}"/>
    <cellStyle name="Total 2 4 2 2 3 24" xfId="40343" xr:uid="{24B5D075-B431-4C9A-8E83-F586446EFCCD}"/>
    <cellStyle name="Total 2 4 2 2 3 25" xfId="40344" xr:uid="{03150896-6529-45F7-A3F6-1A3B3EBFC5AF}"/>
    <cellStyle name="Total 2 4 2 2 3 26" xfId="40345" xr:uid="{EFD0DF2D-8113-41FC-9122-1BA2EFB6E833}"/>
    <cellStyle name="Total 2 4 2 2 3 27" xfId="40346" xr:uid="{AA9CA3A7-6692-41D8-934C-932CB6B2BFC9}"/>
    <cellStyle name="Total 2 4 2 2 3 28" xfId="40347" xr:uid="{73741ECD-CCC8-4CD1-9E73-5479C1DC763F}"/>
    <cellStyle name="Total 2 4 2 2 3 29" xfId="40348" xr:uid="{02B7EA5E-E2A0-49E3-AC3C-9C8F587FDEB0}"/>
    <cellStyle name="Total 2 4 2 2 3 3" xfId="40349" xr:uid="{598FC049-BD82-4F30-9331-EE1CE0C822CB}"/>
    <cellStyle name="Total 2 4 2 2 3 30" xfId="40350" xr:uid="{B43128CD-F318-4EC9-9AE9-7C77419F425F}"/>
    <cellStyle name="Total 2 4 2 2 3 31" xfId="40351" xr:uid="{F0F3F00D-F247-4F0B-9F8D-4EE09BC0DE85}"/>
    <cellStyle name="Total 2 4 2 2 3 4" xfId="40352" xr:uid="{DFB89835-A304-4FE2-BBBF-565AAF1B1E4D}"/>
    <cellStyle name="Total 2 4 2 2 3 5" xfId="40353" xr:uid="{87B9BFD7-5845-48F1-B236-7A52C3B33D55}"/>
    <cellStyle name="Total 2 4 2 2 3 6" xfId="40354" xr:uid="{0EBFE4FE-DA44-459F-88EC-05E41C4C8E70}"/>
    <cellStyle name="Total 2 4 2 2 3 7" xfId="40355" xr:uid="{3FDFDECE-ECC7-48A6-A45A-4B6CCD48EA6A}"/>
    <cellStyle name="Total 2 4 2 2 3 8" xfId="40356" xr:uid="{C5458D66-ECD6-4307-9C75-1DDCDC574833}"/>
    <cellStyle name="Total 2 4 2 2 3 9" xfId="40357" xr:uid="{4D54EE7A-59CE-4730-AD50-F6DAD5A12CED}"/>
    <cellStyle name="Total 2 4 2 2 30" xfId="40358" xr:uid="{C50EA96E-E77E-4B30-BE69-8A7A68E807F3}"/>
    <cellStyle name="Total 2 4 2 2 31" xfId="40359" xr:uid="{2064EC86-FE8A-4593-ADE7-5FDC1A7C9424}"/>
    <cellStyle name="Total 2 4 2 2 32" xfId="40360" xr:uid="{2ADE311B-FEC9-4AB2-89E3-1336994C0BD4}"/>
    <cellStyle name="Total 2 4 2 2 33" xfId="40361" xr:uid="{52FF00FC-5895-4245-BA5B-41E2C886C32B}"/>
    <cellStyle name="Total 2 4 2 2 4" xfId="40362" xr:uid="{A5157789-5F0E-4A72-8C20-3C1F9F99BC96}"/>
    <cellStyle name="Total 2 4 2 2 5" xfId="40363" xr:uid="{EBA2DA60-2EBD-44B2-B4A3-C1357B5CEE40}"/>
    <cellStyle name="Total 2 4 2 2 6" xfId="40364" xr:uid="{83B729BB-84C1-46C3-BD25-BCB98EFE3942}"/>
    <cellStyle name="Total 2 4 2 2 7" xfId="40365" xr:uid="{260CB48B-B4AE-42DD-922E-915B483CAF47}"/>
    <cellStyle name="Total 2 4 2 2 8" xfId="40366" xr:uid="{BEA23FB4-6FBC-46F1-8813-28A4C8CA858D}"/>
    <cellStyle name="Total 2 4 2 2 9" xfId="40367" xr:uid="{13B5DA21-7966-4DCE-86A9-AF74F995AC3D}"/>
    <cellStyle name="Total 2 4 2 20" xfId="40368" xr:uid="{FE22E615-C6CD-4A81-B258-35B3BB3246EC}"/>
    <cellStyle name="Total 2 4 2 21" xfId="40369" xr:uid="{A238EA17-2128-4D69-B4B4-64E6AFC71DEF}"/>
    <cellStyle name="Total 2 4 2 22" xfId="40370" xr:uid="{DB781B4B-4D9F-4747-A0C2-E1C99A98A802}"/>
    <cellStyle name="Total 2 4 2 23" xfId="40371" xr:uid="{5E7CC7BF-16BF-4B67-809B-B23FEADC32CE}"/>
    <cellStyle name="Total 2 4 2 24" xfId="40372" xr:uid="{3D7CE7E5-D118-4B00-81EA-CE230D559B8B}"/>
    <cellStyle name="Total 2 4 2 25" xfId="40373" xr:uid="{11A9AE5C-5168-4796-AFC5-10C62FEC24A3}"/>
    <cellStyle name="Total 2 4 2 26" xfId="40374" xr:uid="{57825977-E747-45ED-82AE-C2DABFB680E7}"/>
    <cellStyle name="Total 2 4 2 27" xfId="40375" xr:uid="{D2809D60-19BE-4FF9-99C4-3CF5D3A615BA}"/>
    <cellStyle name="Total 2 4 2 28" xfId="40376" xr:uid="{D1EF51BD-2DDD-4307-90D2-D510738FD145}"/>
    <cellStyle name="Total 2 4 2 29" xfId="40377" xr:uid="{FE82B41C-4E1B-4100-B2EF-86DDD087744C}"/>
    <cellStyle name="Total 2 4 2 3" xfId="40378" xr:uid="{9A4836B6-FF5C-4C5D-A71F-B629A9897990}"/>
    <cellStyle name="Total 2 4 2 3 10" xfId="40379" xr:uid="{F81B6637-CEFE-40AA-94E0-B188CEA4F113}"/>
    <cellStyle name="Total 2 4 2 3 11" xfId="40380" xr:uid="{0867A5FA-9757-4600-8A49-DA343D823D74}"/>
    <cellStyle name="Total 2 4 2 3 12" xfId="40381" xr:uid="{807989B7-D09A-4496-803B-88147D6FE4D1}"/>
    <cellStyle name="Total 2 4 2 3 13" xfId="40382" xr:uid="{C165EBF7-7076-48DE-9543-4036523B2970}"/>
    <cellStyle name="Total 2 4 2 3 14" xfId="40383" xr:uid="{0DE86FE3-122C-4625-BA46-3EB2C41B41B7}"/>
    <cellStyle name="Total 2 4 2 3 15" xfId="40384" xr:uid="{4FF53C1F-7BE0-4183-802E-3B9267A19AC6}"/>
    <cellStyle name="Total 2 4 2 3 16" xfId="40385" xr:uid="{FA03C6EE-C940-4842-AB98-256E8D88CE8C}"/>
    <cellStyle name="Total 2 4 2 3 17" xfId="40386" xr:uid="{077C12A9-B52A-4CDA-9F33-71C0CDEB45D4}"/>
    <cellStyle name="Total 2 4 2 3 18" xfId="40387" xr:uid="{21AA5443-9486-4127-966E-F5B79678CAAA}"/>
    <cellStyle name="Total 2 4 2 3 19" xfId="40388" xr:uid="{93DA62DE-E36E-49B7-B24A-BCBC1BB1C026}"/>
    <cellStyle name="Total 2 4 2 3 2" xfId="40389" xr:uid="{1F9E385A-EB5F-44BC-848E-64EF2587427C}"/>
    <cellStyle name="Total 2 4 2 3 2 10" xfId="40390" xr:uid="{D220656F-9C58-4789-B387-3BDCBADF6DE5}"/>
    <cellStyle name="Total 2 4 2 3 2 11" xfId="40391" xr:uid="{DF70F0A3-7746-4DCC-881D-86AF74E39609}"/>
    <cellStyle name="Total 2 4 2 3 2 12" xfId="40392" xr:uid="{6935DAF1-C0BB-4435-94A9-573B8C851BFB}"/>
    <cellStyle name="Total 2 4 2 3 2 13" xfId="40393" xr:uid="{76DAE5AC-6580-4F19-906E-A499A1C3260F}"/>
    <cellStyle name="Total 2 4 2 3 2 14" xfId="40394" xr:uid="{9DE978C7-6CBE-416D-B4CC-74018A81F1A9}"/>
    <cellStyle name="Total 2 4 2 3 2 15" xfId="40395" xr:uid="{F140CB2C-B418-4037-830E-549ADFC181E1}"/>
    <cellStyle name="Total 2 4 2 3 2 16" xfId="40396" xr:uid="{47FACA9E-0DCC-4656-872C-50CFA167E1F4}"/>
    <cellStyle name="Total 2 4 2 3 2 17" xfId="40397" xr:uid="{D52582BB-377D-4EE6-8C91-3FC0BC790036}"/>
    <cellStyle name="Total 2 4 2 3 2 18" xfId="40398" xr:uid="{1406D735-824D-4893-969C-C43B339825A9}"/>
    <cellStyle name="Total 2 4 2 3 2 19" xfId="40399" xr:uid="{E9962927-40CE-4DC5-B757-5BB0B7988CAF}"/>
    <cellStyle name="Total 2 4 2 3 2 2" xfId="40400" xr:uid="{283BA43B-1150-4B98-8BAB-54C73485354B}"/>
    <cellStyle name="Total 2 4 2 3 2 20" xfId="40401" xr:uid="{A5CBC9A9-600D-4DA7-873B-A3E32EFE916B}"/>
    <cellStyle name="Total 2 4 2 3 2 21" xfId="40402" xr:uid="{E6DF3AC2-A293-4207-8C31-2F5FF73759D6}"/>
    <cellStyle name="Total 2 4 2 3 2 22" xfId="40403" xr:uid="{10991717-2FDF-4D25-BB06-BD79898CB9AE}"/>
    <cellStyle name="Total 2 4 2 3 2 23" xfId="40404" xr:uid="{D42F4085-22A2-4E94-9F46-FC82570C84B7}"/>
    <cellStyle name="Total 2 4 2 3 2 24" xfId="40405" xr:uid="{E94AE144-24C2-4F6A-8757-735F35C380B7}"/>
    <cellStyle name="Total 2 4 2 3 2 25" xfId="40406" xr:uid="{7E335AFE-0464-4DFC-8359-4BD57D6DEE16}"/>
    <cellStyle name="Total 2 4 2 3 2 26" xfId="40407" xr:uid="{E9539C89-76C2-41F2-A469-9110FF3ADC2B}"/>
    <cellStyle name="Total 2 4 2 3 2 27" xfId="40408" xr:uid="{69A9905A-CCB4-471A-9EF6-08C63C6D8A12}"/>
    <cellStyle name="Total 2 4 2 3 2 28" xfId="40409" xr:uid="{5B3244CA-13B3-44E0-B2E7-8817CD4246C0}"/>
    <cellStyle name="Total 2 4 2 3 2 29" xfId="40410" xr:uid="{48728DAC-7E5A-47B8-B840-E2153920ED7A}"/>
    <cellStyle name="Total 2 4 2 3 2 3" xfId="40411" xr:uid="{80342A77-6F33-427A-B7E1-00898D1C25A0}"/>
    <cellStyle name="Total 2 4 2 3 2 30" xfId="40412" xr:uid="{083F6720-7080-4DFF-9139-97429DAF5E1D}"/>
    <cellStyle name="Total 2 4 2 3 2 31" xfId="40413" xr:uid="{6BF539DD-4600-4D9D-8927-C59DFA5DFD04}"/>
    <cellStyle name="Total 2 4 2 3 2 4" xfId="40414" xr:uid="{FDDC7F4E-E517-4E9A-932A-0A57BD898C97}"/>
    <cellStyle name="Total 2 4 2 3 2 5" xfId="40415" xr:uid="{C8D54E42-12E7-4720-B2E8-604246EBB68C}"/>
    <cellStyle name="Total 2 4 2 3 2 6" xfId="40416" xr:uid="{05FB8089-857E-4321-95B5-6BB0776B17A1}"/>
    <cellStyle name="Total 2 4 2 3 2 7" xfId="40417" xr:uid="{02522C5C-F122-4F2A-A307-F9E7708704B1}"/>
    <cellStyle name="Total 2 4 2 3 2 8" xfId="40418" xr:uid="{9A628C42-D1CE-4838-B8F1-AEB8C74B1AF7}"/>
    <cellStyle name="Total 2 4 2 3 2 9" xfId="40419" xr:uid="{5534F8B5-7A6C-4371-91B7-FF1FCF5038C2}"/>
    <cellStyle name="Total 2 4 2 3 20" xfId="40420" xr:uid="{3CC5276B-2E57-49CB-BDA2-277F37EB9ED2}"/>
    <cellStyle name="Total 2 4 2 3 21" xfId="40421" xr:uid="{B6E5F088-6167-4AF8-84B6-F7830C95CCF3}"/>
    <cellStyle name="Total 2 4 2 3 22" xfId="40422" xr:uid="{B0EFAA09-B7F5-421C-93B6-C7EDA7A6C94B}"/>
    <cellStyle name="Total 2 4 2 3 23" xfId="40423" xr:uid="{64BFFDB7-C799-48D9-9BA1-35EC83DF5407}"/>
    <cellStyle name="Total 2 4 2 3 24" xfId="40424" xr:uid="{37ED0CFF-F0FC-40FA-8A33-22B5C50A1681}"/>
    <cellStyle name="Total 2 4 2 3 25" xfId="40425" xr:uid="{22955F9D-EE8B-474D-8D98-23515AAEC974}"/>
    <cellStyle name="Total 2 4 2 3 26" xfId="40426" xr:uid="{961673F7-17D1-4411-8C6A-1E4C673E8B87}"/>
    <cellStyle name="Total 2 4 2 3 27" xfId="40427" xr:uid="{48CD79FC-4DF8-4EE8-A1CF-90FEC8A80AB3}"/>
    <cellStyle name="Total 2 4 2 3 28" xfId="40428" xr:uid="{212C6045-869C-4691-8097-DB2DFBFADC19}"/>
    <cellStyle name="Total 2 4 2 3 29" xfId="40429" xr:uid="{9771A430-40EC-49A1-80B7-F99A8E9CA136}"/>
    <cellStyle name="Total 2 4 2 3 3" xfId="40430" xr:uid="{53276191-036B-445A-B31F-F06BF17814DA}"/>
    <cellStyle name="Total 2 4 2 3 3 10" xfId="40431" xr:uid="{FBDADBA5-47B6-4E3D-8498-6882F9D62FDE}"/>
    <cellStyle name="Total 2 4 2 3 3 11" xfId="40432" xr:uid="{5F612B48-F47B-4BC4-9200-F90F167AF8C2}"/>
    <cellStyle name="Total 2 4 2 3 3 12" xfId="40433" xr:uid="{701362E0-6F11-4824-B926-E34B4A184307}"/>
    <cellStyle name="Total 2 4 2 3 3 13" xfId="40434" xr:uid="{E125120E-5D20-4454-A6DC-E79CC733EBEF}"/>
    <cellStyle name="Total 2 4 2 3 3 14" xfId="40435" xr:uid="{95F37AA3-75D6-4CC4-8164-4ACE335F315E}"/>
    <cellStyle name="Total 2 4 2 3 3 15" xfId="40436" xr:uid="{D60ECD45-9CED-44D5-8D57-CA26EADADBF2}"/>
    <cellStyle name="Total 2 4 2 3 3 16" xfId="40437" xr:uid="{90ECB5F5-2AEB-49F9-83DE-C215FFA339DF}"/>
    <cellStyle name="Total 2 4 2 3 3 17" xfId="40438" xr:uid="{BB8793CE-AC0E-48A7-8219-97390FABBE63}"/>
    <cellStyle name="Total 2 4 2 3 3 18" xfId="40439" xr:uid="{4CE40B18-AC72-4C5C-B638-B024AF64323F}"/>
    <cellStyle name="Total 2 4 2 3 3 19" xfId="40440" xr:uid="{AFE8BBAB-C203-4D5B-9421-9892CF8A7993}"/>
    <cellStyle name="Total 2 4 2 3 3 2" xfId="40441" xr:uid="{E74C97B7-80A9-441B-BB9A-4043158E0AB5}"/>
    <cellStyle name="Total 2 4 2 3 3 20" xfId="40442" xr:uid="{CCBC4C11-2BEC-4E7C-8F46-D4EC8C474459}"/>
    <cellStyle name="Total 2 4 2 3 3 21" xfId="40443" xr:uid="{7C05CA4D-B513-49F6-9869-C1AA3F7CF248}"/>
    <cellStyle name="Total 2 4 2 3 3 22" xfId="40444" xr:uid="{033BBCB1-7D33-4D3D-8C8D-6F68EBCA2A83}"/>
    <cellStyle name="Total 2 4 2 3 3 23" xfId="40445" xr:uid="{1E78DDEE-208F-4DF7-869F-C605C3DDFD36}"/>
    <cellStyle name="Total 2 4 2 3 3 24" xfId="40446" xr:uid="{2591FE43-23CA-45C8-BABC-556576C03D49}"/>
    <cellStyle name="Total 2 4 2 3 3 25" xfId="40447" xr:uid="{8865FEF9-066D-439E-8298-2B7F9D92C8AB}"/>
    <cellStyle name="Total 2 4 2 3 3 26" xfId="40448" xr:uid="{F1FD24C3-9FB5-4699-B679-5FE3265F3BF6}"/>
    <cellStyle name="Total 2 4 2 3 3 27" xfId="40449" xr:uid="{0F405654-76A1-4C67-85CE-A4B695C3A508}"/>
    <cellStyle name="Total 2 4 2 3 3 28" xfId="40450" xr:uid="{3BA0F38F-1ECE-4384-A366-62B985D69F5F}"/>
    <cellStyle name="Total 2 4 2 3 3 29" xfId="40451" xr:uid="{B9ADCA1A-1CE0-4D20-A90C-A209AAF48CE6}"/>
    <cellStyle name="Total 2 4 2 3 3 3" xfId="40452" xr:uid="{8E3DD185-C16B-4953-A522-4872CB506382}"/>
    <cellStyle name="Total 2 4 2 3 3 30" xfId="40453" xr:uid="{DD230705-BC55-41B4-892F-B8FE23DEFACA}"/>
    <cellStyle name="Total 2 4 2 3 3 31" xfId="40454" xr:uid="{E9334D16-18A5-47FF-BF40-EC24B2EDF8F1}"/>
    <cellStyle name="Total 2 4 2 3 3 4" xfId="40455" xr:uid="{1CC90EF2-1C5C-4787-B306-C1CA0EF256A5}"/>
    <cellStyle name="Total 2 4 2 3 3 5" xfId="40456" xr:uid="{7277A51F-7D80-4EF3-8CE4-2C2AE2DFB86C}"/>
    <cellStyle name="Total 2 4 2 3 3 6" xfId="40457" xr:uid="{3D3BECC3-33FA-4F6A-A12F-F1ED6B81F6ED}"/>
    <cellStyle name="Total 2 4 2 3 3 7" xfId="40458" xr:uid="{4527D54E-4D0E-4FC1-B305-ABADE5AAB404}"/>
    <cellStyle name="Total 2 4 2 3 3 8" xfId="40459" xr:uid="{4A2FF31B-061C-4C58-BFFD-58ABD58DFC56}"/>
    <cellStyle name="Total 2 4 2 3 3 9" xfId="40460" xr:uid="{B3BA69FD-3063-4537-8397-4CFF181BBE47}"/>
    <cellStyle name="Total 2 4 2 3 30" xfId="40461" xr:uid="{7ED94D5D-0E79-4A38-98A8-F51C05F06964}"/>
    <cellStyle name="Total 2 4 2 3 31" xfId="40462" xr:uid="{E583CFA6-61D3-4496-82F3-4960FA57F256}"/>
    <cellStyle name="Total 2 4 2 3 32" xfId="40463" xr:uid="{685CC588-4605-4052-BEF8-3B5A2C18FD25}"/>
    <cellStyle name="Total 2 4 2 3 33" xfId="40464" xr:uid="{A8C19E39-5534-4B40-B548-F7FFAA3095E2}"/>
    <cellStyle name="Total 2 4 2 3 4" xfId="40465" xr:uid="{85918EE3-33AD-429C-AD3D-F96377515CC7}"/>
    <cellStyle name="Total 2 4 2 3 5" xfId="40466" xr:uid="{CA4A1007-89BC-41F7-8A13-65B13B8A8FAE}"/>
    <cellStyle name="Total 2 4 2 3 6" xfId="40467" xr:uid="{7721ECB2-3BF8-4802-8603-25F15F19EF2C}"/>
    <cellStyle name="Total 2 4 2 3 7" xfId="40468" xr:uid="{D578C66C-9790-4508-AC6B-EAD5BBE4499A}"/>
    <cellStyle name="Total 2 4 2 3 8" xfId="40469" xr:uid="{626632B2-BF5F-4326-AA76-B528753F9471}"/>
    <cellStyle name="Total 2 4 2 3 9" xfId="40470" xr:uid="{36096F01-72F9-4903-9A5E-E402A911001A}"/>
    <cellStyle name="Total 2 4 2 30" xfId="40471" xr:uid="{1D96FC47-8D4C-4027-9724-EFCA80CFCA1D}"/>
    <cellStyle name="Total 2 4 2 31" xfId="40472" xr:uid="{CF73BD30-6169-4514-B74D-D529A25CEF2A}"/>
    <cellStyle name="Total 2 4 2 32" xfId="40473" xr:uid="{57927B27-5460-4A48-AA42-FEE0A85B4474}"/>
    <cellStyle name="Total 2 4 2 33" xfId="40474" xr:uid="{3C918491-3B2E-47B3-ABCC-C9D4737B90D4}"/>
    <cellStyle name="Total 2 4 2 34" xfId="40475" xr:uid="{9DCDBAD5-04D9-4F7A-93F9-7A2E9ABD358A}"/>
    <cellStyle name="Total 2 4 2 35" xfId="40476" xr:uid="{42626B49-8042-4099-9A94-772DF68E03A0}"/>
    <cellStyle name="Total 2 4 2 36" xfId="40477" xr:uid="{73A29C94-08C0-4A1D-A830-369FB1BBFB55}"/>
    <cellStyle name="Total 2 4 2 4" xfId="40478" xr:uid="{F627B572-6C01-412D-A31A-12514CE5BA18}"/>
    <cellStyle name="Total 2 4 2 4 10" xfId="40479" xr:uid="{F4417FB2-0C5C-42C7-9157-EA989B7FE833}"/>
    <cellStyle name="Total 2 4 2 4 11" xfId="40480" xr:uid="{64C2CE01-2694-4D0B-8742-A60C9191D994}"/>
    <cellStyle name="Total 2 4 2 4 12" xfId="40481" xr:uid="{F8231782-6AA7-4E63-8140-FC4D4F014BE0}"/>
    <cellStyle name="Total 2 4 2 4 13" xfId="40482" xr:uid="{976DF2A3-FEA9-4531-8FD4-CF46810E9A27}"/>
    <cellStyle name="Total 2 4 2 4 14" xfId="40483" xr:uid="{4C6D8D15-A460-4F33-8CF0-7089CBB2168B}"/>
    <cellStyle name="Total 2 4 2 4 15" xfId="40484" xr:uid="{7E10F0A1-9E5D-4427-AFAE-B7BBA91F8C9E}"/>
    <cellStyle name="Total 2 4 2 4 16" xfId="40485" xr:uid="{8CD611D2-EC4E-4ECA-99A3-97062FAEABC1}"/>
    <cellStyle name="Total 2 4 2 4 17" xfId="40486" xr:uid="{D47DCD47-7B94-43CB-95F4-2CA2088F3458}"/>
    <cellStyle name="Total 2 4 2 4 18" xfId="40487" xr:uid="{7D400CD5-EBD5-4CFA-95B0-2279861A75EB}"/>
    <cellStyle name="Total 2 4 2 4 19" xfId="40488" xr:uid="{F91906AD-52AD-40A9-8489-AD39EC25578B}"/>
    <cellStyle name="Total 2 4 2 4 2" xfId="40489" xr:uid="{2CDD689C-1331-49FF-81D9-16D859433942}"/>
    <cellStyle name="Total 2 4 2 4 2 10" xfId="40490" xr:uid="{75C1F318-36B9-481F-9E0C-D1CF7C88A2A8}"/>
    <cellStyle name="Total 2 4 2 4 2 11" xfId="40491" xr:uid="{22071B3C-0E4B-4CD2-B3AD-7A236255607C}"/>
    <cellStyle name="Total 2 4 2 4 2 12" xfId="40492" xr:uid="{6332D101-011B-478B-ABEF-B4DBB5F460F5}"/>
    <cellStyle name="Total 2 4 2 4 2 13" xfId="40493" xr:uid="{64934EF6-9D0A-4C7E-A3E5-E3375C069171}"/>
    <cellStyle name="Total 2 4 2 4 2 14" xfId="40494" xr:uid="{495100A5-9CBD-45FF-95E7-35027957AEB6}"/>
    <cellStyle name="Total 2 4 2 4 2 15" xfId="40495" xr:uid="{6D7B5778-6E25-432D-AEEF-6AC7BE10B12C}"/>
    <cellStyle name="Total 2 4 2 4 2 16" xfId="40496" xr:uid="{36AB5646-9D2D-4D25-BFFF-321AF629D7EB}"/>
    <cellStyle name="Total 2 4 2 4 2 17" xfId="40497" xr:uid="{20A9AA6F-51B5-43FA-B616-5268D65FAE4D}"/>
    <cellStyle name="Total 2 4 2 4 2 18" xfId="40498" xr:uid="{CDCA7953-A90E-4E85-8DB5-E44E2C99F645}"/>
    <cellStyle name="Total 2 4 2 4 2 19" xfId="40499" xr:uid="{3F306CFA-5735-444D-B6E9-CD6097033E11}"/>
    <cellStyle name="Total 2 4 2 4 2 2" xfId="40500" xr:uid="{E2769E61-6FEB-4F10-B7B7-A12EC59F94CE}"/>
    <cellStyle name="Total 2 4 2 4 2 20" xfId="40501" xr:uid="{B1E7F440-66FA-4CB2-A763-4E99BFFB0D02}"/>
    <cellStyle name="Total 2 4 2 4 2 21" xfId="40502" xr:uid="{EDAA1FF6-572D-479F-814A-BF2276C7F47E}"/>
    <cellStyle name="Total 2 4 2 4 2 22" xfId="40503" xr:uid="{31C41B4F-6808-443C-A4B8-51284FE56C7A}"/>
    <cellStyle name="Total 2 4 2 4 2 23" xfId="40504" xr:uid="{09A372DA-C4F0-4518-92B9-4ED2867158D0}"/>
    <cellStyle name="Total 2 4 2 4 2 24" xfId="40505" xr:uid="{FB86B0DB-ED3E-421F-BDCE-7BC29E200445}"/>
    <cellStyle name="Total 2 4 2 4 2 25" xfId="40506" xr:uid="{126CCB55-D3AF-4171-B79D-BA31ECF96A60}"/>
    <cellStyle name="Total 2 4 2 4 2 26" xfId="40507" xr:uid="{616A04FE-D6BE-4325-8DC6-27AD77B536C3}"/>
    <cellStyle name="Total 2 4 2 4 2 27" xfId="40508" xr:uid="{554CAB62-50C2-44E9-AC08-40C6BA35A51A}"/>
    <cellStyle name="Total 2 4 2 4 2 28" xfId="40509" xr:uid="{25944BA9-9033-4693-B487-1512B42A2183}"/>
    <cellStyle name="Total 2 4 2 4 2 29" xfId="40510" xr:uid="{CFBC26E0-7590-432D-85CE-041EC1ABD027}"/>
    <cellStyle name="Total 2 4 2 4 2 3" xfId="40511" xr:uid="{EE467EF2-697F-4C0C-84D2-E1FB7DDFF35E}"/>
    <cellStyle name="Total 2 4 2 4 2 30" xfId="40512" xr:uid="{78B99559-EF35-40F3-884B-5B3DD8BAB2F2}"/>
    <cellStyle name="Total 2 4 2 4 2 31" xfId="40513" xr:uid="{CFD87578-5174-42AD-9879-14214CB6F347}"/>
    <cellStyle name="Total 2 4 2 4 2 4" xfId="40514" xr:uid="{49382FFA-403D-44D0-A3C3-19CB9B6D364D}"/>
    <cellStyle name="Total 2 4 2 4 2 5" xfId="40515" xr:uid="{DBCA5517-EB68-4DA7-8431-ED9679CE2378}"/>
    <cellStyle name="Total 2 4 2 4 2 6" xfId="40516" xr:uid="{EAFFB3FE-A7DA-4550-B098-9F847E5EE2F0}"/>
    <cellStyle name="Total 2 4 2 4 2 7" xfId="40517" xr:uid="{545EEDA9-1734-4185-A91A-6A1318DCF6D3}"/>
    <cellStyle name="Total 2 4 2 4 2 8" xfId="40518" xr:uid="{01CD7738-E7F2-41B1-8908-729DC747141E}"/>
    <cellStyle name="Total 2 4 2 4 2 9" xfId="40519" xr:uid="{705AE566-8E4F-4BA6-B6DD-50DB9F4D2183}"/>
    <cellStyle name="Total 2 4 2 4 20" xfId="40520" xr:uid="{D3831C52-5B08-456D-9C76-DDFE94512B36}"/>
    <cellStyle name="Total 2 4 2 4 21" xfId="40521" xr:uid="{3049DF2E-ADC2-4384-AB3B-30FCBCC83DAE}"/>
    <cellStyle name="Total 2 4 2 4 22" xfId="40522" xr:uid="{1DFAFA97-C661-4351-9807-D684E55E4196}"/>
    <cellStyle name="Total 2 4 2 4 23" xfId="40523" xr:uid="{016F574C-1488-4388-A775-D89A765839D7}"/>
    <cellStyle name="Total 2 4 2 4 24" xfId="40524" xr:uid="{BB11DEA1-C7DF-47B6-A61F-158D6EFA9F8D}"/>
    <cellStyle name="Total 2 4 2 4 25" xfId="40525" xr:uid="{C58C0E1E-2AAB-4DCC-94B2-2B54467625E8}"/>
    <cellStyle name="Total 2 4 2 4 26" xfId="40526" xr:uid="{22AEF701-9711-4B36-BC57-5805B2E8C064}"/>
    <cellStyle name="Total 2 4 2 4 27" xfId="40527" xr:uid="{B4763E6F-D53C-46B9-84FE-15F689B59B74}"/>
    <cellStyle name="Total 2 4 2 4 28" xfId="40528" xr:uid="{C432E750-5EC8-43B5-9E2A-C61A5F19CE7A}"/>
    <cellStyle name="Total 2 4 2 4 29" xfId="40529" xr:uid="{8EA2810C-F133-4EE3-9F22-31ABE95C79F7}"/>
    <cellStyle name="Total 2 4 2 4 3" xfId="40530" xr:uid="{4B046768-5EF5-439D-AD73-8FEB95BE6B87}"/>
    <cellStyle name="Total 2 4 2 4 3 10" xfId="40531" xr:uid="{5CBE58CA-08CC-43CD-8461-F255E3861693}"/>
    <cellStyle name="Total 2 4 2 4 3 11" xfId="40532" xr:uid="{F34FE80B-C21B-4328-9C23-8B73E53C9D7F}"/>
    <cellStyle name="Total 2 4 2 4 3 12" xfId="40533" xr:uid="{8641B4D3-3C34-4179-914F-9AC66D9A385E}"/>
    <cellStyle name="Total 2 4 2 4 3 13" xfId="40534" xr:uid="{8293DECF-42C7-4B51-8ECB-A1724588CB23}"/>
    <cellStyle name="Total 2 4 2 4 3 14" xfId="40535" xr:uid="{997C0EBC-0DA2-4AA2-B85C-B58D24625D89}"/>
    <cellStyle name="Total 2 4 2 4 3 15" xfId="40536" xr:uid="{940F33E3-CCF5-4F1C-A261-C124C4760AF1}"/>
    <cellStyle name="Total 2 4 2 4 3 16" xfId="40537" xr:uid="{037C9146-AB94-4F00-BE35-4A87FE602CEB}"/>
    <cellStyle name="Total 2 4 2 4 3 17" xfId="40538" xr:uid="{EBF936A8-AF78-408F-8195-0A0AFC61A90C}"/>
    <cellStyle name="Total 2 4 2 4 3 18" xfId="40539" xr:uid="{90DC847D-33F1-436E-9ED5-29AD2E06E679}"/>
    <cellStyle name="Total 2 4 2 4 3 19" xfId="40540" xr:uid="{A88AD3BC-8FDA-4ACF-937A-6030C2B5AC2A}"/>
    <cellStyle name="Total 2 4 2 4 3 2" xfId="40541" xr:uid="{AD013AFE-C4DB-484F-9DD7-38F4154CCA01}"/>
    <cellStyle name="Total 2 4 2 4 3 20" xfId="40542" xr:uid="{FFE98417-AFCC-4CFA-8CEA-9CA854B29CD3}"/>
    <cellStyle name="Total 2 4 2 4 3 21" xfId="40543" xr:uid="{A30F4FBA-D857-48C3-BF26-D34428BCDD6A}"/>
    <cellStyle name="Total 2 4 2 4 3 22" xfId="40544" xr:uid="{4758ADF4-3D05-4F97-8371-F9653CE00844}"/>
    <cellStyle name="Total 2 4 2 4 3 23" xfId="40545" xr:uid="{A7AAD919-56AD-4534-B22E-D7AB63AF3700}"/>
    <cellStyle name="Total 2 4 2 4 3 24" xfId="40546" xr:uid="{79324F89-E316-4758-A63A-B3D16AD1F9E2}"/>
    <cellStyle name="Total 2 4 2 4 3 25" xfId="40547" xr:uid="{14B33986-4295-4DFD-8D3C-92E8D801BE5A}"/>
    <cellStyle name="Total 2 4 2 4 3 26" xfId="40548" xr:uid="{216608DE-8DAE-45D5-B35E-DBD408DD2D3A}"/>
    <cellStyle name="Total 2 4 2 4 3 27" xfId="40549" xr:uid="{2B494FEB-67E7-46EF-8E1C-5B23D7B89D8F}"/>
    <cellStyle name="Total 2 4 2 4 3 28" xfId="40550" xr:uid="{C7C3FE1B-F42C-4BB2-B478-02BF31D640AD}"/>
    <cellStyle name="Total 2 4 2 4 3 29" xfId="40551" xr:uid="{B2C08CDA-5D84-4404-9255-1BD2F74743F5}"/>
    <cellStyle name="Total 2 4 2 4 3 3" xfId="40552" xr:uid="{CF8AE133-6A1C-452C-8959-3E845D45193D}"/>
    <cellStyle name="Total 2 4 2 4 3 30" xfId="40553" xr:uid="{F2AF7D34-CA36-43E7-94B0-F93E215418D8}"/>
    <cellStyle name="Total 2 4 2 4 3 31" xfId="40554" xr:uid="{8926F10D-005C-436C-9B22-B9F8436E9626}"/>
    <cellStyle name="Total 2 4 2 4 3 4" xfId="40555" xr:uid="{731BC332-676A-47BB-A524-D9C382C240B3}"/>
    <cellStyle name="Total 2 4 2 4 3 5" xfId="40556" xr:uid="{FB402BEC-5043-4489-8667-3680A4D6BD73}"/>
    <cellStyle name="Total 2 4 2 4 3 6" xfId="40557" xr:uid="{2709B38C-6F4C-4278-AC4C-4B9E551CFA94}"/>
    <cellStyle name="Total 2 4 2 4 3 7" xfId="40558" xr:uid="{839E0A38-0D0A-4527-A229-53ED0A6FEB68}"/>
    <cellStyle name="Total 2 4 2 4 3 8" xfId="40559" xr:uid="{50C64FB6-E400-4083-ABBE-F0E507C37A9A}"/>
    <cellStyle name="Total 2 4 2 4 3 9" xfId="40560" xr:uid="{7460EB5B-2B99-43AD-8E7D-BE6F6514AA04}"/>
    <cellStyle name="Total 2 4 2 4 30" xfId="40561" xr:uid="{DE555A35-EF56-4E92-A1AD-96540F8B545F}"/>
    <cellStyle name="Total 2 4 2 4 31" xfId="40562" xr:uid="{5C53E6C1-812C-434F-96D5-AA91C24E4F54}"/>
    <cellStyle name="Total 2 4 2 4 32" xfId="40563" xr:uid="{1FA35C6F-8227-4DB5-B7A6-D054FF17FB18}"/>
    <cellStyle name="Total 2 4 2 4 33" xfId="40564" xr:uid="{71DEAC06-E953-4120-A2C2-B9CA63FEFDB5}"/>
    <cellStyle name="Total 2 4 2 4 4" xfId="40565" xr:uid="{157006D9-6FEB-43E6-9726-CC1B7ECB591F}"/>
    <cellStyle name="Total 2 4 2 4 5" xfId="40566" xr:uid="{83EFDF5B-ADFC-4241-991B-8BF09B5FB2C0}"/>
    <cellStyle name="Total 2 4 2 4 6" xfId="40567" xr:uid="{02F69E4C-FE86-40DB-953A-B9806EAB2151}"/>
    <cellStyle name="Total 2 4 2 4 7" xfId="40568" xr:uid="{BF3B5EE9-F95D-4F7B-9ADE-0DF12CADB2F9}"/>
    <cellStyle name="Total 2 4 2 4 8" xfId="40569" xr:uid="{5D14758E-AD19-40A3-A02A-9A440F34C298}"/>
    <cellStyle name="Total 2 4 2 4 9" xfId="40570" xr:uid="{948C4EC8-C44D-4DD4-99B9-B0121F70B568}"/>
    <cellStyle name="Total 2 4 2 5" xfId="40571" xr:uid="{DC553DAC-F6F5-4177-AC56-47491024B59C}"/>
    <cellStyle name="Total 2 4 2 5 10" xfId="40572" xr:uid="{53618B59-9C5F-4B71-8262-60FDF80B0C04}"/>
    <cellStyle name="Total 2 4 2 5 11" xfId="40573" xr:uid="{A0BCED16-8E3D-447F-BFF0-5BD6960C1153}"/>
    <cellStyle name="Total 2 4 2 5 12" xfId="40574" xr:uid="{192CABF8-F0D8-44EB-883B-7BED18D50F1E}"/>
    <cellStyle name="Total 2 4 2 5 13" xfId="40575" xr:uid="{6BF705CA-58E4-4F51-BE94-BB5B62979AEA}"/>
    <cellStyle name="Total 2 4 2 5 14" xfId="40576" xr:uid="{D6334E58-3253-461D-9E89-007A1C21FBE0}"/>
    <cellStyle name="Total 2 4 2 5 15" xfId="40577" xr:uid="{51E1DE49-E226-48F5-9788-38D0E658E05E}"/>
    <cellStyle name="Total 2 4 2 5 16" xfId="40578" xr:uid="{33C83B13-EBE0-4E95-95ED-D27A8EBDFDE1}"/>
    <cellStyle name="Total 2 4 2 5 17" xfId="40579" xr:uid="{E50B023B-37FB-463E-BEDD-516DEF564541}"/>
    <cellStyle name="Total 2 4 2 5 18" xfId="40580" xr:uid="{4151F488-71EF-46AB-AF80-4B957176F29E}"/>
    <cellStyle name="Total 2 4 2 5 19" xfId="40581" xr:uid="{5280F89E-9337-433E-9B21-66C87F2EFF7D}"/>
    <cellStyle name="Total 2 4 2 5 2" xfId="40582" xr:uid="{FC5C0DBD-E264-4F8D-8756-F9DA32EF909E}"/>
    <cellStyle name="Total 2 4 2 5 20" xfId="40583" xr:uid="{08FDB044-1404-461C-B912-010E1388600A}"/>
    <cellStyle name="Total 2 4 2 5 21" xfId="40584" xr:uid="{DFBA2867-3D0E-42B4-9FC1-915DAFA04BF9}"/>
    <cellStyle name="Total 2 4 2 5 22" xfId="40585" xr:uid="{84AF6A77-9413-414B-A95A-11A6961AAF7A}"/>
    <cellStyle name="Total 2 4 2 5 23" xfId="40586" xr:uid="{EEB7404B-8645-4A71-AB8C-3D6B1B3CF755}"/>
    <cellStyle name="Total 2 4 2 5 24" xfId="40587" xr:uid="{4102D7ED-E318-49B9-9BF1-973E62E12B8B}"/>
    <cellStyle name="Total 2 4 2 5 25" xfId="40588" xr:uid="{F4A44AB3-0404-4F99-8E91-1381CBBBB71A}"/>
    <cellStyle name="Total 2 4 2 5 26" xfId="40589" xr:uid="{FEAF5AF3-515A-471B-8FA2-7632A953942E}"/>
    <cellStyle name="Total 2 4 2 5 27" xfId="40590" xr:uid="{782E7AA5-2764-4DA0-9C15-F7615BB9D375}"/>
    <cellStyle name="Total 2 4 2 5 28" xfId="40591" xr:uid="{09013195-4C65-4382-A7E7-EDCEF4B83120}"/>
    <cellStyle name="Total 2 4 2 5 29" xfId="40592" xr:uid="{7279A529-8BA9-4DF7-9544-C49C290D3B1C}"/>
    <cellStyle name="Total 2 4 2 5 3" xfId="40593" xr:uid="{B2A288F6-41ED-4347-B7E3-46C8AC06150C}"/>
    <cellStyle name="Total 2 4 2 5 30" xfId="40594" xr:uid="{754C9AD7-6EE8-4AB7-987A-784FAFEC5CEC}"/>
    <cellStyle name="Total 2 4 2 5 31" xfId="40595" xr:uid="{07BE87F5-E34F-4F59-B15F-F7DB8DC23FDE}"/>
    <cellStyle name="Total 2 4 2 5 4" xfId="40596" xr:uid="{D56765E4-51B1-4A74-8265-A1C6597D0012}"/>
    <cellStyle name="Total 2 4 2 5 5" xfId="40597" xr:uid="{6FFB5566-EF21-4D27-9721-8141487EA862}"/>
    <cellStyle name="Total 2 4 2 5 6" xfId="40598" xr:uid="{D7A5270B-BF0C-4882-AC0B-722828FDA0AB}"/>
    <cellStyle name="Total 2 4 2 5 7" xfId="40599" xr:uid="{22E95753-3964-4FCA-BB57-C4AF74312FC5}"/>
    <cellStyle name="Total 2 4 2 5 8" xfId="40600" xr:uid="{2A72C208-5030-431C-A638-88C0FA8884DC}"/>
    <cellStyle name="Total 2 4 2 5 9" xfId="40601" xr:uid="{8F0B75A0-3A14-45ED-A977-288E19AC49DF}"/>
    <cellStyle name="Total 2 4 2 6" xfId="40602" xr:uid="{96F2AA1B-F578-4383-87F8-10C62E5D1CC6}"/>
    <cellStyle name="Total 2 4 2 6 10" xfId="40603" xr:uid="{725829C4-409D-48F1-8C9A-B77191E9D619}"/>
    <cellStyle name="Total 2 4 2 6 11" xfId="40604" xr:uid="{5512FF44-722D-45CB-9F96-7D0CF2DE194F}"/>
    <cellStyle name="Total 2 4 2 6 12" xfId="40605" xr:uid="{3E69507C-C74A-4244-A558-9BEAF750DA57}"/>
    <cellStyle name="Total 2 4 2 6 13" xfId="40606" xr:uid="{C23F1F1A-E254-4B72-8D59-4E7C0E2BE5AD}"/>
    <cellStyle name="Total 2 4 2 6 14" xfId="40607" xr:uid="{23F2DAAB-8913-41B3-8C89-CF427168FEC3}"/>
    <cellStyle name="Total 2 4 2 6 15" xfId="40608" xr:uid="{E07C851B-BC84-4092-BCFF-9435C3AF231E}"/>
    <cellStyle name="Total 2 4 2 6 16" xfId="40609" xr:uid="{7395BF32-8C9A-4CE1-ACF5-CA792F909C2B}"/>
    <cellStyle name="Total 2 4 2 6 17" xfId="40610" xr:uid="{74AF3F02-A060-4E70-8C9B-1892FB3D461D}"/>
    <cellStyle name="Total 2 4 2 6 18" xfId="40611" xr:uid="{E906D2A7-6D46-42B7-B282-A66D428A5DDE}"/>
    <cellStyle name="Total 2 4 2 6 19" xfId="40612" xr:uid="{11C85E6F-F39F-431D-9288-CFBE3CC7EBC8}"/>
    <cellStyle name="Total 2 4 2 6 2" xfId="40613" xr:uid="{6C14592A-37E0-43D8-A630-37C9602B77F7}"/>
    <cellStyle name="Total 2 4 2 6 20" xfId="40614" xr:uid="{442B5743-1206-43B3-B89F-3126F1148670}"/>
    <cellStyle name="Total 2 4 2 6 21" xfId="40615" xr:uid="{6AAD50DA-0E9A-49C6-8EBB-7C3AA89FBBC9}"/>
    <cellStyle name="Total 2 4 2 6 22" xfId="40616" xr:uid="{1AFD0055-65F0-4872-89AF-1E5467FE1DBC}"/>
    <cellStyle name="Total 2 4 2 6 23" xfId="40617" xr:uid="{F2E51F18-E3DA-4A2E-80EA-8AB737F1FF12}"/>
    <cellStyle name="Total 2 4 2 6 24" xfId="40618" xr:uid="{05BE4473-542B-4897-B590-532DF364C20B}"/>
    <cellStyle name="Total 2 4 2 6 25" xfId="40619" xr:uid="{4360ED05-E742-4C18-B511-505A4185A9A8}"/>
    <cellStyle name="Total 2 4 2 6 26" xfId="40620" xr:uid="{3CE2AA58-A79C-491A-A428-6AE13B8015E1}"/>
    <cellStyle name="Total 2 4 2 6 27" xfId="40621" xr:uid="{C0D5E6FD-E992-4EE8-B014-873FBEA0394F}"/>
    <cellStyle name="Total 2 4 2 6 28" xfId="40622" xr:uid="{361FE0EE-986C-48D9-9035-AEFA4727C424}"/>
    <cellStyle name="Total 2 4 2 6 29" xfId="40623" xr:uid="{59479680-9796-489F-A01E-E3D1A0FB347D}"/>
    <cellStyle name="Total 2 4 2 6 3" xfId="40624" xr:uid="{6B277CB5-0E57-4FB7-8EAD-84A107E2E5C3}"/>
    <cellStyle name="Total 2 4 2 6 30" xfId="40625" xr:uid="{29094FBC-7132-41F1-B65F-091F1656D09D}"/>
    <cellStyle name="Total 2 4 2 6 31" xfId="40626" xr:uid="{6ECF3962-D42B-467C-8459-F478E9FEB30F}"/>
    <cellStyle name="Total 2 4 2 6 4" xfId="40627" xr:uid="{3ADDA30F-2A9E-47A3-AE11-E6D84A469B34}"/>
    <cellStyle name="Total 2 4 2 6 5" xfId="40628" xr:uid="{46C40A45-938D-4F43-B5E0-8FC27470E4D8}"/>
    <cellStyle name="Total 2 4 2 6 6" xfId="40629" xr:uid="{B8386C1A-0B64-4C4C-B5BD-03CB2D25991D}"/>
    <cellStyle name="Total 2 4 2 6 7" xfId="40630" xr:uid="{D031E886-BD7E-4C88-8794-57C48F7E7190}"/>
    <cellStyle name="Total 2 4 2 6 8" xfId="40631" xr:uid="{3DE097AF-115D-4938-9138-502EFB1C64EC}"/>
    <cellStyle name="Total 2 4 2 6 9" xfId="40632" xr:uid="{DECE30D9-4FEA-4E05-A7B7-BC6185FD5C9F}"/>
    <cellStyle name="Total 2 4 2 7" xfId="40633" xr:uid="{A08C5703-CC37-4F04-A59A-B6093E4FECA5}"/>
    <cellStyle name="Total 2 4 2 8" xfId="40634" xr:uid="{5A182490-40FE-48B5-9C70-B74D20FB39B3}"/>
    <cellStyle name="Total 2 4 2 9" xfId="40635" xr:uid="{5AAEEE77-60E6-4B96-80C7-F9220EC412E4}"/>
    <cellStyle name="Total 2 4 20" xfId="40636" xr:uid="{D554F588-DA54-4298-BEFB-46BCEF7878D0}"/>
    <cellStyle name="Total 2 4 21" xfId="40637" xr:uid="{80B74D15-3768-46D3-B591-54034952C4CA}"/>
    <cellStyle name="Total 2 4 22" xfId="40638" xr:uid="{C73C73E5-3DE4-4B49-AE14-42879D1371A7}"/>
    <cellStyle name="Total 2 4 23" xfId="40639" xr:uid="{CCF2A756-655A-4CB5-8979-D00DD329A261}"/>
    <cellStyle name="Total 2 4 24" xfId="40640" xr:uid="{7D1A369F-2C90-4D86-84AB-70A2443ACF9D}"/>
    <cellStyle name="Total 2 4 25" xfId="40641" xr:uid="{322A8587-4C7F-4BF1-9AB0-17B575745784}"/>
    <cellStyle name="Total 2 4 26" xfId="40642" xr:uid="{A8CBC900-3BE3-498A-A1B6-4012E6A670D7}"/>
    <cellStyle name="Total 2 4 27" xfId="40643" xr:uid="{67C86E9F-E313-41B2-9809-800BC5353052}"/>
    <cellStyle name="Total 2 4 28" xfId="40644" xr:uid="{BF855F64-2761-42D6-8D0B-79EF78006FBB}"/>
    <cellStyle name="Total 2 4 29" xfId="40645" xr:uid="{73EC32C2-6E7A-45ED-AD95-D69F9F9F5EF1}"/>
    <cellStyle name="Total 2 4 3" xfId="40646" xr:uid="{389337AC-2DCD-4149-85A9-F07C4B8A54CC}"/>
    <cellStyle name="Total 2 4 3 10" xfId="40647" xr:uid="{B3B3F04B-4AEA-4171-A4A0-E185AA3D774B}"/>
    <cellStyle name="Total 2 4 3 11" xfId="40648" xr:uid="{7CDA9205-0C4B-4C19-8904-D1E3A9F04E0B}"/>
    <cellStyle name="Total 2 4 3 12" xfId="40649" xr:uid="{2921563D-9062-4940-8055-FF9AE8DC5717}"/>
    <cellStyle name="Total 2 4 3 13" xfId="40650" xr:uid="{8D61798E-5E02-489A-8514-541D22880420}"/>
    <cellStyle name="Total 2 4 3 14" xfId="40651" xr:uid="{A5671E11-6714-4A11-9940-E6B874CB39FC}"/>
    <cellStyle name="Total 2 4 3 15" xfId="40652" xr:uid="{7F75801D-05A4-421D-8E96-9005EF3DFFC0}"/>
    <cellStyle name="Total 2 4 3 16" xfId="40653" xr:uid="{5C452DD3-6D75-49B6-A1C1-4496F1739AEE}"/>
    <cellStyle name="Total 2 4 3 17" xfId="40654" xr:uid="{46F9E596-9F70-4FD4-A044-D668125FC138}"/>
    <cellStyle name="Total 2 4 3 18" xfId="40655" xr:uid="{5B82A4ED-70EE-4383-B745-3EA43D4C4F13}"/>
    <cellStyle name="Total 2 4 3 19" xfId="40656" xr:uid="{57415049-4178-470D-B3BF-07C8FEB9B6FB}"/>
    <cellStyle name="Total 2 4 3 2" xfId="40657" xr:uid="{06444A5E-5C12-470B-8DA2-280799AED571}"/>
    <cellStyle name="Total 2 4 3 2 10" xfId="40658" xr:uid="{43F94272-A33D-4BA4-A60C-568C38D632BA}"/>
    <cellStyle name="Total 2 4 3 2 11" xfId="40659" xr:uid="{3D5E8A62-B73A-4D09-8E7D-5AE1592E7856}"/>
    <cellStyle name="Total 2 4 3 2 12" xfId="40660" xr:uid="{0773A797-CB67-47AC-AEFF-657DE1499760}"/>
    <cellStyle name="Total 2 4 3 2 13" xfId="40661" xr:uid="{0F6319C7-A5C1-4AA3-A409-476AC18AF6B1}"/>
    <cellStyle name="Total 2 4 3 2 14" xfId="40662" xr:uid="{61FFBD0A-0D6B-4B9A-AE25-C7EC56AD1D22}"/>
    <cellStyle name="Total 2 4 3 2 15" xfId="40663" xr:uid="{94509165-B869-413B-AE25-E8EA11E73E8F}"/>
    <cellStyle name="Total 2 4 3 2 16" xfId="40664" xr:uid="{4F008887-8F8F-4A11-91E9-C726E8591649}"/>
    <cellStyle name="Total 2 4 3 2 17" xfId="40665" xr:uid="{E3EE51D4-AF3A-4944-8937-E894358AF792}"/>
    <cellStyle name="Total 2 4 3 2 18" xfId="40666" xr:uid="{59752C60-0003-46B0-81EA-35ABDC26753F}"/>
    <cellStyle name="Total 2 4 3 2 19" xfId="40667" xr:uid="{71E99660-25D7-4B4A-A303-0C8C77A380C3}"/>
    <cellStyle name="Total 2 4 3 2 2" xfId="40668" xr:uid="{709ABA83-571B-4733-AEBB-BE6A756AEBF5}"/>
    <cellStyle name="Total 2 4 3 2 20" xfId="40669" xr:uid="{14B9781D-2E76-4EC6-B038-DFA5C3B16380}"/>
    <cellStyle name="Total 2 4 3 2 21" xfId="40670" xr:uid="{09D4D45C-A2A1-49A8-9D44-9D58D92CCE03}"/>
    <cellStyle name="Total 2 4 3 2 22" xfId="40671" xr:uid="{2F75D2F8-AAA1-4746-8B8F-5602207CF5B2}"/>
    <cellStyle name="Total 2 4 3 2 23" xfId="40672" xr:uid="{22DBEF2F-E137-46AF-A4C4-FEC5408DD3B4}"/>
    <cellStyle name="Total 2 4 3 2 24" xfId="40673" xr:uid="{763AA7EF-D371-452C-8867-21EDBC25EE1C}"/>
    <cellStyle name="Total 2 4 3 2 25" xfId="40674" xr:uid="{C3FDE829-CFB8-4116-B48F-E5758360A2E2}"/>
    <cellStyle name="Total 2 4 3 2 26" xfId="40675" xr:uid="{9D152856-7315-424D-BBF6-B30083C6B9A1}"/>
    <cellStyle name="Total 2 4 3 2 27" xfId="40676" xr:uid="{81D94525-DBE7-45CC-BE18-87B42B17D446}"/>
    <cellStyle name="Total 2 4 3 2 28" xfId="40677" xr:uid="{A7381AA1-364C-46F5-B64E-765BB2720CC0}"/>
    <cellStyle name="Total 2 4 3 2 29" xfId="40678" xr:uid="{C2A20AA3-9CB5-4F37-A3D7-67DCFB719A79}"/>
    <cellStyle name="Total 2 4 3 2 3" xfId="40679" xr:uid="{30D8200C-D7F9-449B-8AB0-B3A4237AAE23}"/>
    <cellStyle name="Total 2 4 3 2 30" xfId="40680" xr:uid="{494FF8ED-96B6-491C-93E6-636EE6828A11}"/>
    <cellStyle name="Total 2 4 3 2 31" xfId="40681" xr:uid="{ECD14A44-31FE-4672-B215-514501832862}"/>
    <cellStyle name="Total 2 4 3 2 4" xfId="40682" xr:uid="{FED3548C-C82F-4749-AD66-6557B18E3680}"/>
    <cellStyle name="Total 2 4 3 2 5" xfId="40683" xr:uid="{04DF4726-313C-4EA7-9DDD-6E7A56BE2CC2}"/>
    <cellStyle name="Total 2 4 3 2 6" xfId="40684" xr:uid="{64F29E21-F443-4BAF-9C08-97198B48CBA8}"/>
    <cellStyle name="Total 2 4 3 2 7" xfId="40685" xr:uid="{3D13DC6F-D9D8-49C5-9408-58CD28AF2CDD}"/>
    <cellStyle name="Total 2 4 3 2 8" xfId="40686" xr:uid="{EE57126E-0A37-496B-B189-1A1966350EDB}"/>
    <cellStyle name="Total 2 4 3 2 9" xfId="40687" xr:uid="{9544DA16-407C-4BB5-B623-795D332FBEDE}"/>
    <cellStyle name="Total 2 4 3 20" xfId="40688" xr:uid="{3CE5934C-3841-415D-B1D6-0AE4146217D0}"/>
    <cellStyle name="Total 2 4 3 21" xfId="40689" xr:uid="{924722D0-E2FB-481E-B8F3-F7250E4C4989}"/>
    <cellStyle name="Total 2 4 3 22" xfId="40690" xr:uid="{49025640-571E-49B7-BA30-EF7D977875B0}"/>
    <cellStyle name="Total 2 4 3 23" xfId="40691" xr:uid="{9C63C9E4-0EE0-496B-83DF-518E520035CA}"/>
    <cellStyle name="Total 2 4 3 24" xfId="40692" xr:uid="{445700BE-E426-4F7C-930E-BC34905A3D22}"/>
    <cellStyle name="Total 2 4 3 25" xfId="40693" xr:uid="{55A471E4-8279-4CC1-A3BB-25BDC962DFDB}"/>
    <cellStyle name="Total 2 4 3 26" xfId="40694" xr:uid="{540E727E-0D57-423B-9791-35C6EA0A6EAA}"/>
    <cellStyle name="Total 2 4 3 27" xfId="40695" xr:uid="{DD3F8CFF-F99C-48E4-BC59-A9F333B5FDD7}"/>
    <cellStyle name="Total 2 4 3 28" xfId="40696" xr:uid="{7A013CD6-1E19-42F1-A671-593A207541E0}"/>
    <cellStyle name="Total 2 4 3 29" xfId="40697" xr:uid="{5A1639D1-EFD0-44B9-9808-EB50DB3938C0}"/>
    <cellStyle name="Total 2 4 3 3" xfId="40698" xr:uid="{7B587C80-FF54-47F3-9F68-3E004C5614F4}"/>
    <cellStyle name="Total 2 4 3 3 10" xfId="40699" xr:uid="{6B61A197-3C33-4C33-9F74-45A9ADB854A5}"/>
    <cellStyle name="Total 2 4 3 3 11" xfId="40700" xr:uid="{B83C6DE8-C370-487E-8A40-4C6F0B4C7FED}"/>
    <cellStyle name="Total 2 4 3 3 12" xfId="40701" xr:uid="{8CDDA69D-D377-4EEF-B121-6CA7FA22CC5B}"/>
    <cellStyle name="Total 2 4 3 3 13" xfId="40702" xr:uid="{D776B163-EAED-4C73-ADB2-25E5BEB4697E}"/>
    <cellStyle name="Total 2 4 3 3 14" xfId="40703" xr:uid="{1BBE6F43-0C14-4983-82D3-476D49AA0F50}"/>
    <cellStyle name="Total 2 4 3 3 15" xfId="40704" xr:uid="{4CD6789A-2E7D-487D-BAC5-FBCD367ABF81}"/>
    <cellStyle name="Total 2 4 3 3 16" xfId="40705" xr:uid="{48152A16-E0CD-4E07-9FCA-1AE68867D3D9}"/>
    <cellStyle name="Total 2 4 3 3 17" xfId="40706" xr:uid="{08747E22-BDE5-4D76-845E-6F03E5DAB5F1}"/>
    <cellStyle name="Total 2 4 3 3 18" xfId="40707" xr:uid="{7BE9E5C3-951D-4A0C-8109-DE4A537A8DD3}"/>
    <cellStyle name="Total 2 4 3 3 19" xfId="40708" xr:uid="{34918F9E-E9FD-416A-A99C-C5CD79E567F0}"/>
    <cellStyle name="Total 2 4 3 3 2" xfId="40709" xr:uid="{ED691136-1A9F-459B-A4D5-17DEB6C55D75}"/>
    <cellStyle name="Total 2 4 3 3 20" xfId="40710" xr:uid="{1BDE4B8A-5067-46FD-AB68-429B838458F9}"/>
    <cellStyle name="Total 2 4 3 3 21" xfId="40711" xr:uid="{4CA5588C-2E1B-4DCF-B9BF-B76FB3374359}"/>
    <cellStyle name="Total 2 4 3 3 22" xfId="40712" xr:uid="{BC7575C5-7A95-46EF-972E-027ECA379E67}"/>
    <cellStyle name="Total 2 4 3 3 23" xfId="40713" xr:uid="{1AD7710A-85FF-47AF-BAA6-0B4C1980B3DA}"/>
    <cellStyle name="Total 2 4 3 3 24" xfId="40714" xr:uid="{150B728F-EFBD-4A19-BB64-C120EA2E337C}"/>
    <cellStyle name="Total 2 4 3 3 25" xfId="40715" xr:uid="{5E6B2392-2C28-4AB4-94B5-61873D3605DC}"/>
    <cellStyle name="Total 2 4 3 3 26" xfId="40716" xr:uid="{CE803244-D29B-481F-8493-F7116AA5D18F}"/>
    <cellStyle name="Total 2 4 3 3 27" xfId="40717" xr:uid="{60F9C4AD-EDB4-4A27-B787-B220C341EC97}"/>
    <cellStyle name="Total 2 4 3 3 28" xfId="40718" xr:uid="{8BEB92C9-6271-4F8B-B790-82FE644E234A}"/>
    <cellStyle name="Total 2 4 3 3 29" xfId="40719" xr:uid="{598AE718-7720-4760-9AF2-1EF0259DE2F7}"/>
    <cellStyle name="Total 2 4 3 3 3" xfId="40720" xr:uid="{53F070B3-DB8D-4773-8ECC-DC0273F352A3}"/>
    <cellStyle name="Total 2 4 3 3 30" xfId="40721" xr:uid="{3CBC2C04-EC4C-4BF9-AA29-BFF42ECA4094}"/>
    <cellStyle name="Total 2 4 3 3 31" xfId="40722" xr:uid="{D42D29F6-B099-4A74-8F01-EFFDB4B06FFE}"/>
    <cellStyle name="Total 2 4 3 3 4" xfId="40723" xr:uid="{FB35237A-8A3D-4D88-9868-0DD214EDE5CD}"/>
    <cellStyle name="Total 2 4 3 3 5" xfId="40724" xr:uid="{8825D4AF-B66E-4B83-9652-69DFB12A966A}"/>
    <cellStyle name="Total 2 4 3 3 6" xfId="40725" xr:uid="{92F3947E-4274-4CEA-86F2-854041C9103C}"/>
    <cellStyle name="Total 2 4 3 3 7" xfId="40726" xr:uid="{0169E9C4-6F97-4370-A0DE-5E62CE8CA66A}"/>
    <cellStyle name="Total 2 4 3 3 8" xfId="40727" xr:uid="{E60340CE-1B45-493A-B5F0-68D7B395A2FD}"/>
    <cellStyle name="Total 2 4 3 3 9" xfId="40728" xr:uid="{F2C0DAAC-5FD3-429B-86F8-9B1682249B3B}"/>
    <cellStyle name="Total 2 4 3 30" xfId="40729" xr:uid="{C6658AB9-3DC9-4783-82F1-5E6724FEE039}"/>
    <cellStyle name="Total 2 4 3 31" xfId="40730" xr:uid="{A2D7378A-CFD3-44EB-923C-158070C35371}"/>
    <cellStyle name="Total 2 4 3 32" xfId="40731" xr:uid="{0BF8CB06-F8BD-495D-B44F-41A21F2C3C6E}"/>
    <cellStyle name="Total 2 4 3 33" xfId="40732" xr:uid="{2F0B45D6-F9CC-4C32-9D5F-19C5C33B737C}"/>
    <cellStyle name="Total 2 4 3 4" xfId="40733" xr:uid="{BE6B771D-47F5-4E3D-BC50-3FA37134B1CD}"/>
    <cellStyle name="Total 2 4 3 5" xfId="40734" xr:uid="{2CAEEC29-1E11-4B84-A66A-A29006ADB140}"/>
    <cellStyle name="Total 2 4 3 6" xfId="40735" xr:uid="{FAE6ABE5-6B89-471C-A1B9-2BA828518E5E}"/>
    <cellStyle name="Total 2 4 3 7" xfId="40736" xr:uid="{465B2751-9ECC-4FAF-84CD-2D014F3878B5}"/>
    <cellStyle name="Total 2 4 3 8" xfId="40737" xr:uid="{6E533E7E-91C7-4666-BDA9-CB31270BF98B}"/>
    <cellStyle name="Total 2 4 3 9" xfId="40738" xr:uid="{1F693259-E82C-4C38-9987-80406E1FCF68}"/>
    <cellStyle name="Total 2 4 30" xfId="40739" xr:uid="{EA7A0CD3-F37B-4F2F-A3F6-EC41A060746E}"/>
    <cellStyle name="Total 2 4 31" xfId="40740" xr:uid="{DD9802E8-FA04-4A5D-9AE6-774293E12EA3}"/>
    <cellStyle name="Total 2 4 32" xfId="40741" xr:uid="{AFD02099-3BB1-47B0-AF1C-D2FE456F1C6F}"/>
    <cellStyle name="Total 2 4 33" xfId="40742" xr:uid="{49CB9F73-9509-4A04-8061-DC5FC190A07C}"/>
    <cellStyle name="Total 2 4 34" xfId="40743" xr:uid="{88BDB369-9A51-46F6-81C3-24777B70C365}"/>
    <cellStyle name="Total 2 4 35" xfId="40744" xr:uid="{96AA32F0-A032-4B64-8C2B-6EFA0FF8E0C9}"/>
    <cellStyle name="Total 2 4 36" xfId="40745" xr:uid="{88A53DF3-1D61-46BD-ADB2-F9A9439C7332}"/>
    <cellStyle name="Total 2 4 37" xfId="40746" xr:uid="{37E571DF-298D-432F-99C7-B0BFBC8237A6}"/>
    <cellStyle name="Total 2 4 4" xfId="40747" xr:uid="{C0C637BE-553C-4517-9276-657D5FF8B780}"/>
    <cellStyle name="Total 2 4 4 10" xfId="40748" xr:uid="{69DA4DD4-A63B-4279-A8EC-9426198C83D7}"/>
    <cellStyle name="Total 2 4 4 11" xfId="40749" xr:uid="{755624D9-660C-4B8A-B5D6-B33B5DBEA5AC}"/>
    <cellStyle name="Total 2 4 4 12" xfId="40750" xr:uid="{510682AD-8EBC-4CA3-96C3-5854B3E34EBA}"/>
    <cellStyle name="Total 2 4 4 13" xfId="40751" xr:uid="{44B6A75B-AA6B-4001-9826-61404DDEAC03}"/>
    <cellStyle name="Total 2 4 4 14" xfId="40752" xr:uid="{65F2D587-8D0E-4790-A7F6-424657E80F46}"/>
    <cellStyle name="Total 2 4 4 15" xfId="40753" xr:uid="{804A0B82-077D-42B7-BC80-C862619614A4}"/>
    <cellStyle name="Total 2 4 4 16" xfId="40754" xr:uid="{FE490929-EC00-4DBD-A5C2-27B008BC94E6}"/>
    <cellStyle name="Total 2 4 4 17" xfId="40755" xr:uid="{D7DB740B-BCE6-4D0C-AE59-0AB8F6D4B9E0}"/>
    <cellStyle name="Total 2 4 4 18" xfId="40756" xr:uid="{368E8EC6-0525-4A20-A304-C5A9F76DE363}"/>
    <cellStyle name="Total 2 4 4 19" xfId="40757" xr:uid="{EFA00820-1F6B-4E5B-9FF2-A0C0C8B4EE49}"/>
    <cellStyle name="Total 2 4 4 2" xfId="40758" xr:uid="{6AE8B1E8-A3A7-45EB-B44A-F079B3BB056F}"/>
    <cellStyle name="Total 2 4 4 2 10" xfId="40759" xr:uid="{2FD419E7-210B-4DF4-BB05-CC718612D3C6}"/>
    <cellStyle name="Total 2 4 4 2 11" xfId="40760" xr:uid="{60D5D488-5438-4E1B-AF05-1A32C2EBBEF3}"/>
    <cellStyle name="Total 2 4 4 2 12" xfId="40761" xr:uid="{32165B85-26D9-42A6-AD45-707B231D641C}"/>
    <cellStyle name="Total 2 4 4 2 13" xfId="40762" xr:uid="{FB5A73BA-145E-4CEB-8D55-DC0294DAB7E2}"/>
    <cellStyle name="Total 2 4 4 2 14" xfId="40763" xr:uid="{5B6F92E5-7666-422A-AADF-D7523511B99A}"/>
    <cellStyle name="Total 2 4 4 2 15" xfId="40764" xr:uid="{96ECE84C-AD92-4C55-B670-7A3390301584}"/>
    <cellStyle name="Total 2 4 4 2 16" xfId="40765" xr:uid="{868C6CD1-98D8-47CC-8CCD-70C0FC1253C5}"/>
    <cellStyle name="Total 2 4 4 2 17" xfId="40766" xr:uid="{63CD7D5E-6B2B-467E-A20E-88538F2B6E84}"/>
    <cellStyle name="Total 2 4 4 2 18" xfId="40767" xr:uid="{18123C33-FA35-4948-A4F5-3B6EE81DEC72}"/>
    <cellStyle name="Total 2 4 4 2 19" xfId="40768" xr:uid="{BF174B0C-66EC-4062-93E5-E18C62C7315B}"/>
    <cellStyle name="Total 2 4 4 2 2" xfId="40769" xr:uid="{A33F1394-8740-4C65-93A3-ECDCDE2BD010}"/>
    <cellStyle name="Total 2 4 4 2 20" xfId="40770" xr:uid="{66A151BF-1D58-4A36-A35B-E0EF3588781E}"/>
    <cellStyle name="Total 2 4 4 2 21" xfId="40771" xr:uid="{4A8C87A0-C93B-40EC-A16E-D0CB9C71E54B}"/>
    <cellStyle name="Total 2 4 4 2 22" xfId="40772" xr:uid="{B4BB825A-E381-43B0-BC0F-7601FC433BAF}"/>
    <cellStyle name="Total 2 4 4 2 23" xfId="40773" xr:uid="{68B95B6E-6809-4B5F-84FD-012243BC887A}"/>
    <cellStyle name="Total 2 4 4 2 24" xfId="40774" xr:uid="{9EECC34A-0C08-4AC7-8468-09A948777937}"/>
    <cellStyle name="Total 2 4 4 2 25" xfId="40775" xr:uid="{18A17DAE-9D35-4851-AF07-38EBD2591E94}"/>
    <cellStyle name="Total 2 4 4 2 26" xfId="40776" xr:uid="{D1C400E3-3B6D-4A34-9E8B-D31BBAC872FE}"/>
    <cellStyle name="Total 2 4 4 2 27" xfId="40777" xr:uid="{E0CADBEA-5FB0-4105-B5D9-6CAE9A999C32}"/>
    <cellStyle name="Total 2 4 4 2 28" xfId="40778" xr:uid="{20CE5B98-C672-48B5-9359-F924A8D73261}"/>
    <cellStyle name="Total 2 4 4 2 29" xfId="40779" xr:uid="{202D764E-A7C5-4409-86BA-367B7092E5E2}"/>
    <cellStyle name="Total 2 4 4 2 3" xfId="40780" xr:uid="{3CDC013A-F6B1-4EB0-A790-F8C3FAE32AC8}"/>
    <cellStyle name="Total 2 4 4 2 30" xfId="40781" xr:uid="{88923011-4C74-479E-A450-7070642B9A5F}"/>
    <cellStyle name="Total 2 4 4 2 31" xfId="40782" xr:uid="{51D8A76D-B654-4B0B-BB69-C87F3BC8FB30}"/>
    <cellStyle name="Total 2 4 4 2 4" xfId="40783" xr:uid="{E15D139C-1DBF-479A-B827-DFE41588D74B}"/>
    <cellStyle name="Total 2 4 4 2 5" xfId="40784" xr:uid="{526C30ED-C707-49E6-A4A3-5CEC0F26AEE7}"/>
    <cellStyle name="Total 2 4 4 2 6" xfId="40785" xr:uid="{DB63A2FC-FFF5-4BD5-BDAD-5EEEF501F3C3}"/>
    <cellStyle name="Total 2 4 4 2 7" xfId="40786" xr:uid="{2DDC90B6-BADC-452E-B438-009843C46D69}"/>
    <cellStyle name="Total 2 4 4 2 8" xfId="40787" xr:uid="{63991B2F-A193-4B97-9BDD-ED1E26241EFD}"/>
    <cellStyle name="Total 2 4 4 2 9" xfId="40788" xr:uid="{6B9B0FFE-A168-4234-8C85-746411A0032E}"/>
    <cellStyle name="Total 2 4 4 20" xfId="40789" xr:uid="{F177354E-6CE9-4F9E-B795-3A915607BBC8}"/>
    <cellStyle name="Total 2 4 4 21" xfId="40790" xr:uid="{A06CB5BF-E8A1-4121-90C7-1F57F18E1006}"/>
    <cellStyle name="Total 2 4 4 22" xfId="40791" xr:uid="{362E0E1E-FA68-44C7-9BBE-F7C956221003}"/>
    <cellStyle name="Total 2 4 4 23" xfId="40792" xr:uid="{26C29955-709D-4D2A-B8B4-5EC1E42420A7}"/>
    <cellStyle name="Total 2 4 4 24" xfId="40793" xr:uid="{9996BD1C-1F2E-451B-BAC8-0C303DF2C7A7}"/>
    <cellStyle name="Total 2 4 4 25" xfId="40794" xr:uid="{D32F9B15-9C13-4764-8B2C-B9D94E2DC55C}"/>
    <cellStyle name="Total 2 4 4 26" xfId="40795" xr:uid="{9BB3799F-478D-4049-BC8F-19866582F94F}"/>
    <cellStyle name="Total 2 4 4 27" xfId="40796" xr:uid="{93AFAAAB-3A1F-45AD-9B6B-9960BD312EA0}"/>
    <cellStyle name="Total 2 4 4 28" xfId="40797" xr:uid="{593AF0EE-907F-488D-9B6C-BEDB2009516B}"/>
    <cellStyle name="Total 2 4 4 29" xfId="40798" xr:uid="{CC911E5E-56EC-4D4E-BDC3-0B1C81FEBE19}"/>
    <cellStyle name="Total 2 4 4 3" xfId="40799" xr:uid="{A6A3339E-DAC8-4D12-B117-2406FC04D5B6}"/>
    <cellStyle name="Total 2 4 4 3 10" xfId="40800" xr:uid="{BB1278F3-24F8-425C-9EDB-C29E8F424633}"/>
    <cellStyle name="Total 2 4 4 3 11" xfId="40801" xr:uid="{385E6E2D-9672-4BA2-B88B-A61AC0BE00FC}"/>
    <cellStyle name="Total 2 4 4 3 12" xfId="40802" xr:uid="{8F577D21-97A1-4790-96ED-22D590322598}"/>
    <cellStyle name="Total 2 4 4 3 13" xfId="40803" xr:uid="{DC5C7E7E-A155-4BBB-93DE-2DFA91FF8B94}"/>
    <cellStyle name="Total 2 4 4 3 14" xfId="40804" xr:uid="{D5989C69-8923-48BA-A94C-25C27854B052}"/>
    <cellStyle name="Total 2 4 4 3 15" xfId="40805" xr:uid="{120F0C03-C7B4-4B37-BEDC-E746C33E047B}"/>
    <cellStyle name="Total 2 4 4 3 16" xfId="40806" xr:uid="{A030F449-21BE-40F5-B11D-52A54DA2A1EA}"/>
    <cellStyle name="Total 2 4 4 3 17" xfId="40807" xr:uid="{E9C6627A-CF3C-4CE3-A4D4-34DDCE7AC068}"/>
    <cellStyle name="Total 2 4 4 3 18" xfId="40808" xr:uid="{4C8B2362-2C08-478F-BCB8-9EF11D6A47CF}"/>
    <cellStyle name="Total 2 4 4 3 19" xfId="40809" xr:uid="{719CE214-24BE-4086-B64E-1A461040BB25}"/>
    <cellStyle name="Total 2 4 4 3 2" xfId="40810" xr:uid="{1BCD69C1-74CA-46CC-B51D-56B6069C752D}"/>
    <cellStyle name="Total 2 4 4 3 20" xfId="40811" xr:uid="{61C9CF2D-0318-4B91-B793-8BAE0B3B017A}"/>
    <cellStyle name="Total 2 4 4 3 21" xfId="40812" xr:uid="{C29FFDAA-DF81-4915-BBD4-2585EB2CCB4F}"/>
    <cellStyle name="Total 2 4 4 3 22" xfId="40813" xr:uid="{97DFAC2D-6D7A-4CB6-85CE-75E2E0379013}"/>
    <cellStyle name="Total 2 4 4 3 23" xfId="40814" xr:uid="{C9DDA8EA-FEC2-4C38-9957-D6B290DF04EA}"/>
    <cellStyle name="Total 2 4 4 3 24" xfId="40815" xr:uid="{5357C05F-50E9-4670-87EE-7EBC45E36E61}"/>
    <cellStyle name="Total 2 4 4 3 25" xfId="40816" xr:uid="{7AB7C6C6-549C-4AFD-97A8-1BF711B4FA64}"/>
    <cellStyle name="Total 2 4 4 3 26" xfId="40817" xr:uid="{946207D2-6266-4EFA-B751-70B9C50720AF}"/>
    <cellStyle name="Total 2 4 4 3 27" xfId="40818" xr:uid="{3DBC1998-3506-4E26-880B-D515CFDAA3FD}"/>
    <cellStyle name="Total 2 4 4 3 28" xfId="40819" xr:uid="{845FE48D-84B9-43E2-9926-09CD16D0ADAE}"/>
    <cellStyle name="Total 2 4 4 3 29" xfId="40820" xr:uid="{1897555B-052A-4829-BD3D-0BABF9A9E03B}"/>
    <cellStyle name="Total 2 4 4 3 3" xfId="40821" xr:uid="{56B55F33-A9B4-4866-A3F2-8FEAD0009582}"/>
    <cellStyle name="Total 2 4 4 3 30" xfId="40822" xr:uid="{FA8E7DD5-1D1F-43CB-906E-068A159D329C}"/>
    <cellStyle name="Total 2 4 4 3 31" xfId="40823" xr:uid="{F05AEAA1-DF40-45E2-8257-95426873ECA0}"/>
    <cellStyle name="Total 2 4 4 3 4" xfId="40824" xr:uid="{4D5E8770-1475-4ABD-8C8F-581A88B99C36}"/>
    <cellStyle name="Total 2 4 4 3 5" xfId="40825" xr:uid="{FA15D2C6-AD31-400A-93EE-0F1C6767A03C}"/>
    <cellStyle name="Total 2 4 4 3 6" xfId="40826" xr:uid="{98A27087-A92B-49EB-8EB1-478AE26BBDB1}"/>
    <cellStyle name="Total 2 4 4 3 7" xfId="40827" xr:uid="{E4203837-37EE-4D34-B9BE-491F83F4FE4F}"/>
    <cellStyle name="Total 2 4 4 3 8" xfId="40828" xr:uid="{833E9102-5AFA-4D4D-9586-B7D2C35753B0}"/>
    <cellStyle name="Total 2 4 4 3 9" xfId="40829" xr:uid="{F37BD53F-2354-4C5A-A846-15E8E0753BE0}"/>
    <cellStyle name="Total 2 4 4 30" xfId="40830" xr:uid="{ADB95A77-C1CA-4954-A8EF-3AEC9CD50F79}"/>
    <cellStyle name="Total 2 4 4 31" xfId="40831" xr:uid="{10BEB169-06F6-4A52-B809-0AA7D314B461}"/>
    <cellStyle name="Total 2 4 4 32" xfId="40832" xr:uid="{78628BBE-2798-45A1-9067-E61F3A413CC0}"/>
    <cellStyle name="Total 2 4 4 33" xfId="40833" xr:uid="{36B4DF2F-F17A-4D88-9ACF-9987389193FE}"/>
    <cellStyle name="Total 2 4 4 4" xfId="40834" xr:uid="{5411DED7-CA30-455E-B25E-EF805297F433}"/>
    <cellStyle name="Total 2 4 4 5" xfId="40835" xr:uid="{37A37A68-A770-4CCF-816D-B03450520E4A}"/>
    <cellStyle name="Total 2 4 4 6" xfId="40836" xr:uid="{DAA38C20-27F0-47DD-A202-B1DBDDE7FD4B}"/>
    <cellStyle name="Total 2 4 4 7" xfId="40837" xr:uid="{8CEDB2F8-F9CB-470B-AC2A-840FA4457D9D}"/>
    <cellStyle name="Total 2 4 4 8" xfId="40838" xr:uid="{CD9FE7B8-8602-4486-A13D-F0221BFCE7E7}"/>
    <cellStyle name="Total 2 4 4 9" xfId="40839" xr:uid="{651B6680-D01B-44BC-9EF3-15C5EA939AC8}"/>
    <cellStyle name="Total 2 4 5" xfId="40840" xr:uid="{7C1122B1-753B-47D3-A503-F3D3F6267C31}"/>
    <cellStyle name="Total 2 4 5 10" xfId="40841" xr:uid="{875AC898-2675-4C68-A75E-A4A1E5EAE27D}"/>
    <cellStyle name="Total 2 4 5 11" xfId="40842" xr:uid="{7022A4C3-6B75-4A7F-BAF6-41E2DF23D9CC}"/>
    <cellStyle name="Total 2 4 5 12" xfId="40843" xr:uid="{A2A9131F-EA0B-4C8C-A9B9-65E2BF4C0D87}"/>
    <cellStyle name="Total 2 4 5 13" xfId="40844" xr:uid="{8CCC4991-F0AA-454F-A5EA-761DFC1DB64A}"/>
    <cellStyle name="Total 2 4 5 14" xfId="40845" xr:uid="{102C1854-A22D-4CB4-9DC2-AF4655BFD277}"/>
    <cellStyle name="Total 2 4 5 15" xfId="40846" xr:uid="{969B32FF-FEE2-4C9B-A7BF-8D8CA11AFEF2}"/>
    <cellStyle name="Total 2 4 5 16" xfId="40847" xr:uid="{2982D181-ADFF-46D4-8979-4C7033968B49}"/>
    <cellStyle name="Total 2 4 5 17" xfId="40848" xr:uid="{F6289F39-D587-486B-B15F-E3BDDBE7DAEE}"/>
    <cellStyle name="Total 2 4 5 18" xfId="40849" xr:uid="{47CE0CBE-F6B5-4B97-B0F4-E8812038C74A}"/>
    <cellStyle name="Total 2 4 5 19" xfId="40850" xr:uid="{89ADFD85-40C1-4023-896F-3045EC85022A}"/>
    <cellStyle name="Total 2 4 5 2" xfId="40851" xr:uid="{533C2270-1408-4FD3-8363-590C5AC8EE06}"/>
    <cellStyle name="Total 2 4 5 2 10" xfId="40852" xr:uid="{2D9AE3EF-59D2-49BA-9B95-0662966BA532}"/>
    <cellStyle name="Total 2 4 5 2 11" xfId="40853" xr:uid="{88E0B288-0D1A-40A8-94DE-39640B74550D}"/>
    <cellStyle name="Total 2 4 5 2 12" xfId="40854" xr:uid="{056A0B71-5E8F-40C5-96FC-AA79FFF5568E}"/>
    <cellStyle name="Total 2 4 5 2 13" xfId="40855" xr:uid="{9399D94F-CE7B-40EE-8881-A8D36AF677C2}"/>
    <cellStyle name="Total 2 4 5 2 14" xfId="40856" xr:uid="{AB64D8BC-FD9E-41DD-9ED0-2F448ABCAE5A}"/>
    <cellStyle name="Total 2 4 5 2 15" xfId="40857" xr:uid="{026951B6-FA0D-40A5-A3FD-199625D19AB3}"/>
    <cellStyle name="Total 2 4 5 2 16" xfId="40858" xr:uid="{B7595F90-B515-4A9F-AFF1-1E0CBEE63347}"/>
    <cellStyle name="Total 2 4 5 2 17" xfId="40859" xr:uid="{8B4F5F06-3912-4142-B1D4-4DB746080A92}"/>
    <cellStyle name="Total 2 4 5 2 18" xfId="40860" xr:uid="{46C67990-51B3-41D3-A984-C3ECB60B5587}"/>
    <cellStyle name="Total 2 4 5 2 19" xfId="40861" xr:uid="{AC8B8487-05CE-479D-A971-618B7B22152C}"/>
    <cellStyle name="Total 2 4 5 2 2" xfId="40862" xr:uid="{19D13C94-BDAF-4B54-9E9D-A318E1F812D1}"/>
    <cellStyle name="Total 2 4 5 2 20" xfId="40863" xr:uid="{5E67AE9E-0168-4C55-A54E-7A6645B54A80}"/>
    <cellStyle name="Total 2 4 5 2 21" xfId="40864" xr:uid="{97543573-1DEB-43BC-BF3F-85E637EFD5B8}"/>
    <cellStyle name="Total 2 4 5 2 22" xfId="40865" xr:uid="{C491C1AB-5502-4B98-9271-67E65ECD4E94}"/>
    <cellStyle name="Total 2 4 5 2 23" xfId="40866" xr:uid="{AE657BC8-8B33-46EB-9D2D-B65834897EEF}"/>
    <cellStyle name="Total 2 4 5 2 24" xfId="40867" xr:uid="{066CD373-A748-44F7-8230-E986EF23B0B8}"/>
    <cellStyle name="Total 2 4 5 2 25" xfId="40868" xr:uid="{450C326E-A03D-4200-88DA-A90297BB7D54}"/>
    <cellStyle name="Total 2 4 5 2 26" xfId="40869" xr:uid="{42C8B784-B19E-43FB-A93C-F3527337D0BE}"/>
    <cellStyle name="Total 2 4 5 2 27" xfId="40870" xr:uid="{6D5307C7-5039-48C8-87A8-F8FC64EB844B}"/>
    <cellStyle name="Total 2 4 5 2 28" xfId="40871" xr:uid="{751679B7-8360-40BA-B1D7-797C07F58864}"/>
    <cellStyle name="Total 2 4 5 2 29" xfId="40872" xr:uid="{34B4AAF0-602D-4BD7-B529-E46BDD4EA334}"/>
    <cellStyle name="Total 2 4 5 2 3" xfId="40873" xr:uid="{98DE98D8-30D0-4858-8D29-9C7A521E80E3}"/>
    <cellStyle name="Total 2 4 5 2 30" xfId="40874" xr:uid="{201A66DD-3DFC-4FD6-A4AD-EF268479E176}"/>
    <cellStyle name="Total 2 4 5 2 31" xfId="40875" xr:uid="{87B4E110-4A20-4169-A880-54FA1DB94A6F}"/>
    <cellStyle name="Total 2 4 5 2 4" xfId="40876" xr:uid="{4975CDE1-F061-4F1F-8B13-086FA77462B3}"/>
    <cellStyle name="Total 2 4 5 2 5" xfId="40877" xr:uid="{62503A51-4B56-45CF-A8C7-FE2AB14DE395}"/>
    <cellStyle name="Total 2 4 5 2 6" xfId="40878" xr:uid="{15D9C1E4-56E5-4BEB-B27D-1AB2E4766568}"/>
    <cellStyle name="Total 2 4 5 2 7" xfId="40879" xr:uid="{984A94DD-6FEE-4E9D-B024-85B808A8E156}"/>
    <cellStyle name="Total 2 4 5 2 8" xfId="40880" xr:uid="{5BEFB8D1-7BC7-4E89-9FAB-C8E3175A9187}"/>
    <cellStyle name="Total 2 4 5 2 9" xfId="40881" xr:uid="{A4D3AEAA-2BC4-440A-9207-F569ED82F183}"/>
    <cellStyle name="Total 2 4 5 20" xfId="40882" xr:uid="{F9E1F1D5-E5B9-4D3B-9A0B-B1EBD6E23AE4}"/>
    <cellStyle name="Total 2 4 5 21" xfId="40883" xr:uid="{6FC3EE59-D399-431E-8C30-3308E2E4B89F}"/>
    <cellStyle name="Total 2 4 5 22" xfId="40884" xr:uid="{D31227DB-B3CB-4C25-8B09-BD6BE0F2C587}"/>
    <cellStyle name="Total 2 4 5 23" xfId="40885" xr:uid="{213E524B-FBCD-43F0-A571-30397829D61A}"/>
    <cellStyle name="Total 2 4 5 24" xfId="40886" xr:uid="{AD47396D-8FDD-4D3A-B188-C2A40CCF36D0}"/>
    <cellStyle name="Total 2 4 5 25" xfId="40887" xr:uid="{A9BA9981-C326-495E-9EF1-2AE720E40995}"/>
    <cellStyle name="Total 2 4 5 26" xfId="40888" xr:uid="{CCD810A3-E18E-4911-8D0C-017DF3357EBC}"/>
    <cellStyle name="Total 2 4 5 27" xfId="40889" xr:uid="{8650F21A-B4C4-4688-B153-78485C9BBF16}"/>
    <cellStyle name="Total 2 4 5 28" xfId="40890" xr:uid="{FFF4AF82-A59B-4F71-B4E1-8B6EA94139D1}"/>
    <cellStyle name="Total 2 4 5 29" xfId="40891" xr:uid="{5B24C216-16A1-47AC-8294-27A7B9ADD00C}"/>
    <cellStyle name="Total 2 4 5 3" xfId="40892" xr:uid="{4C09F811-E968-48E0-BDA2-80AB97FE5D4E}"/>
    <cellStyle name="Total 2 4 5 30" xfId="40893" xr:uid="{DE4A68AD-2E84-402B-9D6E-00A4D89A780D}"/>
    <cellStyle name="Total 2 4 5 31" xfId="40894" xr:uid="{00CD05D8-5BF2-45BF-A40C-A173775E3287}"/>
    <cellStyle name="Total 2 4 5 32" xfId="40895" xr:uid="{55D464F0-0FCD-49AF-87F1-C656800B997E}"/>
    <cellStyle name="Total 2 4 5 4" xfId="40896" xr:uid="{F20A7D86-67A3-4DFA-AE3B-9802727473D0}"/>
    <cellStyle name="Total 2 4 5 5" xfId="40897" xr:uid="{9653B864-EB03-49E8-BA4C-7123F1CC2E7B}"/>
    <cellStyle name="Total 2 4 5 6" xfId="40898" xr:uid="{8A6D0A04-F2E5-45F0-9941-28D6401F0E47}"/>
    <cellStyle name="Total 2 4 5 7" xfId="40899" xr:uid="{02F673EE-7682-4EDF-B198-A3BDCE3641BE}"/>
    <cellStyle name="Total 2 4 5 8" xfId="40900" xr:uid="{15B11988-96A5-4428-A37A-01F014FBA8CA}"/>
    <cellStyle name="Total 2 4 5 9" xfId="40901" xr:uid="{557F16EB-D80A-41B0-9694-7D5813534736}"/>
    <cellStyle name="Total 2 4 6" xfId="40902" xr:uid="{69567F50-3ED5-4DB4-B5D5-FBAEA6995EB9}"/>
    <cellStyle name="Total 2 4 6 10" xfId="40903" xr:uid="{D42393CE-C18D-412D-AE9C-C3F8CBBCA277}"/>
    <cellStyle name="Total 2 4 6 11" xfId="40904" xr:uid="{7F257033-2AD4-4CF2-9682-A9A29F18DF5D}"/>
    <cellStyle name="Total 2 4 6 12" xfId="40905" xr:uid="{95580765-99C7-47CF-9832-AF3680BE8E72}"/>
    <cellStyle name="Total 2 4 6 13" xfId="40906" xr:uid="{72E38048-45E3-400C-BD6D-2C3598C1D1C3}"/>
    <cellStyle name="Total 2 4 6 14" xfId="40907" xr:uid="{B06F9D92-34DD-4D6F-8098-19DE3F9E1677}"/>
    <cellStyle name="Total 2 4 6 15" xfId="40908" xr:uid="{74ECCF8A-8923-49ED-ACDB-7F644616273B}"/>
    <cellStyle name="Total 2 4 6 16" xfId="40909" xr:uid="{8A4A7F80-6EE8-48CD-8EE7-A78310AF7615}"/>
    <cellStyle name="Total 2 4 6 17" xfId="40910" xr:uid="{00880B7B-7CD5-4737-BED0-C1AAE9248E93}"/>
    <cellStyle name="Total 2 4 6 18" xfId="40911" xr:uid="{D68F5240-9B4D-4FF8-8769-2DC79A66D751}"/>
    <cellStyle name="Total 2 4 6 19" xfId="40912" xr:uid="{1579A663-C9A9-4D2C-BCB7-03C8DB30B71E}"/>
    <cellStyle name="Total 2 4 6 2" xfId="40913" xr:uid="{216AFE8E-2422-40A5-BA62-3E28FAF45E42}"/>
    <cellStyle name="Total 2 4 6 20" xfId="40914" xr:uid="{BC7A8A51-28DD-48A1-951A-1F0B75934FC5}"/>
    <cellStyle name="Total 2 4 6 21" xfId="40915" xr:uid="{9D6F925F-C851-4AA4-B720-AFACD9756BF1}"/>
    <cellStyle name="Total 2 4 6 22" xfId="40916" xr:uid="{AC500D79-21EE-46DA-AC54-BA0E9D767B50}"/>
    <cellStyle name="Total 2 4 6 23" xfId="40917" xr:uid="{7856D579-06D2-457B-8802-E598EB480A13}"/>
    <cellStyle name="Total 2 4 6 24" xfId="40918" xr:uid="{4E9DB109-231B-48ED-AD36-04AE7A7FA77B}"/>
    <cellStyle name="Total 2 4 6 25" xfId="40919" xr:uid="{A4AFC183-1633-4A32-A210-F1539767D6B7}"/>
    <cellStyle name="Total 2 4 6 26" xfId="40920" xr:uid="{7924E814-57DB-4E47-BD5A-080A1D070AC6}"/>
    <cellStyle name="Total 2 4 6 27" xfId="40921" xr:uid="{8C4B0D35-AA5A-4A3F-9E57-B8A17FD50907}"/>
    <cellStyle name="Total 2 4 6 28" xfId="40922" xr:uid="{AF526208-1654-4F49-8A65-3771ABDFE5D0}"/>
    <cellStyle name="Total 2 4 6 29" xfId="40923" xr:uid="{FBF1BF3F-D1B5-4AA4-9CF3-E83EE74C8F07}"/>
    <cellStyle name="Total 2 4 6 3" xfId="40924" xr:uid="{D5528E9C-A0B9-465A-B3CC-C096CF7B9922}"/>
    <cellStyle name="Total 2 4 6 30" xfId="40925" xr:uid="{2A7F2DD0-5D56-449B-B062-70BC192539CB}"/>
    <cellStyle name="Total 2 4 6 31" xfId="40926" xr:uid="{BC684534-13AF-4EB1-9CEB-05E2AE9E6194}"/>
    <cellStyle name="Total 2 4 6 4" xfId="40927" xr:uid="{DC392013-1A79-4E49-88A8-4E1EA33D276B}"/>
    <cellStyle name="Total 2 4 6 5" xfId="40928" xr:uid="{E8706E25-1397-405C-AC43-E06BB6619EDC}"/>
    <cellStyle name="Total 2 4 6 6" xfId="40929" xr:uid="{8F6D5883-9229-4181-9368-E346CDCFCB5B}"/>
    <cellStyle name="Total 2 4 6 7" xfId="40930" xr:uid="{98A3DF0A-18D5-4F6E-9B15-2A3BAE185C79}"/>
    <cellStyle name="Total 2 4 6 8" xfId="40931" xr:uid="{C70EB1CE-9CFF-4A23-9A9A-B4C35178057D}"/>
    <cellStyle name="Total 2 4 6 9" xfId="40932" xr:uid="{165BD022-8B44-475B-8461-BD96EE06B7AA}"/>
    <cellStyle name="Total 2 4 7" xfId="40933" xr:uid="{2A3960AB-BE6A-4074-803D-382B3AE339D1}"/>
    <cellStyle name="Total 2 4 7 10" xfId="40934" xr:uid="{F657F8D3-D9CA-4721-B76C-D17736240B94}"/>
    <cellStyle name="Total 2 4 7 11" xfId="40935" xr:uid="{8C3E191B-836A-4429-B510-DFBCE3C7218A}"/>
    <cellStyle name="Total 2 4 7 12" xfId="40936" xr:uid="{FBD97DB2-E2F2-478A-B1A6-4CF79E069708}"/>
    <cellStyle name="Total 2 4 7 13" xfId="40937" xr:uid="{1F57692E-C6DC-454A-B3A6-BAB05039D785}"/>
    <cellStyle name="Total 2 4 7 14" xfId="40938" xr:uid="{1D8CAD5E-B80F-436D-A7E1-1074A46009AD}"/>
    <cellStyle name="Total 2 4 7 15" xfId="40939" xr:uid="{B2FD71B5-A968-464D-BF15-6F820DF5089B}"/>
    <cellStyle name="Total 2 4 7 16" xfId="40940" xr:uid="{D9D64A11-73B7-478D-9AF6-C51092BDC877}"/>
    <cellStyle name="Total 2 4 7 17" xfId="40941" xr:uid="{27F7A893-B31F-4DCD-B001-5FC8E6347219}"/>
    <cellStyle name="Total 2 4 7 18" xfId="40942" xr:uid="{6817ED79-0608-4FC2-A06E-25312E4C70B7}"/>
    <cellStyle name="Total 2 4 7 19" xfId="40943" xr:uid="{B9381EE3-F9E2-4821-A485-6EF65F05C31D}"/>
    <cellStyle name="Total 2 4 7 2" xfId="40944" xr:uid="{EA371685-2DCF-4D92-A30F-5765526BEDF2}"/>
    <cellStyle name="Total 2 4 7 20" xfId="40945" xr:uid="{5A07F26E-BB1B-4955-B6AF-DCD65A9678D9}"/>
    <cellStyle name="Total 2 4 7 21" xfId="40946" xr:uid="{7ADA0E65-BD5A-48E2-9F3B-5B85F30E4326}"/>
    <cellStyle name="Total 2 4 7 22" xfId="40947" xr:uid="{B64258D0-BD5A-4BAC-91E2-6351732DF6DA}"/>
    <cellStyle name="Total 2 4 7 23" xfId="40948" xr:uid="{210B5E04-27B9-4D0F-B562-1D8BE08D8F5E}"/>
    <cellStyle name="Total 2 4 7 24" xfId="40949" xr:uid="{25F9DBBF-913F-4F05-BF7B-01D89F9452CB}"/>
    <cellStyle name="Total 2 4 7 25" xfId="40950" xr:uid="{201AA7D9-17EB-4352-8510-9C0423E45B09}"/>
    <cellStyle name="Total 2 4 7 26" xfId="40951" xr:uid="{9C122A09-6652-4ABB-8039-764FB4431B0D}"/>
    <cellStyle name="Total 2 4 7 27" xfId="40952" xr:uid="{49CBC4BC-3936-4DA6-AF40-E3EAE30091E0}"/>
    <cellStyle name="Total 2 4 7 28" xfId="40953" xr:uid="{8DC975B2-4807-46EA-A6CD-05FEF73FD18F}"/>
    <cellStyle name="Total 2 4 7 29" xfId="40954" xr:uid="{CD7ADF7C-5CD8-4821-89D4-D1EF7017610F}"/>
    <cellStyle name="Total 2 4 7 3" xfId="40955" xr:uid="{FE1B86D8-14E6-4178-A735-BD6FC45322E0}"/>
    <cellStyle name="Total 2 4 7 30" xfId="40956" xr:uid="{65304210-4C07-4539-BDBF-32041ACB484C}"/>
    <cellStyle name="Total 2 4 7 31" xfId="40957" xr:uid="{A01B1A5C-4C70-49B8-B862-9F97BCA57527}"/>
    <cellStyle name="Total 2 4 7 4" xfId="40958" xr:uid="{BD70EC0A-F68E-45D3-AA70-A790778EFE23}"/>
    <cellStyle name="Total 2 4 7 5" xfId="40959" xr:uid="{C98148AC-303B-4423-B733-F16569EAEEEE}"/>
    <cellStyle name="Total 2 4 7 6" xfId="40960" xr:uid="{19939D39-823E-413D-8F88-4B17111692A2}"/>
    <cellStyle name="Total 2 4 7 7" xfId="40961" xr:uid="{BA9C3AD0-C712-40EF-980E-84DE3D225C0A}"/>
    <cellStyle name="Total 2 4 7 8" xfId="40962" xr:uid="{AFEE9A09-125D-4D9F-B92E-027FF615EEF5}"/>
    <cellStyle name="Total 2 4 7 9" xfId="40963" xr:uid="{56C8FEA8-A636-493D-87A9-6667866A5229}"/>
    <cellStyle name="Total 2 4 8" xfId="40964" xr:uid="{FD8F12D6-BAAA-4594-AB85-997B478DCD6A}"/>
    <cellStyle name="Total 2 4 9" xfId="40965" xr:uid="{740DCB67-41E7-47AC-B406-E1315F164041}"/>
    <cellStyle name="Total 2 40" xfId="40966" xr:uid="{3104179F-485E-4C45-8AC0-303EAC16E85B}"/>
    <cellStyle name="Total 2 41" xfId="40967" xr:uid="{C4C64C0F-FA76-47A4-9D2C-FD410D9C2952}"/>
    <cellStyle name="Total 2 42" xfId="40968" xr:uid="{DFEE9624-7379-464E-A720-DBDA4FBE857E}"/>
    <cellStyle name="Total 2 5" xfId="40969" xr:uid="{E5596118-5317-4969-8499-9AC821D338A8}"/>
    <cellStyle name="Total 2 5 10" xfId="40970" xr:uid="{90F1BE23-77BC-4093-96BE-2CF06DEF3A1F}"/>
    <cellStyle name="Total 2 5 11" xfId="40971" xr:uid="{86547F9C-C992-49B1-9623-8E4838417183}"/>
    <cellStyle name="Total 2 5 12" xfId="40972" xr:uid="{DEDC64F3-755B-4BFF-91AA-284FB10552AB}"/>
    <cellStyle name="Total 2 5 13" xfId="40973" xr:uid="{1FE85684-BB41-4A12-824A-3C5D7513EA4F}"/>
    <cellStyle name="Total 2 5 14" xfId="40974" xr:uid="{5A7730BC-703D-4293-81B5-586917843832}"/>
    <cellStyle name="Total 2 5 15" xfId="40975" xr:uid="{00C5C8BC-81B4-4FF3-AE3C-E5DB0D386162}"/>
    <cellStyle name="Total 2 5 16" xfId="40976" xr:uid="{BF3D6307-C9FF-4AD1-A566-43F5FDA299E7}"/>
    <cellStyle name="Total 2 5 17" xfId="40977" xr:uid="{240E38B4-82B5-4BAE-95E9-00AB0784894E}"/>
    <cellStyle name="Total 2 5 18" xfId="40978" xr:uid="{98D83D59-25BF-44DA-BA04-6C8372BEC4F9}"/>
    <cellStyle name="Total 2 5 19" xfId="40979" xr:uid="{7880DB52-64E6-4B8C-A52A-B26C80B81D5D}"/>
    <cellStyle name="Total 2 5 2" xfId="40980" xr:uid="{1E7DB94E-5358-4BAB-B790-9CFE06067412}"/>
    <cellStyle name="Total 2 5 2 10" xfId="40981" xr:uid="{CA5ABF4C-8D6F-456B-BCC5-4E3D2CB2E00F}"/>
    <cellStyle name="Total 2 5 2 11" xfId="40982" xr:uid="{5114EFA5-C7A7-4C12-B632-B7A9EE29B095}"/>
    <cellStyle name="Total 2 5 2 12" xfId="40983" xr:uid="{8EB26A59-E577-4BA4-A142-3105CB7E3E96}"/>
    <cellStyle name="Total 2 5 2 13" xfId="40984" xr:uid="{B98E94B8-5A0E-4E11-989C-7DF845B28565}"/>
    <cellStyle name="Total 2 5 2 14" xfId="40985" xr:uid="{9E7783E7-15F3-464B-AA3D-45C55418D767}"/>
    <cellStyle name="Total 2 5 2 15" xfId="40986" xr:uid="{26BDE53C-C87B-4990-80DA-A2DDF1DE4AF7}"/>
    <cellStyle name="Total 2 5 2 16" xfId="40987" xr:uid="{56F2C4FB-9F56-40F4-B3A8-E41856257CB2}"/>
    <cellStyle name="Total 2 5 2 17" xfId="40988" xr:uid="{07085407-BE17-4ED7-9F33-0C7EF153B16E}"/>
    <cellStyle name="Total 2 5 2 18" xfId="40989" xr:uid="{9D750E86-9953-4633-8ADF-AD8C5A491255}"/>
    <cellStyle name="Total 2 5 2 19" xfId="40990" xr:uid="{C5B36D0C-D53D-4DF5-884E-114568D4B7B8}"/>
    <cellStyle name="Total 2 5 2 2" xfId="40991" xr:uid="{3396F910-6B78-4118-A673-1691CE9E05E8}"/>
    <cellStyle name="Total 2 5 2 2 10" xfId="40992" xr:uid="{B0013C2A-74C6-4028-99C3-A7CEC92B86B9}"/>
    <cellStyle name="Total 2 5 2 2 11" xfId="40993" xr:uid="{3D0E06B2-97E9-4D99-B4A2-FF9091986C19}"/>
    <cellStyle name="Total 2 5 2 2 12" xfId="40994" xr:uid="{6523CFA7-E1A6-48F7-A744-6AF1A4912E74}"/>
    <cellStyle name="Total 2 5 2 2 13" xfId="40995" xr:uid="{D7325A93-175F-4F9B-B0C3-F36DC7EFCD78}"/>
    <cellStyle name="Total 2 5 2 2 14" xfId="40996" xr:uid="{F1FF579A-D62E-4109-AE10-7E253C478CB5}"/>
    <cellStyle name="Total 2 5 2 2 15" xfId="40997" xr:uid="{E2B64BD4-4EEF-4FC8-87AF-E28DA62CD00D}"/>
    <cellStyle name="Total 2 5 2 2 16" xfId="40998" xr:uid="{3B5DFAF6-C405-4617-995D-1003192139E9}"/>
    <cellStyle name="Total 2 5 2 2 17" xfId="40999" xr:uid="{692E901B-5287-448B-A70D-1BC3635E7FE4}"/>
    <cellStyle name="Total 2 5 2 2 18" xfId="41000" xr:uid="{DD69516C-5270-44A7-9246-6F6862040703}"/>
    <cellStyle name="Total 2 5 2 2 19" xfId="41001" xr:uid="{14E22F3E-591C-49B9-AE44-D6F56C9914CA}"/>
    <cellStyle name="Total 2 5 2 2 2" xfId="41002" xr:uid="{8963BEED-E9D5-47DD-AEE5-0402EC6F39B0}"/>
    <cellStyle name="Total 2 5 2 2 2 10" xfId="41003" xr:uid="{83410FF5-0736-4424-8477-113061855D22}"/>
    <cellStyle name="Total 2 5 2 2 2 11" xfId="41004" xr:uid="{005ACE62-3E6F-4C6B-B8C8-16C2CE5A8742}"/>
    <cellStyle name="Total 2 5 2 2 2 12" xfId="41005" xr:uid="{710B4BDF-B6DC-443C-87CB-AED3D18B6B52}"/>
    <cellStyle name="Total 2 5 2 2 2 13" xfId="41006" xr:uid="{71D43ABB-2027-4FA4-96B4-79DEACED56B2}"/>
    <cellStyle name="Total 2 5 2 2 2 14" xfId="41007" xr:uid="{F71A0501-71AA-413C-9895-5EC46AA2C7E3}"/>
    <cellStyle name="Total 2 5 2 2 2 15" xfId="41008" xr:uid="{D8E984F8-51C1-45CC-8477-57DEFEB232A9}"/>
    <cellStyle name="Total 2 5 2 2 2 16" xfId="41009" xr:uid="{5962889D-A1D0-4AF2-B26D-AD1820D90985}"/>
    <cellStyle name="Total 2 5 2 2 2 17" xfId="41010" xr:uid="{538CD929-3496-4613-AB10-53AE4376F1E0}"/>
    <cellStyle name="Total 2 5 2 2 2 18" xfId="41011" xr:uid="{6883D1B9-F77C-45B5-84B5-5CFF674F448F}"/>
    <cellStyle name="Total 2 5 2 2 2 19" xfId="41012" xr:uid="{1AFD14E1-0C4F-4A8D-A475-07DCCD2E3DAD}"/>
    <cellStyle name="Total 2 5 2 2 2 2" xfId="41013" xr:uid="{70CAE229-4BAC-4551-8AC7-C51084DAA25D}"/>
    <cellStyle name="Total 2 5 2 2 2 20" xfId="41014" xr:uid="{F06C963C-042A-46C0-83DF-D5E93456D831}"/>
    <cellStyle name="Total 2 5 2 2 2 21" xfId="41015" xr:uid="{07C49C07-948A-4E92-8BC2-1952261DA532}"/>
    <cellStyle name="Total 2 5 2 2 2 22" xfId="41016" xr:uid="{59B137AE-C801-47FD-A372-89A01C5D8373}"/>
    <cellStyle name="Total 2 5 2 2 2 23" xfId="41017" xr:uid="{47F0A97E-0EDF-4B13-A067-F8C1D8F33F56}"/>
    <cellStyle name="Total 2 5 2 2 2 24" xfId="41018" xr:uid="{370C8EAC-1076-459F-91F7-7F88B22A56CC}"/>
    <cellStyle name="Total 2 5 2 2 2 25" xfId="41019" xr:uid="{0F8FB46E-4DB8-4083-B03E-39D68888DD19}"/>
    <cellStyle name="Total 2 5 2 2 2 26" xfId="41020" xr:uid="{5E33A8D0-8E27-4757-B3C6-19D10F1FCDBA}"/>
    <cellStyle name="Total 2 5 2 2 2 27" xfId="41021" xr:uid="{24CE3EF6-70E3-468B-A138-3E6B76A0A909}"/>
    <cellStyle name="Total 2 5 2 2 2 28" xfId="41022" xr:uid="{A3BA536D-3120-41D0-9EA8-E6DCD6DCC8DB}"/>
    <cellStyle name="Total 2 5 2 2 2 29" xfId="41023" xr:uid="{EC940B28-1829-48FA-ADF3-E90E7B283861}"/>
    <cellStyle name="Total 2 5 2 2 2 3" xfId="41024" xr:uid="{8E2D818D-6924-46BA-BC44-4366AD15420E}"/>
    <cellStyle name="Total 2 5 2 2 2 30" xfId="41025" xr:uid="{DEB20038-3411-4562-B9F4-C6019249EF01}"/>
    <cellStyle name="Total 2 5 2 2 2 31" xfId="41026" xr:uid="{CFBF0BBF-4230-4626-9CE6-FB1C668B979E}"/>
    <cellStyle name="Total 2 5 2 2 2 4" xfId="41027" xr:uid="{0DAA067F-73F8-4911-8AC8-8AB01385F696}"/>
    <cellStyle name="Total 2 5 2 2 2 5" xfId="41028" xr:uid="{6B3BA0FB-CD88-49FC-B28C-E04513621E0D}"/>
    <cellStyle name="Total 2 5 2 2 2 6" xfId="41029" xr:uid="{EC7632EF-FF27-40C9-9BBB-1A0ECDE6E033}"/>
    <cellStyle name="Total 2 5 2 2 2 7" xfId="41030" xr:uid="{916EC3A2-69E4-4651-8FF0-3CE322039EFF}"/>
    <cellStyle name="Total 2 5 2 2 2 8" xfId="41031" xr:uid="{6FE1E64E-68B3-4322-A0B4-EA689A1A8E4F}"/>
    <cellStyle name="Total 2 5 2 2 2 9" xfId="41032" xr:uid="{913BC6AA-F2A2-41BB-A19E-5E9C8CA0C80E}"/>
    <cellStyle name="Total 2 5 2 2 20" xfId="41033" xr:uid="{3989DEDE-1008-448B-9CF1-5FE9E65050B4}"/>
    <cellStyle name="Total 2 5 2 2 21" xfId="41034" xr:uid="{494188E3-BED4-44C8-A7B7-EA060BFE3F21}"/>
    <cellStyle name="Total 2 5 2 2 22" xfId="41035" xr:uid="{EB700426-EBC0-44FF-84E2-BC27298E5328}"/>
    <cellStyle name="Total 2 5 2 2 23" xfId="41036" xr:uid="{180FFB01-FDD6-4643-BC8B-0BDB82C104C4}"/>
    <cellStyle name="Total 2 5 2 2 24" xfId="41037" xr:uid="{C894865A-661C-41CD-B3BD-D6276F37A975}"/>
    <cellStyle name="Total 2 5 2 2 25" xfId="41038" xr:uid="{5DA505E9-C6BA-4D95-9BAE-6475BB4D28A9}"/>
    <cellStyle name="Total 2 5 2 2 26" xfId="41039" xr:uid="{942488C6-0309-485E-86E1-678B8E7D76E0}"/>
    <cellStyle name="Total 2 5 2 2 27" xfId="41040" xr:uid="{FDAB4414-53BF-45FF-AF3B-333709A9135D}"/>
    <cellStyle name="Total 2 5 2 2 28" xfId="41041" xr:uid="{A676058F-6E86-440B-A989-4121A7789209}"/>
    <cellStyle name="Total 2 5 2 2 29" xfId="41042" xr:uid="{A025A980-7B19-48BB-8939-AFA696CCE05B}"/>
    <cellStyle name="Total 2 5 2 2 3" xfId="41043" xr:uid="{3CA5B061-E9CA-4C02-9AC7-F54341786A54}"/>
    <cellStyle name="Total 2 5 2 2 3 10" xfId="41044" xr:uid="{881B53E9-91F3-4659-9614-7E0AD088B884}"/>
    <cellStyle name="Total 2 5 2 2 3 11" xfId="41045" xr:uid="{66F0B969-5CBC-4517-915C-C70A175994D5}"/>
    <cellStyle name="Total 2 5 2 2 3 12" xfId="41046" xr:uid="{577DF152-3DD3-49B9-A9E8-9C1438330D95}"/>
    <cellStyle name="Total 2 5 2 2 3 13" xfId="41047" xr:uid="{8FBFE93D-4CAF-4B8D-B14E-8CEB06E24D61}"/>
    <cellStyle name="Total 2 5 2 2 3 14" xfId="41048" xr:uid="{16E6861C-7803-4562-8D58-F4A9E80641B3}"/>
    <cellStyle name="Total 2 5 2 2 3 15" xfId="41049" xr:uid="{074D3F56-DB5E-494B-A682-16981D43D5A7}"/>
    <cellStyle name="Total 2 5 2 2 3 16" xfId="41050" xr:uid="{560F134E-D949-4E35-BD58-A6DF07646DB2}"/>
    <cellStyle name="Total 2 5 2 2 3 17" xfId="41051" xr:uid="{AF8C6F76-A270-441E-97C9-CD1D61658591}"/>
    <cellStyle name="Total 2 5 2 2 3 18" xfId="41052" xr:uid="{B5B42BC5-7190-498C-9168-02BEBC56336D}"/>
    <cellStyle name="Total 2 5 2 2 3 19" xfId="41053" xr:uid="{6D8B5F8B-A8E7-4656-BC04-7982A24D269A}"/>
    <cellStyle name="Total 2 5 2 2 3 2" xfId="41054" xr:uid="{046C0C79-98AE-4454-BEC8-FA2E45D84B9B}"/>
    <cellStyle name="Total 2 5 2 2 3 20" xfId="41055" xr:uid="{9384485C-409A-48D5-8765-30D72D2485BC}"/>
    <cellStyle name="Total 2 5 2 2 3 21" xfId="41056" xr:uid="{AEDE27E1-3E21-4CF7-922C-ADB4D4235C96}"/>
    <cellStyle name="Total 2 5 2 2 3 22" xfId="41057" xr:uid="{C6C71C47-FAD5-47FA-A931-ADF4A065A58D}"/>
    <cellStyle name="Total 2 5 2 2 3 23" xfId="41058" xr:uid="{BABEC17F-5719-4870-9024-BBA0B7B82541}"/>
    <cellStyle name="Total 2 5 2 2 3 24" xfId="41059" xr:uid="{BE05F568-4EEB-417B-9B72-F1C975C7638E}"/>
    <cellStyle name="Total 2 5 2 2 3 25" xfId="41060" xr:uid="{FF734DEA-DFA5-49BF-981E-110C10282EDA}"/>
    <cellStyle name="Total 2 5 2 2 3 26" xfId="41061" xr:uid="{22A6ED3B-23B9-4921-B932-0CBD1B99FE50}"/>
    <cellStyle name="Total 2 5 2 2 3 27" xfId="41062" xr:uid="{2E206162-2705-4743-80B3-1418C9318EE0}"/>
    <cellStyle name="Total 2 5 2 2 3 28" xfId="41063" xr:uid="{CA3EE994-CB65-4D12-A262-6A39F0DA2622}"/>
    <cellStyle name="Total 2 5 2 2 3 29" xfId="41064" xr:uid="{2BAC03B1-738B-463F-A1ED-576708FCE674}"/>
    <cellStyle name="Total 2 5 2 2 3 3" xfId="41065" xr:uid="{2B4C87D3-D29D-4072-A0C0-10E4BFE0F880}"/>
    <cellStyle name="Total 2 5 2 2 3 30" xfId="41066" xr:uid="{9F71303F-9D84-4972-8458-6C31723F96CC}"/>
    <cellStyle name="Total 2 5 2 2 3 31" xfId="41067" xr:uid="{254E6299-E6DF-47B1-9286-D49F2B891B73}"/>
    <cellStyle name="Total 2 5 2 2 3 4" xfId="41068" xr:uid="{02CE00AD-3471-4BA6-92EA-A9653F562106}"/>
    <cellStyle name="Total 2 5 2 2 3 5" xfId="41069" xr:uid="{84B2069A-6FF2-482E-AB42-2CA12561644C}"/>
    <cellStyle name="Total 2 5 2 2 3 6" xfId="41070" xr:uid="{74F8BB3B-72A4-4214-B4BB-C86183387189}"/>
    <cellStyle name="Total 2 5 2 2 3 7" xfId="41071" xr:uid="{6BA449D7-76A2-4BD2-A3D1-C90887E0D0E3}"/>
    <cellStyle name="Total 2 5 2 2 3 8" xfId="41072" xr:uid="{AF3C237C-F53B-4530-9A91-942E88C57A96}"/>
    <cellStyle name="Total 2 5 2 2 3 9" xfId="41073" xr:uid="{C6505B82-9148-4769-852E-42E391DD0565}"/>
    <cellStyle name="Total 2 5 2 2 30" xfId="41074" xr:uid="{47E55D76-37E5-4586-A843-17ACCFE83FD2}"/>
    <cellStyle name="Total 2 5 2 2 31" xfId="41075" xr:uid="{D4DFE2FB-58BC-4E9D-9284-4DD6C2FF6B83}"/>
    <cellStyle name="Total 2 5 2 2 32" xfId="41076" xr:uid="{1CAEBCA8-6FC9-4E36-8C39-86A7027D3BFF}"/>
    <cellStyle name="Total 2 5 2 2 33" xfId="41077" xr:uid="{21EF0F00-DD6D-46C9-8C4F-0283EB2405EC}"/>
    <cellStyle name="Total 2 5 2 2 4" xfId="41078" xr:uid="{DABF3C2A-BEF9-4337-BE73-1E6942188F3A}"/>
    <cellStyle name="Total 2 5 2 2 5" xfId="41079" xr:uid="{06923234-1DAC-4E4F-A5A0-71D5BD152EA2}"/>
    <cellStyle name="Total 2 5 2 2 6" xfId="41080" xr:uid="{8B166AD7-3CB3-4F82-ACB1-AA67DAFF728F}"/>
    <cellStyle name="Total 2 5 2 2 7" xfId="41081" xr:uid="{6252D9E2-DCDE-431C-B111-1E850C22B560}"/>
    <cellStyle name="Total 2 5 2 2 8" xfId="41082" xr:uid="{1F88B51F-7017-4512-9705-6BA5BFBA210D}"/>
    <cellStyle name="Total 2 5 2 2 9" xfId="41083" xr:uid="{68F33159-5FB6-41DE-858A-7981E17961E5}"/>
    <cellStyle name="Total 2 5 2 20" xfId="41084" xr:uid="{1C08370A-360B-4D57-8973-0945B4BCE093}"/>
    <cellStyle name="Total 2 5 2 21" xfId="41085" xr:uid="{7E37DE51-E2C2-4B14-AC2B-9E9683A1C035}"/>
    <cellStyle name="Total 2 5 2 22" xfId="41086" xr:uid="{AAD4EA13-1643-4DD8-8EE0-4CD086DFF000}"/>
    <cellStyle name="Total 2 5 2 23" xfId="41087" xr:uid="{B47222B9-A158-4A2B-B6A3-520D8B18D411}"/>
    <cellStyle name="Total 2 5 2 24" xfId="41088" xr:uid="{3C52D20E-DF74-40EF-91DD-E5A73E60CCD3}"/>
    <cellStyle name="Total 2 5 2 25" xfId="41089" xr:uid="{2F94C253-0F4C-430C-AD42-F6DD07960AF3}"/>
    <cellStyle name="Total 2 5 2 26" xfId="41090" xr:uid="{5A2897F4-12EE-4262-B9EB-9DEE9460D004}"/>
    <cellStyle name="Total 2 5 2 27" xfId="41091" xr:uid="{0C2978B9-38E7-45E2-97A0-159070AFD705}"/>
    <cellStyle name="Total 2 5 2 28" xfId="41092" xr:uid="{D451BE4B-54F3-4692-B9E9-21CC30BDE8A6}"/>
    <cellStyle name="Total 2 5 2 29" xfId="41093" xr:uid="{9CED50AB-E8F6-4DD6-AE21-EEB9CA59DA8F}"/>
    <cellStyle name="Total 2 5 2 3" xfId="41094" xr:uid="{6FFE335A-0DF6-4F11-823B-2C34FDE68B49}"/>
    <cellStyle name="Total 2 5 2 3 10" xfId="41095" xr:uid="{31DF2251-D209-4268-9C4C-8429626847ED}"/>
    <cellStyle name="Total 2 5 2 3 11" xfId="41096" xr:uid="{065C53F1-3087-44CA-813E-4AB9902EF47F}"/>
    <cellStyle name="Total 2 5 2 3 12" xfId="41097" xr:uid="{AC7C6C0B-92F2-4B21-A7EF-75FEE43861E8}"/>
    <cellStyle name="Total 2 5 2 3 13" xfId="41098" xr:uid="{BE113DE6-FA37-4BAD-A7F0-3B22D5E1AF8A}"/>
    <cellStyle name="Total 2 5 2 3 14" xfId="41099" xr:uid="{CFF2CA1A-CE08-4C44-8A8A-894007251CF6}"/>
    <cellStyle name="Total 2 5 2 3 15" xfId="41100" xr:uid="{9381EB57-8A4A-452A-AC57-4847F1368F03}"/>
    <cellStyle name="Total 2 5 2 3 16" xfId="41101" xr:uid="{C2EC8A33-D2AD-4635-A214-8EF586045040}"/>
    <cellStyle name="Total 2 5 2 3 17" xfId="41102" xr:uid="{EDCE250B-CDE5-4ED6-8AC2-97AB1BA04081}"/>
    <cellStyle name="Total 2 5 2 3 18" xfId="41103" xr:uid="{1F2E7BC8-A847-4F7A-BDDE-67C23350779F}"/>
    <cellStyle name="Total 2 5 2 3 19" xfId="41104" xr:uid="{608262FD-AD72-4239-BF94-20BFCCF701FC}"/>
    <cellStyle name="Total 2 5 2 3 2" xfId="41105" xr:uid="{A48CAAD1-15DB-42C3-A970-5561BDFE4C4A}"/>
    <cellStyle name="Total 2 5 2 3 2 10" xfId="41106" xr:uid="{84BD7DA1-BEA2-451D-BD72-9F001C5C55A3}"/>
    <cellStyle name="Total 2 5 2 3 2 11" xfId="41107" xr:uid="{F0FB6E1B-F0F3-4918-A83F-B9C74558F7FF}"/>
    <cellStyle name="Total 2 5 2 3 2 12" xfId="41108" xr:uid="{136EB057-5DFE-4688-AE98-864997B269CF}"/>
    <cellStyle name="Total 2 5 2 3 2 13" xfId="41109" xr:uid="{89155CBC-7C75-46B9-A2F9-C0AECA1720E5}"/>
    <cellStyle name="Total 2 5 2 3 2 14" xfId="41110" xr:uid="{F27E8CC2-CFBD-4638-9283-DD556288739A}"/>
    <cellStyle name="Total 2 5 2 3 2 15" xfId="41111" xr:uid="{C5024DCB-22F8-42EA-976E-95FE97615987}"/>
    <cellStyle name="Total 2 5 2 3 2 16" xfId="41112" xr:uid="{E399CC9F-D4FE-4DA8-9BAD-29E393D1639E}"/>
    <cellStyle name="Total 2 5 2 3 2 17" xfId="41113" xr:uid="{0B57BA50-0FFA-498E-BDD7-AD1FA9395F24}"/>
    <cellStyle name="Total 2 5 2 3 2 18" xfId="41114" xr:uid="{BB81150E-86DB-4784-9240-98C98881559B}"/>
    <cellStyle name="Total 2 5 2 3 2 19" xfId="41115" xr:uid="{CB3B61DA-72B4-4ECE-9134-1C7CC8A1FE2D}"/>
    <cellStyle name="Total 2 5 2 3 2 2" xfId="41116" xr:uid="{D73D1A19-3E37-43F8-9848-9827D9570874}"/>
    <cellStyle name="Total 2 5 2 3 2 20" xfId="41117" xr:uid="{8172064E-E5F0-455F-9DC6-315A98A25B3F}"/>
    <cellStyle name="Total 2 5 2 3 2 21" xfId="41118" xr:uid="{C5796D90-3E87-4E96-9A9F-40218554B28B}"/>
    <cellStyle name="Total 2 5 2 3 2 22" xfId="41119" xr:uid="{89DD3FFC-69AD-4702-BA10-2EF082925078}"/>
    <cellStyle name="Total 2 5 2 3 2 23" xfId="41120" xr:uid="{B3C78331-17A0-4536-8F94-93A0EA743F5C}"/>
    <cellStyle name="Total 2 5 2 3 2 24" xfId="41121" xr:uid="{3A05AA23-1498-48EF-A836-7DEE53FBDD93}"/>
    <cellStyle name="Total 2 5 2 3 2 25" xfId="41122" xr:uid="{7AE2F0B2-000C-42B6-82B7-F693EC7FDEFB}"/>
    <cellStyle name="Total 2 5 2 3 2 26" xfId="41123" xr:uid="{00360B42-166D-4432-8539-B7696AD680E1}"/>
    <cellStyle name="Total 2 5 2 3 2 27" xfId="41124" xr:uid="{A9C2D278-1276-4CDA-9309-6E9DB4732CBA}"/>
    <cellStyle name="Total 2 5 2 3 2 28" xfId="41125" xr:uid="{ECDDD1BB-A84C-45FF-B176-DC435229346E}"/>
    <cellStyle name="Total 2 5 2 3 2 29" xfId="41126" xr:uid="{FD4032EC-1504-47D0-BCF8-C12BC004A38A}"/>
    <cellStyle name="Total 2 5 2 3 2 3" xfId="41127" xr:uid="{B8197056-2162-4F39-AE74-2384816357B3}"/>
    <cellStyle name="Total 2 5 2 3 2 30" xfId="41128" xr:uid="{52ADCEA7-5D83-423B-83A2-E9374748D407}"/>
    <cellStyle name="Total 2 5 2 3 2 31" xfId="41129" xr:uid="{DA2EBAD0-B191-40CA-8403-A44B659174A7}"/>
    <cellStyle name="Total 2 5 2 3 2 4" xfId="41130" xr:uid="{0D19184E-DE4A-4EB2-94E2-AFCFBE7A49D9}"/>
    <cellStyle name="Total 2 5 2 3 2 5" xfId="41131" xr:uid="{6E3B8101-24ED-4C75-92F7-F55FB69C2E7F}"/>
    <cellStyle name="Total 2 5 2 3 2 6" xfId="41132" xr:uid="{515717A0-E94A-42DD-9C13-F7F391827318}"/>
    <cellStyle name="Total 2 5 2 3 2 7" xfId="41133" xr:uid="{4EA515C6-A400-4508-B002-7ECEAE8525F0}"/>
    <cellStyle name="Total 2 5 2 3 2 8" xfId="41134" xr:uid="{97A222EE-EFBB-4F60-977D-3814510FF0B3}"/>
    <cellStyle name="Total 2 5 2 3 2 9" xfId="41135" xr:uid="{85B419EC-F1A9-4655-A11B-7DD29035ADFC}"/>
    <cellStyle name="Total 2 5 2 3 20" xfId="41136" xr:uid="{75E9A24A-DD5A-425B-95AC-53663A75E1C4}"/>
    <cellStyle name="Total 2 5 2 3 21" xfId="41137" xr:uid="{88D50A69-DE73-4A0F-B8AA-8D3FE670A8B3}"/>
    <cellStyle name="Total 2 5 2 3 22" xfId="41138" xr:uid="{80A9A341-CCC0-4712-A6A4-F56A1FF69530}"/>
    <cellStyle name="Total 2 5 2 3 23" xfId="41139" xr:uid="{57BAC0D8-6512-4662-9284-DA1B8214A6CF}"/>
    <cellStyle name="Total 2 5 2 3 24" xfId="41140" xr:uid="{D60796D6-FC55-4151-9E36-A019CF873969}"/>
    <cellStyle name="Total 2 5 2 3 25" xfId="41141" xr:uid="{05E5033F-51BD-40AF-83D0-9A6E40169A88}"/>
    <cellStyle name="Total 2 5 2 3 26" xfId="41142" xr:uid="{2C5E94A1-DD9C-41E0-84A1-D99EE61613C1}"/>
    <cellStyle name="Total 2 5 2 3 27" xfId="41143" xr:uid="{7F33E78F-3F3E-4B51-B504-EFACB40E0E69}"/>
    <cellStyle name="Total 2 5 2 3 28" xfId="41144" xr:uid="{17AE8CFD-19F4-4781-A23C-3845895EE4DA}"/>
    <cellStyle name="Total 2 5 2 3 29" xfId="41145" xr:uid="{330480A7-CD75-4D7D-8C9D-730AA8C76F0C}"/>
    <cellStyle name="Total 2 5 2 3 3" xfId="41146" xr:uid="{3FFDEBF8-52A9-4A33-83B1-E98149296C8D}"/>
    <cellStyle name="Total 2 5 2 3 3 10" xfId="41147" xr:uid="{5D01D834-8106-46F5-80FC-AC758333BAC7}"/>
    <cellStyle name="Total 2 5 2 3 3 11" xfId="41148" xr:uid="{D81B3A8C-289C-456F-8CEB-DFFA86AF1D53}"/>
    <cellStyle name="Total 2 5 2 3 3 12" xfId="41149" xr:uid="{1761B0F5-602E-4A2D-B066-BE9398E51F9F}"/>
    <cellStyle name="Total 2 5 2 3 3 13" xfId="41150" xr:uid="{0C0E7878-A3B2-49FD-B891-BD02E5567D14}"/>
    <cellStyle name="Total 2 5 2 3 3 14" xfId="41151" xr:uid="{7EDA94F5-F493-497D-978C-A4E032773F0E}"/>
    <cellStyle name="Total 2 5 2 3 3 15" xfId="41152" xr:uid="{12CC76A4-8C71-4327-BAEF-A5AAEB478FDD}"/>
    <cellStyle name="Total 2 5 2 3 3 16" xfId="41153" xr:uid="{FBE4282D-0C02-4911-8DF9-703849F5DD96}"/>
    <cellStyle name="Total 2 5 2 3 3 17" xfId="41154" xr:uid="{031E9963-7CFD-4177-B211-83EDA0A662F6}"/>
    <cellStyle name="Total 2 5 2 3 3 18" xfId="41155" xr:uid="{1AFEED11-8AE9-4645-893C-AF5B165B9FCC}"/>
    <cellStyle name="Total 2 5 2 3 3 19" xfId="41156" xr:uid="{04B888B4-79E2-46C9-83FD-CE665D1371B3}"/>
    <cellStyle name="Total 2 5 2 3 3 2" xfId="41157" xr:uid="{F0E7A889-1E0C-4727-8525-29966C0A3E65}"/>
    <cellStyle name="Total 2 5 2 3 3 20" xfId="41158" xr:uid="{7ACCA186-2CD5-49C7-AB54-BA91B0BEBC31}"/>
    <cellStyle name="Total 2 5 2 3 3 21" xfId="41159" xr:uid="{4EF0627A-E7AE-4B29-8903-D3037D18DBA0}"/>
    <cellStyle name="Total 2 5 2 3 3 22" xfId="41160" xr:uid="{4841A32D-DDCA-46BC-8D0E-461B78A280B1}"/>
    <cellStyle name="Total 2 5 2 3 3 23" xfId="41161" xr:uid="{A2F793B4-2930-4191-95D5-8384B422248B}"/>
    <cellStyle name="Total 2 5 2 3 3 24" xfId="41162" xr:uid="{7C672751-BA5B-4FA9-B767-4260EDF72473}"/>
    <cellStyle name="Total 2 5 2 3 3 25" xfId="41163" xr:uid="{02B1F321-C282-4F2A-A56B-CAFFD16A7B85}"/>
    <cellStyle name="Total 2 5 2 3 3 26" xfId="41164" xr:uid="{786EFB69-4844-40BA-A047-0876A8354715}"/>
    <cellStyle name="Total 2 5 2 3 3 27" xfId="41165" xr:uid="{B7C09D27-1C8D-4350-AE4D-2CB531A90B9E}"/>
    <cellStyle name="Total 2 5 2 3 3 28" xfId="41166" xr:uid="{6CDD8D65-6D88-45C3-A3B3-692FC4E49F2B}"/>
    <cellStyle name="Total 2 5 2 3 3 29" xfId="41167" xr:uid="{013DBE3F-35EC-40F8-A78D-12EBDA73AC80}"/>
    <cellStyle name="Total 2 5 2 3 3 3" xfId="41168" xr:uid="{6B388F32-F247-40AF-87F1-223B2155D9DF}"/>
    <cellStyle name="Total 2 5 2 3 3 30" xfId="41169" xr:uid="{4BA499DF-B238-4C90-AD60-B553E227FB9C}"/>
    <cellStyle name="Total 2 5 2 3 3 31" xfId="41170" xr:uid="{E7F11C98-601E-4302-89BE-56701DD896BE}"/>
    <cellStyle name="Total 2 5 2 3 3 4" xfId="41171" xr:uid="{482F845B-D186-413C-9D80-B4E065DDDA3D}"/>
    <cellStyle name="Total 2 5 2 3 3 5" xfId="41172" xr:uid="{B14DC9F9-AC1A-4044-80F3-9ECBA6820010}"/>
    <cellStyle name="Total 2 5 2 3 3 6" xfId="41173" xr:uid="{3476CE65-79BF-4F1E-BFD8-A5B907D6B3AE}"/>
    <cellStyle name="Total 2 5 2 3 3 7" xfId="41174" xr:uid="{BE1008EF-C3E6-4376-A2FA-EB2EB1542836}"/>
    <cellStyle name="Total 2 5 2 3 3 8" xfId="41175" xr:uid="{709772BC-3135-47C8-8ACD-7B4451DFE5CE}"/>
    <cellStyle name="Total 2 5 2 3 3 9" xfId="41176" xr:uid="{E268E8B7-FD1D-415B-B13E-5A17908BA08F}"/>
    <cellStyle name="Total 2 5 2 3 30" xfId="41177" xr:uid="{1178E51E-8771-4090-B323-257A54C6FE67}"/>
    <cellStyle name="Total 2 5 2 3 31" xfId="41178" xr:uid="{438FD3E1-F3A6-42AD-B95D-A80DCD528DE9}"/>
    <cellStyle name="Total 2 5 2 3 32" xfId="41179" xr:uid="{D353500D-8AB2-4700-9966-FF3650C242ED}"/>
    <cellStyle name="Total 2 5 2 3 33" xfId="41180" xr:uid="{E22E3699-F025-4842-AC2A-67CB413CC5F6}"/>
    <cellStyle name="Total 2 5 2 3 4" xfId="41181" xr:uid="{B50BD5D1-4DAC-43FE-BB76-53245A306F4E}"/>
    <cellStyle name="Total 2 5 2 3 5" xfId="41182" xr:uid="{DB01B459-42ED-443D-A53E-F37541CD39F5}"/>
    <cellStyle name="Total 2 5 2 3 6" xfId="41183" xr:uid="{527254BC-4491-4D91-B26A-A560E67ACBCD}"/>
    <cellStyle name="Total 2 5 2 3 7" xfId="41184" xr:uid="{CEBC1D02-A25E-4E7F-A5C4-498530B2F577}"/>
    <cellStyle name="Total 2 5 2 3 8" xfId="41185" xr:uid="{3816A219-C9F6-495B-B4AE-96E025EFCD1D}"/>
    <cellStyle name="Total 2 5 2 3 9" xfId="41186" xr:uid="{04D9A8E7-6CE6-47E6-9896-F57FBB3A7A14}"/>
    <cellStyle name="Total 2 5 2 30" xfId="41187" xr:uid="{F172D297-9402-44FC-9BCA-0D87EBBDAD8B}"/>
    <cellStyle name="Total 2 5 2 31" xfId="41188" xr:uid="{CEA3CF7B-BBF7-4169-B39E-24FAA40D1049}"/>
    <cellStyle name="Total 2 5 2 32" xfId="41189" xr:uid="{3D142A40-07E2-4476-B70C-72347D7BD9F7}"/>
    <cellStyle name="Total 2 5 2 33" xfId="41190" xr:uid="{A1FDFAA5-D775-4A26-8134-91A4A079080B}"/>
    <cellStyle name="Total 2 5 2 34" xfId="41191" xr:uid="{42031E94-D833-4538-8EB5-A32277D4FF31}"/>
    <cellStyle name="Total 2 5 2 35" xfId="41192" xr:uid="{4D571E3E-241D-42DC-8178-52BA4ED8D638}"/>
    <cellStyle name="Total 2 5 2 36" xfId="41193" xr:uid="{956BA09D-DFC6-4DC4-9548-E7AB3D44970A}"/>
    <cellStyle name="Total 2 5 2 4" xfId="41194" xr:uid="{CEF9215F-3443-4A1C-BFEF-42352D95DF40}"/>
    <cellStyle name="Total 2 5 2 4 10" xfId="41195" xr:uid="{F1933E8D-2F8E-4AE5-8A4D-28562286097F}"/>
    <cellStyle name="Total 2 5 2 4 11" xfId="41196" xr:uid="{6C2CDBE8-4B34-4964-8F5B-9084A2ADE961}"/>
    <cellStyle name="Total 2 5 2 4 12" xfId="41197" xr:uid="{EC1A117C-8EF0-44C2-AC45-99F2DF0A4B79}"/>
    <cellStyle name="Total 2 5 2 4 13" xfId="41198" xr:uid="{96F7A3DC-A668-4CC9-A502-64E37A61D4B3}"/>
    <cellStyle name="Total 2 5 2 4 14" xfId="41199" xr:uid="{41323D31-7E33-4AF0-9351-03CDE4484161}"/>
    <cellStyle name="Total 2 5 2 4 15" xfId="41200" xr:uid="{E4A53F42-7318-4EA7-809C-4FF1A059E848}"/>
    <cellStyle name="Total 2 5 2 4 16" xfId="41201" xr:uid="{267FCFBB-8810-47FD-971E-C530CC220E9B}"/>
    <cellStyle name="Total 2 5 2 4 17" xfId="41202" xr:uid="{91CF5766-2B2D-4D5E-83A3-99F447D6FA35}"/>
    <cellStyle name="Total 2 5 2 4 18" xfId="41203" xr:uid="{BAEA3C6E-4E8B-439B-B2D5-CE839A669408}"/>
    <cellStyle name="Total 2 5 2 4 19" xfId="41204" xr:uid="{AF412652-C05A-49F2-ADC1-0F1906F1F5B9}"/>
    <cellStyle name="Total 2 5 2 4 2" xfId="41205" xr:uid="{4324C347-4B44-4655-846D-72C4B460CFF3}"/>
    <cellStyle name="Total 2 5 2 4 2 10" xfId="41206" xr:uid="{03737900-33EC-474B-B4B9-A7AD9584BD5B}"/>
    <cellStyle name="Total 2 5 2 4 2 11" xfId="41207" xr:uid="{A9F5BBE1-6FF4-4FFA-A0A8-C355FB04CF36}"/>
    <cellStyle name="Total 2 5 2 4 2 12" xfId="41208" xr:uid="{7ED84E1D-DEC5-488C-B9A6-FA87D0F2F829}"/>
    <cellStyle name="Total 2 5 2 4 2 13" xfId="41209" xr:uid="{07558C0F-EDB5-4E72-951D-B36DB8D4A1C8}"/>
    <cellStyle name="Total 2 5 2 4 2 14" xfId="41210" xr:uid="{25901B3F-44AF-4EAA-BEBC-4D09DA154177}"/>
    <cellStyle name="Total 2 5 2 4 2 15" xfId="41211" xr:uid="{AF6F7AAE-6EF3-4DF4-B037-899575EEAA9F}"/>
    <cellStyle name="Total 2 5 2 4 2 16" xfId="41212" xr:uid="{648D2A0F-8BCA-4A3D-85E3-3CC9B063F3E2}"/>
    <cellStyle name="Total 2 5 2 4 2 17" xfId="41213" xr:uid="{856B4A4B-FBA8-451A-BACE-C8F18E112A35}"/>
    <cellStyle name="Total 2 5 2 4 2 18" xfId="41214" xr:uid="{9C334856-FFB0-4FC7-9C49-3B7CA225CF24}"/>
    <cellStyle name="Total 2 5 2 4 2 19" xfId="41215" xr:uid="{1F1780CB-4036-456E-A515-316F4657B6F0}"/>
    <cellStyle name="Total 2 5 2 4 2 2" xfId="41216" xr:uid="{7936D280-B1FB-482D-9869-83EC66A9D852}"/>
    <cellStyle name="Total 2 5 2 4 2 20" xfId="41217" xr:uid="{70D2265A-AE3D-4551-8D4F-CD336D90E882}"/>
    <cellStyle name="Total 2 5 2 4 2 21" xfId="41218" xr:uid="{47D279C1-D039-4D5A-A1AA-D6114C57C534}"/>
    <cellStyle name="Total 2 5 2 4 2 22" xfId="41219" xr:uid="{66DB11FE-57E1-4983-836E-C650471425D4}"/>
    <cellStyle name="Total 2 5 2 4 2 23" xfId="41220" xr:uid="{4EF11BA1-A623-4CA7-9944-9E292520D961}"/>
    <cellStyle name="Total 2 5 2 4 2 24" xfId="41221" xr:uid="{EF3CE20A-C8CA-48E0-8BDF-9ACBF04F7C13}"/>
    <cellStyle name="Total 2 5 2 4 2 25" xfId="41222" xr:uid="{8B33FF8A-7E0C-49D1-801A-BC775E872F38}"/>
    <cellStyle name="Total 2 5 2 4 2 26" xfId="41223" xr:uid="{833FA958-8EE9-4BC9-A99B-9F4AB045ECBC}"/>
    <cellStyle name="Total 2 5 2 4 2 27" xfId="41224" xr:uid="{CBAAF4E8-241B-4D19-A2C4-60B542B11A61}"/>
    <cellStyle name="Total 2 5 2 4 2 28" xfId="41225" xr:uid="{DC18B08E-F066-4CC7-BBA7-588386071DCC}"/>
    <cellStyle name="Total 2 5 2 4 2 29" xfId="41226" xr:uid="{00E4E191-6DD1-4426-9842-8CB97123D9A1}"/>
    <cellStyle name="Total 2 5 2 4 2 3" xfId="41227" xr:uid="{0CCD705E-AF22-4B34-9ABE-FF63D842C4CE}"/>
    <cellStyle name="Total 2 5 2 4 2 30" xfId="41228" xr:uid="{1644EF34-9ACB-48E2-B3AA-57F40718DCDF}"/>
    <cellStyle name="Total 2 5 2 4 2 31" xfId="41229" xr:uid="{5D3AB781-2D9E-4A14-9770-EEECA302F4A0}"/>
    <cellStyle name="Total 2 5 2 4 2 4" xfId="41230" xr:uid="{A916ABB1-01F6-4A8C-94CA-D4F67C965EB2}"/>
    <cellStyle name="Total 2 5 2 4 2 5" xfId="41231" xr:uid="{6899ED74-84A5-41B9-91FB-36AE7A706DB7}"/>
    <cellStyle name="Total 2 5 2 4 2 6" xfId="41232" xr:uid="{70388707-6654-4FB3-A3E3-D556E039CEAD}"/>
    <cellStyle name="Total 2 5 2 4 2 7" xfId="41233" xr:uid="{10B2E387-F7B6-4832-9AF9-A03C8E5F211E}"/>
    <cellStyle name="Total 2 5 2 4 2 8" xfId="41234" xr:uid="{E103763D-C036-4B0B-8A4E-5E352D7B42D5}"/>
    <cellStyle name="Total 2 5 2 4 2 9" xfId="41235" xr:uid="{FD865CA7-297E-415A-9FA6-D9F1E7D833F7}"/>
    <cellStyle name="Total 2 5 2 4 20" xfId="41236" xr:uid="{39C35DE8-E269-4030-A2C9-F6238F6860B6}"/>
    <cellStyle name="Total 2 5 2 4 21" xfId="41237" xr:uid="{930B919D-D279-448E-B602-EDA4EFA4020B}"/>
    <cellStyle name="Total 2 5 2 4 22" xfId="41238" xr:uid="{ADC422ED-B34E-472E-B5DB-B42188FFEB9B}"/>
    <cellStyle name="Total 2 5 2 4 23" xfId="41239" xr:uid="{AEAB0F02-68E9-4C8A-80D7-DC3E92489DCB}"/>
    <cellStyle name="Total 2 5 2 4 24" xfId="41240" xr:uid="{AB8E09B5-8E0B-4881-90EB-4D664DE865EA}"/>
    <cellStyle name="Total 2 5 2 4 25" xfId="41241" xr:uid="{C47D048F-E6B3-41B0-8792-7DF31C2E60F2}"/>
    <cellStyle name="Total 2 5 2 4 26" xfId="41242" xr:uid="{EC90679F-BAE9-48AB-99FE-FD41C45DE147}"/>
    <cellStyle name="Total 2 5 2 4 27" xfId="41243" xr:uid="{F7418D50-C926-4652-873D-FA73EE1BA723}"/>
    <cellStyle name="Total 2 5 2 4 28" xfId="41244" xr:uid="{559EE169-135F-461B-A1AD-E31B90F242B8}"/>
    <cellStyle name="Total 2 5 2 4 29" xfId="41245" xr:uid="{82BFAE28-14E1-441D-9099-34FE3AA53E34}"/>
    <cellStyle name="Total 2 5 2 4 3" xfId="41246" xr:uid="{2A26E4A7-F81F-4583-8034-8E00B50098CF}"/>
    <cellStyle name="Total 2 5 2 4 3 10" xfId="41247" xr:uid="{776CEB0A-7861-4AE4-8BA5-FD2477921C87}"/>
    <cellStyle name="Total 2 5 2 4 3 11" xfId="41248" xr:uid="{3E8EE02B-2F6C-40F4-A878-7445251903CD}"/>
    <cellStyle name="Total 2 5 2 4 3 12" xfId="41249" xr:uid="{AF04FA0D-9FEE-4FA8-A87D-94BF7101A9B3}"/>
    <cellStyle name="Total 2 5 2 4 3 13" xfId="41250" xr:uid="{F4AC905C-3F96-4925-95EC-739CF30F96D0}"/>
    <cellStyle name="Total 2 5 2 4 3 14" xfId="41251" xr:uid="{FA0DF607-CCD2-4A9D-997E-D6365C9E5E16}"/>
    <cellStyle name="Total 2 5 2 4 3 15" xfId="41252" xr:uid="{CE0DAE0D-E5BC-413A-97A7-B0A906185D5A}"/>
    <cellStyle name="Total 2 5 2 4 3 16" xfId="41253" xr:uid="{D96E9E6F-3DDC-42F8-85F3-81C507C59BD3}"/>
    <cellStyle name="Total 2 5 2 4 3 17" xfId="41254" xr:uid="{BEA4297F-8B83-418B-95A4-6DA76F0C934D}"/>
    <cellStyle name="Total 2 5 2 4 3 18" xfId="41255" xr:uid="{0A3A605C-93E4-4AFB-972F-250BF89896A0}"/>
    <cellStyle name="Total 2 5 2 4 3 19" xfId="41256" xr:uid="{218E268E-5F21-43B3-AAC4-62CFBA4F63DE}"/>
    <cellStyle name="Total 2 5 2 4 3 2" xfId="41257" xr:uid="{A12B52C5-E7B6-4FE3-BA4B-B7D949BD9EF0}"/>
    <cellStyle name="Total 2 5 2 4 3 20" xfId="41258" xr:uid="{C2CF3728-7830-40A5-86F1-98F5B7391D74}"/>
    <cellStyle name="Total 2 5 2 4 3 21" xfId="41259" xr:uid="{DFF53DD8-1689-4348-A5CE-9F2481B213EA}"/>
    <cellStyle name="Total 2 5 2 4 3 22" xfId="41260" xr:uid="{FDEEA47A-2822-49A3-8E64-F5464BF2BECB}"/>
    <cellStyle name="Total 2 5 2 4 3 23" xfId="41261" xr:uid="{35F970E6-EA78-44A3-99B0-6F246E37747A}"/>
    <cellStyle name="Total 2 5 2 4 3 24" xfId="41262" xr:uid="{8818A82B-D9AC-43E2-804A-EB1A39BD09B1}"/>
    <cellStyle name="Total 2 5 2 4 3 25" xfId="41263" xr:uid="{47A2CA7A-F931-4F74-87D0-7B486D57A259}"/>
    <cellStyle name="Total 2 5 2 4 3 26" xfId="41264" xr:uid="{798A370A-78DB-482C-BD7A-B2A4296A805A}"/>
    <cellStyle name="Total 2 5 2 4 3 27" xfId="41265" xr:uid="{290CF4D5-4CDD-4926-9258-EA620A07C7BF}"/>
    <cellStyle name="Total 2 5 2 4 3 28" xfId="41266" xr:uid="{ECA92AE6-AD95-4975-A567-8958DE0DFF0C}"/>
    <cellStyle name="Total 2 5 2 4 3 29" xfId="41267" xr:uid="{138C3A63-487B-4CFF-A32C-B530A034D146}"/>
    <cellStyle name="Total 2 5 2 4 3 3" xfId="41268" xr:uid="{5B7A86C2-3406-4682-B396-0B6D4F6A57A9}"/>
    <cellStyle name="Total 2 5 2 4 3 30" xfId="41269" xr:uid="{936F5275-FA52-444C-9046-938C0952899A}"/>
    <cellStyle name="Total 2 5 2 4 3 31" xfId="41270" xr:uid="{8B6BF1E8-153A-469A-BE67-1096A564640D}"/>
    <cellStyle name="Total 2 5 2 4 3 4" xfId="41271" xr:uid="{9F885BA8-CDE1-4250-B03D-717DEAEBB87A}"/>
    <cellStyle name="Total 2 5 2 4 3 5" xfId="41272" xr:uid="{F27F1C96-8321-4AD2-85B9-0442A125450A}"/>
    <cellStyle name="Total 2 5 2 4 3 6" xfId="41273" xr:uid="{1FEC72B8-55AB-4767-B08C-849F44303C7C}"/>
    <cellStyle name="Total 2 5 2 4 3 7" xfId="41274" xr:uid="{85D855AB-1CF5-4B51-9B2A-A4F70622F86A}"/>
    <cellStyle name="Total 2 5 2 4 3 8" xfId="41275" xr:uid="{518CDDDB-19EB-4BB6-98A9-0D1E4780E052}"/>
    <cellStyle name="Total 2 5 2 4 3 9" xfId="41276" xr:uid="{D2BD7AA6-8487-49EA-B64B-2162E61824B8}"/>
    <cellStyle name="Total 2 5 2 4 30" xfId="41277" xr:uid="{69388414-4D24-49E6-8B3C-BF0DBE9642C1}"/>
    <cellStyle name="Total 2 5 2 4 31" xfId="41278" xr:uid="{34A25198-0D44-42A6-AAA7-4627FD21EB03}"/>
    <cellStyle name="Total 2 5 2 4 32" xfId="41279" xr:uid="{D3CCAAA8-F5D8-44C2-AABD-7F56BD12BDFF}"/>
    <cellStyle name="Total 2 5 2 4 33" xfId="41280" xr:uid="{8B78C254-FA39-49CC-83D7-88C5F9785044}"/>
    <cellStyle name="Total 2 5 2 4 4" xfId="41281" xr:uid="{F9931F6A-AFEC-46EF-A7EF-54C695584FE6}"/>
    <cellStyle name="Total 2 5 2 4 5" xfId="41282" xr:uid="{AEC35E02-8FCE-4DD4-9FED-D6AA75B91DA1}"/>
    <cellStyle name="Total 2 5 2 4 6" xfId="41283" xr:uid="{FE247F50-751F-41DE-83F4-C380A0B0DBCA}"/>
    <cellStyle name="Total 2 5 2 4 7" xfId="41284" xr:uid="{3A201790-2B78-4993-8B1D-C13B1B81080D}"/>
    <cellStyle name="Total 2 5 2 4 8" xfId="41285" xr:uid="{FA68C937-0A15-455A-A3CB-62ED1B700F11}"/>
    <cellStyle name="Total 2 5 2 4 9" xfId="41286" xr:uid="{0E353C01-5BDF-4CFE-BFFC-D08FB24B84EE}"/>
    <cellStyle name="Total 2 5 2 5" xfId="41287" xr:uid="{9EAFC2F9-8465-4C83-9B80-0DE079B2D9B5}"/>
    <cellStyle name="Total 2 5 2 5 10" xfId="41288" xr:uid="{4C91D9A9-90F3-404D-9452-3CE93808EDEE}"/>
    <cellStyle name="Total 2 5 2 5 11" xfId="41289" xr:uid="{6DB9610A-A797-4DD7-880E-B34AD02DE05D}"/>
    <cellStyle name="Total 2 5 2 5 12" xfId="41290" xr:uid="{325BC359-8BE2-4E4B-A72B-7EFCDC54F5A4}"/>
    <cellStyle name="Total 2 5 2 5 13" xfId="41291" xr:uid="{4B0F609B-BC29-4855-B9D0-5D648273EC3A}"/>
    <cellStyle name="Total 2 5 2 5 14" xfId="41292" xr:uid="{712CBF1D-9198-4D59-9D16-83C96972A7D0}"/>
    <cellStyle name="Total 2 5 2 5 15" xfId="41293" xr:uid="{8FC3A231-B09B-4192-A9B3-DD44A72A60EC}"/>
    <cellStyle name="Total 2 5 2 5 16" xfId="41294" xr:uid="{A51B76D6-9E96-4183-A70B-82E3D253289E}"/>
    <cellStyle name="Total 2 5 2 5 17" xfId="41295" xr:uid="{20A2ECC2-B713-4486-9D3A-99D5D592078F}"/>
    <cellStyle name="Total 2 5 2 5 18" xfId="41296" xr:uid="{D925E259-352E-4060-968E-3D4C7792746B}"/>
    <cellStyle name="Total 2 5 2 5 19" xfId="41297" xr:uid="{3C17FFD3-ADDC-4F5D-AA9F-D24F9C9CD860}"/>
    <cellStyle name="Total 2 5 2 5 2" xfId="41298" xr:uid="{9C28C6AD-324A-4036-954A-9CBC14545EF7}"/>
    <cellStyle name="Total 2 5 2 5 20" xfId="41299" xr:uid="{624D49B0-33F0-453B-B7D9-A24106E1BB8F}"/>
    <cellStyle name="Total 2 5 2 5 21" xfId="41300" xr:uid="{12CC34B1-C132-4BEA-9AAC-02147EA1223D}"/>
    <cellStyle name="Total 2 5 2 5 22" xfId="41301" xr:uid="{868EF0FC-B602-42D6-B2B2-3AA8A19B8318}"/>
    <cellStyle name="Total 2 5 2 5 23" xfId="41302" xr:uid="{97D9F4CB-8F97-413D-ADC0-69E610966C42}"/>
    <cellStyle name="Total 2 5 2 5 24" xfId="41303" xr:uid="{6141E49C-070E-4DAF-9424-EEB0D3D6CBFA}"/>
    <cellStyle name="Total 2 5 2 5 25" xfId="41304" xr:uid="{30D2F1E3-79CE-4DCD-AD08-A0078F856FC6}"/>
    <cellStyle name="Total 2 5 2 5 26" xfId="41305" xr:uid="{CC56316D-47D7-4EE3-AF96-F51D1E05ED5B}"/>
    <cellStyle name="Total 2 5 2 5 27" xfId="41306" xr:uid="{AB1C2415-9E75-4BBC-9695-EE30831D54D4}"/>
    <cellStyle name="Total 2 5 2 5 28" xfId="41307" xr:uid="{E23C7908-2248-44A6-B958-68B4B4DC2DD5}"/>
    <cellStyle name="Total 2 5 2 5 29" xfId="41308" xr:uid="{5921CDA5-4A06-4598-8EC9-BA5AECB2B9BD}"/>
    <cellStyle name="Total 2 5 2 5 3" xfId="41309" xr:uid="{C7EA902C-FF31-4019-AFC7-FA02D2B3218A}"/>
    <cellStyle name="Total 2 5 2 5 30" xfId="41310" xr:uid="{83BFD84F-D02C-4988-8888-F89E8766C2C8}"/>
    <cellStyle name="Total 2 5 2 5 31" xfId="41311" xr:uid="{EAD8B755-9F87-4416-B075-3F7FD6AE8CBA}"/>
    <cellStyle name="Total 2 5 2 5 4" xfId="41312" xr:uid="{024F2A9C-D84E-49E1-9B37-DBDC4F011B84}"/>
    <cellStyle name="Total 2 5 2 5 5" xfId="41313" xr:uid="{E1EDD767-D34F-44AB-B6A8-614A4ACFA1DE}"/>
    <cellStyle name="Total 2 5 2 5 6" xfId="41314" xr:uid="{7077135D-8525-4D38-AF4E-95EEC759EAE1}"/>
    <cellStyle name="Total 2 5 2 5 7" xfId="41315" xr:uid="{52858FA1-AE57-4FEB-8096-50D673088F34}"/>
    <cellStyle name="Total 2 5 2 5 8" xfId="41316" xr:uid="{0CDBC56B-2FA0-43CB-B61F-742B2B550B72}"/>
    <cellStyle name="Total 2 5 2 5 9" xfId="41317" xr:uid="{3BF859C6-FA03-41DF-962C-F0A5B01D096E}"/>
    <cellStyle name="Total 2 5 2 6" xfId="41318" xr:uid="{F71AA3F1-6361-4A9A-83FE-922051017958}"/>
    <cellStyle name="Total 2 5 2 6 10" xfId="41319" xr:uid="{E45B7F47-B74E-4093-95C6-DDA100DE7F9C}"/>
    <cellStyle name="Total 2 5 2 6 11" xfId="41320" xr:uid="{B7BD015E-70BF-4DC0-8B96-5FF06909FF70}"/>
    <cellStyle name="Total 2 5 2 6 12" xfId="41321" xr:uid="{5D7E4280-367B-4B3D-9220-0DCA7AF44940}"/>
    <cellStyle name="Total 2 5 2 6 13" xfId="41322" xr:uid="{7FD43A13-E8DF-4E40-BB48-725F9E18FD4E}"/>
    <cellStyle name="Total 2 5 2 6 14" xfId="41323" xr:uid="{B5C9B4F4-23C8-4CEF-AEAD-A858FBCAB3DC}"/>
    <cellStyle name="Total 2 5 2 6 15" xfId="41324" xr:uid="{462E8537-85E5-4AF1-8A20-E5E696B3E1CB}"/>
    <cellStyle name="Total 2 5 2 6 16" xfId="41325" xr:uid="{0169A3AA-D844-47A6-9E54-6FD373B4F731}"/>
    <cellStyle name="Total 2 5 2 6 17" xfId="41326" xr:uid="{1B286E57-5747-4F5E-97C9-4E97B41C1B9E}"/>
    <cellStyle name="Total 2 5 2 6 18" xfId="41327" xr:uid="{69013CB0-2736-47B1-972C-141C2AD25D07}"/>
    <cellStyle name="Total 2 5 2 6 19" xfId="41328" xr:uid="{7A67BD4B-110C-4A99-9E41-161716BD1379}"/>
    <cellStyle name="Total 2 5 2 6 2" xfId="41329" xr:uid="{DF6D3723-DCFB-4D92-87FE-075203E1499B}"/>
    <cellStyle name="Total 2 5 2 6 20" xfId="41330" xr:uid="{1B288475-A8D5-47D6-BDA3-D292CE548FD2}"/>
    <cellStyle name="Total 2 5 2 6 21" xfId="41331" xr:uid="{B2A86945-EA37-4A7D-92C8-8CFF3D6A563E}"/>
    <cellStyle name="Total 2 5 2 6 22" xfId="41332" xr:uid="{2216AB8E-C865-4E38-93FB-3D438D2446F3}"/>
    <cellStyle name="Total 2 5 2 6 23" xfId="41333" xr:uid="{C0DF7570-EFEE-4F65-BAE8-04BBB0E6A8E4}"/>
    <cellStyle name="Total 2 5 2 6 24" xfId="41334" xr:uid="{548812AF-921C-4CC9-800A-579D2E9134C7}"/>
    <cellStyle name="Total 2 5 2 6 25" xfId="41335" xr:uid="{A2F51F41-8450-406C-877D-60D3B5668D9B}"/>
    <cellStyle name="Total 2 5 2 6 26" xfId="41336" xr:uid="{6C7F675C-EEEF-4F7C-8C4A-69FA1308F36B}"/>
    <cellStyle name="Total 2 5 2 6 27" xfId="41337" xr:uid="{0ADE3108-8DD2-406F-BC91-9C4A947F67D4}"/>
    <cellStyle name="Total 2 5 2 6 28" xfId="41338" xr:uid="{9CF440C5-0240-4AFA-8168-869CBBAEA261}"/>
    <cellStyle name="Total 2 5 2 6 29" xfId="41339" xr:uid="{DBAB2689-0FA2-4796-8EA9-44677B100CE0}"/>
    <cellStyle name="Total 2 5 2 6 3" xfId="41340" xr:uid="{B991BD25-2B65-4591-BB1C-994F6195A0D7}"/>
    <cellStyle name="Total 2 5 2 6 30" xfId="41341" xr:uid="{AAE4AF5E-ED09-49B2-8046-16EEFA854591}"/>
    <cellStyle name="Total 2 5 2 6 31" xfId="41342" xr:uid="{27DC6578-31F8-4DD4-AD21-A30CC473D8E1}"/>
    <cellStyle name="Total 2 5 2 6 4" xfId="41343" xr:uid="{DBE8E149-65B7-4D6A-818B-4DB7E10E8A04}"/>
    <cellStyle name="Total 2 5 2 6 5" xfId="41344" xr:uid="{6F06A3EA-BB27-4A71-B9C4-1F8BFD6A2A33}"/>
    <cellStyle name="Total 2 5 2 6 6" xfId="41345" xr:uid="{1FD7DC0F-9784-4EE5-A553-2D5F0F38F69B}"/>
    <cellStyle name="Total 2 5 2 6 7" xfId="41346" xr:uid="{75751BB4-4EB3-4464-82E4-3665EA89E885}"/>
    <cellStyle name="Total 2 5 2 6 8" xfId="41347" xr:uid="{87E3C48B-0906-487F-8899-72788B566D8C}"/>
    <cellStyle name="Total 2 5 2 6 9" xfId="41348" xr:uid="{39C28668-52A9-4D24-8314-A569AAB0DEAF}"/>
    <cellStyle name="Total 2 5 2 7" xfId="41349" xr:uid="{EFE3D20E-A873-451E-81BC-A4C544CECDF9}"/>
    <cellStyle name="Total 2 5 2 8" xfId="41350" xr:uid="{D5BED586-1274-4218-8066-8BDCE77BBD21}"/>
    <cellStyle name="Total 2 5 2 9" xfId="41351" xr:uid="{2A8D4880-7203-49D6-92F3-A6A593EBB900}"/>
    <cellStyle name="Total 2 5 20" xfId="41352" xr:uid="{A7AA39C9-C173-4CF8-936F-CA30EDEB533A}"/>
    <cellStyle name="Total 2 5 21" xfId="41353" xr:uid="{68819C1C-C8F1-4DFC-90F9-85415ABF945B}"/>
    <cellStyle name="Total 2 5 22" xfId="41354" xr:uid="{B5985A4F-2BB0-4F10-8F6B-8363FDE5CD7D}"/>
    <cellStyle name="Total 2 5 23" xfId="41355" xr:uid="{34D34FD9-EB90-49D6-92D5-E3D0D98D0248}"/>
    <cellStyle name="Total 2 5 24" xfId="41356" xr:uid="{FF6C353D-E8EC-4C21-9116-29A63C618406}"/>
    <cellStyle name="Total 2 5 25" xfId="41357" xr:uid="{5622354D-046F-4E31-9E30-090AB7CC6CBE}"/>
    <cellStyle name="Total 2 5 26" xfId="41358" xr:uid="{2093D3BB-839E-4B39-B257-7A26DB7BD149}"/>
    <cellStyle name="Total 2 5 27" xfId="41359" xr:uid="{1B6C36F6-8B72-4A35-98B0-C5AE42F13642}"/>
    <cellStyle name="Total 2 5 28" xfId="41360" xr:uid="{75BD8FBD-5A03-4822-B96E-FC7ED9BC3B23}"/>
    <cellStyle name="Total 2 5 29" xfId="41361" xr:uid="{F3CC1BB9-B044-44DD-A38B-29F8DF462B7D}"/>
    <cellStyle name="Total 2 5 3" xfId="41362" xr:uid="{FCEF4654-4D42-4FA7-840E-025D871C7E4C}"/>
    <cellStyle name="Total 2 5 3 10" xfId="41363" xr:uid="{A02E3595-5D5A-497F-B03B-A548A3102176}"/>
    <cellStyle name="Total 2 5 3 11" xfId="41364" xr:uid="{8FD13F98-CC69-4FF3-BECC-6ECB33D7B9B7}"/>
    <cellStyle name="Total 2 5 3 12" xfId="41365" xr:uid="{C63B9191-0857-491D-AFDC-01FB25B305AF}"/>
    <cellStyle name="Total 2 5 3 13" xfId="41366" xr:uid="{745D3BC7-7F7B-4967-B840-E2AC5283C1F5}"/>
    <cellStyle name="Total 2 5 3 14" xfId="41367" xr:uid="{435341E2-0BF5-420D-8996-A90FF99229D3}"/>
    <cellStyle name="Total 2 5 3 15" xfId="41368" xr:uid="{60A43951-9A95-40C3-A788-56B085C88E06}"/>
    <cellStyle name="Total 2 5 3 16" xfId="41369" xr:uid="{F4ABAB74-5A1E-475D-A1B7-044647B17079}"/>
    <cellStyle name="Total 2 5 3 17" xfId="41370" xr:uid="{2005850E-AAD4-48B3-874A-F7FEFC0F4AA9}"/>
    <cellStyle name="Total 2 5 3 18" xfId="41371" xr:uid="{455A4FF9-EC24-4C34-AD7C-8B5A7E74B9FF}"/>
    <cellStyle name="Total 2 5 3 19" xfId="41372" xr:uid="{113055B9-3FFA-433B-9D0C-44CC424D9F5A}"/>
    <cellStyle name="Total 2 5 3 2" xfId="41373" xr:uid="{EE35779E-CFE1-41A8-B701-DCE14420CEAB}"/>
    <cellStyle name="Total 2 5 3 2 10" xfId="41374" xr:uid="{38210636-9C56-4C4E-869A-BB0BBD2125AD}"/>
    <cellStyle name="Total 2 5 3 2 11" xfId="41375" xr:uid="{72CD25C4-007F-4D9D-AE49-CA21FB77A879}"/>
    <cellStyle name="Total 2 5 3 2 12" xfId="41376" xr:uid="{5D4B256E-16CC-4147-94D8-B1BAE8226E8E}"/>
    <cellStyle name="Total 2 5 3 2 13" xfId="41377" xr:uid="{00BE2240-4834-4DD9-960D-227321B692AA}"/>
    <cellStyle name="Total 2 5 3 2 14" xfId="41378" xr:uid="{9E3FD381-710E-4CEF-8F4C-1AD6805DBBD2}"/>
    <cellStyle name="Total 2 5 3 2 15" xfId="41379" xr:uid="{498388BD-B49F-4C39-8908-E58205A14D53}"/>
    <cellStyle name="Total 2 5 3 2 16" xfId="41380" xr:uid="{9585E1F4-BB84-4742-BB07-277FBDF8B00D}"/>
    <cellStyle name="Total 2 5 3 2 17" xfId="41381" xr:uid="{7EFBBBD0-67E9-4270-91B3-54B690396EDC}"/>
    <cellStyle name="Total 2 5 3 2 18" xfId="41382" xr:uid="{52F6F61C-A7CD-49D0-AF2A-DBEF4109EE70}"/>
    <cellStyle name="Total 2 5 3 2 19" xfId="41383" xr:uid="{970CF40F-02F9-441F-B9A4-4004A1B6F710}"/>
    <cellStyle name="Total 2 5 3 2 2" xfId="41384" xr:uid="{D579D134-5B08-4DB1-A803-7AFAAF2FE4F2}"/>
    <cellStyle name="Total 2 5 3 2 20" xfId="41385" xr:uid="{DC3D741A-4AC8-4A09-B060-AB3FEAE6550E}"/>
    <cellStyle name="Total 2 5 3 2 21" xfId="41386" xr:uid="{255E3F0F-E61D-49C2-B8D2-329E99F9DC73}"/>
    <cellStyle name="Total 2 5 3 2 22" xfId="41387" xr:uid="{56B4869B-B910-457D-BA40-73088B8E6A09}"/>
    <cellStyle name="Total 2 5 3 2 23" xfId="41388" xr:uid="{D3EFAE63-1528-4ACC-9D85-8794D170B7AB}"/>
    <cellStyle name="Total 2 5 3 2 24" xfId="41389" xr:uid="{2508359C-D837-4BA2-B893-37B05EE35CBF}"/>
    <cellStyle name="Total 2 5 3 2 25" xfId="41390" xr:uid="{A58FF12A-43EF-4854-9FAA-34210B8E9E96}"/>
    <cellStyle name="Total 2 5 3 2 26" xfId="41391" xr:uid="{78B1D657-15BB-4A52-B493-1E6464EBEE81}"/>
    <cellStyle name="Total 2 5 3 2 27" xfId="41392" xr:uid="{5C71797C-D441-49F3-81A0-F3AEBEB8D21A}"/>
    <cellStyle name="Total 2 5 3 2 28" xfId="41393" xr:uid="{CC8FBAE1-E88D-4C88-895D-ED26D6431A80}"/>
    <cellStyle name="Total 2 5 3 2 29" xfId="41394" xr:uid="{2EF17ADB-2462-45E8-BBAA-A6C08A080F3F}"/>
    <cellStyle name="Total 2 5 3 2 3" xfId="41395" xr:uid="{51C62CCB-2ACB-4A2C-A6C4-24EC15D5C011}"/>
    <cellStyle name="Total 2 5 3 2 30" xfId="41396" xr:uid="{9EE80472-02DA-4411-AF87-CC490121E670}"/>
    <cellStyle name="Total 2 5 3 2 31" xfId="41397" xr:uid="{CEFD8357-39E2-447C-B7CD-14221B1F0CA6}"/>
    <cellStyle name="Total 2 5 3 2 4" xfId="41398" xr:uid="{C8DE1517-7392-456E-BA7B-6812F5716E37}"/>
    <cellStyle name="Total 2 5 3 2 5" xfId="41399" xr:uid="{94D51CC1-9766-4D06-B927-A4AD7C37229E}"/>
    <cellStyle name="Total 2 5 3 2 6" xfId="41400" xr:uid="{0F0A3173-95AA-4872-9CF8-B6A17D9D04FA}"/>
    <cellStyle name="Total 2 5 3 2 7" xfId="41401" xr:uid="{E10C7C48-2BEA-4B8C-8A40-113ED4BFEAF3}"/>
    <cellStyle name="Total 2 5 3 2 8" xfId="41402" xr:uid="{E1EECF4A-39C4-4ABB-BBA6-93CD39FCDD5C}"/>
    <cellStyle name="Total 2 5 3 2 9" xfId="41403" xr:uid="{CF4E3F5F-3BAC-4A7E-BAD3-7F3D1D892EEF}"/>
    <cellStyle name="Total 2 5 3 20" xfId="41404" xr:uid="{9A597092-64F9-4357-87C8-B34E367871EE}"/>
    <cellStyle name="Total 2 5 3 21" xfId="41405" xr:uid="{57A0602F-8228-45FC-825A-B4A536161A6D}"/>
    <cellStyle name="Total 2 5 3 22" xfId="41406" xr:uid="{AB277FB0-387F-4370-B63D-EB62B0A4CBCC}"/>
    <cellStyle name="Total 2 5 3 23" xfId="41407" xr:uid="{F28A97FB-5D2F-449C-AB83-6DB348A3F98D}"/>
    <cellStyle name="Total 2 5 3 24" xfId="41408" xr:uid="{BAC5AEC0-6ECE-4CDD-B18C-D0D43A44BA6F}"/>
    <cellStyle name="Total 2 5 3 25" xfId="41409" xr:uid="{B7D4A93B-8ED2-49C1-87E6-BF452CF0FD00}"/>
    <cellStyle name="Total 2 5 3 26" xfId="41410" xr:uid="{5B8BBF49-503E-49CB-94C9-D764A0CF9805}"/>
    <cellStyle name="Total 2 5 3 27" xfId="41411" xr:uid="{C00C77AF-AB29-48B6-B743-B3813B509935}"/>
    <cellStyle name="Total 2 5 3 28" xfId="41412" xr:uid="{CBA877EC-9F73-4903-9016-A22BFDB7AE5F}"/>
    <cellStyle name="Total 2 5 3 29" xfId="41413" xr:uid="{07A9DB8E-6683-40DF-A549-E08DC7C12EBF}"/>
    <cellStyle name="Total 2 5 3 3" xfId="41414" xr:uid="{F907794A-BCC8-4331-B18E-00E7C726AFE5}"/>
    <cellStyle name="Total 2 5 3 3 10" xfId="41415" xr:uid="{8A56B10C-B344-4B10-A0E2-F95ADADD1FEE}"/>
    <cellStyle name="Total 2 5 3 3 11" xfId="41416" xr:uid="{E545EE03-9F7E-419F-8BF5-0D6F4900397D}"/>
    <cellStyle name="Total 2 5 3 3 12" xfId="41417" xr:uid="{AD92A20A-7EB8-4424-B9D5-172CF1D380E2}"/>
    <cellStyle name="Total 2 5 3 3 13" xfId="41418" xr:uid="{A67D5B35-8F4C-40F8-A924-86252A5210B5}"/>
    <cellStyle name="Total 2 5 3 3 14" xfId="41419" xr:uid="{94B582C8-1825-4265-A179-7487DDABF588}"/>
    <cellStyle name="Total 2 5 3 3 15" xfId="41420" xr:uid="{D2BB84CA-3DE3-48BD-866F-23B0584CF055}"/>
    <cellStyle name="Total 2 5 3 3 16" xfId="41421" xr:uid="{69FB955A-E5F9-4AF3-8C3E-72430F9FC04A}"/>
    <cellStyle name="Total 2 5 3 3 17" xfId="41422" xr:uid="{0D64B3CB-761A-477F-B47F-CE0757F0E510}"/>
    <cellStyle name="Total 2 5 3 3 18" xfId="41423" xr:uid="{B3B66FCA-C75F-4F2C-BDC3-D7AA4126054D}"/>
    <cellStyle name="Total 2 5 3 3 19" xfId="41424" xr:uid="{8AB359A7-F7F5-4D67-B3D8-A327542F7D3D}"/>
    <cellStyle name="Total 2 5 3 3 2" xfId="41425" xr:uid="{6FDAA570-9411-4C5B-B5EA-C100C7969260}"/>
    <cellStyle name="Total 2 5 3 3 20" xfId="41426" xr:uid="{C6D488B8-879D-4EDF-B265-C65924B454EE}"/>
    <cellStyle name="Total 2 5 3 3 21" xfId="41427" xr:uid="{E2D79187-7C55-4E16-BD41-8A0061012AD8}"/>
    <cellStyle name="Total 2 5 3 3 22" xfId="41428" xr:uid="{730AA14E-41CA-4A64-880D-6B9732A859B1}"/>
    <cellStyle name="Total 2 5 3 3 23" xfId="41429" xr:uid="{42C5945C-2E6C-43DD-99F6-FF3886666BE2}"/>
    <cellStyle name="Total 2 5 3 3 24" xfId="41430" xr:uid="{32893034-265F-4887-A3B1-4AB176282BAB}"/>
    <cellStyle name="Total 2 5 3 3 25" xfId="41431" xr:uid="{D14CB69A-B72E-4E74-82F8-6D7110E7187A}"/>
    <cellStyle name="Total 2 5 3 3 26" xfId="41432" xr:uid="{4E659D01-A0D3-45F3-81EC-5C2153FE74E9}"/>
    <cellStyle name="Total 2 5 3 3 27" xfId="41433" xr:uid="{6808FF7D-F5EC-4156-99F6-7F84340BC125}"/>
    <cellStyle name="Total 2 5 3 3 28" xfId="41434" xr:uid="{B4B75863-1371-4CC4-9CED-8DED1765883F}"/>
    <cellStyle name="Total 2 5 3 3 29" xfId="41435" xr:uid="{4A48BEB4-DD5B-4A23-9EAE-7BB28DA410AD}"/>
    <cellStyle name="Total 2 5 3 3 3" xfId="41436" xr:uid="{C863EB42-7AE6-41EF-BD58-2032B2DBEF5A}"/>
    <cellStyle name="Total 2 5 3 3 30" xfId="41437" xr:uid="{B6B612B2-52BB-431E-8578-F657F8A75163}"/>
    <cellStyle name="Total 2 5 3 3 31" xfId="41438" xr:uid="{E13FDD11-2821-47C7-82AF-663ED9FDF35D}"/>
    <cellStyle name="Total 2 5 3 3 4" xfId="41439" xr:uid="{06AD3266-B988-4953-81F4-4B532BFFDA4E}"/>
    <cellStyle name="Total 2 5 3 3 5" xfId="41440" xr:uid="{88C7E6F6-6624-407D-98E2-660AA808D695}"/>
    <cellStyle name="Total 2 5 3 3 6" xfId="41441" xr:uid="{952B8A0C-7D96-49F3-84EB-0590DB4A4DEC}"/>
    <cellStyle name="Total 2 5 3 3 7" xfId="41442" xr:uid="{764978F3-6BFB-47F3-8E99-B8BF3BF77902}"/>
    <cellStyle name="Total 2 5 3 3 8" xfId="41443" xr:uid="{9A7408C6-506B-4F89-A237-691F206F6675}"/>
    <cellStyle name="Total 2 5 3 3 9" xfId="41444" xr:uid="{FF64F61B-0FEE-4961-9BE4-BD37E9E0298F}"/>
    <cellStyle name="Total 2 5 3 30" xfId="41445" xr:uid="{69BF0AFB-779E-4ED3-87E1-64F0A19EBD7D}"/>
    <cellStyle name="Total 2 5 3 31" xfId="41446" xr:uid="{A69538B6-7CCF-4A11-8441-7C16F4DB78CD}"/>
    <cellStyle name="Total 2 5 3 32" xfId="41447" xr:uid="{2F508DE6-CFC8-4E95-8BC2-45147AD393B1}"/>
    <cellStyle name="Total 2 5 3 33" xfId="41448" xr:uid="{8758F5E4-9D9F-4263-B201-D90DB2CF69FC}"/>
    <cellStyle name="Total 2 5 3 4" xfId="41449" xr:uid="{4C530C9E-D5FA-449C-9A5C-628A8ECD7778}"/>
    <cellStyle name="Total 2 5 3 5" xfId="41450" xr:uid="{3293BE8E-05BD-4C22-B9F5-7F16C0322023}"/>
    <cellStyle name="Total 2 5 3 6" xfId="41451" xr:uid="{1DCFE152-61B1-41F5-9E5B-D596B686FB99}"/>
    <cellStyle name="Total 2 5 3 7" xfId="41452" xr:uid="{5CFE0D4B-A259-4220-B940-51DCA01D35EB}"/>
    <cellStyle name="Total 2 5 3 8" xfId="41453" xr:uid="{2A84CD7C-C501-4589-90A2-4D4E722BB9EF}"/>
    <cellStyle name="Total 2 5 3 9" xfId="41454" xr:uid="{01871313-D099-4D3B-8763-579657059E92}"/>
    <cellStyle name="Total 2 5 30" xfId="41455" xr:uid="{CCC51067-B2CA-4A31-A08B-535F640FC72D}"/>
    <cellStyle name="Total 2 5 31" xfId="41456" xr:uid="{EE72B411-2074-479F-AE22-F7F179D7B9F6}"/>
    <cellStyle name="Total 2 5 32" xfId="41457" xr:uid="{4F74AD06-42E3-4A0D-8FCD-43ADA03074F1}"/>
    <cellStyle name="Total 2 5 33" xfId="41458" xr:uid="{7EBDEB58-686B-4367-A1FA-6CEB7392B198}"/>
    <cellStyle name="Total 2 5 34" xfId="41459" xr:uid="{77E023F1-2B3E-4EEC-8923-897EB684D77A}"/>
    <cellStyle name="Total 2 5 35" xfId="41460" xr:uid="{98A81EFF-B338-4A56-B8BC-E4B2FD830A2C}"/>
    <cellStyle name="Total 2 5 36" xfId="41461" xr:uid="{0B4D0CAE-DCEB-4892-9600-E38907FF6716}"/>
    <cellStyle name="Total 2 5 37" xfId="41462" xr:uid="{308A1F8E-2B8D-41C8-A6E0-FC2D3F20EFCD}"/>
    <cellStyle name="Total 2 5 4" xfId="41463" xr:uid="{BCB87862-7D0D-4C68-9680-E1628F75EA62}"/>
    <cellStyle name="Total 2 5 4 10" xfId="41464" xr:uid="{2180F7E4-34C7-4556-A51B-F0497CF3E44B}"/>
    <cellStyle name="Total 2 5 4 11" xfId="41465" xr:uid="{FECB8E4A-9099-44BA-A29E-750249786075}"/>
    <cellStyle name="Total 2 5 4 12" xfId="41466" xr:uid="{A5212B63-F52D-42E1-A87C-8325995ED2C1}"/>
    <cellStyle name="Total 2 5 4 13" xfId="41467" xr:uid="{F30AFEFB-C6F2-42F4-BFD3-BB80B940FAB3}"/>
    <cellStyle name="Total 2 5 4 14" xfId="41468" xr:uid="{AC6E65B8-7EB9-4C05-8F7E-2E17E704D712}"/>
    <cellStyle name="Total 2 5 4 15" xfId="41469" xr:uid="{852C8485-6E21-4C99-8696-803C2EF87895}"/>
    <cellStyle name="Total 2 5 4 16" xfId="41470" xr:uid="{89FFA7C3-74A1-447F-ACC9-835BC7C916F8}"/>
    <cellStyle name="Total 2 5 4 17" xfId="41471" xr:uid="{D35C3415-03AF-488D-AA16-C2A8D3C89B3A}"/>
    <cellStyle name="Total 2 5 4 18" xfId="41472" xr:uid="{2C850081-23E1-4CF0-AB1B-C30DCCB47D29}"/>
    <cellStyle name="Total 2 5 4 19" xfId="41473" xr:uid="{24B2C5A5-B79C-4AB6-869F-50B42377DB90}"/>
    <cellStyle name="Total 2 5 4 2" xfId="41474" xr:uid="{BEFE5537-E0B8-48DA-B26F-62568A9D057A}"/>
    <cellStyle name="Total 2 5 4 2 10" xfId="41475" xr:uid="{8C820816-B790-4805-BB4C-B2F3584573F0}"/>
    <cellStyle name="Total 2 5 4 2 11" xfId="41476" xr:uid="{6F6FB9C6-81B0-4AF1-9241-BD2B8CAF6875}"/>
    <cellStyle name="Total 2 5 4 2 12" xfId="41477" xr:uid="{A122D788-DCBC-44D5-9C36-89C7DD018BAA}"/>
    <cellStyle name="Total 2 5 4 2 13" xfId="41478" xr:uid="{8758C006-48A0-4B75-8136-AB92ADBCF5CA}"/>
    <cellStyle name="Total 2 5 4 2 14" xfId="41479" xr:uid="{B0407CD0-FF56-4777-9EE1-0DDD1A2F6C8A}"/>
    <cellStyle name="Total 2 5 4 2 15" xfId="41480" xr:uid="{A502D3C6-F038-4798-AE20-864AF2A56F6A}"/>
    <cellStyle name="Total 2 5 4 2 16" xfId="41481" xr:uid="{6FA669D3-1404-4FF4-9256-B77ABBD7DCAF}"/>
    <cellStyle name="Total 2 5 4 2 17" xfId="41482" xr:uid="{FD26F06B-5BF0-4430-8B4E-34EF6A5C7A9F}"/>
    <cellStyle name="Total 2 5 4 2 18" xfId="41483" xr:uid="{708BEB1F-2059-439C-8A28-3140076EA96C}"/>
    <cellStyle name="Total 2 5 4 2 19" xfId="41484" xr:uid="{5E613740-504E-4C39-9381-3836687CD0B6}"/>
    <cellStyle name="Total 2 5 4 2 2" xfId="41485" xr:uid="{C41920A5-7544-414D-A4CF-03D9EAF8209F}"/>
    <cellStyle name="Total 2 5 4 2 20" xfId="41486" xr:uid="{B230350A-F830-401C-B573-1B078512E585}"/>
    <cellStyle name="Total 2 5 4 2 21" xfId="41487" xr:uid="{9A8FA187-25F5-47AD-91EB-E4BFD968F159}"/>
    <cellStyle name="Total 2 5 4 2 22" xfId="41488" xr:uid="{15AA725B-93D3-4344-9313-3576F7FC2D9F}"/>
    <cellStyle name="Total 2 5 4 2 23" xfId="41489" xr:uid="{06C3C64A-F11F-4BC7-A0C4-28B5569CF1DC}"/>
    <cellStyle name="Total 2 5 4 2 24" xfId="41490" xr:uid="{3A762932-66C0-42BA-90BC-5E7D9BC35302}"/>
    <cellStyle name="Total 2 5 4 2 25" xfId="41491" xr:uid="{3985253B-A418-422D-A728-B822A77165E9}"/>
    <cellStyle name="Total 2 5 4 2 26" xfId="41492" xr:uid="{79C1C424-71F9-4FB1-8EB0-6D7BCDD97272}"/>
    <cellStyle name="Total 2 5 4 2 27" xfId="41493" xr:uid="{AC6A97F0-995F-4A0B-9B94-9949D0A9F4B9}"/>
    <cellStyle name="Total 2 5 4 2 28" xfId="41494" xr:uid="{C27259AF-673A-41A8-81BA-58AD0E78F741}"/>
    <cellStyle name="Total 2 5 4 2 29" xfId="41495" xr:uid="{B7CDD217-4C96-4586-AFB2-2372BEAD995B}"/>
    <cellStyle name="Total 2 5 4 2 3" xfId="41496" xr:uid="{E2CD2022-2367-45A5-97FE-916CE3F000A3}"/>
    <cellStyle name="Total 2 5 4 2 30" xfId="41497" xr:uid="{09580DFE-722A-48AF-85DD-76D3C5599761}"/>
    <cellStyle name="Total 2 5 4 2 31" xfId="41498" xr:uid="{E9017320-F361-470E-BBB3-FCE73F31CDCA}"/>
    <cellStyle name="Total 2 5 4 2 4" xfId="41499" xr:uid="{199E7F2B-BF5C-44A4-BC83-28021B0F1AF6}"/>
    <cellStyle name="Total 2 5 4 2 5" xfId="41500" xr:uid="{DEF96259-5B5A-4BE4-B397-782662F3B7FC}"/>
    <cellStyle name="Total 2 5 4 2 6" xfId="41501" xr:uid="{07A0051B-114A-4760-A8B2-BEFFB5FDC54E}"/>
    <cellStyle name="Total 2 5 4 2 7" xfId="41502" xr:uid="{137F9666-6E78-44A8-8A5D-56BE2DC2B64F}"/>
    <cellStyle name="Total 2 5 4 2 8" xfId="41503" xr:uid="{DBF45008-BF4A-45BE-8F5E-E96933E6B664}"/>
    <cellStyle name="Total 2 5 4 2 9" xfId="41504" xr:uid="{4AAE1686-861A-4DA1-8D1D-4A4FC1F590E2}"/>
    <cellStyle name="Total 2 5 4 20" xfId="41505" xr:uid="{2F58BCD6-375C-48FF-B719-4751C81A652D}"/>
    <cellStyle name="Total 2 5 4 21" xfId="41506" xr:uid="{CD066D29-9904-4C60-8919-5E3AC6426217}"/>
    <cellStyle name="Total 2 5 4 22" xfId="41507" xr:uid="{002896B1-E293-4DEF-98A9-14E9BEDB8FE0}"/>
    <cellStyle name="Total 2 5 4 23" xfId="41508" xr:uid="{41D81474-B37F-4E3D-9F42-BB4B302C66A3}"/>
    <cellStyle name="Total 2 5 4 24" xfId="41509" xr:uid="{1B2E3F2A-7A38-4D69-8B00-5F91E1F457D2}"/>
    <cellStyle name="Total 2 5 4 25" xfId="41510" xr:uid="{9B2AE460-C6D3-4C93-97CA-528CC4187FA8}"/>
    <cellStyle name="Total 2 5 4 26" xfId="41511" xr:uid="{D18042D4-582C-4AAB-ABDD-75B917517EC2}"/>
    <cellStyle name="Total 2 5 4 27" xfId="41512" xr:uid="{6776E451-9750-4F40-992C-83D292F837A1}"/>
    <cellStyle name="Total 2 5 4 28" xfId="41513" xr:uid="{BC4B2CF7-2159-4A98-B0E5-A01958F0F2EF}"/>
    <cellStyle name="Total 2 5 4 29" xfId="41514" xr:uid="{8EDEC3FA-FEB6-492E-957F-71147BF23F7A}"/>
    <cellStyle name="Total 2 5 4 3" xfId="41515" xr:uid="{DBB58AC5-88AB-44A0-9135-86D263446324}"/>
    <cellStyle name="Total 2 5 4 3 10" xfId="41516" xr:uid="{D25AD26E-A248-42E7-93AD-4FE16000A5ED}"/>
    <cellStyle name="Total 2 5 4 3 11" xfId="41517" xr:uid="{DA8B67DF-CC9E-4D8C-8C6A-A08A938F189C}"/>
    <cellStyle name="Total 2 5 4 3 12" xfId="41518" xr:uid="{753D9B85-D8EB-46B4-830F-DCCB2563A9B6}"/>
    <cellStyle name="Total 2 5 4 3 13" xfId="41519" xr:uid="{7C2503BD-BEF5-4E49-B9FA-710280AA3BF2}"/>
    <cellStyle name="Total 2 5 4 3 14" xfId="41520" xr:uid="{3560DB9B-7331-423B-8A7F-2F127DC4818B}"/>
    <cellStyle name="Total 2 5 4 3 15" xfId="41521" xr:uid="{A4564A96-E88A-468E-9D0F-02FE526FF7F0}"/>
    <cellStyle name="Total 2 5 4 3 16" xfId="41522" xr:uid="{0615B2BE-15FC-4A68-8183-CC81718ABDD5}"/>
    <cellStyle name="Total 2 5 4 3 17" xfId="41523" xr:uid="{40795ACE-027C-47A3-81F3-298B623002EB}"/>
    <cellStyle name="Total 2 5 4 3 18" xfId="41524" xr:uid="{EE91B07D-EC56-4FEF-BB6B-03F669B04785}"/>
    <cellStyle name="Total 2 5 4 3 19" xfId="41525" xr:uid="{AEE3F7DF-2908-428A-8E7F-79AF899FF9ED}"/>
    <cellStyle name="Total 2 5 4 3 2" xfId="41526" xr:uid="{3BADD52C-079E-410F-A261-75FE8EB08FB0}"/>
    <cellStyle name="Total 2 5 4 3 20" xfId="41527" xr:uid="{BF0F4F18-6956-45E1-BBB8-27B150FCD2E8}"/>
    <cellStyle name="Total 2 5 4 3 21" xfId="41528" xr:uid="{CD1963C9-AB85-469E-9D48-5EF01075E4CA}"/>
    <cellStyle name="Total 2 5 4 3 22" xfId="41529" xr:uid="{7C993C84-CB06-499C-9058-2F30F2A8E571}"/>
    <cellStyle name="Total 2 5 4 3 23" xfId="41530" xr:uid="{D0121BBE-55E6-40D4-8878-DE165E56FF80}"/>
    <cellStyle name="Total 2 5 4 3 24" xfId="41531" xr:uid="{5A02156F-E2A8-421F-A498-AF1AA25341F3}"/>
    <cellStyle name="Total 2 5 4 3 25" xfId="41532" xr:uid="{02DF8650-0090-4A8D-8716-1A56F1AE51A1}"/>
    <cellStyle name="Total 2 5 4 3 26" xfId="41533" xr:uid="{29F8D457-9E67-4F6B-9479-F39440BCC394}"/>
    <cellStyle name="Total 2 5 4 3 27" xfId="41534" xr:uid="{EBCB1A8E-38E7-4A6A-AC0F-D7B50279F4F8}"/>
    <cellStyle name="Total 2 5 4 3 28" xfId="41535" xr:uid="{3F4D156A-01C7-4AB3-98D9-F949A1810505}"/>
    <cellStyle name="Total 2 5 4 3 29" xfId="41536" xr:uid="{E33848E0-DCD7-4F49-AB94-0AEF9E6E708E}"/>
    <cellStyle name="Total 2 5 4 3 3" xfId="41537" xr:uid="{CBF4387A-042C-439B-B800-782A74911D36}"/>
    <cellStyle name="Total 2 5 4 3 30" xfId="41538" xr:uid="{AE114A87-5948-44B0-B572-43D989F5AE4E}"/>
    <cellStyle name="Total 2 5 4 3 31" xfId="41539" xr:uid="{5712E7CE-909B-4ECD-8FDC-11653E9296B4}"/>
    <cellStyle name="Total 2 5 4 3 4" xfId="41540" xr:uid="{D38F9BF7-8E97-4C8B-801C-B9FD74B8E4EC}"/>
    <cellStyle name="Total 2 5 4 3 5" xfId="41541" xr:uid="{D0C62ED0-A543-4E48-9AD8-8AD076E5D0B3}"/>
    <cellStyle name="Total 2 5 4 3 6" xfId="41542" xr:uid="{FD99922A-B9D1-403B-8506-44BD5AA44D59}"/>
    <cellStyle name="Total 2 5 4 3 7" xfId="41543" xr:uid="{CDD36078-010F-4717-B987-53A03ED4AEC8}"/>
    <cellStyle name="Total 2 5 4 3 8" xfId="41544" xr:uid="{9E7DA6A8-4C23-425E-BD57-5D0272C47D18}"/>
    <cellStyle name="Total 2 5 4 3 9" xfId="41545" xr:uid="{63EAAF31-288F-4934-9E6E-38F0FB32356C}"/>
    <cellStyle name="Total 2 5 4 30" xfId="41546" xr:uid="{F200CD1D-AF94-40B5-98AB-8372F9FA66E3}"/>
    <cellStyle name="Total 2 5 4 31" xfId="41547" xr:uid="{2E13C17B-800A-4E38-BF81-1EC670F14B6E}"/>
    <cellStyle name="Total 2 5 4 32" xfId="41548" xr:uid="{F17EDF3A-9E12-4B89-A049-F3268A7F8178}"/>
    <cellStyle name="Total 2 5 4 33" xfId="41549" xr:uid="{B484EDD2-8E0A-4EA9-9F0B-7EE9708F9A98}"/>
    <cellStyle name="Total 2 5 4 4" xfId="41550" xr:uid="{1C0425C5-4AD7-4989-89A4-6B1588055784}"/>
    <cellStyle name="Total 2 5 4 5" xfId="41551" xr:uid="{E7C75885-32CC-4D61-A174-50C3C2D8E327}"/>
    <cellStyle name="Total 2 5 4 6" xfId="41552" xr:uid="{C5A4796B-D1DD-4849-9EF2-86EA20CCDBE7}"/>
    <cellStyle name="Total 2 5 4 7" xfId="41553" xr:uid="{4580B4DA-25DC-4CEE-9183-55E626E7B7B5}"/>
    <cellStyle name="Total 2 5 4 8" xfId="41554" xr:uid="{2C1A91D1-1233-49F9-A671-19829156C06D}"/>
    <cellStyle name="Total 2 5 4 9" xfId="41555" xr:uid="{41D0FC70-21AE-4001-9606-DA20242E294D}"/>
    <cellStyle name="Total 2 5 5" xfId="41556" xr:uid="{1D0366AA-64F9-44AB-9115-E64EE3E11390}"/>
    <cellStyle name="Total 2 5 5 10" xfId="41557" xr:uid="{E65EAD23-02B3-4371-B8D0-1C140E977590}"/>
    <cellStyle name="Total 2 5 5 11" xfId="41558" xr:uid="{05796C8F-8E50-4E3B-9D14-A81911DEF586}"/>
    <cellStyle name="Total 2 5 5 12" xfId="41559" xr:uid="{E5211256-A9E6-457E-BBCB-E2DAF5F0DDD5}"/>
    <cellStyle name="Total 2 5 5 13" xfId="41560" xr:uid="{BD30412B-881C-4EDA-A5DD-3BB277907805}"/>
    <cellStyle name="Total 2 5 5 14" xfId="41561" xr:uid="{3D9883CB-8E50-40F2-9AC2-5ED04D9F1B03}"/>
    <cellStyle name="Total 2 5 5 15" xfId="41562" xr:uid="{7EB288A6-2035-44EC-9131-AA3BEC4E0B9A}"/>
    <cellStyle name="Total 2 5 5 16" xfId="41563" xr:uid="{CAF033FF-4C6A-4FA8-9536-0C3B0A760DED}"/>
    <cellStyle name="Total 2 5 5 17" xfId="41564" xr:uid="{429B7F2B-76E5-47F5-B1AE-CB2392D65135}"/>
    <cellStyle name="Total 2 5 5 18" xfId="41565" xr:uid="{AE0398C5-A0B8-41AA-B7B7-7BD30C97839C}"/>
    <cellStyle name="Total 2 5 5 19" xfId="41566" xr:uid="{4C45D5AE-7FCB-461E-BB95-BBA0A10764DB}"/>
    <cellStyle name="Total 2 5 5 2" xfId="41567" xr:uid="{FA06632D-0FF3-4F29-908C-F59594830378}"/>
    <cellStyle name="Total 2 5 5 2 10" xfId="41568" xr:uid="{967B91D6-73BC-488A-89DC-97CCD1CA431A}"/>
    <cellStyle name="Total 2 5 5 2 11" xfId="41569" xr:uid="{8B7DAD29-E4E0-4FD6-AE7E-1483A2DB25AA}"/>
    <cellStyle name="Total 2 5 5 2 12" xfId="41570" xr:uid="{E8F0B8C9-F4BC-4611-AC5A-8F8E91855B50}"/>
    <cellStyle name="Total 2 5 5 2 13" xfId="41571" xr:uid="{7492C2B9-5406-407C-A3A0-85FD95521F2B}"/>
    <cellStyle name="Total 2 5 5 2 14" xfId="41572" xr:uid="{409EBB33-F9A9-4B0D-BBEE-7E66E4F93391}"/>
    <cellStyle name="Total 2 5 5 2 15" xfId="41573" xr:uid="{14F5F7A8-95F9-40A0-AFF9-1E1864CBC193}"/>
    <cellStyle name="Total 2 5 5 2 16" xfId="41574" xr:uid="{25411446-1D1A-4593-AA10-16784DE02357}"/>
    <cellStyle name="Total 2 5 5 2 17" xfId="41575" xr:uid="{644E845C-B14C-4D69-8A73-23D3E6F633B3}"/>
    <cellStyle name="Total 2 5 5 2 18" xfId="41576" xr:uid="{797F4186-9322-4514-B731-6A9D5E4B1E8B}"/>
    <cellStyle name="Total 2 5 5 2 19" xfId="41577" xr:uid="{BDE59964-8199-4720-B557-98C911238224}"/>
    <cellStyle name="Total 2 5 5 2 2" xfId="41578" xr:uid="{16BD6A24-6FA9-4F63-8532-CD63354AEBC0}"/>
    <cellStyle name="Total 2 5 5 2 20" xfId="41579" xr:uid="{162AC2E4-892D-491F-B97C-75F6777841C3}"/>
    <cellStyle name="Total 2 5 5 2 21" xfId="41580" xr:uid="{AAE11976-2BDA-4BFF-A315-ED5659218A86}"/>
    <cellStyle name="Total 2 5 5 2 22" xfId="41581" xr:uid="{572542E6-26B6-4C2F-B9F6-C7A8A1579537}"/>
    <cellStyle name="Total 2 5 5 2 23" xfId="41582" xr:uid="{6C772F3E-0681-4605-B03E-611EDB90450F}"/>
    <cellStyle name="Total 2 5 5 2 24" xfId="41583" xr:uid="{A20D37D1-C39E-4FC9-A98A-739568FE0AFC}"/>
    <cellStyle name="Total 2 5 5 2 25" xfId="41584" xr:uid="{47E6A034-7FEA-4ADD-98DD-C01A1FCBD146}"/>
    <cellStyle name="Total 2 5 5 2 26" xfId="41585" xr:uid="{702F8D72-0C8F-4B78-9780-7E6348520795}"/>
    <cellStyle name="Total 2 5 5 2 27" xfId="41586" xr:uid="{65FBA824-0808-44B7-A0A2-686CE75038CE}"/>
    <cellStyle name="Total 2 5 5 2 28" xfId="41587" xr:uid="{3789D9E3-706F-4FB6-915E-94DB3A5003CB}"/>
    <cellStyle name="Total 2 5 5 2 29" xfId="41588" xr:uid="{C22B4FDB-7F58-4C63-A7BE-EC2C97408736}"/>
    <cellStyle name="Total 2 5 5 2 3" xfId="41589" xr:uid="{99D362A0-98FE-435D-A152-ADF2B89AF416}"/>
    <cellStyle name="Total 2 5 5 2 30" xfId="41590" xr:uid="{9354859E-C387-41A7-AD1E-556DDC4C188D}"/>
    <cellStyle name="Total 2 5 5 2 31" xfId="41591" xr:uid="{E9628E4F-0D59-4BB0-97A0-479F642ED97E}"/>
    <cellStyle name="Total 2 5 5 2 4" xfId="41592" xr:uid="{44403C77-4678-4C8C-8F00-10BB451FE323}"/>
    <cellStyle name="Total 2 5 5 2 5" xfId="41593" xr:uid="{3656369C-4EEC-484B-840D-1F4E2D9D171A}"/>
    <cellStyle name="Total 2 5 5 2 6" xfId="41594" xr:uid="{84D062FE-7796-44F0-89A4-4CD4DFCF788F}"/>
    <cellStyle name="Total 2 5 5 2 7" xfId="41595" xr:uid="{05DDEE1A-6F1B-468C-8A8B-6A04F847D85B}"/>
    <cellStyle name="Total 2 5 5 2 8" xfId="41596" xr:uid="{743897EB-D4D3-4247-ACC8-B8082E3DF5AE}"/>
    <cellStyle name="Total 2 5 5 2 9" xfId="41597" xr:uid="{D05E8772-2FE9-42F8-BA4A-869322F8B197}"/>
    <cellStyle name="Total 2 5 5 20" xfId="41598" xr:uid="{5118A51B-A40A-4C4A-8EF9-ACB68F3E321E}"/>
    <cellStyle name="Total 2 5 5 21" xfId="41599" xr:uid="{86D3A380-C91B-40F5-A2BB-8BB774750CAF}"/>
    <cellStyle name="Total 2 5 5 22" xfId="41600" xr:uid="{8DB7E6C9-6154-412F-A200-5AD4446E7AEF}"/>
    <cellStyle name="Total 2 5 5 23" xfId="41601" xr:uid="{76737966-1AC6-4B25-9D85-C2DAD5781DD1}"/>
    <cellStyle name="Total 2 5 5 24" xfId="41602" xr:uid="{DC28D549-56C0-4E23-A8DC-E07A831E6336}"/>
    <cellStyle name="Total 2 5 5 25" xfId="41603" xr:uid="{20E9FEC8-19A8-4637-886B-C6D6DB1D84A2}"/>
    <cellStyle name="Total 2 5 5 26" xfId="41604" xr:uid="{E7835616-D9CE-42E0-B8CF-72460641FEED}"/>
    <cellStyle name="Total 2 5 5 27" xfId="41605" xr:uid="{A676414F-F741-473F-BD64-E12F4D882774}"/>
    <cellStyle name="Total 2 5 5 28" xfId="41606" xr:uid="{A0F80A72-2F6A-4CC4-B269-0CF321F33237}"/>
    <cellStyle name="Total 2 5 5 29" xfId="41607" xr:uid="{3C8FFC08-07C1-432B-853D-74DCC605DC0E}"/>
    <cellStyle name="Total 2 5 5 3" xfId="41608" xr:uid="{7D14AF75-B27A-415B-AC2F-F60F48901A74}"/>
    <cellStyle name="Total 2 5 5 30" xfId="41609" xr:uid="{CF7115AB-9F35-4FAB-B275-58EB97C14C79}"/>
    <cellStyle name="Total 2 5 5 31" xfId="41610" xr:uid="{D44251ED-5B29-45AD-B12D-853B85E22F09}"/>
    <cellStyle name="Total 2 5 5 32" xfId="41611" xr:uid="{CD4A2252-6EAB-4C4E-8A7E-482B53E47F8C}"/>
    <cellStyle name="Total 2 5 5 4" xfId="41612" xr:uid="{A682026B-0FCA-4F04-B144-AFA946FD2741}"/>
    <cellStyle name="Total 2 5 5 5" xfId="41613" xr:uid="{0930F04D-D338-4AA0-8399-E04F8794D1DB}"/>
    <cellStyle name="Total 2 5 5 6" xfId="41614" xr:uid="{A3E0A558-2110-4A5F-BEF9-7E57F235CD72}"/>
    <cellStyle name="Total 2 5 5 7" xfId="41615" xr:uid="{A674DD1D-6889-4E16-A612-97051475674C}"/>
    <cellStyle name="Total 2 5 5 8" xfId="41616" xr:uid="{4599BD20-DF8F-4C18-B3B2-4099C107B5AF}"/>
    <cellStyle name="Total 2 5 5 9" xfId="41617" xr:uid="{E6A96DB5-BA8F-4F27-8B21-2C3D7A26C856}"/>
    <cellStyle name="Total 2 5 6" xfId="41618" xr:uid="{29433320-5FDD-4308-8147-D59CDBE63D70}"/>
    <cellStyle name="Total 2 5 6 10" xfId="41619" xr:uid="{6012DE44-5392-4FC1-AB54-2DE829EE7D56}"/>
    <cellStyle name="Total 2 5 6 11" xfId="41620" xr:uid="{C93D4B71-9461-40FD-91ED-D060963D9999}"/>
    <cellStyle name="Total 2 5 6 12" xfId="41621" xr:uid="{1E6A7213-03F5-46F4-AECD-34FA027AF774}"/>
    <cellStyle name="Total 2 5 6 13" xfId="41622" xr:uid="{CEA864B0-0FBF-48E5-B3A5-B747828E4952}"/>
    <cellStyle name="Total 2 5 6 14" xfId="41623" xr:uid="{25FFDAE6-33FB-4BE3-9EB8-C72A9CBEBAC4}"/>
    <cellStyle name="Total 2 5 6 15" xfId="41624" xr:uid="{4096F19E-ED87-46BA-82F4-B451984341CE}"/>
    <cellStyle name="Total 2 5 6 16" xfId="41625" xr:uid="{E48DD205-2F61-43A2-BC72-84E48163FF9E}"/>
    <cellStyle name="Total 2 5 6 17" xfId="41626" xr:uid="{8D5F901B-1B8C-4B2B-A2B8-7E3DB4956339}"/>
    <cellStyle name="Total 2 5 6 18" xfId="41627" xr:uid="{0E543A11-9E6D-41DF-B6BA-50DBD9D4EE71}"/>
    <cellStyle name="Total 2 5 6 19" xfId="41628" xr:uid="{8695C5E8-79FF-4B24-BC92-CC1EA8ABCBB6}"/>
    <cellStyle name="Total 2 5 6 2" xfId="41629" xr:uid="{F23C2639-191B-4199-8086-FBF6A4C233DF}"/>
    <cellStyle name="Total 2 5 6 20" xfId="41630" xr:uid="{2873CDA8-1BB4-405F-8922-E3403B6A6B20}"/>
    <cellStyle name="Total 2 5 6 21" xfId="41631" xr:uid="{0AD73D6B-6E9D-4274-A884-11576D5D36D0}"/>
    <cellStyle name="Total 2 5 6 22" xfId="41632" xr:uid="{6E6DBD2D-8DE2-4AF1-B42D-8C9A9A5FC917}"/>
    <cellStyle name="Total 2 5 6 23" xfId="41633" xr:uid="{7857EE1E-1FBF-4A8B-9F9E-F2B11A924CA2}"/>
    <cellStyle name="Total 2 5 6 24" xfId="41634" xr:uid="{003E5A5D-7C28-4071-9938-D0A8BE1C7B72}"/>
    <cellStyle name="Total 2 5 6 25" xfId="41635" xr:uid="{F8ACA329-34DE-45B0-B7A3-51D52F9E6A64}"/>
    <cellStyle name="Total 2 5 6 26" xfId="41636" xr:uid="{F9C4ECE4-261D-44D8-B366-63F6D8AD76C1}"/>
    <cellStyle name="Total 2 5 6 27" xfId="41637" xr:uid="{398F28BF-14EB-4817-9F1E-6AD72A482741}"/>
    <cellStyle name="Total 2 5 6 28" xfId="41638" xr:uid="{FF53B0FE-6C6B-40BE-9046-0B5D85694C96}"/>
    <cellStyle name="Total 2 5 6 29" xfId="41639" xr:uid="{76F6775D-F254-4D74-AB46-7A549CF78EF4}"/>
    <cellStyle name="Total 2 5 6 3" xfId="41640" xr:uid="{D8C3F5B3-D06E-48A6-9AE3-A595701EBF9A}"/>
    <cellStyle name="Total 2 5 6 30" xfId="41641" xr:uid="{865822EF-9CB6-4DD1-8EEE-F90EC11ACFD3}"/>
    <cellStyle name="Total 2 5 6 31" xfId="41642" xr:uid="{00A241AF-9836-48C0-BFE2-7DB4358C1B35}"/>
    <cellStyle name="Total 2 5 6 4" xfId="41643" xr:uid="{991482B6-528F-467B-872C-58DA5C05BBE4}"/>
    <cellStyle name="Total 2 5 6 5" xfId="41644" xr:uid="{435AEF30-BEBD-45AA-A429-1E23C8099B6C}"/>
    <cellStyle name="Total 2 5 6 6" xfId="41645" xr:uid="{B1284F3B-CABE-4FD2-8A49-9063C02C696D}"/>
    <cellStyle name="Total 2 5 6 7" xfId="41646" xr:uid="{03FDC409-3C10-452E-B36F-48FD835D21EA}"/>
    <cellStyle name="Total 2 5 6 8" xfId="41647" xr:uid="{3510FBAA-2F75-4618-BD5D-A634EFD97653}"/>
    <cellStyle name="Total 2 5 6 9" xfId="41648" xr:uid="{D21D47B4-D4D8-4745-BE09-FDE100062DA2}"/>
    <cellStyle name="Total 2 5 7" xfId="41649" xr:uid="{5CA1B442-0BBF-45B3-9063-0F34D543D31A}"/>
    <cellStyle name="Total 2 5 7 10" xfId="41650" xr:uid="{A4660BE6-FD88-4092-A73D-81A7EE41CE40}"/>
    <cellStyle name="Total 2 5 7 11" xfId="41651" xr:uid="{396D27D6-4D0A-49C4-8A91-AF26D637F69E}"/>
    <cellStyle name="Total 2 5 7 12" xfId="41652" xr:uid="{68873D61-CDC7-4451-86A3-67715178D074}"/>
    <cellStyle name="Total 2 5 7 13" xfId="41653" xr:uid="{413FD683-22A6-4355-9A55-95B7AA7837DB}"/>
    <cellStyle name="Total 2 5 7 14" xfId="41654" xr:uid="{F8DE91AD-FFE8-44AB-8D4D-9147AD5299A7}"/>
    <cellStyle name="Total 2 5 7 15" xfId="41655" xr:uid="{D5A8285B-9D50-4569-BF3D-C3031A17D7C7}"/>
    <cellStyle name="Total 2 5 7 16" xfId="41656" xr:uid="{4CDE4938-C1D5-4534-BE70-D92E5F07AC07}"/>
    <cellStyle name="Total 2 5 7 17" xfId="41657" xr:uid="{BD0534A2-BC17-46CC-9F94-B45F90C18237}"/>
    <cellStyle name="Total 2 5 7 18" xfId="41658" xr:uid="{AFA5C596-0685-472F-940D-265EC34E115B}"/>
    <cellStyle name="Total 2 5 7 19" xfId="41659" xr:uid="{AF8DFB37-877C-476C-82ED-836D8B2C5DA6}"/>
    <cellStyle name="Total 2 5 7 2" xfId="41660" xr:uid="{60E78F1C-8716-4AAF-BA26-1A70D3B52991}"/>
    <cellStyle name="Total 2 5 7 20" xfId="41661" xr:uid="{7C072871-B810-4864-9446-E472F615E755}"/>
    <cellStyle name="Total 2 5 7 21" xfId="41662" xr:uid="{25D207C0-A99D-4A16-9F11-7324972AFF97}"/>
    <cellStyle name="Total 2 5 7 22" xfId="41663" xr:uid="{159FDFDB-9F0F-4F77-9848-96B4EE065D47}"/>
    <cellStyle name="Total 2 5 7 23" xfId="41664" xr:uid="{ACC40DA1-AD7C-4B0A-A9D6-8E223EE5818B}"/>
    <cellStyle name="Total 2 5 7 24" xfId="41665" xr:uid="{34FCA0CC-7354-4ABE-9D54-488EB14F6097}"/>
    <cellStyle name="Total 2 5 7 25" xfId="41666" xr:uid="{17ECDB3F-154C-4F41-B277-F0539456CEBC}"/>
    <cellStyle name="Total 2 5 7 26" xfId="41667" xr:uid="{59DF0C3E-AE58-4E42-9B24-B95F5A3966B0}"/>
    <cellStyle name="Total 2 5 7 27" xfId="41668" xr:uid="{FE9D10F1-27A0-4280-8DB9-DBA277F7088C}"/>
    <cellStyle name="Total 2 5 7 28" xfId="41669" xr:uid="{0E74A09B-3AEC-482E-BDA8-C4D3F04BCD9F}"/>
    <cellStyle name="Total 2 5 7 29" xfId="41670" xr:uid="{45A1685A-A4FB-4B32-A26D-08DE59AB917B}"/>
    <cellStyle name="Total 2 5 7 3" xfId="41671" xr:uid="{6963552D-D6F7-414F-83F0-E58237A569E8}"/>
    <cellStyle name="Total 2 5 7 30" xfId="41672" xr:uid="{F3F866A4-EF6B-4B1B-A9C3-0BB00BAF797C}"/>
    <cellStyle name="Total 2 5 7 31" xfId="41673" xr:uid="{2D29164A-7A1E-43C9-9FE8-14B52EFD217D}"/>
    <cellStyle name="Total 2 5 7 4" xfId="41674" xr:uid="{71AAA5F6-2D81-4FF2-AD88-EACC82DE2016}"/>
    <cellStyle name="Total 2 5 7 5" xfId="41675" xr:uid="{F020B7A8-4D0C-4290-B82B-C5E0C1B3AC48}"/>
    <cellStyle name="Total 2 5 7 6" xfId="41676" xr:uid="{61074CE8-FF2E-4AA9-8957-AE46FF8D6275}"/>
    <cellStyle name="Total 2 5 7 7" xfId="41677" xr:uid="{5EBE2142-1760-49ED-9C88-38D98143176A}"/>
    <cellStyle name="Total 2 5 7 8" xfId="41678" xr:uid="{38E03933-9354-4AF9-A914-7C488D02EB40}"/>
    <cellStyle name="Total 2 5 7 9" xfId="41679" xr:uid="{E7C7B7BD-A016-4932-AB26-B9080269ED2A}"/>
    <cellStyle name="Total 2 5 8" xfId="41680" xr:uid="{6313533A-8D86-4991-9038-F1A8CA1DF68E}"/>
    <cellStyle name="Total 2 5 9" xfId="41681" xr:uid="{9D122206-2DE5-4420-836B-B7545F334FFF}"/>
    <cellStyle name="Total 2 6" xfId="41682" xr:uid="{4F389BE6-60CD-47C2-87BD-303180361DB3}"/>
    <cellStyle name="Total 2 6 10" xfId="41683" xr:uid="{8A82C314-0658-46ED-AD20-D4DD52781502}"/>
    <cellStyle name="Total 2 6 11" xfId="41684" xr:uid="{248CBD38-8696-46CF-A361-97ADE2D1687F}"/>
    <cellStyle name="Total 2 6 12" xfId="41685" xr:uid="{44F18748-241B-41D5-9F40-8781E5F4BF1D}"/>
    <cellStyle name="Total 2 6 13" xfId="41686" xr:uid="{BEF1B008-8339-4FFE-A33D-4FF6E8586115}"/>
    <cellStyle name="Total 2 6 14" xfId="41687" xr:uid="{F60A7CBD-80E7-4E75-90A1-4068F5DAA367}"/>
    <cellStyle name="Total 2 6 15" xfId="41688" xr:uid="{0F9E26CB-7B23-4288-9F97-0EB6D836A5B0}"/>
    <cellStyle name="Total 2 6 16" xfId="41689" xr:uid="{74071268-6F83-48E1-B7B8-15BFC40425AA}"/>
    <cellStyle name="Total 2 6 17" xfId="41690" xr:uid="{3EE18892-46BD-44AE-AAA3-B587B1D70CC9}"/>
    <cellStyle name="Total 2 6 18" xfId="41691" xr:uid="{36C36D16-839B-422B-8F4D-0CF3E1A2E472}"/>
    <cellStyle name="Total 2 6 19" xfId="41692" xr:uid="{4D58CD3E-6783-42B3-BC2A-6016C551652A}"/>
    <cellStyle name="Total 2 6 2" xfId="41693" xr:uid="{72C929F7-9D2F-430A-ACA7-94A8EC56FA68}"/>
    <cellStyle name="Total 2 6 2 10" xfId="41694" xr:uid="{01000E01-DFE7-4143-A39D-508352C95AFE}"/>
    <cellStyle name="Total 2 6 2 11" xfId="41695" xr:uid="{2442A063-2B88-41B4-A268-B559CBC1E226}"/>
    <cellStyle name="Total 2 6 2 12" xfId="41696" xr:uid="{198FBF2E-BC6F-4D5C-9A40-D38ABEC31628}"/>
    <cellStyle name="Total 2 6 2 13" xfId="41697" xr:uid="{0E4F90EA-BB73-4D2C-81D8-68DC9907FEEF}"/>
    <cellStyle name="Total 2 6 2 14" xfId="41698" xr:uid="{F863B4ED-0124-4A98-9FA0-CA3E517D50EF}"/>
    <cellStyle name="Total 2 6 2 15" xfId="41699" xr:uid="{090A1F2C-80FC-4ED5-98AA-2B4E1B968D29}"/>
    <cellStyle name="Total 2 6 2 16" xfId="41700" xr:uid="{B3383940-7878-439E-A966-0634043EF0B4}"/>
    <cellStyle name="Total 2 6 2 17" xfId="41701" xr:uid="{0F0C5CE3-6379-4F0B-99DC-29B778445508}"/>
    <cellStyle name="Total 2 6 2 18" xfId="41702" xr:uid="{50E1C623-8FA8-428E-B87F-2E9385E98378}"/>
    <cellStyle name="Total 2 6 2 19" xfId="41703" xr:uid="{4194A296-FBB0-40DC-BDD0-104B5D9D0EE8}"/>
    <cellStyle name="Total 2 6 2 2" xfId="41704" xr:uid="{50EA173A-7727-40C7-B991-B96DE3C1AF5F}"/>
    <cellStyle name="Total 2 6 2 2 10" xfId="41705" xr:uid="{4DEE3F77-E5B2-4A14-9198-391315228B41}"/>
    <cellStyle name="Total 2 6 2 2 11" xfId="41706" xr:uid="{D0214C9A-8048-474C-96D0-F35B580DB014}"/>
    <cellStyle name="Total 2 6 2 2 12" xfId="41707" xr:uid="{91B2BCEE-9000-49E2-BE0F-1252E0BE87B7}"/>
    <cellStyle name="Total 2 6 2 2 13" xfId="41708" xr:uid="{DAD35839-B7D3-4E41-A5FF-8C566E709FC2}"/>
    <cellStyle name="Total 2 6 2 2 14" xfId="41709" xr:uid="{36BDD92E-5EA9-4B0C-99C8-2F0C9BCFB03D}"/>
    <cellStyle name="Total 2 6 2 2 15" xfId="41710" xr:uid="{BA94B306-A5F2-4258-B0ED-42B76307F516}"/>
    <cellStyle name="Total 2 6 2 2 16" xfId="41711" xr:uid="{DC62A9B9-2D18-48F6-84B7-4894D6B288D6}"/>
    <cellStyle name="Total 2 6 2 2 17" xfId="41712" xr:uid="{3EE91CCE-4718-435F-8117-E9AA37434CBC}"/>
    <cellStyle name="Total 2 6 2 2 18" xfId="41713" xr:uid="{1139C7E3-ED95-4C88-95FA-F81F6AD2360B}"/>
    <cellStyle name="Total 2 6 2 2 19" xfId="41714" xr:uid="{B40DF7B9-8C6B-4800-A07E-E2B3E1EFD7FF}"/>
    <cellStyle name="Total 2 6 2 2 2" xfId="41715" xr:uid="{F26DD2CC-EB6A-4763-8348-19870286AD67}"/>
    <cellStyle name="Total 2 6 2 2 2 10" xfId="41716" xr:uid="{F5201061-047E-4BA7-8FEF-04D2B367E61E}"/>
    <cellStyle name="Total 2 6 2 2 2 11" xfId="41717" xr:uid="{844FEF91-C077-4EB5-9024-CD37368A06D5}"/>
    <cellStyle name="Total 2 6 2 2 2 12" xfId="41718" xr:uid="{60B8659D-9847-4D2B-B5F2-71D482A1E522}"/>
    <cellStyle name="Total 2 6 2 2 2 13" xfId="41719" xr:uid="{12F7FFCE-93FB-44DE-9517-2916844A56D8}"/>
    <cellStyle name="Total 2 6 2 2 2 14" xfId="41720" xr:uid="{2BE544BE-E973-4867-B84C-3097C6EF94D2}"/>
    <cellStyle name="Total 2 6 2 2 2 15" xfId="41721" xr:uid="{22CA7A3A-52DC-4D0B-9AA0-D6E1B96DBECE}"/>
    <cellStyle name="Total 2 6 2 2 2 16" xfId="41722" xr:uid="{AF09F034-09C8-42FA-8AF1-122A9D48A331}"/>
    <cellStyle name="Total 2 6 2 2 2 17" xfId="41723" xr:uid="{61410B95-E00B-4FA8-869D-2724D9EFA90F}"/>
    <cellStyle name="Total 2 6 2 2 2 18" xfId="41724" xr:uid="{AB57EBCC-13E6-4DD4-889C-75D3BB694098}"/>
    <cellStyle name="Total 2 6 2 2 2 19" xfId="41725" xr:uid="{EA249AD1-0BD5-4833-9456-A6B687848C31}"/>
    <cellStyle name="Total 2 6 2 2 2 2" xfId="41726" xr:uid="{7C459564-1034-4C8F-94B3-7F2F5460291A}"/>
    <cellStyle name="Total 2 6 2 2 2 20" xfId="41727" xr:uid="{1BDF64C3-2AF0-41EF-A3A9-B3F777FA50AF}"/>
    <cellStyle name="Total 2 6 2 2 2 21" xfId="41728" xr:uid="{024BF338-F027-4AB9-9A5D-F039C241FF69}"/>
    <cellStyle name="Total 2 6 2 2 2 22" xfId="41729" xr:uid="{AD455C22-DAD4-4534-825A-4E404ACDD010}"/>
    <cellStyle name="Total 2 6 2 2 2 23" xfId="41730" xr:uid="{AC10D9BC-A4CF-46BA-937F-D733917C21A8}"/>
    <cellStyle name="Total 2 6 2 2 2 24" xfId="41731" xr:uid="{B18409CA-87F2-4357-BF73-8326B821090C}"/>
    <cellStyle name="Total 2 6 2 2 2 25" xfId="41732" xr:uid="{692966EC-1A8C-4955-A167-6B3F890ED73F}"/>
    <cellStyle name="Total 2 6 2 2 2 26" xfId="41733" xr:uid="{67F0B726-54E4-4021-B28F-628A88D01D10}"/>
    <cellStyle name="Total 2 6 2 2 2 27" xfId="41734" xr:uid="{13792287-1716-4296-9A7B-0DB530A0DC0D}"/>
    <cellStyle name="Total 2 6 2 2 2 28" xfId="41735" xr:uid="{94D8DE5E-D841-4DAA-B2AC-2FFA631A6CBD}"/>
    <cellStyle name="Total 2 6 2 2 2 29" xfId="41736" xr:uid="{58F49B36-4B35-4912-8993-4D0743654310}"/>
    <cellStyle name="Total 2 6 2 2 2 3" xfId="41737" xr:uid="{F4C7E58F-A362-486C-AA59-FB500DA862B8}"/>
    <cellStyle name="Total 2 6 2 2 2 30" xfId="41738" xr:uid="{4D883805-8AE0-4F15-9C0A-A7B75C3B0430}"/>
    <cellStyle name="Total 2 6 2 2 2 31" xfId="41739" xr:uid="{109EE05E-E7BC-409D-80E2-A996925AFFE9}"/>
    <cellStyle name="Total 2 6 2 2 2 4" xfId="41740" xr:uid="{61418DC5-D942-4F1B-8768-0B79D39F764D}"/>
    <cellStyle name="Total 2 6 2 2 2 5" xfId="41741" xr:uid="{30770151-66BD-4402-8216-B2A4D8AAA4E4}"/>
    <cellStyle name="Total 2 6 2 2 2 6" xfId="41742" xr:uid="{9B877DB9-A407-4B32-9B68-25EE739A764D}"/>
    <cellStyle name="Total 2 6 2 2 2 7" xfId="41743" xr:uid="{5D59B6EC-8025-45E5-95EE-1D707DC62C12}"/>
    <cellStyle name="Total 2 6 2 2 2 8" xfId="41744" xr:uid="{D90A9DA6-01FF-4A55-BC56-60B1A65AF787}"/>
    <cellStyle name="Total 2 6 2 2 2 9" xfId="41745" xr:uid="{A9053B67-E105-4C48-AAF3-580F5E6997D8}"/>
    <cellStyle name="Total 2 6 2 2 20" xfId="41746" xr:uid="{E001E9BF-0180-4EA1-96DF-E85D6122979C}"/>
    <cellStyle name="Total 2 6 2 2 21" xfId="41747" xr:uid="{E28E6A51-13C8-465D-A695-24A3F67D9E1D}"/>
    <cellStyle name="Total 2 6 2 2 22" xfId="41748" xr:uid="{DAE05AF8-056E-41A8-808B-E02C165DF6DF}"/>
    <cellStyle name="Total 2 6 2 2 23" xfId="41749" xr:uid="{F21BA53A-49AD-45EC-8E17-CC12D6E14EE2}"/>
    <cellStyle name="Total 2 6 2 2 24" xfId="41750" xr:uid="{E5240590-7AC9-4570-B00A-AA01AB5C061D}"/>
    <cellStyle name="Total 2 6 2 2 25" xfId="41751" xr:uid="{BDD0F9E7-B02C-4EB3-B0F3-F5DED3C1A9D9}"/>
    <cellStyle name="Total 2 6 2 2 26" xfId="41752" xr:uid="{4B8A1A19-78EF-44E0-8C1E-8427E0C956FC}"/>
    <cellStyle name="Total 2 6 2 2 27" xfId="41753" xr:uid="{33B53386-C09A-46C9-881C-D4BAF9F80F5C}"/>
    <cellStyle name="Total 2 6 2 2 28" xfId="41754" xr:uid="{A4C4BB2E-24FE-4A8F-B0EC-2189B90B8755}"/>
    <cellStyle name="Total 2 6 2 2 29" xfId="41755" xr:uid="{6E3C8ED1-2078-4CE8-8257-5A4C5A15252E}"/>
    <cellStyle name="Total 2 6 2 2 3" xfId="41756" xr:uid="{0F0C5E91-3B91-486F-AFAD-3893E3016C9B}"/>
    <cellStyle name="Total 2 6 2 2 3 10" xfId="41757" xr:uid="{C6543F92-F0C5-44CA-8803-8805D1F39F39}"/>
    <cellStyle name="Total 2 6 2 2 3 11" xfId="41758" xr:uid="{66DD08A8-4CAC-4B01-84DE-2048F77F6C6B}"/>
    <cellStyle name="Total 2 6 2 2 3 12" xfId="41759" xr:uid="{23D071B0-47B7-44C2-B1DC-F554F010149D}"/>
    <cellStyle name="Total 2 6 2 2 3 13" xfId="41760" xr:uid="{57225ACD-63A2-439B-A814-0F4846114646}"/>
    <cellStyle name="Total 2 6 2 2 3 14" xfId="41761" xr:uid="{D91C8F55-5A0C-4427-8278-81B4D7EE7C2E}"/>
    <cellStyle name="Total 2 6 2 2 3 15" xfId="41762" xr:uid="{D8C7274E-4A81-45FB-8B69-61D784452DA7}"/>
    <cellStyle name="Total 2 6 2 2 3 16" xfId="41763" xr:uid="{71568DB6-D4B1-42D6-B0B8-898F324A7D77}"/>
    <cellStyle name="Total 2 6 2 2 3 17" xfId="41764" xr:uid="{B3B4E360-DC6F-4B32-88D8-A674E275F768}"/>
    <cellStyle name="Total 2 6 2 2 3 18" xfId="41765" xr:uid="{FBFE13BC-AD8F-4FBC-B4FA-FDCDCF32C04E}"/>
    <cellStyle name="Total 2 6 2 2 3 19" xfId="41766" xr:uid="{57EAC3BC-945F-44A8-896F-CFF0B6E0F9BA}"/>
    <cellStyle name="Total 2 6 2 2 3 2" xfId="41767" xr:uid="{44A77C48-A18D-40D2-BB66-D156B137BC2E}"/>
    <cellStyle name="Total 2 6 2 2 3 20" xfId="41768" xr:uid="{5839BF36-3B56-4034-9F72-A1B2C4F4651D}"/>
    <cellStyle name="Total 2 6 2 2 3 21" xfId="41769" xr:uid="{67CEEAE7-7EAD-43E0-8FDB-71B1F26416EA}"/>
    <cellStyle name="Total 2 6 2 2 3 22" xfId="41770" xr:uid="{75E742A3-0040-4496-BC3C-E0C8250623AD}"/>
    <cellStyle name="Total 2 6 2 2 3 23" xfId="41771" xr:uid="{C4689E7A-FA0A-4B66-884F-404A9BC69055}"/>
    <cellStyle name="Total 2 6 2 2 3 24" xfId="41772" xr:uid="{278C2454-4B8E-45D5-A767-BE0604487CCE}"/>
    <cellStyle name="Total 2 6 2 2 3 25" xfId="41773" xr:uid="{8BF033CE-A291-4C97-80D8-5D53968FB0A4}"/>
    <cellStyle name="Total 2 6 2 2 3 26" xfId="41774" xr:uid="{C0CB5CF4-6B06-42C5-BB85-B8186A9103E9}"/>
    <cellStyle name="Total 2 6 2 2 3 27" xfId="41775" xr:uid="{AD3824D6-8AF0-4F2C-A7D2-9198B4121A08}"/>
    <cellStyle name="Total 2 6 2 2 3 28" xfId="41776" xr:uid="{CA72B37A-C57A-4F1C-8807-38D7E97AF56F}"/>
    <cellStyle name="Total 2 6 2 2 3 29" xfId="41777" xr:uid="{130FC97A-556D-4FDC-9B24-4A4D17B4D5F9}"/>
    <cellStyle name="Total 2 6 2 2 3 3" xfId="41778" xr:uid="{F41C1D4D-50A6-4EB1-AA8A-51CA72C10818}"/>
    <cellStyle name="Total 2 6 2 2 3 30" xfId="41779" xr:uid="{7845FEF8-F36F-4C4B-BA06-258B4EA62376}"/>
    <cellStyle name="Total 2 6 2 2 3 31" xfId="41780" xr:uid="{4B62655C-FC81-45F1-A980-8AD20C52B9D1}"/>
    <cellStyle name="Total 2 6 2 2 3 4" xfId="41781" xr:uid="{63BC084B-B954-47A2-9E78-D50B0D25B1C6}"/>
    <cellStyle name="Total 2 6 2 2 3 5" xfId="41782" xr:uid="{0171E1B5-8930-4122-AB16-75173047826E}"/>
    <cellStyle name="Total 2 6 2 2 3 6" xfId="41783" xr:uid="{54EFEBFF-6573-4990-98F2-90DDF7548189}"/>
    <cellStyle name="Total 2 6 2 2 3 7" xfId="41784" xr:uid="{E93F2C08-2769-43A0-A04E-78754B33155C}"/>
    <cellStyle name="Total 2 6 2 2 3 8" xfId="41785" xr:uid="{C25233BC-C7FD-41E1-943A-EA10F9695073}"/>
    <cellStyle name="Total 2 6 2 2 3 9" xfId="41786" xr:uid="{2D2CCA85-25CD-420C-AA39-0F943562301E}"/>
    <cellStyle name="Total 2 6 2 2 30" xfId="41787" xr:uid="{CEF8B507-6933-41F7-AD07-47AB55D99A97}"/>
    <cellStyle name="Total 2 6 2 2 31" xfId="41788" xr:uid="{D01A2D0E-A297-4541-AA27-0FF9CDA7C175}"/>
    <cellStyle name="Total 2 6 2 2 32" xfId="41789" xr:uid="{9939E518-7FAC-457E-BBE0-ADEE0970F161}"/>
    <cellStyle name="Total 2 6 2 2 33" xfId="41790" xr:uid="{5FB6B5FF-A905-4C18-859C-E0FC2F26AE1F}"/>
    <cellStyle name="Total 2 6 2 2 4" xfId="41791" xr:uid="{282F7D44-E2E8-4ECF-B057-FA5D00B71977}"/>
    <cellStyle name="Total 2 6 2 2 5" xfId="41792" xr:uid="{7294C3BA-0E43-45BC-A99D-951B90674C80}"/>
    <cellStyle name="Total 2 6 2 2 6" xfId="41793" xr:uid="{1264D319-1DA3-4A64-AAF4-2BD420A9A811}"/>
    <cellStyle name="Total 2 6 2 2 7" xfId="41794" xr:uid="{71241CFA-8610-43A6-B742-B8EF64F48E5F}"/>
    <cellStyle name="Total 2 6 2 2 8" xfId="41795" xr:uid="{E82001D4-5913-42A3-9E7B-B11C4103A066}"/>
    <cellStyle name="Total 2 6 2 2 9" xfId="41796" xr:uid="{10DB72A8-DE46-4ED0-BAE4-3783E46E92EE}"/>
    <cellStyle name="Total 2 6 2 20" xfId="41797" xr:uid="{EB6AC54D-5668-4703-94C5-5E920EE92369}"/>
    <cellStyle name="Total 2 6 2 21" xfId="41798" xr:uid="{EEC0F768-7FFE-4141-B84F-E8667EE40577}"/>
    <cellStyle name="Total 2 6 2 22" xfId="41799" xr:uid="{6A16FC99-409B-480B-81A0-07719DB2EE9B}"/>
    <cellStyle name="Total 2 6 2 23" xfId="41800" xr:uid="{1AD68885-79DE-4D8A-B3B2-02C4A5E3A5BA}"/>
    <cellStyle name="Total 2 6 2 24" xfId="41801" xr:uid="{15F8011F-1A79-4BB6-A410-3E9E44864DA9}"/>
    <cellStyle name="Total 2 6 2 25" xfId="41802" xr:uid="{13084CE5-7F94-48D8-A04D-FAF0B75139EF}"/>
    <cellStyle name="Total 2 6 2 26" xfId="41803" xr:uid="{40833362-5E04-4B2B-86D0-58F8F297CF92}"/>
    <cellStyle name="Total 2 6 2 27" xfId="41804" xr:uid="{B9F7467D-917F-4913-8946-2EC804293DE6}"/>
    <cellStyle name="Total 2 6 2 28" xfId="41805" xr:uid="{D178B331-9D22-46E3-9089-FD6D74DBB941}"/>
    <cellStyle name="Total 2 6 2 29" xfId="41806" xr:uid="{36A03390-C787-4F21-A568-CBC98CFF38D3}"/>
    <cellStyle name="Total 2 6 2 3" xfId="41807" xr:uid="{7E665E70-AB53-4EEC-BB03-B255DD79BC35}"/>
    <cellStyle name="Total 2 6 2 3 10" xfId="41808" xr:uid="{EE6DBBB6-2C13-407D-B814-8E67B32AB890}"/>
    <cellStyle name="Total 2 6 2 3 11" xfId="41809" xr:uid="{A0A4B5DE-09EC-4135-953C-4DDE7FC361B6}"/>
    <cellStyle name="Total 2 6 2 3 12" xfId="41810" xr:uid="{63744ED8-963A-476D-B2B6-D3316E6BF666}"/>
    <cellStyle name="Total 2 6 2 3 13" xfId="41811" xr:uid="{E1ADC22E-F405-4A0D-9C8B-B8F5A5E50BF2}"/>
    <cellStyle name="Total 2 6 2 3 14" xfId="41812" xr:uid="{7B2AF7A0-0CFA-4B30-AC0F-0A493D2D4BA3}"/>
    <cellStyle name="Total 2 6 2 3 15" xfId="41813" xr:uid="{D95BEFC9-45DC-4AD9-B596-A251E474B028}"/>
    <cellStyle name="Total 2 6 2 3 16" xfId="41814" xr:uid="{63B14C7B-E423-4BB8-890C-A30D4D8A41BB}"/>
    <cellStyle name="Total 2 6 2 3 17" xfId="41815" xr:uid="{92B235CA-8613-4336-9173-EDA17BCA5516}"/>
    <cellStyle name="Total 2 6 2 3 18" xfId="41816" xr:uid="{0973607B-0FD5-42E6-ADD3-372F25C39785}"/>
    <cellStyle name="Total 2 6 2 3 19" xfId="41817" xr:uid="{69D44A94-6543-449F-9242-B0531303C9A2}"/>
    <cellStyle name="Total 2 6 2 3 2" xfId="41818" xr:uid="{1DA6E890-550B-4997-A66A-B710BADAA323}"/>
    <cellStyle name="Total 2 6 2 3 2 10" xfId="41819" xr:uid="{BEE360E9-72E9-40E8-AD8E-7424DDC5E207}"/>
    <cellStyle name="Total 2 6 2 3 2 11" xfId="41820" xr:uid="{F7E310BF-B694-4A3F-A91C-8CDFA001AA35}"/>
    <cellStyle name="Total 2 6 2 3 2 12" xfId="41821" xr:uid="{692815AD-79C5-41A4-BB30-4D59AF0B313F}"/>
    <cellStyle name="Total 2 6 2 3 2 13" xfId="41822" xr:uid="{17BF6B5A-F3C7-4E8F-BEDF-63033708F106}"/>
    <cellStyle name="Total 2 6 2 3 2 14" xfId="41823" xr:uid="{7C7C9321-A715-4918-A11E-F400B5A086FD}"/>
    <cellStyle name="Total 2 6 2 3 2 15" xfId="41824" xr:uid="{6FAC265B-0051-4F00-9248-72D2B8B766C0}"/>
    <cellStyle name="Total 2 6 2 3 2 16" xfId="41825" xr:uid="{9DED2993-09DA-4DCE-8C1D-34C855ED1744}"/>
    <cellStyle name="Total 2 6 2 3 2 17" xfId="41826" xr:uid="{3A601ABF-130F-4978-8805-706AD9B81066}"/>
    <cellStyle name="Total 2 6 2 3 2 18" xfId="41827" xr:uid="{41A0170F-57EF-4AEA-8EFE-C9E12C316CC4}"/>
    <cellStyle name="Total 2 6 2 3 2 19" xfId="41828" xr:uid="{A63B782A-1893-4904-A1F4-37CB93638D81}"/>
    <cellStyle name="Total 2 6 2 3 2 2" xfId="41829" xr:uid="{7B84E679-B7F8-4CB9-A4C6-30049D434DD7}"/>
    <cellStyle name="Total 2 6 2 3 2 20" xfId="41830" xr:uid="{616BE17A-379D-4B04-9B26-7ADA994EE3FB}"/>
    <cellStyle name="Total 2 6 2 3 2 21" xfId="41831" xr:uid="{8B407C49-27BD-4263-86AE-CA30210D8634}"/>
    <cellStyle name="Total 2 6 2 3 2 22" xfId="41832" xr:uid="{8414E573-8CA5-497E-B406-0F2926079283}"/>
    <cellStyle name="Total 2 6 2 3 2 23" xfId="41833" xr:uid="{56F0B7DD-9072-446A-8119-39FCB03E4412}"/>
    <cellStyle name="Total 2 6 2 3 2 24" xfId="41834" xr:uid="{B371E7F7-2A26-42BA-B1B1-57640A61AF07}"/>
    <cellStyle name="Total 2 6 2 3 2 25" xfId="41835" xr:uid="{779C8708-26DC-4230-A06B-B53C4B5BD20A}"/>
    <cellStyle name="Total 2 6 2 3 2 26" xfId="41836" xr:uid="{563FB48F-6C72-455C-AB01-F6A1B2E4DB23}"/>
    <cellStyle name="Total 2 6 2 3 2 27" xfId="41837" xr:uid="{07E67960-D188-4665-868A-00175F3A94FB}"/>
    <cellStyle name="Total 2 6 2 3 2 28" xfId="41838" xr:uid="{FF8A976A-D9A2-4C43-ACB3-BF30A70B6DFF}"/>
    <cellStyle name="Total 2 6 2 3 2 29" xfId="41839" xr:uid="{7975D6BA-13BE-4943-8CD8-2A7B3CE26632}"/>
    <cellStyle name="Total 2 6 2 3 2 3" xfId="41840" xr:uid="{28D9044B-98F2-4BFC-9895-2E0D8A01AE40}"/>
    <cellStyle name="Total 2 6 2 3 2 30" xfId="41841" xr:uid="{C57D8B90-BC97-4BC1-8246-DBC96AFC9B78}"/>
    <cellStyle name="Total 2 6 2 3 2 31" xfId="41842" xr:uid="{6A3E5B7A-36CC-46A5-B0BB-254777E98DD6}"/>
    <cellStyle name="Total 2 6 2 3 2 4" xfId="41843" xr:uid="{5976FCAB-FF9E-4CC7-A650-5F8BBE5EA632}"/>
    <cellStyle name="Total 2 6 2 3 2 5" xfId="41844" xr:uid="{3055EBEE-7A88-456D-887F-316A3134010D}"/>
    <cellStyle name="Total 2 6 2 3 2 6" xfId="41845" xr:uid="{53739227-5048-4C36-8F81-15A736359E36}"/>
    <cellStyle name="Total 2 6 2 3 2 7" xfId="41846" xr:uid="{045F2610-F10B-40AC-874E-433F4D42281E}"/>
    <cellStyle name="Total 2 6 2 3 2 8" xfId="41847" xr:uid="{F60A80F3-F8C4-42F0-A742-F5FE7C7DB1B2}"/>
    <cellStyle name="Total 2 6 2 3 2 9" xfId="41848" xr:uid="{A968EDBE-E9D3-4150-B524-0C56A20441FC}"/>
    <cellStyle name="Total 2 6 2 3 20" xfId="41849" xr:uid="{AB687D55-27FF-49BC-B10B-D5208C99D4B4}"/>
    <cellStyle name="Total 2 6 2 3 21" xfId="41850" xr:uid="{8F2EC79A-8D3E-4F52-8DA7-D05209441E0B}"/>
    <cellStyle name="Total 2 6 2 3 22" xfId="41851" xr:uid="{5A6B6819-AC5C-481B-A274-06B271E1DCAE}"/>
    <cellStyle name="Total 2 6 2 3 23" xfId="41852" xr:uid="{8978B7B4-025A-469F-A7D4-971CC54A9259}"/>
    <cellStyle name="Total 2 6 2 3 24" xfId="41853" xr:uid="{90D60517-8170-4139-AF47-048A16D253F1}"/>
    <cellStyle name="Total 2 6 2 3 25" xfId="41854" xr:uid="{D4345397-740A-41DF-91D2-A6F826CB4C95}"/>
    <cellStyle name="Total 2 6 2 3 26" xfId="41855" xr:uid="{5E4C9675-032B-40EB-B983-E64C251F7110}"/>
    <cellStyle name="Total 2 6 2 3 27" xfId="41856" xr:uid="{BE6D1DBD-4853-42E6-9716-B36E175587EA}"/>
    <cellStyle name="Total 2 6 2 3 28" xfId="41857" xr:uid="{B4BE5AA2-6A34-441D-8ADF-7FC84AFAAF72}"/>
    <cellStyle name="Total 2 6 2 3 29" xfId="41858" xr:uid="{4944DBA6-3948-4F91-9715-A947B9FB22DC}"/>
    <cellStyle name="Total 2 6 2 3 3" xfId="41859" xr:uid="{D8A37548-9C9E-46DB-A518-5EC8C4CD947A}"/>
    <cellStyle name="Total 2 6 2 3 3 10" xfId="41860" xr:uid="{0953AB4A-7A81-4293-9C1D-5B57CEC3CCEE}"/>
    <cellStyle name="Total 2 6 2 3 3 11" xfId="41861" xr:uid="{87503414-0187-4497-AEB0-A75C14A417E4}"/>
    <cellStyle name="Total 2 6 2 3 3 12" xfId="41862" xr:uid="{575AB1D5-BADC-4449-B6DC-AC93E3F9BA78}"/>
    <cellStyle name="Total 2 6 2 3 3 13" xfId="41863" xr:uid="{DCA8F0E0-F24C-4DB1-92A9-F368914A1648}"/>
    <cellStyle name="Total 2 6 2 3 3 14" xfId="41864" xr:uid="{AFEE9351-4B34-4BFB-A7BA-3494103793E2}"/>
    <cellStyle name="Total 2 6 2 3 3 15" xfId="41865" xr:uid="{3037EA5D-2F44-4FD2-AF41-51E0B9883829}"/>
    <cellStyle name="Total 2 6 2 3 3 16" xfId="41866" xr:uid="{67D3D216-1539-425E-82A3-57DB74E31F52}"/>
    <cellStyle name="Total 2 6 2 3 3 17" xfId="41867" xr:uid="{DB52F817-A2A1-49AE-9F73-BC7046A349F7}"/>
    <cellStyle name="Total 2 6 2 3 3 18" xfId="41868" xr:uid="{CF2D99EF-6852-470F-885B-9D771146421D}"/>
    <cellStyle name="Total 2 6 2 3 3 19" xfId="41869" xr:uid="{7E466B86-C6DB-4D21-BCBB-1485C745AE5B}"/>
    <cellStyle name="Total 2 6 2 3 3 2" xfId="41870" xr:uid="{03F0291D-10DE-43ED-8E4B-BD161CF7994D}"/>
    <cellStyle name="Total 2 6 2 3 3 20" xfId="41871" xr:uid="{96B2A821-9ED8-4478-AAA8-1F9425AC61CB}"/>
    <cellStyle name="Total 2 6 2 3 3 21" xfId="41872" xr:uid="{935F0C8B-5C8D-432B-BBE3-D38C929410A3}"/>
    <cellStyle name="Total 2 6 2 3 3 22" xfId="41873" xr:uid="{54B13984-96C5-4F83-9E39-34B710C47DF5}"/>
    <cellStyle name="Total 2 6 2 3 3 23" xfId="41874" xr:uid="{EA0B4F88-7097-4E6F-BA0E-E8C2FB426446}"/>
    <cellStyle name="Total 2 6 2 3 3 24" xfId="41875" xr:uid="{BA0834EE-FD2D-4419-8D93-29006401688B}"/>
    <cellStyle name="Total 2 6 2 3 3 25" xfId="41876" xr:uid="{4FCFC854-3C35-4A8D-B689-A08AF8791F2E}"/>
    <cellStyle name="Total 2 6 2 3 3 26" xfId="41877" xr:uid="{03140BA3-9526-461B-8756-14D25145E50D}"/>
    <cellStyle name="Total 2 6 2 3 3 27" xfId="41878" xr:uid="{5D1BFB0B-7EA2-4FB9-ADF5-585064129D04}"/>
    <cellStyle name="Total 2 6 2 3 3 28" xfId="41879" xr:uid="{2238D955-F7C7-47EC-8EED-5DBB9A619BFF}"/>
    <cellStyle name="Total 2 6 2 3 3 29" xfId="41880" xr:uid="{2EC153D9-8205-41F9-A932-7568C164A7AD}"/>
    <cellStyle name="Total 2 6 2 3 3 3" xfId="41881" xr:uid="{7B45F2A3-02BE-40C7-8080-4DC6FCE87100}"/>
    <cellStyle name="Total 2 6 2 3 3 30" xfId="41882" xr:uid="{2725EE6F-32E5-4C4B-BCBB-4FF8539D4CE1}"/>
    <cellStyle name="Total 2 6 2 3 3 31" xfId="41883" xr:uid="{2C517038-D6A3-45EF-B38A-77D498CE155F}"/>
    <cellStyle name="Total 2 6 2 3 3 4" xfId="41884" xr:uid="{DEEA1053-3BAD-40CA-B174-A7AF1D6E1A3D}"/>
    <cellStyle name="Total 2 6 2 3 3 5" xfId="41885" xr:uid="{8665ACA9-DA67-49F6-B4BF-19F2ABD4A274}"/>
    <cellStyle name="Total 2 6 2 3 3 6" xfId="41886" xr:uid="{1C6EFC79-1A91-450E-9C44-9F95C067917B}"/>
    <cellStyle name="Total 2 6 2 3 3 7" xfId="41887" xr:uid="{127724B3-A646-4439-A255-151F5143A66E}"/>
    <cellStyle name="Total 2 6 2 3 3 8" xfId="41888" xr:uid="{4D66E45B-A6FE-493C-937E-CEAA84F0499F}"/>
    <cellStyle name="Total 2 6 2 3 3 9" xfId="41889" xr:uid="{3FF3F001-5477-463D-A8C0-F4DFD70800C4}"/>
    <cellStyle name="Total 2 6 2 3 30" xfId="41890" xr:uid="{B2D33251-D8E6-45CA-9A9F-2B9D84EA5DE6}"/>
    <cellStyle name="Total 2 6 2 3 31" xfId="41891" xr:uid="{5C6EA624-16DB-42DA-A8AC-55F7546BDE6D}"/>
    <cellStyle name="Total 2 6 2 3 32" xfId="41892" xr:uid="{CE5D411E-4A70-4A00-9117-B8DE5626053B}"/>
    <cellStyle name="Total 2 6 2 3 33" xfId="41893" xr:uid="{F063DE88-5A56-48EF-A564-4C962A30BA35}"/>
    <cellStyle name="Total 2 6 2 3 4" xfId="41894" xr:uid="{D6CB1465-56AE-4009-9EA7-88EF475B48C1}"/>
    <cellStyle name="Total 2 6 2 3 5" xfId="41895" xr:uid="{2E09FE14-14B4-466C-AF89-A55F9DE45D63}"/>
    <cellStyle name="Total 2 6 2 3 6" xfId="41896" xr:uid="{6EB15E1F-2B8E-4396-9775-394B3348C22A}"/>
    <cellStyle name="Total 2 6 2 3 7" xfId="41897" xr:uid="{ABBB46B3-6CCE-4E15-AFD9-52D3B78C4593}"/>
    <cellStyle name="Total 2 6 2 3 8" xfId="41898" xr:uid="{2A5A9522-EC3E-4ED6-9513-849CAE3F917D}"/>
    <cellStyle name="Total 2 6 2 3 9" xfId="41899" xr:uid="{40D00FE4-848C-43B1-ADF5-F5F948651213}"/>
    <cellStyle name="Total 2 6 2 30" xfId="41900" xr:uid="{C976BF11-B7FF-4C1C-B8BA-3F94B0448FAF}"/>
    <cellStyle name="Total 2 6 2 31" xfId="41901" xr:uid="{2184E9D5-0E43-4277-9B2B-A48EF508B7EF}"/>
    <cellStyle name="Total 2 6 2 32" xfId="41902" xr:uid="{F6814851-3CE8-4B33-87FC-5928C37B4EEF}"/>
    <cellStyle name="Total 2 6 2 33" xfId="41903" xr:uid="{7D64F826-428D-4868-A8CE-A912DC4BACD2}"/>
    <cellStyle name="Total 2 6 2 34" xfId="41904" xr:uid="{4271E465-98EF-4E5A-BD4D-E81FB406CB5C}"/>
    <cellStyle name="Total 2 6 2 35" xfId="41905" xr:uid="{343501BB-8516-4F3F-B56F-03DE1B81AECD}"/>
    <cellStyle name="Total 2 6 2 36" xfId="41906" xr:uid="{72A53A02-3EB8-460E-A563-194E91510088}"/>
    <cellStyle name="Total 2 6 2 4" xfId="41907" xr:uid="{16B8068A-8B36-4AD3-99DC-6B4F2F5201D3}"/>
    <cellStyle name="Total 2 6 2 4 10" xfId="41908" xr:uid="{6836C7D2-C578-4049-8CA0-D0FC537F2E61}"/>
    <cellStyle name="Total 2 6 2 4 11" xfId="41909" xr:uid="{61755419-5FF4-45C9-81CD-0BEA8B88AF65}"/>
    <cellStyle name="Total 2 6 2 4 12" xfId="41910" xr:uid="{B69B74E4-6B9D-495C-896B-CA19B0C5B557}"/>
    <cellStyle name="Total 2 6 2 4 13" xfId="41911" xr:uid="{DCA49DA9-ADF9-4DC6-B279-810C5FA4B20E}"/>
    <cellStyle name="Total 2 6 2 4 14" xfId="41912" xr:uid="{18A93AD5-20CF-4C50-A3AC-9D126320BBA5}"/>
    <cellStyle name="Total 2 6 2 4 15" xfId="41913" xr:uid="{018F2BDF-89A5-4E9E-A069-D23D75DB70DB}"/>
    <cellStyle name="Total 2 6 2 4 16" xfId="41914" xr:uid="{7D31DFDB-C92A-4677-8392-60CC8B9542F6}"/>
    <cellStyle name="Total 2 6 2 4 17" xfId="41915" xr:uid="{9298B921-182C-4B08-BBE4-C3AB4B8F6278}"/>
    <cellStyle name="Total 2 6 2 4 18" xfId="41916" xr:uid="{FB0DC333-A76D-4580-A6DB-35265368EA6E}"/>
    <cellStyle name="Total 2 6 2 4 19" xfId="41917" xr:uid="{8AA679B3-A044-40AB-8DBD-9192A651536F}"/>
    <cellStyle name="Total 2 6 2 4 2" xfId="41918" xr:uid="{2AE251BD-F123-4A7B-9F35-647321A78946}"/>
    <cellStyle name="Total 2 6 2 4 2 10" xfId="41919" xr:uid="{0C226866-DEE0-47AA-BF0F-9762EE51B064}"/>
    <cellStyle name="Total 2 6 2 4 2 11" xfId="41920" xr:uid="{8A1608D1-66BE-4572-8A34-775869B6732A}"/>
    <cellStyle name="Total 2 6 2 4 2 12" xfId="41921" xr:uid="{3A155EBD-3863-4895-A8AF-15C17CBC50D3}"/>
    <cellStyle name="Total 2 6 2 4 2 13" xfId="41922" xr:uid="{6CF67801-FB05-4FEB-8331-17B3FA640166}"/>
    <cellStyle name="Total 2 6 2 4 2 14" xfId="41923" xr:uid="{184CF3EE-F07D-48D0-9F40-9938BF9B1F01}"/>
    <cellStyle name="Total 2 6 2 4 2 15" xfId="41924" xr:uid="{2BEFEE06-02E4-48E4-ABA4-A91383391225}"/>
    <cellStyle name="Total 2 6 2 4 2 16" xfId="41925" xr:uid="{06875E8A-D570-4386-AF8F-6825B2F1A192}"/>
    <cellStyle name="Total 2 6 2 4 2 17" xfId="41926" xr:uid="{B929489C-BEBF-4E1E-B71F-C5C8002F5C8C}"/>
    <cellStyle name="Total 2 6 2 4 2 18" xfId="41927" xr:uid="{595B43D5-A71A-4E3C-A836-579295D68A9C}"/>
    <cellStyle name="Total 2 6 2 4 2 19" xfId="41928" xr:uid="{8D750462-4E0A-458F-9FB1-2D63012DDC60}"/>
    <cellStyle name="Total 2 6 2 4 2 2" xfId="41929" xr:uid="{B8448910-8EB7-4E45-8149-C5CFC53E6ECE}"/>
    <cellStyle name="Total 2 6 2 4 2 20" xfId="41930" xr:uid="{8EAD2B5B-ADCD-4124-9BBC-229FDCB7D959}"/>
    <cellStyle name="Total 2 6 2 4 2 21" xfId="41931" xr:uid="{990CEEC3-2182-487C-B495-47482F0E2CE8}"/>
    <cellStyle name="Total 2 6 2 4 2 22" xfId="41932" xr:uid="{1E7920CE-189F-42DD-A4F8-C34DEB912B39}"/>
    <cellStyle name="Total 2 6 2 4 2 23" xfId="41933" xr:uid="{B0399055-921A-4394-9E47-1F57701A3241}"/>
    <cellStyle name="Total 2 6 2 4 2 24" xfId="41934" xr:uid="{B1DDCAAE-D1C5-4845-B669-76BC64F63A6A}"/>
    <cellStyle name="Total 2 6 2 4 2 25" xfId="41935" xr:uid="{657A5DC7-BFCA-4290-B6E7-CBAB1C221F48}"/>
    <cellStyle name="Total 2 6 2 4 2 26" xfId="41936" xr:uid="{87235B2D-B617-42D0-9F98-7B67178249F3}"/>
    <cellStyle name="Total 2 6 2 4 2 27" xfId="41937" xr:uid="{AE40E449-441D-4D49-9856-62BF00D80B3B}"/>
    <cellStyle name="Total 2 6 2 4 2 28" xfId="41938" xr:uid="{AF105494-C7C6-4FC9-BE58-EB67A14783C0}"/>
    <cellStyle name="Total 2 6 2 4 2 29" xfId="41939" xr:uid="{392443CA-B705-4CBE-90E4-BD93C3BC0DA3}"/>
    <cellStyle name="Total 2 6 2 4 2 3" xfId="41940" xr:uid="{3C32ECE6-DAEF-4147-942B-634DCDD876DC}"/>
    <cellStyle name="Total 2 6 2 4 2 30" xfId="41941" xr:uid="{C288E09D-A2EF-4EB7-B111-7D8544522EA3}"/>
    <cellStyle name="Total 2 6 2 4 2 31" xfId="41942" xr:uid="{C088C895-3855-4A37-9531-36DD0E3F3DE0}"/>
    <cellStyle name="Total 2 6 2 4 2 4" xfId="41943" xr:uid="{86ACD1AE-6D96-4BB5-B2C8-CD0F11B1D09E}"/>
    <cellStyle name="Total 2 6 2 4 2 5" xfId="41944" xr:uid="{7116F1D9-A080-4933-9810-E3A0EE167231}"/>
    <cellStyle name="Total 2 6 2 4 2 6" xfId="41945" xr:uid="{A427B981-4E93-43C7-BD92-B3C515226895}"/>
    <cellStyle name="Total 2 6 2 4 2 7" xfId="41946" xr:uid="{EE2537D7-2DAA-4BF2-978F-B9D9E97FC051}"/>
    <cellStyle name="Total 2 6 2 4 2 8" xfId="41947" xr:uid="{CE4CB95E-1ADD-4A7A-9CF9-F203A906C8A9}"/>
    <cellStyle name="Total 2 6 2 4 2 9" xfId="41948" xr:uid="{9146D60B-E746-42A5-9854-97896039AFC0}"/>
    <cellStyle name="Total 2 6 2 4 20" xfId="41949" xr:uid="{F2CA4D8F-5814-4FBA-B757-5C08BE86F891}"/>
    <cellStyle name="Total 2 6 2 4 21" xfId="41950" xr:uid="{70EACA74-7AA0-4AF7-9C92-FCF3D100EADE}"/>
    <cellStyle name="Total 2 6 2 4 22" xfId="41951" xr:uid="{974F997D-35FA-49D4-948D-2700EF623361}"/>
    <cellStyle name="Total 2 6 2 4 23" xfId="41952" xr:uid="{D82A6AEF-B0BC-411F-B246-0284A36D74E7}"/>
    <cellStyle name="Total 2 6 2 4 24" xfId="41953" xr:uid="{9B0D7400-1F70-46C9-B449-5E44E937D31E}"/>
    <cellStyle name="Total 2 6 2 4 25" xfId="41954" xr:uid="{99B172C3-E8E6-4DBA-BA6E-E7E56F666C07}"/>
    <cellStyle name="Total 2 6 2 4 26" xfId="41955" xr:uid="{F6535973-83FC-47DA-80BD-0C9477B2547B}"/>
    <cellStyle name="Total 2 6 2 4 27" xfId="41956" xr:uid="{4704F107-2F50-4A34-94B7-40F36955B051}"/>
    <cellStyle name="Total 2 6 2 4 28" xfId="41957" xr:uid="{49BCBCF5-C702-48E4-9F85-B4D3521075BF}"/>
    <cellStyle name="Total 2 6 2 4 29" xfId="41958" xr:uid="{AE42FA7D-E5B8-4817-8FA2-2400A27882B4}"/>
    <cellStyle name="Total 2 6 2 4 3" xfId="41959" xr:uid="{A07F76F7-1945-4115-AC70-7F35C4F3DAA8}"/>
    <cellStyle name="Total 2 6 2 4 3 10" xfId="41960" xr:uid="{7F4851E8-4B41-41A9-839D-EB153180D8C3}"/>
    <cellStyle name="Total 2 6 2 4 3 11" xfId="41961" xr:uid="{C31FE475-D887-44A9-BCA1-8588B81AE937}"/>
    <cellStyle name="Total 2 6 2 4 3 12" xfId="41962" xr:uid="{A603DCD8-ACAE-41F8-B42F-B5DA81613124}"/>
    <cellStyle name="Total 2 6 2 4 3 13" xfId="41963" xr:uid="{47530C7B-E7FB-495F-90F6-13597B7832FE}"/>
    <cellStyle name="Total 2 6 2 4 3 14" xfId="41964" xr:uid="{6E5BA0E8-0874-410A-94D2-3D2C47CFD255}"/>
    <cellStyle name="Total 2 6 2 4 3 15" xfId="41965" xr:uid="{7EC98C03-A9DE-4957-A7AF-72FEAB173656}"/>
    <cellStyle name="Total 2 6 2 4 3 16" xfId="41966" xr:uid="{C6C86517-A9EA-4CDA-88F7-65B13B34F5B9}"/>
    <cellStyle name="Total 2 6 2 4 3 17" xfId="41967" xr:uid="{C4256AC1-5CDE-4715-91DE-C495EDE183D1}"/>
    <cellStyle name="Total 2 6 2 4 3 18" xfId="41968" xr:uid="{216B11E9-1997-42F2-8FB9-FBD2B9A86026}"/>
    <cellStyle name="Total 2 6 2 4 3 19" xfId="41969" xr:uid="{B62B72E2-60CC-469A-8EED-9B69E89A7593}"/>
    <cellStyle name="Total 2 6 2 4 3 2" xfId="41970" xr:uid="{32EC63DA-2D1D-4C94-806F-2ED1FB00E3BD}"/>
    <cellStyle name="Total 2 6 2 4 3 20" xfId="41971" xr:uid="{FB449F37-9ACD-41FD-B6FC-5C53AA554325}"/>
    <cellStyle name="Total 2 6 2 4 3 21" xfId="41972" xr:uid="{433DD628-0736-4FAF-869F-A1A808858ACF}"/>
    <cellStyle name="Total 2 6 2 4 3 22" xfId="41973" xr:uid="{0B6C0430-80BD-422D-BB4F-E7EB78B1FCC3}"/>
    <cellStyle name="Total 2 6 2 4 3 23" xfId="41974" xr:uid="{C77F0DF8-CF9D-445D-82EA-35F1F6DC085B}"/>
    <cellStyle name="Total 2 6 2 4 3 24" xfId="41975" xr:uid="{C46726EE-F6D8-49D0-8E6D-B30F27457A8D}"/>
    <cellStyle name="Total 2 6 2 4 3 25" xfId="41976" xr:uid="{19BE2E07-3A95-405E-B971-355DA4CEEBD7}"/>
    <cellStyle name="Total 2 6 2 4 3 26" xfId="41977" xr:uid="{5D6D8ACB-1A5C-430D-BFF1-63024C63D196}"/>
    <cellStyle name="Total 2 6 2 4 3 27" xfId="41978" xr:uid="{D0F0AF40-3EDB-439B-8A9A-9FF6D888A23C}"/>
    <cellStyle name="Total 2 6 2 4 3 28" xfId="41979" xr:uid="{37747438-74D0-4429-B101-7E0A745945E9}"/>
    <cellStyle name="Total 2 6 2 4 3 29" xfId="41980" xr:uid="{575AA6D9-2129-4FA2-97A5-054A7D216920}"/>
    <cellStyle name="Total 2 6 2 4 3 3" xfId="41981" xr:uid="{4F96A9C4-11B0-4259-A692-B277E1F0F20B}"/>
    <cellStyle name="Total 2 6 2 4 3 30" xfId="41982" xr:uid="{CA45B0E4-0966-4274-ABCE-CE9CD425AC37}"/>
    <cellStyle name="Total 2 6 2 4 3 31" xfId="41983" xr:uid="{DB72CC41-E6C8-4D24-924B-5CFC2561E954}"/>
    <cellStyle name="Total 2 6 2 4 3 4" xfId="41984" xr:uid="{F3E83A05-585C-446A-818E-CB7444016551}"/>
    <cellStyle name="Total 2 6 2 4 3 5" xfId="41985" xr:uid="{F2669F6C-389E-4C40-8011-33945E830E07}"/>
    <cellStyle name="Total 2 6 2 4 3 6" xfId="41986" xr:uid="{24D33FCC-2E4A-41F2-8C5B-9B02A9E19C11}"/>
    <cellStyle name="Total 2 6 2 4 3 7" xfId="41987" xr:uid="{2E42B2DA-44ED-4AAD-A9F5-77D6ABCF414B}"/>
    <cellStyle name="Total 2 6 2 4 3 8" xfId="41988" xr:uid="{2E283957-3657-45DD-87A8-B74B22FB57DB}"/>
    <cellStyle name="Total 2 6 2 4 3 9" xfId="41989" xr:uid="{31BA4A1C-C86F-4225-8E3F-E2E84BCAC657}"/>
    <cellStyle name="Total 2 6 2 4 30" xfId="41990" xr:uid="{715196B0-0ED4-45E6-95EF-230AD6BE3F70}"/>
    <cellStyle name="Total 2 6 2 4 31" xfId="41991" xr:uid="{392A4619-1B7D-44FB-AFBC-2175281673AE}"/>
    <cellStyle name="Total 2 6 2 4 32" xfId="41992" xr:uid="{D47414F4-F7A7-4A3C-9420-893AB9E4B763}"/>
    <cellStyle name="Total 2 6 2 4 33" xfId="41993" xr:uid="{19BFDB5E-488D-432D-A568-47D9D0D5FD77}"/>
    <cellStyle name="Total 2 6 2 4 4" xfId="41994" xr:uid="{4F139739-4A45-48B6-BE10-AFFCA264AC65}"/>
    <cellStyle name="Total 2 6 2 4 5" xfId="41995" xr:uid="{6B5298A6-E154-4223-8DD9-B9BEC549684E}"/>
    <cellStyle name="Total 2 6 2 4 6" xfId="41996" xr:uid="{E6ECB20C-E487-48B3-92B0-0C847D13E491}"/>
    <cellStyle name="Total 2 6 2 4 7" xfId="41997" xr:uid="{3228BF26-7982-44B6-8D3A-14E5F2EDC0A3}"/>
    <cellStyle name="Total 2 6 2 4 8" xfId="41998" xr:uid="{2ADD008A-2F7A-429C-B2B9-ED28EC7CAF50}"/>
    <cellStyle name="Total 2 6 2 4 9" xfId="41999" xr:uid="{28C49DB8-F0C1-47A6-AAC5-87C852EBE8A3}"/>
    <cellStyle name="Total 2 6 2 5" xfId="42000" xr:uid="{4DBC53AE-F9CE-485B-B75C-F0A97F2B3D8B}"/>
    <cellStyle name="Total 2 6 2 5 10" xfId="42001" xr:uid="{C13C268D-B425-4F73-8F4B-287E08405210}"/>
    <cellStyle name="Total 2 6 2 5 11" xfId="42002" xr:uid="{34FA7E37-2771-4D47-9320-31B6352CF21A}"/>
    <cellStyle name="Total 2 6 2 5 12" xfId="42003" xr:uid="{64E0366C-E4A2-4409-A7E8-5C9732101A49}"/>
    <cellStyle name="Total 2 6 2 5 13" xfId="42004" xr:uid="{2B91187E-B3C5-4A7D-A8C6-D7D7CFCD57B9}"/>
    <cellStyle name="Total 2 6 2 5 14" xfId="42005" xr:uid="{19661F79-FF94-4060-A577-2333D53D26A0}"/>
    <cellStyle name="Total 2 6 2 5 15" xfId="42006" xr:uid="{C08D0D08-FDE0-46C8-A2F6-E1A6A7BCA942}"/>
    <cellStyle name="Total 2 6 2 5 16" xfId="42007" xr:uid="{D03CBA3E-41E7-43AC-B16A-5530F3C427FF}"/>
    <cellStyle name="Total 2 6 2 5 17" xfId="42008" xr:uid="{F4E254DC-3AA1-4494-8C33-2468857C3B22}"/>
    <cellStyle name="Total 2 6 2 5 18" xfId="42009" xr:uid="{43238C44-8CA6-42FB-9953-F02199F2D3BF}"/>
    <cellStyle name="Total 2 6 2 5 19" xfId="42010" xr:uid="{F8D94B10-4C01-4F08-9513-C3B7765FB74D}"/>
    <cellStyle name="Total 2 6 2 5 2" xfId="42011" xr:uid="{772464C5-801E-4026-B563-3A2F32E71992}"/>
    <cellStyle name="Total 2 6 2 5 20" xfId="42012" xr:uid="{277A80D0-4624-44FE-8A17-B06441551F49}"/>
    <cellStyle name="Total 2 6 2 5 21" xfId="42013" xr:uid="{61A8CD89-B4FF-4384-94C9-98CBDB70F27A}"/>
    <cellStyle name="Total 2 6 2 5 22" xfId="42014" xr:uid="{0B441BBC-B001-4A06-8DE9-762FE9753240}"/>
    <cellStyle name="Total 2 6 2 5 23" xfId="42015" xr:uid="{27C863CA-B2B7-4DB0-AEC9-D5FA5775131C}"/>
    <cellStyle name="Total 2 6 2 5 24" xfId="42016" xr:uid="{03C4F413-8CF7-49CF-B87A-A01CB66E24AE}"/>
    <cellStyle name="Total 2 6 2 5 25" xfId="42017" xr:uid="{AF0D36A2-581B-494F-9054-0E5D23963C93}"/>
    <cellStyle name="Total 2 6 2 5 26" xfId="42018" xr:uid="{721099BD-7F71-4CC6-9004-A53465472718}"/>
    <cellStyle name="Total 2 6 2 5 27" xfId="42019" xr:uid="{43DFA7FD-92D2-4B69-939D-F74AF0126739}"/>
    <cellStyle name="Total 2 6 2 5 28" xfId="42020" xr:uid="{3CD5347A-82FD-459E-901F-B010838BB2E7}"/>
    <cellStyle name="Total 2 6 2 5 29" xfId="42021" xr:uid="{556E8127-7E6A-4678-A548-792C529A5CC0}"/>
    <cellStyle name="Total 2 6 2 5 3" xfId="42022" xr:uid="{C510221B-7FC8-473F-BEB3-979BA3FA74C1}"/>
    <cellStyle name="Total 2 6 2 5 30" xfId="42023" xr:uid="{B13D4026-3E6C-4E7E-A60D-5783D4324A1E}"/>
    <cellStyle name="Total 2 6 2 5 31" xfId="42024" xr:uid="{BC9FF413-9D24-46A2-A1A1-F0BB62750DE5}"/>
    <cellStyle name="Total 2 6 2 5 4" xfId="42025" xr:uid="{257F7BF8-3916-4726-846D-78087C191E7F}"/>
    <cellStyle name="Total 2 6 2 5 5" xfId="42026" xr:uid="{974E7D2F-157D-4E55-BFA7-1112B626234C}"/>
    <cellStyle name="Total 2 6 2 5 6" xfId="42027" xr:uid="{7280F7F8-F55E-4A7B-8B3F-BF6181C6061A}"/>
    <cellStyle name="Total 2 6 2 5 7" xfId="42028" xr:uid="{885C8764-116C-41E1-9FA7-1AAEED37A9FE}"/>
    <cellStyle name="Total 2 6 2 5 8" xfId="42029" xr:uid="{61D2014E-9C54-4E79-AA20-D80DBA2DD9EF}"/>
    <cellStyle name="Total 2 6 2 5 9" xfId="42030" xr:uid="{0E5EF329-C8EF-4AD2-91DC-B48FCA1C7AEF}"/>
    <cellStyle name="Total 2 6 2 6" xfId="42031" xr:uid="{006734C0-2C32-4483-AEB8-E83B4BBF10AF}"/>
    <cellStyle name="Total 2 6 2 6 10" xfId="42032" xr:uid="{B12BA9DD-6D98-47F9-8A5C-D82CBF88D6F4}"/>
    <cellStyle name="Total 2 6 2 6 11" xfId="42033" xr:uid="{6232CFB8-9247-4DA2-BE7B-91ADE429093D}"/>
    <cellStyle name="Total 2 6 2 6 12" xfId="42034" xr:uid="{D850C853-3143-4CDD-8270-8405A79A1321}"/>
    <cellStyle name="Total 2 6 2 6 13" xfId="42035" xr:uid="{1085F58B-30A0-48D6-B858-E306C18AF609}"/>
    <cellStyle name="Total 2 6 2 6 14" xfId="42036" xr:uid="{A94B79B5-D99B-4209-8F1B-F2CE89CA1678}"/>
    <cellStyle name="Total 2 6 2 6 15" xfId="42037" xr:uid="{311FF686-7056-4612-8A4A-BFCE094A8BAC}"/>
    <cellStyle name="Total 2 6 2 6 16" xfId="42038" xr:uid="{22675D98-0F15-4498-BB99-B0AD2A396E27}"/>
    <cellStyle name="Total 2 6 2 6 17" xfId="42039" xr:uid="{DBB93E99-058B-4DC0-8C06-F202886B0769}"/>
    <cellStyle name="Total 2 6 2 6 18" xfId="42040" xr:uid="{334C1288-01AF-496D-8956-82B11DE68DEE}"/>
    <cellStyle name="Total 2 6 2 6 19" xfId="42041" xr:uid="{7D4B8DF7-ED22-41B1-B948-EEBFDF52A985}"/>
    <cellStyle name="Total 2 6 2 6 2" xfId="42042" xr:uid="{3A54B7F4-6605-46B3-927E-5170EB4EE83B}"/>
    <cellStyle name="Total 2 6 2 6 20" xfId="42043" xr:uid="{42BF619A-DD4E-4666-A05C-1F4C0C8869A8}"/>
    <cellStyle name="Total 2 6 2 6 21" xfId="42044" xr:uid="{1D2C1D26-2089-4141-B16B-F6F3388144BE}"/>
    <cellStyle name="Total 2 6 2 6 22" xfId="42045" xr:uid="{6E6984F3-D180-41DF-B765-AB27F38F21DB}"/>
    <cellStyle name="Total 2 6 2 6 23" xfId="42046" xr:uid="{717EC40E-9879-43DF-BD43-7A072A44ED66}"/>
    <cellStyle name="Total 2 6 2 6 24" xfId="42047" xr:uid="{14A87B66-C03B-4A98-B555-B11F9439D23F}"/>
    <cellStyle name="Total 2 6 2 6 25" xfId="42048" xr:uid="{04414CB5-D52E-4BB3-9016-50DA357084E8}"/>
    <cellStyle name="Total 2 6 2 6 26" xfId="42049" xr:uid="{37205AEE-0DA8-421E-98D3-E64560E6B42E}"/>
    <cellStyle name="Total 2 6 2 6 27" xfId="42050" xr:uid="{78835C3C-5352-4870-A812-4DF7437A1D78}"/>
    <cellStyle name="Total 2 6 2 6 28" xfId="42051" xr:uid="{944142A6-D645-4825-9799-1FBB344B31B1}"/>
    <cellStyle name="Total 2 6 2 6 29" xfId="42052" xr:uid="{3AFDAA83-FE73-431A-BC37-1B43873B3C9B}"/>
    <cellStyle name="Total 2 6 2 6 3" xfId="42053" xr:uid="{AD590962-A210-4E7D-8BA4-123FFBBCC15B}"/>
    <cellStyle name="Total 2 6 2 6 30" xfId="42054" xr:uid="{9DC0D305-D0BA-4F17-8AD7-D434F7EA935F}"/>
    <cellStyle name="Total 2 6 2 6 31" xfId="42055" xr:uid="{2B2743C4-0805-4CE6-8986-19DE6C4E12AB}"/>
    <cellStyle name="Total 2 6 2 6 4" xfId="42056" xr:uid="{863BBFD6-0B00-47CB-99A0-D9DEE1D4B546}"/>
    <cellStyle name="Total 2 6 2 6 5" xfId="42057" xr:uid="{A3CE50F7-70BC-4315-A6C3-586EF26CFE71}"/>
    <cellStyle name="Total 2 6 2 6 6" xfId="42058" xr:uid="{B2009045-4370-4176-9095-AD980D2414BA}"/>
    <cellStyle name="Total 2 6 2 6 7" xfId="42059" xr:uid="{34E28953-1023-4A53-B2E0-0CDA9B559137}"/>
    <cellStyle name="Total 2 6 2 6 8" xfId="42060" xr:uid="{9BE61FCE-08CC-468D-BFBB-143626BAFE0F}"/>
    <cellStyle name="Total 2 6 2 6 9" xfId="42061" xr:uid="{0162EB17-248B-45EB-A634-C538142AAB59}"/>
    <cellStyle name="Total 2 6 2 7" xfId="42062" xr:uid="{EE194016-0051-4FAB-9729-A2953CAF560B}"/>
    <cellStyle name="Total 2 6 2 8" xfId="42063" xr:uid="{0C00ECE7-40B7-4266-B973-A3139589D713}"/>
    <cellStyle name="Total 2 6 2 9" xfId="42064" xr:uid="{0857791D-6718-4B00-8DFA-0472320268C9}"/>
    <cellStyle name="Total 2 6 20" xfId="42065" xr:uid="{2B8070E8-C082-4E19-ADFF-8782AFF3C980}"/>
    <cellStyle name="Total 2 6 21" xfId="42066" xr:uid="{40AD0098-6CDD-4480-BFCD-A210037BFE57}"/>
    <cellStyle name="Total 2 6 22" xfId="42067" xr:uid="{CF9159AE-8B91-45CF-AA51-62DB4917BEC0}"/>
    <cellStyle name="Total 2 6 23" xfId="42068" xr:uid="{41C02A6F-A3C9-4464-B081-39F3EC671471}"/>
    <cellStyle name="Total 2 6 24" xfId="42069" xr:uid="{72DD1A90-7BF8-40B4-A9AB-D3E96AB7B98A}"/>
    <cellStyle name="Total 2 6 25" xfId="42070" xr:uid="{3D66B93A-DB85-41AD-B7CB-84D557D607D1}"/>
    <cellStyle name="Total 2 6 26" xfId="42071" xr:uid="{EE470F44-1649-4424-A10E-B1A6F8292B56}"/>
    <cellStyle name="Total 2 6 27" xfId="42072" xr:uid="{14B29FB9-CB9A-4FFC-A5D4-65C9D160FE42}"/>
    <cellStyle name="Total 2 6 28" xfId="42073" xr:uid="{0EC999AB-F167-4C98-8E5C-BEE1A47CC07E}"/>
    <cellStyle name="Total 2 6 29" xfId="42074" xr:uid="{231CBE0E-8A71-48AB-BF72-41CD3977B528}"/>
    <cellStyle name="Total 2 6 3" xfId="42075" xr:uid="{47B37C91-B5DB-453F-B49A-135FC379FB28}"/>
    <cellStyle name="Total 2 6 3 10" xfId="42076" xr:uid="{89B6CFFB-6D2B-49D5-905F-01D3B2CD319C}"/>
    <cellStyle name="Total 2 6 3 11" xfId="42077" xr:uid="{6C17B8A7-C2A5-47D2-9B7C-61CB82282A7C}"/>
    <cellStyle name="Total 2 6 3 12" xfId="42078" xr:uid="{63BA9A48-F139-437F-83C4-815D40DF9A94}"/>
    <cellStyle name="Total 2 6 3 13" xfId="42079" xr:uid="{774B2991-2FD1-41EC-9598-9C03263B5E3F}"/>
    <cellStyle name="Total 2 6 3 14" xfId="42080" xr:uid="{36805B1D-C555-4398-B322-9BD86AB0FBFF}"/>
    <cellStyle name="Total 2 6 3 15" xfId="42081" xr:uid="{57199D18-1E1A-42F8-B52C-4427F496B816}"/>
    <cellStyle name="Total 2 6 3 16" xfId="42082" xr:uid="{6884DB00-58A5-4DC0-AEDB-3609BB16833D}"/>
    <cellStyle name="Total 2 6 3 17" xfId="42083" xr:uid="{BC1880E8-92F5-441C-8376-35D5474C27A2}"/>
    <cellStyle name="Total 2 6 3 18" xfId="42084" xr:uid="{882621FD-0DAA-4B2E-B09A-DB14FE157240}"/>
    <cellStyle name="Total 2 6 3 19" xfId="42085" xr:uid="{77403191-F3D1-4892-BF40-071CC10959D4}"/>
    <cellStyle name="Total 2 6 3 2" xfId="42086" xr:uid="{328C41EA-82B6-48AA-8860-B4F41C93E782}"/>
    <cellStyle name="Total 2 6 3 2 10" xfId="42087" xr:uid="{3EE4063A-294D-45DE-96EF-54F320DB0BD7}"/>
    <cellStyle name="Total 2 6 3 2 11" xfId="42088" xr:uid="{3DD4B69D-7F22-4D8D-A397-4DE6DE0AC13C}"/>
    <cellStyle name="Total 2 6 3 2 12" xfId="42089" xr:uid="{2C5C15F1-50C5-48BA-82EC-58748EEE5742}"/>
    <cellStyle name="Total 2 6 3 2 13" xfId="42090" xr:uid="{F4ECB584-0C0B-4AA4-AAD5-1413D34B2B1B}"/>
    <cellStyle name="Total 2 6 3 2 14" xfId="42091" xr:uid="{D339A47F-76D8-4009-9197-4E213EB4BCF7}"/>
    <cellStyle name="Total 2 6 3 2 15" xfId="42092" xr:uid="{0E1F1B3D-23C3-476B-8731-19C15596161A}"/>
    <cellStyle name="Total 2 6 3 2 16" xfId="42093" xr:uid="{0389371A-CDB1-4C26-BE38-8666CFD06FFA}"/>
    <cellStyle name="Total 2 6 3 2 17" xfId="42094" xr:uid="{6E9EF84E-3EA3-4DCC-9BDF-DDB22093D25D}"/>
    <cellStyle name="Total 2 6 3 2 18" xfId="42095" xr:uid="{5C853447-FC16-46A1-9CD7-D8650F0236C5}"/>
    <cellStyle name="Total 2 6 3 2 19" xfId="42096" xr:uid="{F784B33E-88ED-4648-89CB-7DA4E23F954D}"/>
    <cellStyle name="Total 2 6 3 2 2" xfId="42097" xr:uid="{3D6976AE-8158-44D7-8AA7-9D75527E10DF}"/>
    <cellStyle name="Total 2 6 3 2 20" xfId="42098" xr:uid="{503132F2-F077-4A74-85DF-0AFFBF03753E}"/>
    <cellStyle name="Total 2 6 3 2 21" xfId="42099" xr:uid="{0ACCFB96-A801-4B9C-AF04-7A8066CF2F54}"/>
    <cellStyle name="Total 2 6 3 2 22" xfId="42100" xr:uid="{07005701-7750-42D7-A249-8A95DE422AC7}"/>
    <cellStyle name="Total 2 6 3 2 23" xfId="42101" xr:uid="{91B84196-AE8E-4ED0-B2BA-8599A7642CA5}"/>
    <cellStyle name="Total 2 6 3 2 24" xfId="42102" xr:uid="{8C0BAA8A-FA49-47FE-AE90-71EBF4BDEDB0}"/>
    <cellStyle name="Total 2 6 3 2 25" xfId="42103" xr:uid="{B63C8FBD-22CB-4A83-8470-4488E4FCF196}"/>
    <cellStyle name="Total 2 6 3 2 26" xfId="42104" xr:uid="{F94B9E6E-FA00-4BF8-B40C-B97C918FADC8}"/>
    <cellStyle name="Total 2 6 3 2 27" xfId="42105" xr:uid="{CF4CBF4F-AD7B-4395-9287-90FC84C240CD}"/>
    <cellStyle name="Total 2 6 3 2 28" xfId="42106" xr:uid="{328F8338-2A72-48FF-BB7F-76DCFC73FA5E}"/>
    <cellStyle name="Total 2 6 3 2 29" xfId="42107" xr:uid="{DB80C027-F8C9-482E-947D-60861DE35237}"/>
    <cellStyle name="Total 2 6 3 2 3" xfId="42108" xr:uid="{E1A2E6D5-95B1-48E5-B50F-91A04208F6DC}"/>
    <cellStyle name="Total 2 6 3 2 30" xfId="42109" xr:uid="{04F70EE3-618C-473C-9526-40ABA15F73FC}"/>
    <cellStyle name="Total 2 6 3 2 31" xfId="42110" xr:uid="{8117B78A-42A2-4ABB-84E8-DFFC41D3A5E0}"/>
    <cellStyle name="Total 2 6 3 2 4" xfId="42111" xr:uid="{0BF6748D-903A-4741-AD97-DB91E0A5AB67}"/>
    <cellStyle name="Total 2 6 3 2 5" xfId="42112" xr:uid="{3E052F48-966C-486C-98E4-AE67E929E555}"/>
    <cellStyle name="Total 2 6 3 2 6" xfId="42113" xr:uid="{D9E77F26-2AA0-410B-B0C5-600536BB2ADD}"/>
    <cellStyle name="Total 2 6 3 2 7" xfId="42114" xr:uid="{5D3678E6-B1FD-495E-9218-34381FFAA05C}"/>
    <cellStyle name="Total 2 6 3 2 8" xfId="42115" xr:uid="{FA93E507-41D8-4C56-8B50-CE315F8C069D}"/>
    <cellStyle name="Total 2 6 3 2 9" xfId="42116" xr:uid="{6C023035-C80D-40F2-8320-ECC30E75E1D4}"/>
    <cellStyle name="Total 2 6 3 20" xfId="42117" xr:uid="{51E8ED8A-7184-4A0F-9042-7F02A4D66AF8}"/>
    <cellStyle name="Total 2 6 3 21" xfId="42118" xr:uid="{612753D8-E038-477E-9651-BD90494461C6}"/>
    <cellStyle name="Total 2 6 3 22" xfId="42119" xr:uid="{44AC85B9-C9AD-4722-A8EF-41AF05B309D8}"/>
    <cellStyle name="Total 2 6 3 23" xfId="42120" xr:uid="{CC3A0D79-C610-4BCD-8A15-3E897F3A68AD}"/>
    <cellStyle name="Total 2 6 3 24" xfId="42121" xr:uid="{56259C2B-D9BC-4074-B314-372C79938F13}"/>
    <cellStyle name="Total 2 6 3 25" xfId="42122" xr:uid="{628C6F45-B7C6-4556-BEF6-CC48302EA478}"/>
    <cellStyle name="Total 2 6 3 26" xfId="42123" xr:uid="{7FF196D9-1CB9-4433-AA66-CEA8335F9AA0}"/>
    <cellStyle name="Total 2 6 3 27" xfId="42124" xr:uid="{4E25A834-C0E4-4038-9370-FF60C7109BD2}"/>
    <cellStyle name="Total 2 6 3 28" xfId="42125" xr:uid="{1F87B2A8-B296-455E-896C-A857689FB1E7}"/>
    <cellStyle name="Total 2 6 3 29" xfId="42126" xr:uid="{A293A129-4014-4B5F-98A5-FF482FF925EF}"/>
    <cellStyle name="Total 2 6 3 3" xfId="42127" xr:uid="{6BB87727-4F52-4876-B100-FA0955D4836B}"/>
    <cellStyle name="Total 2 6 3 3 10" xfId="42128" xr:uid="{7C669C17-0418-4E05-BE79-471753B74845}"/>
    <cellStyle name="Total 2 6 3 3 11" xfId="42129" xr:uid="{2440D0F6-1E2D-4E2D-BEDD-4B6E415A4745}"/>
    <cellStyle name="Total 2 6 3 3 12" xfId="42130" xr:uid="{A1D0198D-446D-46D5-AF61-2C746DB582E7}"/>
    <cellStyle name="Total 2 6 3 3 13" xfId="42131" xr:uid="{881F73CF-AF8D-49A5-A9B4-1730820884FE}"/>
    <cellStyle name="Total 2 6 3 3 14" xfId="42132" xr:uid="{9A07E13D-CD5A-4E51-AEC0-B643E876BD71}"/>
    <cellStyle name="Total 2 6 3 3 15" xfId="42133" xr:uid="{0CF9287D-DBAB-43EE-BE4B-0D9E573EE50B}"/>
    <cellStyle name="Total 2 6 3 3 16" xfId="42134" xr:uid="{181EB12F-8224-4607-95BE-5F926EFFF41C}"/>
    <cellStyle name="Total 2 6 3 3 17" xfId="42135" xr:uid="{F0D14DC9-16C1-4840-AC9F-E347DF43E0B5}"/>
    <cellStyle name="Total 2 6 3 3 18" xfId="42136" xr:uid="{8C870E72-E29B-4DD4-BC17-079051AEDC1E}"/>
    <cellStyle name="Total 2 6 3 3 19" xfId="42137" xr:uid="{8B717E3B-2757-43B8-8B6D-861DEB1DC5D2}"/>
    <cellStyle name="Total 2 6 3 3 2" xfId="42138" xr:uid="{3240FAF6-92D2-456F-A8B8-745BB01533F5}"/>
    <cellStyle name="Total 2 6 3 3 20" xfId="42139" xr:uid="{C46C7655-4103-4901-949E-7CB65748FE0B}"/>
    <cellStyle name="Total 2 6 3 3 21" xfId="42140" xr:uid="{9A114615-3D6E-4647-9573-241843CE33BF}"/>
    <cellStyle name="Total 2 6 3 3 22" xfId="42141" xr:uid="{D9620F6E-1596-4129-ACD2-5ED85E5BE26F}"/>
    <cellStyle name="Total 2 6 3 3 23" xfId="42142" xr:uid="{87A72A62-E1A6-4BBC-B836-B5844C1C693F}"/>
    <cellStyle name="Total 2 6 3 3 24" xfId="42143" xr:uid="{5A7AAFDC-D3FE-4E6C-86A5-E9F911EEA167}"/>
    <cellStyle name="Total 2 6 3 3 25" xfId="42144" xr:uid="{18956BAC-A3F0-4440-B656-7A55C6B4C3D7}"/>
    <cellStyle name="Total 2 6 3 3 26" xfId="42145" xr:uid="{CCE91B5F-9707-472E-8298-B7B8A7227880}"/>
    <cellStyle name="Total 2 6 3 3 27" xfId="42146" xr:uid="{4B79883A-DB66-4AA0-AAE7-399D9C664273}"/>
    <cellStyle name="Total 2 6 3 3 28" xfId="42147" xr:uid="{722DAA55-FC05-47C0-A57F-537B2FF44B9E}"/>
    <cellStyle name="Total 2 6 3 3 29" xfId="42148" xr:uid="{B8D2107B-45AA-4934-A1AD-9878A1A03AD0}"/>
    <cellStyle name="Total 2 6 3 3 3" xfId="42149" xr:uid="{5396933C-2DD7-45ED-AB2E-AF522E61DDE2}"/>
    <cellStyle name="Total 2 6 3 3 30" xfId="42150" xr:uid="{CBDE9772-DC4E-416F-9358-A4DC5851689A}"/>
    <cellStyle name="Total 2 6 3 3 31" xfId="42151" xr:uid="{67378457-F5D9-418F-AC9E-FD47110CB1A7}"/>
    <cellStyle name="Total 2 6 3 3 4" xfId="42152" xr:uid="{5962C4E4-40CA-41E7-A180-4DD88733A20B}"/>
    <cellStyle name="Total 2 6 3 3 5" xfId="42153" xr:uid="{5CE5A1FD-3A5E-4A27-96AA-3791D15D2E89}"/>
    <cellStyle name="Total 2 6 3 3 6" xfId="42154" xr:uid="{C66552CD-0F29-488B-A3D5-E29B9324A870}"/>
    <cellStyle name="Total 2 6 3 3 7" xfId="42155" xr:uid="{BAC046B5-745B-4168-83E9-6168EC1E7663}"/>
    <cellStyle name="Total 2 6 3 3 8" xfId="42156" xr:uid="{AD2F7605-A913-4FCB-8246-02BA409C3C33}"/>
    <cellStyle name="Total 2 6 3 3 9" xfId="42157" xr:uid="{360CC80E-769D-40E8-8200-B1CE8A0145FC}"/>
    <cellStyle name="Total 2 6 3 30" xfId="42158" xr:uid="{DF4F2399-49CD-4C8F-8B56-F46D7EE98549}"/>
    <cellStyle name="Total 2 6 3 31" xfId="42159" xr:uid="{80BFA366-3A56-42EB-9E63-FB1352E2B66E}"/>
    <cellStyle name="Total 2 6 3 32" xfId="42160" xr:uid="{241408A8-0125-4282-8244-3E20482216DC}"/>
    <cellStyle name="Total 2 6 3 33" xfId="42161" xr:uid="{30426ED5-67B7-41E6-A50F-FCCCE49C8704}"/>
    <cellStyle name="Total 2 6 3 4" xfId="42162" xr:uid="{8A35B6D7-0751-4686-8555-F5E8BC23FB16}"/>
    <cellStyle name="Total 2 6 3 5" xfId="42163" xr:uid="{693A9122-21EA-44EC-ACB3-36055347BE79}"/>
    <cellStyle name="Total 2 6 3 6" xfId="42164" xr:uid="{0B2DA071-DAFE-4CBF-9369-E38A0D651544}"/>
    <cellStyle name="Total 2 6 3 7" xfId="42165" xr:uid="{59741D4D-AABE-489D-811F-9DB62BBBA426}"/>
    <cellStyle name="Total 2 6 3 8" xfId="42166" xr:uid="{34C098AC-5C07-4028-997F-202747BFDBFE}"/>
    <cellStyle name="Total 2 6 3 9" xfId="42167" xr:uid="{45141263-5A31-427A-8853-70AF79E092DA}"/>
    <cellStyle name="Total 2 6 30" xfId="42168" xr:uid="{38B170FE-2D91-4F73-A875-9CD5FBCA011A}"/>
    <cellStyle name="Total 2 6 31" xfId="42169" xr:uid="{32CD7569-C254-4F71-9B0C-D5C9A057C987}"/>
    <cellStyle name="Total 2 6 32" xfId="42170" xr:uid="{F43BCBDE-75A5-4C61-A417-902A512577BD}"/>
    <cellStyle name="Total 2 6 33" xfId="42171" xr:uid="{45EE8362-8098-4F0F-95BF-7702B5692456}"/>
    <cellStyle name="Total 2 6 34" xfId="42172" xr:uid="{6D79D81D-AA91-4D66-B746-AAF61C96458D}"/>
    <cellStyle name="Total 2 6 35" xfId="42173" xr:uid="{C819001D-0822-4BA9-8FD6-ABE390AE8AC1}"/>
    <cellStyle name="Total 2 6 36" xfId="42174" xr:uid="{2FCFB4AC-3120-4BBE-917D-D6229740FD3B}"/>
    <cellStyle name="Total 2 6 37" xfId="42175" xr:uid="{48DA3C23-5F42-4757-AFAE-B956A8A2E589}"/>
    <cellStyle name="Total 2 6 4" xfId="42176" xr:uid="{1D92C76E-16BB-4398-82FA-1A1BD32E1B5B}"/>
    <cellStyle name="Total 2 6 4 10" xfId="42177" xr:uid="{25F888BE-5C2C-4BCD-B0B0-8CE122BADD63}"/>
    <cellStyle name="Total 2 6 4 11" xfId="42178" xr:uid="{58C94E11-3AF9-48E5-8E83-76DE9AC46471}"/>
    <cellStyle name="Total 2 6 4 12" xfId="42179" xr:uid="{444B5B15-F408-47FF-A864-96F60FA4F44B}"/>
    <cellStyle name="Total 2 6 4 13" xfId="42180" xr:uid="{2CA6AB23-5C11-4A51-894A-7068E3DF6D79}"/>
    <cellStyle name="Total 2 6 4 14" xfId="42181" xr:uid="{F667D9E2-8A01-44CE-848C-0643D4DCA390}"/>
    <cellStyle name="Total 2 6 4 15" xfId="42182" xr:uid="{69D04C4B-99B3-4C39-A37F-997720B96002}"/>
    <cellStyle name="Total 2 6 4 16" xfId="42183" xr:uid="{CF5EC658-3EF2-432C-A550-40809095377D}"/>
    <cellStyle name="Total 2 6 4 17" xfId="42184" xr:uid="{5CD21E56-C65D-4EA9-B765-9986D442A675}"/>
    <cellStyle name="Total 2 6 4 18" xfId="42185" xr:uid="{0B3B3172-9AA0-4F88-9689-FAC71C555327}"/>
    <cellStyle name="Total 2 6 4 19" xfId="42186" xr:uid="{4BFFE826-9074-4D7C-8533-F14222BBF8D3}"/>
    <cellStyle name="Total 2 6 4 2" xfId="42187" xr:uid="{18267C20-1E62-485F-BAD1-489B27ECEC21}"/>
    <cellStyle name="Total 2 6 4 2 10" xfId="42188" xr:uid="{EE1B6E6D-6E1B-41F8-9A5F-28764A8AAB74}"/>
    <cellStyle name="Total 2 6 4 2 11" xfId="42189" xr:uid="{2B480752-1E1A-44F7-A752-9075F51609F1}"/>
    <cellStyle name="Total 2 6 4 2 12" xfId="42190" xr:uid="{FD5CE800-B54E-44E0-855F-A3EFFB8F41CE}"/>
    <cellStyle name="Total 2 6 4 2 13" xfId="42191" xr:uid="{C6A410BE-30CB-437E-91AA-61BFE3D2165B}"/>
    <cellStyle name="Total 2 6 4 2 14" xfId="42192" xr:uid="{5600C229-4B95-4BB7-A21E-4C21BCFC5EB5}"/>
    <cellStyle name="Total 2 6 4 2 15" xfId="42193" xr:uid="{D5EA31EC-5108-49DB-901E-3EEE1FD48079}"/>
    <cellStyle name="Total 2 6 4 2 16" xfId="42194" xr:uid="{8B9269A7-A1E7-4951-A407-B62C60EB2F4D}"/>
    <cellStyle name="Total 2 6 4 2 17" xfId="42195" xr:uid="{6CA8E117-CE0E-49D4-9171-758116DB9450}"/>
    <cellStyle name="Total 2 6 4 2 18" xfId="42196" xr:uid="{BC3F73C3-0FB7-4F04-AD7B-BF19F346A2FD}"/>
    <cellStyle name="Total 2 6 4 2 19" xfId="42197" xr:uid="{7DDF4137-7236-4DFB-8A6E-ADA888372461}"/>
    <cellStyle name="Total 2 6 4 2 2" xfId="42198" xr:uid="{1C817C92-8D4D-4529-A4C9-8CD81EE51253}"/>
    <cellStyle name="Total 2 6 4 2 20" xfId="42199" xr:uid="{D4DACE62-5C61-4096-AB40-DA3EAE1D2D06}"/>
    <cellStyle name="Total 2 6 4 2 21" xfId="42200" xr:uid="{7AF9B42C-37E8-4186-AA31-E667E23A91D5}"/>
    <cellStyle name="Total 2 6 4 2 22" xfId="42201" xr:uid="{6DAD7008-7AB9-46F8-8CE1-4A96FBCE8775}"/>
    <cellStyle name="Total 2 6 4 2 23" xfId="42202" xr:uid="{5D96D30B-E8FE-4C57-BCF2-4ACDB0943768}"/>
    <cellStyle name="Total 2 6 4 2 24" xfId="42203" xr:uid="{71C3338A-E80E-468F-8588-D48A9B429F48}"/>
    <cellStyle name="Total 2 6 4 2 25" xfId="42204" xr:uid="{3C5AA0E3-D06D-4DA7-8255-A765E6AAAE79}"/>
    <cellStyle name="Total 2 6 4 2 26" xfId="42205" xr:uid="{23524A9E-960F-4FFD-9148-DC887B8F0BAE}"/>
    <cellStyle name="Total 2 6 4 2 27" xfId="42206" xr:uid="{E224219B-45BF-4BCF-B4B2-27DD85BA444F}"/>
    <cellStyle name="Total 2 6 4 2 28" xfId="42207" xr:uid="{9B7151DF-9CE7-4F83-AD4A-039129312046}"/>
    <cellStyle name="Total 2 6 4 2 29" xfId="42208" xr:uid="{3DD8E263-851F-4DD8-A673-7A2F8C023830}"/>
    <cellStyle name="Total 2 6 4 2 3" xfId="42209" xr:uid="{394316F8-893D-4EB0-9E78-AE945829DFB8}"/>
    <cellStyle name="Total 2 6 4 2 30" xfId="42210" xr:uid="{98899308-F760-421F-8304-AB940E698842}"/>
    <cellStyle name="Total 2 6 4 2 31" xfId="42211" xr:uid="{7F909AF0-BFCE-4E25-AA55-19E089C61E5B}"/>
    <cellStyle name="Total 2 6 4 2 4" xfId="42212" xr:uid="{E6D359ED-784B-4359-BC2A-95A31758EC86}"/>
    <cellStyle name="Total 2 6 4 2 5" xfId="42213" xr:uid="{56F253B5-7FF4-407D-B00E-4D2EA46B0A37}"/>
    <cellStyle name="Total 2 6 4 2 6" xfId="42214" xr:uid="{AE1664C0-6371-4FF1-856D-7573A3EA5096}"/>
    <cellStyle name="Total 2 6 4 2 7" xfId="42215" xr:uid="{51528854-AA61-4DC0-B462-43B2AB50DBCF}"/>
    <cellStyle name="Total 2 6 4 2 8" xfId="42216" xr:uid="{2366AB7F-8EBA-4150-B92C-DABC696D5D41}"/>
    <cellStyle name="Total 2 6 4 2 9" xfId="42217" xr:uid="{9AECA176-01EA-4A71-9B1B-3B95E1526E21}"/>
    <cellStyle name="Total 2 6 4 20" xfId="42218" xr:uid="{09787B2A-CAA7-4058-B1F2-0068C8D348AB}"/>
    <cellStyle name="Total 2 6 4 21" xfId="42219" xr:uid="{C39E2380-E93C-4D4E-A9E4-58A75F2333E5}"/>
    <cellStyle name="Total 2 6 4 22" xfId="42220" xr:uid="{6DB11EAE-2160-4E9C-822A-36253A4F3F3F}"/>
    <cellStyle name="Total 2 6 4 23" xfId="42221" xr:uid="{43699EB8-51AC-4EF5-9167-04CD851E75BE}"/>
    <cellStyle name="Total 2 6 4 24" xfId="42222" xr:uid="{AEDCFA4B-D4FC-48D5-8B9F-300EB0AE0A73}"/>
    <cellStyle name="Total 2 6 4 25" xfId="42223" xr:uid="{7EB89BCA-9DEA-4F5E-A4DA-6AFCF2516369}"/>
    <cellStyle name="Total 2 6 4 26" xfId="42224" xr:uid="{E713721A-0DFA-446A-B430-B4D2D30B6BFD}"/>
    <cellStyle name="Total 2 6 4 27" xfId="42225" xr:uid="{424EB5E7-37CE-4B5B-882A-FFEC7408C20C}"/>
    <cellStyle name="Total 2 6 4 28" xfId="42226" xr:uid="{5DB8A904-08FC-42BC-92F0-C5BF6EDDE0BD}"/>
    <cellStyle name="Total 2 6 4 29" xfId="42227" xr:uid="{209B4C6B-57C9-4840-B11C-FEF9E69A8E77}"/>
    <cellStyle name="Total 2 6 4 3" xfId="42228" xr:uid="{96D62ABC-A073-426B-B758-30665A5A62E9}"/>
    <cellStyle name="Total 2 6 4 3 10" xfId="42229" xr:uid="{B3F07321-5257-4B67-9E62-0D5C7D6C034A}"/>
    <cellStyle name="Total 2 6 4 3 11" xfId="42230" xr:uid="{25D6A808-9809-4FF2-AAF5-99EA2CA6705C}"/>
    <cellStyle name="Total 2 6 4 3 12" xfId="42231" xr:uid="{3ABD4074-B807-4265-B25E-607BEAFBB531}"/>
    <cellStyle name="Total 2 6 4 3 13" xfId="42232" xr:uid="{626A9344-4923-4718-9139-D24A18CA470B}"/>
    <cellStyle name="Total 2 6 4 3 14" xfId="42233" xr:uid="{70036000-29A0-4F9E-A964-E50E8401753E}"/>
    <cellStyle name="Total 2 6 4 3 15" xfId="42234" xr:uid="{98468E46-6E48-4E73-A9D7-E62B10AA619C}"/>
    <cellStyle name="Total 2 6 4 3 16" xfId="42235" xr:uid="{FD4E10E1-694E-4B03-A517-A7F5185CA432}"/>
    <cellStyle name="Total 2 6 4 3 17" xfId="42236" xr:uid="{0682DC76-A798-4758-ADC2-256933307322}"/>
    <cellStyle name="Total 2 6 4 3 18" xfId="42237" xr:uid="{270B2422-6446-4187-BD8D-6114C9D132F3}"/>
    <cellStyle name="Total 2 6 4 3 19" xfId="42238" xr:uid="{759FB703-550A-486B-8979-4DD764560ABD}"/>
    <cellStyle name="Total 2 6 4 3 2" xfId="42239" xr:uid="{160ED29E-10DC-46BD-BC5F-8D7A8D1E5752}"/>
    <cellStyle name="Total 2 6 4 3 20" xfId="42240" xr:uid="{80752AD1-73F2-40EE-BDA3-2A54F5AF3ED5}"/>
    <cellStyle name="Total 2 6 4 3 21" xfId="42241" xr:uid="{8EE72DE7-9F05-428E-A4BD-98B4DA693911}"/>
    <cellStyle name="Total 2 6 4 3 22" xfId="42242" xr:uid="{54565B0C-9776-41EA-B34C-F320261096EF}"/>
    <cellStyle name="Total 2 6 4 3 23" xfId="42243" xr:uid="{0F8751B4-8AED-4506-A492-779F5A9BEC4B}"/>
    <cellStyle name="Total 2 6 4 3 24" xfId="42244" xr:uid="{FC304475-48D7-44A7-8DD2-6738E81CF013}"/>
    <cellStyle name="Total 2 6 4 3 25" xfId="42245" xr:uid="{C12BDE23-A4F0-49F0-8F62-2A01C7AD4407}"/>
    <cellStyle name="Total 2 6 4 3 26" xfId="42246" xr:uid="{A38E7045-178F-48C8-8C49-A41DE618D6FE}"/>
    <cellStyle name="Total 2 6 4 3 27" xfId="42247" xr:uid="{9DE71674-5626-47A0-B62E-D2B00792738E}"/>
    <cellStyle name="Total 2 6 4 3 28" xfId="42248" xr:uid="{E2848E4F-C0D4-4A7E-B427-4D375A5767DA}"/>
    <cellStyle name="Total 2 6 4 3 29" xfId="42249" xr:uid="{DFD2E7E2-271C-41C1-9B4A-56C0440514E8}"/>
    <cellStyle name="Total 2 6 4 3 3" xfId="42250" xr:uid="{6E047DFE-AC18-4625-8F29-55A7A3F84842}"/>
    <cellStyle name="Total 2 6 4 3 30" xfId="42251" xr:uid="{3550E32C-AF77-4729-A751-692FB43E2162}"/>
    <cellStyle name="Total 2 6 4 3 31" xfId="42252" xr:uid="{D4056BF0-DEAF-4BD4-B05E-165C748FEAB4}"/>
    <cellStyle name="Total 2 6 4 3 4" xfId="42253" xr:uid="{DEE2058D-48F1-479F-8EE0-38123535A64A}"/>
    <cellStyle name="Total 2 6 4 3 5" xfId="42254" xr:uid="{32EEEC53-D21F-4DBA-82CD-286E2C2F0376}"/>
    <cellStyle name="Total 2 6 4 3 6" xfId="42255" xr:uid="{DED648D5-1BAA-4B40-A30D-5E728780464B}"/>
    <cellStyle name="Total 2 6 4 3 7" xfId="42256" xr:uid="{A7CA243D-FD8D-47FC-A23D-7EDE44F454F1}"/>
    <cellStyle name="Total 2 6 4 3 8" xfId="42257" xr:uid="{CAB52C55-A845-45BE-B9E0-E5C93B0637E3}"/>
    <cellStyle name="Total 2 6 4 3 9" xfId="42258" xr:uid="{E6657B54-B58A-41BD-A905-9B1BA5BB444C}"/>
    <cellStyle name="Total 2 6 4 30" xfId="42259" xr:uid="{65D15F7E-FE9D-4CA3-9D39-409C67C62DE1}"/>
    <cellStyle name="Total 2 6 4 31" xfId="42260" xr:uid="{C7A568B5-4BDB-4E75-B70F-2607CB847842}"/>
    <cellStyle name="Total 2 6 4 32" xfId="42261" xr:uid="{046BF9E3-2913-4EB3-B369-AA358971E382}"/>
    <cellStyle name="Total 2 6 4 33" xfId="42262" xr:uid="{DBF3E0BF-3373-4B2F-8475-71BD7E091AB4}"/>
    <cellStyle name="Total 2 6 4 4" xfId="42263" xr:uid="{18EF6D55-87AF-4576-8DCA-F016D7A80026}"/>
    <cellStyle name="Total 2 6 4 5" xfId="42264" xr:uid="{D196EA6C-AF90-4E85-87D0-0B0AC6656AAE}"/>
    <cellStyle name="Total 2 6 4 6" xfId="42265" xr:uid="{43CDE37C-F622-491F-AD91-D19FFB477315}"/>
    <cellStyle name="Total 2 6 4 7" xfId="42266" xr:uid="{95B3DACF-C249-4672-AC8C-294060B555A8}"/>
    <cellStyle name="Total 2 6 4 8" xfId="42267" xr:uid="{D96278AE-5433-48E8-A977-B612D71AED35}"/>
    <cellStyle name="Total 2 6 4 9" xfId="42268" xr:uid="{4BB0E84A-F96D-442A-8AD1-5A7714C6DFA9}"/>
    <cellStyle name="Total 2 6 5" xfId="42269" xr:uid="{A404C4CD-ECCD-4F6E-AD03-2BCA08F3EA27}"/>
    <cellStyle name="Total 2 6 5 10" xfId="42270" xr:uid="{CF7AB388-0F4D-44BD-BAAF-D84F7158791A}"/>
    <cellStyle name="Total 2 6 5 11" xfId="42271" xr:uid="{722CCD55-6C3E-4A59-AC2C-B1D99EE33708}"/>
    <cellStyle name="Total 2 6 5 12" xfId="42272" xr:uid="{1545B2B0-1B27-4AC8-A2F1-E414A1821F91}"/>
    <cellStyle name="Total 2 6 5 13" xfId="42273" xr:uid="{34F31C89-D89F-4B48-9702-8BC3F4C94196}"/>
    <cellStyle name="Total 2 6 5 14" xfId="42274" xr:uid="{8BB9F743-417D-43AA-AB04-E1AD4C85E4C8}"/>
    <cellStyle name="Total 2 6 5 15" xfId="42275" xr:uid="{5B5C5855-710B-4074-AE9E-1B8FD48377FE}"/>
    <cellStyle name="Total 2 6 5 16" xfId="42276" xr:uid="{6B7C6389-E192-4AE6-82B7-403E516E6A0B}"/>
    <cellStyle name="Total 2 6 5 17" xfId="42277" xr:uid="{9AC23C04-0AF1-4B8F-867A-204054285587}"/>
    <cellStyle name="Total 2 6 5 18" xfId="42278" xr:uid="{CF2647F2-5B40-4BEC-8693-1EC1C2D06494}"/>
    <cellStyle name="Total 2 6 5 19" xfId="42279" xr:uid="{EFED83C4-09B1-4AF2-9E4B-CB531703AB13}"/>
    <cellStyle name="Total 2 6 5 2" xfId="42280" xr:uid="{F51F4E8E-189E-4896-A5C2-D156104A1D65}"/>
    <cellStyle name="Total 2 6 5 2 10" xfId="42281" xr:uid="{45DAAEF4-5DEF-4325-94F5-E531AF401C05}"/>
    <cellStyle name="Total 2 6 5 2 11" xfId="42282" xr:uid="{2A5A5AD6-3FF4-496E-A2A8-ABBBC6918500}"/>
    <cellStyle name="Total 2 6 5 2 12" xfId="42283" xr:uid="{E257C612-39FE-41DB-A174-5B031A0816CA}"/>
    <cellStyle name="Total 2 6 5 2 13" xfId="42284" xr:uid="{B697610A-56AE-4DF0-8BB1-CF1527A9C97A}"/>
    <cellStyle name="Total 2 6 5 2 14" xfId="42285" xr:uid="{EC383D5A-995E-41A8-80FE-0ACE98D5B948}"/>
    <cellStyle name="Total 2 6 5 2 15" xfId="42286" xr:uid="{A2E6DCC4-F3ED-466C-9E0B-9BB8A0C76005}"/>
    <cellStyle name="Total 2 6 5 2 16" xfId="42287" xr:uid="{FF60F76C-B4B1-4060-A4E3-5B03667A0E11}"/>
    <cellStyle name="Total 2 6 5 2 17" xfId="42288" xr:uid="{67E42275-E51F-4040-B907-ED9C5C00DBFE}"/>
    <cellStyle name="Total 2 6 5 2 18" xfId="42289" xr:uid="{73E9D3E5-3DC4-4657-86B6-94AE48F45DB1}"/>
    <cellStyle name="Total 2 6 5 2 19" xfId="42290" xr:uid="{BC45EC7D-8884-40BD-904B-6B016C0AAD8C}"/>
    <cellStyle name="Total 2 6 5 2 2" xfId="42291" xr:uid="{DEB1D96B-4A2E-4ABC-8388-0D6BBD5AA38F}"/>
    <cellStyle name="Total 2 6 5 2 20" xfId="42292" xr:uid="{D89C5AE8-2B28-4F37-8682-9332ADC7E479}"/>
    <cellStyle name="Total 2 6 5 2 21" xfId="42293" xr:uid="{BA0D23A1-9AF3-4FB8-A807-FB3C91C55CBE}"/>
    <cellStyle name="Total 2 6 5 2 22" xfId="42294" xr:uid="{F5D1D992-2A71-4E6C-9688-0D7A103BA7C5}"/>
    <cellStyle name="Total 2 6 5 2 23" xfId="42295" xr:uid="{7297EC15-3055-4B90-8C21-235791095169}"/>
    <cellStyle name="Total 2 6 5 2 24" xfId="42296" xr:uid="{E878CA6B-9721-4376-9A1D-C0878E4B0112}"/>
    <cellStyle name="Total 2 6 5 2 25" xfId="42297" xr:uid="{0909306C-3B05-4264-9B24-791C3C3D7D39}"/>
    <cellStyle name="Total 2 6 5 2 26" xfId="42298" xr:uid="{7EF6CBED-F22F-4F3B-ACA1-F5F697CE5F52}"/>
    <cellStyle name="Total 2 6 5 2 27" xfId="42299" xr:uid="{21A7A0D4-F625-47A8-9765-A12DF1AE5506}"/>
    <cellStyle name="Total 2 6 5 2 28" xfId="42300" xr:uid="{952DF63A-52B1-448E-8AF2-934B150D9C4F}"/>
    <cellStyle name="Total 2 6 5 2 29" xfId="42301" xr:uid="{122E4BF1-7A7F-4F82-9CB9-384F3F9A65AD}"/>
    <cellStyle name="Total 2 6 5 2 3" xfId="42302" xr:uid="{CF5F0CD4-3909-4B6B-90E0-9EBE8B8499C8}"/>
    <cellStyle name="Total 2 6 5 2 30" xfId="42303" xr:uid="{73705217-5D9A-4F13-BF2B-7F051F690674}"/>
    <cellStyle name="Total 2 6 5 2 31" xfId="42304" xr:uid="{C536B29F-E9B5-4AD5-8CF5-4664AD0032F5}"/>
    <cellStyle name="Total 2 6 5 2 4" xfId="42305" xr:uid="{62C7B94C-85F0-4223-ADC3-7FE0133020A5}"/>
    <cellStyle name="Total 2 6 5 2 5" xfId="42306" xr:uid="{7E41518B-0F9A-47C9-9603-3A84BB3C9962}"/>
    <cellStyle name="Total 2 6 5 2 6" xfId="42307" xr:uid="{0E9282D8-5DD3-4B10-9C6A-3C37F709CE53}"/>
    <cellStyle name="Total 2 6 5 2 7" xfId="42308" xr:uid="{4871E3FA-CAFC-4CCB-A48D-BDBD8999E9A6}"/>
    <cellStyle name="Total 2 6 5 2 8" xfId="42309" xr:uid="{ACB4028D-2F2C-489A-92F1-AED0E0A8975F}"/>
    <cellStyle name="Total 2 6 5 2 9" xfId="42310" xr:uid="{ED13D1A2-B960-4820-8759-887090ECC230}"/>
    <cellStyle name="Total 2 6 5 20" xfId="42311" xr:uid="{8A43D16E-800C-4FAA-99DD-48A0832CB89A}"/>
    <cellStyle name="Total 2 6 5 21" xfId="42312" xr:uid="{91F7F1F0-1B36-4FD4-97B0-44CA3D729FCD}"/>
    <cellStyle name="Total 2 6 5 22" xfId="42313" xr:uid="{BAC47568-E85F-45BC-8AF8-02315FF2AC3E}"/>
    <cellStyle name="Total 2 6 5 23" xfId="42314" xr:uid="{77F8446B-7C21-4AFD-BD15-0A106982F1F6}"/>
    <cellStyle name="Total 2 6 5 24" xfId="42315" xr:uid="{B0FB92D6-E669-4A44-887E-60E0757ADF62}"/>
    <cellStyle name="Total 2 6 5 25" xfId="42316" xr:uid="{AF5DA829-3B39-4D38-80D7-BFCB34BA7E24}"/>
    <cellStyle name="Total 2 6 5 26" xfId="42317" xr:uid="{21839055-2CBA-457D-8B31-B20C79EB60B7}"/>
    <cellStyle name="Total 2 6 5 27" xfId="42318" xr:uid="{683B0FA2-1356-46DF-BC04-CB02421B1C7B}"/>
    <cellStyle name="Total 2 6 5 28" xfId="42319" xr:uid="{731BA41D-310B-4D83-A4CF-E28913A5169E}"/>
    <cellStyle name="Total 2 6 5 29" xfId="42320" xr:uid="{6B519343-54CF-4344-A85D-E76F61AA6722}"/>
    <cellStyle name="Total 2 6 5 3" xfId="42321" xr:uid="{BEE88D13-A369-49A8-882F-022119FB7B3A}"/>
    <cellStyle name="Total 2 6 5 30" xfId="42322" xr:uid="{5FAEDFD4-25D8-4E10-95BE-C51F134F5BB6}"/>
    <cellStyle name="Total 2 6 5 31" xfId="42323" xr:uid="{6E33D07C-E9E2-4A32-AA9B-85AF11B25696}"/>
    <cellStyle name="Total 2 6 5 32" xfId="42324" xr:uid="{66814784-ACFD-4185-9941-0DA03840665C}"/>
    <cellStyle name="Total 2 6 5 4" xfId="42325" xr:uid="{2AD8D898-AA17-4F0C-8A60-5D811ACBEBBC}"/>
    <cellStyle name="Total 2 6 5 5" xfId="42326" xr:uid="{73127C5B-6A07-4044-AE05-BDCBA67E5E0E}"/>
    <cellStyle name="Total 2 6 5 6" xfId="42327" xr:uid="{38E91A08-83B0-47A5-8A27-EBD38E5E9DAA}"/>
    <cellStyle name="Total 2 6 5 7" xfId="42328" xr:uid="{0041774E-0226-4C90-A4FD-44677FD8DB0C}"/>
    <cellStyle name="Total 2 6 5 8" xfId="42329" xr:uid="{9125DCD8-DF08-4840-B32F-C240F6602713}"/>
    <cellStyle name="Total 2 6 5 9" xfId="42330" xr:uid="{CB53F946-9A39-4320-A1E0-D24EA790CE57}"/>
    <cellStyle name="Total 2 6 6" xfId="42331" xr:uid="{DC34AEAE-EBA9-4BF1-A922-870A91E42F38}"/>
    <cellStyle name="Total 2 6 6 10" xfId="42332" xr:uid="{AE76D0D0-A123-41BC-8C98-6C4EC896C992}"/>
    <cellStyle name="Total 2 6 6 11" xfId="42333" xr:uid="{E086529C-206E-4515-9CE6-40CE6838D91D}"/>
    <cellStyle name="Total 2 6 6 12" xfId="42334" xr:uid="{90E8E530-5CD7-4EA8-8453-12393005ACE9}"/>
    <cellStyle name="Total 2 6 6 13" xfId="42335" xr:uid="{8E568EA6-C145-487E-916A-CB3923E26B08}"/>
    <cellStyle name="Total 2 6 6 14" xfId="42336" xr:uid="{13CA9F08-B1D2-4AD2-A2E2-E1688B3AC599}"/>
    <cellStyle name="Total 2 6 6 15" xfId="42337" xr:uid="{B92B4177-48B9-4401-BE00-FF3BDD951CDA}"/>
    <cellStyle name="Total 2 6 6 16" xfId="42338" xr:uid="{1BFBEC2B-454E-405E-96C4-5517FF5DD4F3}"/>
    <cellStyle name="Total 2 6 6 17" xfId="42339" xr:uid="{8819C184-B716-426C-BC44-FA76E656EE95}"/>
    <cellStyle name="Total 2 6 6 18" xfId="42340" xr:uid="{B8ACFE7B-F313-4E04-BED5-7EDB9EFA3C9C}"/>
    <cellStyle name="Total 2 6 6 19" xfId="42341" xr:uid="{A955BD48-CE07-4B3F-B52F-B8EF3ADD209A}"/>
    <cellStyle name="Total 2 6 6 2" xfId="42342" xr:uid="{0C79A0C3-A206-472A-9433-AD7AC0D9033C}"/>
    <cellStyle name="Total 2 6 6 20" xfId="42343" xr:uid="{D6C13511-D5BC-4463-85C3-AE5E24603722}"/>
    <cellStyle name="Total 2 6 6 21" xfId="42344" xr:uid="{7D79AC8F-201B-45EC-954F-B71CF91F33F1}"/>
    <cellStyle name="Total 2 6 6 22" xfId="42345" xr:uid="{23F95544-518B-438E-BC2F-9386B63DDFA9}"/>
    <cellStyle name="Total 2 6 6 23" xfId="42346" xr:uid="{8C04E22B-A732-4978-8A2D-4550DB07DE3C}"/>
    <cellStyle name="Total 2 6 6 24" xfId="42347" xr:uid="{F8AA55D7-92E9-4D2A-A1E2-F34123057EBF}"/>
    <cellStyle name="Total 2 6 6 25" xfId="42348" xr:uid="{1D977C52-2F95-47EE-8987-46854F788B37}"/>
    <cellStyle name="Total 2 6 6 26" xfId="42349" xr:uid="{4D9C6F72-9F29-4DCB-B429-A222B42F5A4D}"/>
    <cellStyle name="Total 2 6 6 27" xfId="42350" xr:uid="{0D33ABB2-AECF-42B6-9D23-697F6ACBA90A}"/>
    <cellStyle name="Total 2 6 6 28" xfId="42351" xr:uid="{4884AC3B-8852-4615-B089-8948E1C4431F}"/>
    <cellStyle name="Total 2 6 6 29" xfId="42352" xr:uid="{7C389C2A-B020-4376-B8A8-7E87D6E69847}"/>
    <cellStyle name="Total 2 6 6 3" xfId="42353" xr:uid="{EB8B66DB-E38D-4A56-8854-1C4AB08DE914}"/>
    <cellStyle name="Total 2 6 6 30" xfId="42354" xr:uid="{FD046117-9DD6-4142-BA08-C211CD7B63E8}"/>
    <cellStyle name="Total 2 6 6 31" xfId="42355" xr:uid="{A0E031DB-9620-4ADD-ABAF-533FE22C1193}"/>
    <cellStyle name="Total 2 6 6 4" xfId="42356" xr:uid="{040A4A7B-9776-49BC-94A0-EAD8842081EA}"/>
    <cellStyle name="Total 2 6 6 5" xfId="42357" xr:uid="{67105FD2-37B5-415C-8683-B7DE26FED9C2}"/>
    <cellStyle name="Total 2 6 6 6" xfId="42358" xr:uid="{FABEDE5C-A24E-4C1C-AD0A-9BCD94694AB4}"/>
    <cellStyle name="Total 2 6 6 7" xfId="42359" xr:uid="{4331CB49-E05B-467F-934D-D1030C1FD159}"/>
    <cellStyle name="Total 2 6 6 8" xfId="42360" xr:uid="{674C44A3-17BE-4ED6-91C1-6C163DBE25C5}"/>
    <cellStyle name="Total 2 6 6 9" xfId="42361" xr:uid="{22F3BEA7-ABC2-4B48-B23B-6DCA0128240C}"/>
    <cellStyle name="Total 2 6 7" xfId="42362" xr:uid="{09CC97F5-478B-4A92-8F96-22682524744D}"/>
    <cellStyle name="Total 2 6 7 10" xfId="42363" xr:uid="{E68DCDDA-684B-43DF-BD75-9C5C3CB5ABED}"/>
    <cellStyle name="Total 2 6 7 11" xfId="42364" xr:uid="{B399F9D0-10C1-4F3D-8570-462149E55E84}"/>
    <cellStyle name="Total 2 6 7 12" xfId="42365" xr:uid="{4A181C7D-1633-477E-BEFE-0CD66AC628F9}"/>
    <cellStyle name="Total 2 6 7 13" xfId="42366" xr:uid="{BDABB421-2976-40FC-8B10-5704D86C5E40}"/>
    <cellStyle name="Total 2 6 7 14" xfId="42367" xr:uid="{47FA76AA-8C45-4565-823B-E728A7532957}"/>
    <cellStyle name="Total 2 6 7 15" xfId="42368" xr:uid="{C763A279-9AB5-4B0D-BF52-10877FD399C9}"/>
    <cellStyle name="Total 2 6 7 16" xfId="42369" xr:uid="{4A879134-8CBE-4275-BA7F-F8B3664A8760}"/>
    <cellStyle name="Total 2 6 7 17" xfId="42370" xr:uid="{24D5D0FB-30AF-4F1D-83A2-30A92C1EBD60}"/>
    <cellStyle name="Total 2 6 7 18" xfId="42371" xr:uid="{FF15CC89-7276-4203-9A34-DCE78D81D6D1}"/>
    <cellStyle name="Total 2 6 7 19" xfId="42372" xr:uid="{171CA9E2-7611-4B91-9350-C1A98ACCFE20}"/>
    <cellStyle name="Total 2 6 7 2" xfId="42373" xr:uid="{A143531D-4EFF-4B5E-8429-AFB5DE1206D3}"/>
    <cellStyle name="Total 2 6 7 20" xfId="42374" xr:uid="{120819F1-2521-427F-9BFF-22FADE6A38A6}"/>
    <cellStyle name="Total 2 6 7 21" xfId="42375" xr:uid="{36224810-A8C1-4F40-AFE4-C2EDC9D32382}"/>
    <cellStyle name="Total 2 6 7 22" xfId="42376" xr:uid="{3D028C4D-052C-4205-B0C6-6A803EA8B64C}"/>
    <cellStyle name="Total 2 6 7 23" xfId="42377" xr:uid="{16849DC7-2781-43A3-A5DD-134FF0F13C81}"/>
    <cellStyle name="Total 2 6 7 24" xfId="42378" xr:uid="{13B04412-5431-4B2A-B7B9-0FAA52C06701}"/>
    <cellStyle name="Total 2 6 7 25" xfId="42379" xr:uid="{6319BC1A-FD31-4892-9801-8CF91F76565B}"/>
    <cellStyle name="Total 2 6 7 26" xfId="42380" xr:uid="{B725EBC0-BCBC-473D-ADE6-07DF66DB7A1C}"/>
    <cellStyle name="Total 2 6 7 27" xfId="42381" xr:uid="{9BBD2A62-25DC-49AF-A879-66DB8276E8A4}"/>
    <cellStyle name="Total 2 6 7 28" xfId="42382" xr:uid="{7073BBA8-AA39-41CC-B28D-34A8FD85ACC0}"/>
    <cellStyle name="Total 2 6 7 29" xfId="42383" xr:uid="{BE92083B-E367-46A1-87B3-C84E553A57B0}"/>
    <cellStyle name="Total 2 6 7 3" xfId="42384" xr:uid="{092486A0-47D1-4F2E-AE6B-DBD7636333ED}"/>
    <cellStyle name="Total 2 6 7 30" xfId="42385" xr:uid="{79534DF8-9539-4A80-8322-F0CC78E5E7FE}"/>
    <cellStyle name="Total 2 6 7 31" xfId="42386" xr:uid="{CD1AC35E-6D0E-4927-8886-F6318E2EFD17}"/>
    <cellStyle name="Total 2 6 7 4" xfId="42387" xr:uid="{0B2002CB-17DD-4A7C-99D7-5545F361703F}"/>
    <cellStyle name="Total 2 6 7 5" xfId="42388" xr:uid="{00B0B58C-571B-4591-9823-505E7DC640C1}"/>
    <cellStyle name="Total 2 6 7 6" xfId="42389" xr:uid="{68D9BFFD-3CDE-4A5E-8BE0-F55DECA1089B}"/>
    <cellStyle name="Total 2 6 7 7" xfId="42390" xr:uid="{CCD570BA-2039-4200-977A-2B69446B14E7}"/>
    <cellStyle name="Total 2 6 7 8" xfId="42391" xr:uid="{13F825E5-B6CE-4153-B266-A270855E8BA5}"/>
    <cellStyle name="Total 2 6 7 9" xfId="42392" xr:uid="{22B461F0-303F-4707-B917-01D580B778E4}"/>
    <cellStyle name="Total 2 6 8" xfId="42393" xr:uid="{897C36FB-2803-4BEA-A249-642E2EFFB4CF}"/>
    <cellStyle name="Total 2 6 9" xfId="42394" xr:uid="{CC85371F-B430-438A-A384-FAF7A539E16C}"/>
    <cellStyle name="Total 2 7" xfId="42395" xr:uid="{A9233BF3-2173-491B-8BA2-D5096E007C4F}"/>
    <cellStyle name="Total 2 7 10" xfId="42396" xr:uid="{D24953B6-504E-4681-9D41-F4AF0AA775EB}"/>
    <cellStyle name="Total 2 7 11" xfId="42397" xr:uid="{D0511CED-0BDB-457E-995E-FBE4CD42BDB0}"/>
    <cellStyle name="Total 2 7 12" xfId="42398" xr:uid="{95D88806-70ED-4222-8B14-CC4DBB733324}"/>
    <cellStyle name="Total 2 7 13" xfId="42399" xr:uid="{2BF7AA0B-BE25-410D-8600-A1A2EE39BC57}"/>
    <cellStyle name="Total 2 7 14" xfId="42400" xr:uid="{499D7394-D832-4E7A-BCE2-731DBC055614}"/>
    <cellStyle name="Total 2 7 15" xfId="42401" xr:uid="{B9D6193C-F58C-444A-BB33-EB3008833301}"/>
    <cellStyle name="Total 2 7 16" xfId="42402" xr:uid="{8DF4DAC9-8102-410B-A8F4-ADD69E4EA3F8}"/>
    <cellStyle name="Total 2 7 17" xfId="42403" xr:uid="{42A97006-A1EE-48A5-98C5-4CDEBFA3A704}"/>
    <cellStyle name="Total 2 7 18" xfId="42404" xr:uid="{7F942BFC-B33E-4A1E-A55D-FA89DBDC24F6}"/>
    <cellStyle name="Total 2 7 19" xfId="42405" xr:uid="{0C335FF8-F589-48E9-A15C-FFCEF4F50A39}"/>
    <cellStyle name="Total 2 7 2" xfId="42406" xr:uid="{3BE27839-E33F-414E-99D9-4CC4C28B9214}"/>
    <cellStyle name="Total 2 7 2 10" xfId="42407" xr:uid="{0B3BC911-FEEB-45E2-8A00-6BC0BB68BEEB}"/>
    <cellStyle name="Total 2 7 2 11" xfId="42408" xr:uid="{20EE8AAB-53A4-4EE4-A335-E073363BB210}"/>
    <cellStyle name="Total 2 7 2 12" xfId="42409" xr:uid="{4009F4A3-1282-446F-BE59-BED00E9432BB}"/>
    <cellStyle name="Total 2 7 2 13" xfId="42410" xr:uid="{CC2399CB-FD19-4184-8616-793C6FE1A743}"/>
    <cellStyle name="Total 2 7 2 14" xfId="42411" xr:uid="{41B6A177-B3A1-4465-B8E2-C87001D424EF}"/>
    <cellStyle name="Total 2 7 2 15" xfId="42412" xr:uid="{7AE7B163-63A9-44B6-8C62-206C6CCF9289}"/>
    <cellStyle name="Total 2 7 2 16" xfId="42413" xr:uid="{3AB11589-3931-4279-88E9-CB3F10AB067F}"/>
    <cellStyle name="Total 2 7 2 17" xfId="42414" xr:uid="{3E8D98C8-39D1-47FB-A95C-D1B87E124B50}"/>
    <cellStyle name="Total 2 7 2 18" xfId="42415" xr:uid="{B621C928-E814-46AB-B067-BBF1D1CD44FB}"/>
    <cellStyle name="Total 2 7 2 19" xfId="42416" xr:uid="{BA67707D-D909-49EE-81ED-CE2E98D47E2D}"/>
    <cellStyle name="Total 2 7 2 2" xfId="42417" xr:uid="{02CF1B5B-915B-43A6-B0BC-EC848A35F394}"/>
    <cellStyle name="Total 2 7 2 2 10" xfId="42418" xr:uid="{4C56A02F-C2BD-40A0-8025-B8B69EABF339}"/>
    <cellStyle name="Total 2 7 2 2 11" xfId="42419" xr:uid="{749BF289-A4F7-4DDB-97EF-C05B451F05A0}"/>
    <cellStyle name="Total 2 7 2 2 12" xfId="42420" xr:uid="{541C0239-E7EE-4F1A-A9CC-242F77A007D2}"/>
    <cellStyle name="Total 2 7 2 2 13" xfId="42421" xr:uid="{56B34957-BCD9-427F-A7BD-D221335E4E3C}"/>
    <cellStyle name="Total 2 7 2 2 14" xfId="42422" xr:uid="{C6D0FBA2-DD91-4614-B8E4-4563EAB729C7}"/>
    <cellStyle name="Total 2 7 2 2 15" xfId="42423" xr:uid="{85566AE0-BC68-4B3A-89D3-8B012C544EF5}"/>
    <cellStyle name="Total 2 7 2 2 16" xfId="42424" xr:uid="{66051247-CDD4-4A37-8465-243A542E7956}"/>
    <cellStyle name="Total 2 7 2 2 17" xfId="42425" xr:uid="{C14BC261-4D36-40AE-A325-0FADC770BB40}"/>
    <cellStyle name="Total 2 7 2 2 18" xfId="42426" xr:uid="{FC69C0A2-F766-4935-B560-4D6B27125894}"/>
    <cellStyle name="Total 2 7 2 2 19" xfId="42427" xr:uid="{08D44BC0-06F8-46CC-BE62-5C7373C4CA8D}"/>
    <cellStyle name="Total 2 7 2 2 2" xfId="42428" xr:uid="{D6DC67FC-1B6C-4933-B84F-BB705E31EB88}"/>
    <cellStyle name="Total 2 7 2 2 20" xfId="42429" xr:uid="{01FB6A13-AC64-4FA6-BFEB-AD8A9BCAB65C}"/>
    <cellStyle name="Total 2 7 2 2 21" xfId="42430" xr:uid="{267CCE94-0BF8-4255-A164-3B075B80DBB3}"/>
    <cellStyle name="Total 2 7 2 2 22" xfId="42431" xr:uid="{776FB4CE-A83C-4501-94E1-CFD6BCBD0A75}"/>
    <cellStyle name="Total 2 7 2 2 23" xfId="42432" xr:uid="{0CC0F7B9-35BE-48DF-A5E7-6B8BFAC0B9B8}"/>
    <cellStyle name="Total 2 7 2 2 24" xfId="42433" xr:uid="{18EAAB31-2A79-4992-B200-462903B2CAC0}"/>
    <cellStyle name="Total 2 7 2 2 25" xfId="42434" xr:uid="{E7B2765A-C729-45A8-8228-1740F6235DAE}"/>
    <cellStyle name="Total 2 7 2 2 26" xfId="42435" xr:uid="{A7AFA413-9708-4C86-9197-BEC67B90F694}"/>
    <cellStyle name="Total 2 7 2 2 27" xfId="42436" xr:uid="{8B18C3AB-FCFC-4E8D-9A61-7B47ED72652A}"/>
    <cellStyle name="Total 2 7 2 2 28" xfId="42437" xr:uid="{3B009A06-6186-49D0-BE34-930F4109A926}"/>
    <cellStyle name="Total 2 7 2 2 29" xfId="42438" xr:uid="{8D0621AE-01EE-4109-9564-8B25F6177429}"/>
    <cellStyle name="Total 2 7 2 2 3" xfId="42439" xr:uid="{451731D8-1211-4287-8745-56F10BE3FF6D}"/>
    <cellStyle name="Total 2 7 2 2 30" xfId="42440" xr:uid="{E2CCC963-2E60-4342-9958-BEAB9FA57768}"/>
    <cellStyle name="Total 2 7 2 2 31" xfId="42441" xr:uid="{95A3BB33-CE38-4F20-A293-DD2F8B077815}"/>
    <cellStyle name="Total 2 7 2 2 4" xfId="42442" xr:uid="{477A410D-088E-419D-9A6B-B0E558941502}"/>
    <cellStyle name="Total 2 7 2 2 5" xfId="42443" xr:uid="{97A69CEF-F7A0-424B-B19D-6266464D941D}"/>
    <cellStyle name="Total 2 7 2 2 6" xfId="42444" xr:uid="{D2506065-73E8-47F7-812A-6D107A540EBD}"/>
    <cellStyle name="Total 2 7 2 2 7" xfId="42445" xr:uid="{641E8F8D-190D-4ED7-A08E-7419BA24E787}"/>
    <cellStyle name="Total 2 7 2 2 8" xfId="42446" xr:uid="{F171D0D1-F68F-4DBB-920A-7875B7984EDF}"/>
    <cellStyle name="Total 2 7 2 2 9" xfId="42447" xr:uid="{6FC4FF59-D7B8-4D07-8390-0EA51FD5436A}"/>
    <cellStyle name="Total 2 7 2 20" xfId="42448" xr:uid="{15E0244A-53AF-46B4-A82D-EC04973E69FC}"/>
    <cellStyle name="Total 2 7 2 21" xfId="42449" xr:uid="{E54775A3-8CB7-49C3-A627-175278AB2BB1}"/>
    <cellStyle name="Total 2 7 2 22" xfId="42450" xr:uid="{F978BF5F-38F9-48BF-A418-49EE503A7FBD}"/>
    <cellStyle name="Total 2 7 2 23" xfId="42451" xr:uid="{4467066E-31FA-42FC-8EB2-CFE787E03CFF}"/>
    <cellStyle name="Total 2 7 2 24" xfId="42452" xr:uid="{D38DD528-4B22-4824-9631-55DB43EBF894}"/>
    <cellStyle name="Total 2 7 2 25" xfId="42453" xr:uid="{21BEC84F-D4D2-4DFA-8B56-D80B2D1C6318}"/>
    <cellStyle name="Total 2 7 2 26" xfId="42454" xr:uid="{EE190E8D-D09A-4B3A-8B88-844A6E26EBB9}"/>
    <cellStyle name="Total 2 7 2 27" xfId="42455" xr:uid="{4FDF12EA-10B4-4891-B7AC-A289DFAE781E}"/>
    <cellStyle name="Total 2 7 2 28" xfId="42456" xr:uid="{5855AA54-E769-49D0-90B6-34D165B1C9B4}"/>
    <cellStyle name="Total 2 7 2 29" xfId="42457" xr:uid="{28FC943B-747B-4D24-BD88-DE7BEA35A778}"/>
    <cellStyle name="Total 2 7 2 3" xfId="42458" xr:uid="{C5975FAC-EDE7-4FA7-8AA2-DCC3DCAE56E3}"/>
    <cellStyle name="Total 2 7 2 3 10" xfId="42459" xr:uid="{A29ED9C8-2380-410E-8D74-AE38357AF348}"/>
    <cellStyle name="Total 2 7 2 3 11" xfId="42460" xr:uid="{41832E10-A4CF-4651-8E68-EB47B3924FFF}"/>
    <cellStyle name="Total 2 7 2 3 12" xfId="42461" xr:uid="{B0CA300C-1E64-4CB0-B93B-5AF565118B78}"/>
    <cellStyle name="Total 2 7 2 3 13" xfId="42462" xr:uid="{0D7BFFE2-10E4-45A9-A8FF-8E9DC33D752D}"/>
    <cellStyle name="Total 2 7 2 3 14" xfId="42463" xr:uid="{A794D1FA-7DF0-42A2-BC2D-F22BCBAC3ED9}"/>
    <cellStyle name="Total 2 7 2 3 15" xfId="42464" xr:uid="{11A7E6EA-24FE-41F4-B301-948372106ADD}"/>
    <cellStyle name="Total 2 7 2 3 16" xfId="42465" xr:uid="{161329A6-ACA4-430A-A41F-DFF5F3F999C5}"/>
    <cellStyle name="Total 2 7 2 3 17" xfId="42466" xr:uid="{7043C5C6-C36F-466B-A19D-D05814BE3248}"/>
    <cellStyle name="Total 2 7 2 3 18" xfId="42467" xr:uid="{E36126C3-CD17-4A50-A740-6DD7C469BE3B}"/>
    <cellStyle name="Total 2 7 2 3 19" xfId="42468" xr:uid="{EC99B87C-6F3D-46D7-8008-8E90193EB544}"/>
    <cellStyle name="Total 2 7 2 3 2" xfId="42469" xr:uid="{2465D2F2-33CB-4505-957A-35824DB49D96}"/>
    <cellStyle name="Total 2 7 2 3 20" xfId="42470" xr:uid="{AE014452-2A77-4959-857C-326BDE9CC8F2}"/>
    <cellStyle name="Total 2 7 2 3 21" xfId="42471" xr:uid="{7B8B1D84-C904-40D4-BB86-08916199BB28}"/>
    <cellStyle name="Total 2 7 2 3 22" xfId="42472" xr:uid="{7B9F384A-EF74-414A-865A-2A91B65F9B97}"/>
    <cellStyle name="Total 2 7 2 3 23" xfId="42473" xr:uid="{2FA7B26B-552C-426F-BBE6-69D0C9F5693C}"/>
    <cellStyle name="Total 2 7 2 3 24" xfId="42474" xr:uid="{4511ADF6-6B3E-42C3-8010-0205C3068B05}"/>
    <cellStyle name="Total 2 7 2 3 25" xfId="42475" xr:uid="{225A3C6F-5F68-4F2A-AA76-757A2BE732E2}"/>
    <cellStyle name="Total 2 7 2 3 26" xfId="42476" xr:uid="{3646C441-284A-4DF2-86B3-4AC03DC65CFE}"/>
    <cellStyle name="Total 2 7 2 3 27" xfId="42477" xr:uid="{17F216E3-E4C8-4CE4-9B49-3BACA3E307B8}"/>
    <cellStyle name="Total 2 7 2 3 28" xfId="42478" xr:uid="{B8241253-E96B-4BD3-A1FC-FC15726BF4BD}"/>
    <cellStyle name="Total 2 7 2 3 29" xfId="42479" xr:uid="{AC73F3F8-1682-444F-8972-1D911A483C01}"/>
    <cellStyle name="Total 2 7 2 3 3" xfId="42480" xr:uid="{24032A57-92FB-458D-BDB8-3015FD31BDDC}"/>
    <cellStyle name="Total 2 7 2 3 30" xfId="42481" xr:uid="{6431BC79-D66C-4451-859F-DB7E529461B8}"/>
    <cellStyle name="Total 2 7 2 3 31" xfId="42482" xr:uid="{4EBD2EDC-DFC5-4100-9B83-B74C5A0132CC}"/>
    <cellStyle name="Total 2 7 2 3 4" xfId="42483" xr:uid="{D317A500-39ED-4F9A-A9CC-D42A66FB4FCF}"/>
    <cellStyle name="Total 2 7 2 3 5" xfId="42484" xr:uid="{2289D8A6-1310-444F-963F-54A8CD6CCF5E}"/>
    <cellStyle name="Total 2 7 2 3 6" xfId="42485" xr:uid="{1C92D434-9E21-4315-98C2-2E40CE4F2742}"/>
    <cellStyle name="Total 2 7 2 3 7" xfId="42486" xr:uid="{98AFEEAC-F336-450C-82C0-FA6DF235F291}"/>
    <cellStyle name="Total 2 7 2 3 8" xfId="42487" xr:uid="{BC75E829-F525-41E0-B9C2-11C9528C7002}"/>
    <cellStyle name="Total 2 7 2 3 9" xfId="42488" xr:uid="{9F8559EA-A87E-49D8-BD67-28402DF0AE6F}"/>
    <cellStyle name="Total 2 7 2 30" xfId="42489" xr:uid="{FCD01F31-A11D-4A03-A503-59D66292D65C}"/>
    <cellStyle name="Total 2 7 2 31" xfId="42490" xr:uid="{D72042F3-65E4-477B-819F-5F238F1BDB24}"/>
    <cellStyle name="Total 2 7 2 32" xfId="42491" xr:uid="{B8EA6C8B-774E-4799-BA7F-80B2CBC44BD2}"/>
    <cellStyle name="Total 2 7 2 33" xfId="42492" xr:uid="{CAC368F7-3F58-4003-BF79-97CF5816C0C4}"/>
    <cellStyle name="Total 2 7 2 4" xfId="42493" xr:uid="{A2D007B9-B9B4-4E2D-925B-B69F9A13EA0E}"/>
    <cellStyle name="Total 2 7 2 5" xfId="42494" xr:uid="{C9FB83A8-559F-4144-8F40-99B476691F55}"/>
    <cellStyle name="Total 2 7 2 6" xfId="42495" xr:uid="{1F023FBC-6D09-4C11-A2DE-D56DA7A64A71}"/>
    <cellStyle name="Total 2 7 2 7" xfId="42496" xr:uid="{793809A5-B956-4EEC-9ED0-7FF6F64D9B89}"/>
    <cellStyle name="Total 2 7 2 8" xfId="42497" xr:uid="{69610EF5-6942-4641-8632-03D534C5A74C}"/>
    <cellStyle name="Total 2 7 2 9" xfId="42498" xr:uid="{9AA07EFF-1C8E-44CB-8BB5-575D59844456}"/>
    <cellStyle name="Total 2 7 20" xfId="42499" xr:uid="{4A3EB884-2B8C-4CEA-BF9C-60853518C335}"/>
    <cellStyle name="Total 2 7 21" xfId="42500" xr:uid="{0CEFC45A-33FA-4C6F-90B7-885C05F91348}"/>
    <cellStyle name="Total 2 7 22" xfId="42501" xr:uid="{0405FB1C-CE8F-49CB-8EB4-739BC776C213}"/>
    <cellStyle name="Total 2 7 23" xfId="42502" xr:uid="{C7971DE2-CDD6-4BB3-83F6-EC734C6E26FA}"/>
    <cellStyle name="Total 2 7 24" xfId="42503" xr:uid="{A14C4E9C-F1F9-4F59-AC1F-F7578D58E04C}"/>
    <cellStyle name="Total 2 7 25" xfId="42504" xr:uid="{BBC25EB3-BC40-4D54-8E32-559F2735AA1E}"/>
    <cellStyle name="Total 2 7 26" xfId="42505" xr:uid="{34CCAE4E-2104-4920-8F03-9280B9005902}"/>
    <cellStyle name="Total 2 7 27" xfId="42506" xr:uid="{829E8F65-D413-432F-9927-9BAEDDE10239}"/>
    <cellStyle name="Total 2 7 28" xfId="42507" xr:uid="{21CC9268-6ECF-4710-8803-AC2681C78278}"/>
    <cellStyle name="Total 2 7 29" xfId="42508" xr:uid="{7E8F5720-1737-4453-A75F-F23DA9B3CAEA}"/>
    <cellStyle name="Total 2 7 3" xfId="42509" xr:uid="{4A8E6EB2-BAED-4086-BE2B-E70413473DAA}"/>
    <cellStyle name="Total 2 7 3 10" xfId="42510" xr:uid="{9FAA4F5D-43C6-4A1D-8FCF-8B6C6E4966FB}"/>
    <cellStyle name="Total 2 7 3 11" xfId="42511" xr:uid="{AE3D2347-9AAA-40E8-A4A4-BF3A2E9CF6F2}"/>
    <cellStyle name="Total 2 7 3 12" xfId="42512" xr:uid="{67FF7165-6D73-48F6-B643-FD0B7968F3C5}"/>
    <cellStyle name="Total 2 7 3 13" xfId="42513" xr:uid="{88DEBE63-09EE-4FDB-A07A-BF1816694497}"/>
    <cellStyle name="Total 2 7 3 14" xfId="42514" xr:uid="{99F9B838-CCE1-4909-B460-D4650E66E228}"/>
    <cellStyle name="Total 2 7 3 15" xfId="42515" xr:uid="{55FF5682-1C35-4BD7-8149-A7FEA605AB62}"/>
    <cellStyle name="Total 2 7 3 16" xfId="42516" xr:uid="{B25494A2-7E0C-4087-A052-46959ACC294A}"/>
    <cellStyle name="Total 2 7 3 17" xfId="42517" xr:uid="{438EBAF5-CC27-429F-8920-9CB27D56D96D}"/>
    <cellStyle name="Total 2 7 3 18" xfId="42518" xr:uid="{E609D0C2-2FD9-4F2D-AB60-9B6F4C31BE24}"/>
    <cellStyle name="Total 2 7 3 19" xfId="42519" xr:uid="{C1FC58ED-53A5-4EA7-8E70-676D54211426}"/>
    <cellStyle name="Total 2 7 3 2" xfId="42520" xr:uid="{205B5725-14E5-406F-AE3F-3A48545AB6EF}"/>
    <cellStyle name="Total 2 7 3 2 10" xfId="42521" xr:uid="{8470E5B8-5B42-4A0A-AC16-6970F4890727}"/>
    <cellStyle name="Total 2 7 3 2 11" xfId="42522" xr:uid="{88145EA0-8DA3-4D1D-B731-566A9F232D2F}"/>
    <cellStyle name="Total 2 7 3 2 12" xfId="42523" xr:uid="{1B00A165-F6B3-4ED2-81F4-72ED7438DA33}"/>
    <cellStyle name="Total 2 7 3 2 13" xfId="42524" xr:uid="{3CDFFF81-EED1-439A-BA15-94521DA1CD4D}"/>
    <cellStyle name="Total 2 7 3 2 14" xfId="42525" xr:uid="{9FC0ECCC-14B2-4556-BE16-5F5EE1C02E08}"/>
    <cellStyle name="Total 2 7 3 2 15" xfId="42526" xr:uid="{40BCC964-9426-4F04-BD46-3665029D45B7}"/>
    <cellStyle name="Total 2 7 3 2 16" xfId="42527" xr:uid="{2CAAE119-BEE2-4973-AE1E-CC9CB77182C7}"/>
    <cellStyle name="Total 2 7 3 2 17" xfId="42528" xr:uid="{13C8AFEE-22E7-433E-A937-D0177C661C28}"/>
    <cellStyle name="Total 2 7 3 2 18" xfId="42529" xr:uid="{2E37D495-372C-47D5-B2AA-B436C42A27A4}"/>
    <cellStyle name="Total 2 7 3 2 19" xfId="42530" xr:uid="{55BD607A-AF63-47E1-BB6C-F7AA21DB5C9C}"/>
    <cellStyle name="Total 2 7 3 2 2" xfId="42531" xr:uid="{0BC40512-1B77-4AFF-8B8F-B7799A5C47DC}"/>
    <cellStyle name="Total 2 7 3 2 20" xfId="42532" xr:uid="{FB349F8F-CC27-4AD5-B72D-FDFB022FF8B4}"/>
    <cellStyle name="Total 2 7 3 2 21" xfId="42533" xr:uid="{C5ABFC44-4E24-4C07-9B9E-1C52661C6B46}"/>
    <cellStyle name="Total 2 7 3 2 22" xfId="42534" xr:uid="{A7B151EA-13B4-4716-93A6-DF1BD6E7E47C}"/>
    <cellStyle name="Total 2 7 3 2 23" xfId="42535" xr:uid="{85616526-322D-422E-AF6E-B86428F47D15}"/>
    <cellStyle name="Total 2 7 3 2 24" xfId="42536" xr:uid="{C0B74E5C-1961-468C-BCB9-BA4F24EECCE5}"/>
    <cellStyle name="Total 2 7 3 2 25" xfId="42537" xr:uid="{94DDF6E3-8B7E-43D0-9E26-C6391746F5AA}"/>
    <cellStyle name="Total 2 7 3 2 26" xfId="42538" xr:uid="{0832FB1B-5BEF-411F-8844-10049E3F054D}"/>
    <cellStyle name="Total 2 7 3 2 27" xfId="42539" xr:uid="{82C93032-A15E-4DE5-A810-4252202358DE}"/>
    <cellStyle name="Total 2 7 3 2 28" xfId="42540" xr:uid="{D1DFABDF-78C0-4D41-AC14-7CC499EA2DBE}"/>
    <cellStyle name="Total 2 7 3 2 29" xfId="42541" xr:uid="{336A8004-1256-46C8-A55D-F3BF6D009976}"/>
    <cellStyle name="Total 2 7 3 2 3" xfId="42542" xr:uid="{568ABE0C-57AA-4FB8-9C55-C61B9EE873C2}"/>
    <cellStyle name="Total 2 7 3 2 30" xfId="42543" xr:uid="{A5E9E9D2-AFB1-412E-9506-9568568413ED}"/>
    <cellStyle name="Total 2 7 3 2 31" xfId="42544" xr:uid="{E868D61A-BFDF-4C5A-903E-1FE199A61E6F}"/>
    <cellStyle name="Total 2 7 3 2 4" xfId="42545" xr:uid="{F84557DB-632C-41CC-81AD-C1D698B4AE12}"/>
    <cellStyle name="Total 2 7 3 2 5" xfId="42546" xr:uid="{DC37D7BA-59BE-498C-944F-88F0102561EE}"/>
    <cellStyle name="Total 2 7 3 2 6" xfId="42547" xr:uid="{AB1A6E9A-B5F1-4E4A-965D-CFC85FAEB140}"/>
    <cellStyle name="Total 2 7 3 2 7" xfId="42548" xr:uid="{47FD4934-0047-466A-BEE9-E500E52D6B3D}"/>
    <cellStyle name="Total 2 7 3 2 8" xfId="42549" xr:uid="{115B0940-7D4C-4B10-9411-FD96BE16349E}"/>
    <cellStyle name="Total 2 7 3 2 9" xfId="42550" xr:uid="{4F88AED0-0EA2-43E1-8D3A-0053B7F2155E}"/>
    <cellStyle name="Total 2 7 3 20" xfId="42551" xr:uid="{57481EF7-9F2F-4CC6-B164-62421AAF10EF}"/>
    <cellStyle name="Total 2 7 3 21" xfId="42552" xr:uid="{3C5CBCC6-42B2-46A5-A046-9D4A82B975F8}"/>
    <cellStyle name="Total 2 7 3 22" xfId="42553" xr:uid="{B5271E50-DE26-4844-A200-61A62CA258B9}"/>
    <cellStyle name="Total 2 7 3 23" xfId="42554" xr:uid="{FE72244F-78A3-4FB2-9BAA-FD5A0F6ADB04}"/>
    <cellStyle name="Total 2 7 3 24" xfId="42555" xr:uid="{5F0F6552-204C-4AA7-B850-6AC69755FE1C}"/>
    <cellStyle name="Total 2 7 3 25" xfId="42556" xr:uid="{5432D5CB-1252-42C7-996B-72B718548BF5}"/>
    <cellStyle name="Total 2 7 3 26" xfId="42557" xr:uid="{5C0AAFBE-5FFA-40C3-93AA-B29B9D1E7B47}"/>
    <cellStyle name="Total 2 7 3 27" xfId="42558" xr:uid="{9D14789F-CE58-4A3B-AFA2-34B1D0A8A45F}"/>
    <cellStyle name="Total 2 7 3 28" xfId="42559" xr:uid="{F1F689E5-2E34-4998-A204-451E66510C38}"/>
    <cellStyle name="Total 2 7 3 29" xfId="42560" xr:uid="{EA29BE8E-FD74-4285-A0B4-9EC27E2659E8}"/>
    <cellStyle name="Total 2 7 3 3" xfId="42561" xr:uid="{F0870294-3F43-44B2-8EB4-43EAF818429D}"/>
    <cellStyle name="Total 2 7 3 3 10" xfId="42562" xr:uid="{4B43FDF5-C263-4D12-982D-F5847EC68E46}"/>
    <cellStyle name="Total 2 7 3 3 11" xfId="42563" xr:uid="{143A9E6C-AEEA-4219-A17B-2E31514BD417}"/>
    <cellStyle name="Total 2 7 3 3 12" xfId="42564" xr:uid="{96E3049B-4CB3-4069-AC7E-2E8F44C19302}"/>
    <cellStyle name="Total 2 7 3 3 13" xfId="42565" xr:uid="{8E85DD35-13D8-4649-842B-8BC33246EC0B}"/>
    <cellStyle name="Total 2 7 3 3 14" xfId="42566" xr:uid="{2A41120A-F956-4DBA-9AD3-9AF93C3BD9BB}"/>
    <cellStyle name="Total 2 7 3 3 15" xfId="42567" xr:uid="{508C341D-D820-49CA-AB50-B6AEEF0D5B17}"/>
    <cellStyle name="Total 2 7 3 3 16" xfId="42568" xr:uid="{9F73E4D3-A0CC-42C4-9052-C88C44D07873}"/>
    <cellStyle name="Total 2 7 3 3 17" xfId="42569" xr:uid="{0E3E9884-392F-4A9E-A729-245B28F9122F}"/>
    <cellStyle name="Total 2 7 3 3 18" xfId="42570" xr:uid="{D38201DC-6A3D-4D29-98B8-E3BB37CD7AEB}"/>
    <cellStyle name="Total 2 7 3 3 19" xfId="42571" xr:uid="{B9828978-B993-4D07-B8AC-27C09A740991}"/>
    <cellStyle name="Total 2 7 3 3 2" xfId="42572" xr:uid="{A9687AE0-2312-4AE7-8C1B-AE932C87A9BF}"/>
    <cellStyle name="Total 2 7 3 3 20" xfId="42573" xr:uid="{96A01642-DE27-4D00-BFD2-BDDC93480D17}"/>
    <cellStyle name="Total 2 7 3 3 21" xfId="42574" xr:uid="{1B85935B-496D-4F23-9828-30033B058315}"/>
    <cellStyle name="Total 2 7 3 3 22" xfId="42575" xr:uid="{53B7CBFB-14F3-4122-ADC9-83083AFD6F4A}"/>
    <cellStyle name="Total 2 7 3 3 23" xfId="42576" xr:uid="{8EBFAB17-E305-4DA1-9AC5-572357C3B393}"/>
    <cellStyle name="Total 2 7 3 3 24" xfId="42577" xr:uid="{AF8952E4-9E10-4E50-A5E1-440CC59483DA}"/>
    <cellStyle name="Total 2 7 3 3 25" xfId="42578" xr:uid="{3CF8B42B-FC7E-495B-942D-F97A53A7038A}"/>
    <cellStyle name="Total 2 7 3 3 26" xfId="42579" xr:uid="{FE503352-B95F-4F43-8D93-113617F22CB7}"/>
    <cellStyle name="Total 2 7 3 3 27" xfId="42580" xr:uid="{7E277E10-DC49-4A7F-8E31-846DCBCD085D}"/>
    <cellStyle name="Total 2 7 3 3 28" xfId="42581" xr:uid="{CAB2AC43-4453-475C-B7DF-004861D8C617}"/>
    <cellStyle name="Total 2 7 3 3 29" xfId="42582" xr:uid="{CD583683-7816-4462-B40A-C215DF066236}"/>
    <cellStyle name="Total 2 7 3 3 3" xfId="42583" xr:uid="{AC18D4F5-A452-457D-A9F8-50B6A4E56054}"/>
    <cellStyle name="Total 2 7 3 3 30" xfId="42584" xr:uid="{DF3417B1-E238-44C5-BEBE-BFC646234D03}"/>
    <cellStyle name="Total 2 7 3 3 31" xfId="42585" xr:uid="{5EED039B-170D-4712-8140-EE14218493C3}"/>
    <cellStyle name="Total 2 7 3 3 4" xfId="42586" xr:uid="{9C4221B8-1C7A-436A-A6C5-B075D796D1A9}"/>
    <cellStyle name="Total 2 7 3 3 5" xfId="42587" xr:uid="{A6B55BA3-2B62-4E5A-B17A-3E47DB54378B}"/>
    <cellStyle name="Total 2 7 3 3 6" xfId="42588" xr:uid="{84419984-D104-414F-AC5E-93D6DCE87729}"/>
    <cellStyle name="Total 2 7 3 3 7" xfId="42589" xr:uid="{B2D2DA7C-E355-4EBF-8B3C-543612ACE77E}"/>
    <cellStyle name="Total 2 7 3 3 8" xfId="42590" xr:uid="{A25994E2-13B0-42BD-85DE-0D10342FA59A}"/>
    <cellStyle name="Total 2 7 3 3 9" xfId="42591" xr:uid="{0A841C92-D4D8-4043-B777-579ED911A9AA}"/>
    <cellStyle name="Total 2 7 3 30" xfId="42592" xr:uid="{614D8034-BF5C-4358-9D73-C7B477CFA825}"/>
    <cellStyle name="Total 2 7 3 31" xfId="42593" xr:uid="{23CB9B39-21F5-4A6F-918C-360622D78946}"/>
    <cellStyle name="Total 2 7 3 32" xfId="42594" xr:uid="{FA3502C2-F9EF-4831-A6DD-6C4300C1FCBA}"/>
    <cellStyle name="Total 2 7 3 33" xfId="42595" xr:uid="{FB4FEAB2-5C0C-4B26-B7B1-AE6E65673665}"/>
    <cellStyle name="Total 2 7 3 4" xfId="42596" xr:uid="{8D4A55FC-BA0D-4E56-8EF0-3EEAA29946B0}"/>
    <cellStyle name="Total 2 7 3 5" xfId="42597" xr:uid="{48293483-19A1-4F5F-A6A9-18F9DB45755E}"/>
    <cellStyle name="Total 2 7 3 6" xfId="42598" xr:uid="{E9AC9FD9-C619-44F9-9ED5-C54FADABEEDF}"/>
    <cellStyle name="Total 2 7 3 7" xfId="42599" xr:uid="{01B44EEF-2535-425D-AC34-7AE853656C14}"/>
    <cellStyle name="Total 2 7 3 8" xfId="42600" xr:uid="{332A287C-6B73-4369-A4CA-B8E18CC5A5B3}"/>
    <cellStyle name="Total 2 7 3 9" xfId="42601" xr:uid="{FABE1D12-7E73-40F9-A765-6B126B598A7B}"/>
    <cellStyle name="Total 2 7 30" xfId="42602" xr:uid="{51E00F05-3846-426D-A985-06597DA5CEBC}"/>
    <cellStyle name="Total 2 7 31" xfId="42603" xr:uid="{4864A033-682D-4809-BFA0-0E31959832D5}"/>
    <cellStyle name="Total 2 7 32" xfId="42604" xr:uid="{DFB1DF94-5836-46A4-9BDB-BA41BCA7A102}"/>
    <cellStyle name="Total 2 7 33" xfId="42605" xr:uid="{51011E18-D3C2-4264-A85C-E3348FD5908D}"/>
    <cellStyle name="Total 2 7 34" xfId="42606" xr:uid="{5936CF8C-D481-4957-9BC6-40492302766B}"/>
    <cellStyle name="Total 2 7 35" xfId="42607" xr:uid="{37F92395-01A0-48F3-9363-E2BFAE27E96B}"/>
    <cellStyle name="Total 2 7 36" xfId="42608" xr:uid="{04915119-E0CF-4D5E-84AF-2FF8F738253E}"/>
    <cellStyle name="Total 2 7 4" xfId="42609" xr:uid="{792B4702-8172-4314-B887-3B6FDD79D4C6}"/>
    <cellStyle name="Total 2 7 4 10" xfId="42610" xr:uid="{06A1A137-732C-473C-A330-517ABF507A29}"/>
    <cellStyle name="Total 2 7 4 11" xfId="42611" xr:uid="{8D9EB90E-86DC-44B9-95D6-AF64533E94CD}"/>
    <cellStyle name="Total 2 7 4 12" xfId="42612" xr:uid="{EF3B015C-EFA1-45D8-9480-0837C2C60D5E}"/>
    <cellStyle name="Total 2 7 4 13" xfId="42613" xr:uid="{832BC156-0F25-47F9-B34F-4A1AE1450D1E}"/>
    <cellStyle name="Total 2 7 4 14" xfId="42614" xr:uid="{78E909AB-876E-4AD0-9372-B996A34B273C}"/>
    <cellStyle name="Total 2 7 4 15" xfId="42615" xr:uid="{B223EF6B-5950-4715-A523-D3D8127C2E95}"/>
    <cellStyle name="Total 2 7 4 16" xfId="42616" xr:uid="{1227379C-E18A-4223-BDDC-F1BF01964A98}"/>
    <cellStyle name="Total 2 7 4 17" xfId="42617" xr:uid="{FDAFEC25-77A0-4564-B9A0-71BCDC5C1301}"/>
    <cellStyle name="Total 2 7 4 18" xfId="42618" xr:uid="{6130EDCE-2DFE-4EC4-B8DE-4FCE413F5985}"/>
    <cellStyle name="Total 2 7 4 19" xfId="42619" xr:uid="{5A003FCE-1EB7-4A34-A21E-16421A991428}"/>
    <cellStyle name="Total 2 7 4 2" xfId="42620" xr:uid="{717D196F-7D3A-4164-AA69-B854A00C0BE6}"/>
    <cellStyle name="Total 2 7 4 2 10" xfId="42621" xr:uid="{8E1E75E2-E8DD-4EFA-9248-2E37DA600D55}"/>
    <cellStyle name="Total 2 7 4 2 11" xfId="42622" xr:uid="{1F5FE23E-34B0-4965-9AC7-174F62EC81A1}"/>
    <cellStyle name="Total 2 7 4 2 12" xfId="42623" xr:uid="{BD6DE285-1BEF-4597-9328-94153EAD595B}"/>
    <cellStyle name="Total 2 7 4 2 13" xfId="42624" xr:uid="{0F5D9E42-5542-4867-97F9-EF7E7AF33F6F}"/>
    <cellStyle name="Total 2 7 4 2 14" xfId="42625" xr:uid="{16DFD25E-FE37-46A5-84C9-E81135E82550}"/>
    <cellStyle name="Total 2 7 4 2 15" xfId="42626" xr:uid="{903B4828-9AD4-40AF-ADCB-EA58B9AA0EB7}"/>
    <cellStyle name="Total 2 7 4 2 16" xfId="42627" xr:uid="{67A57163-E795-4304-A346-A05417D889D1}"/>
    <cellStyle name="Total 2 7 4 2 17" xfId="42628" xr:uid="{60A612B8-61BB-4674-B3DE-F264BABA4FB5}"/>
    <cellStyle name="Total 2 7 4 2 18" xfId="42629" xr:uid="{93B57500-92F2-458E-BA9D-4B7CE1F4B24F}"/>
    <cellStyle name="Total 2 7 4 2 19" xfId="42630" xr:uid="{00331C14-7411-4602-974E-5D113B59160B}"/>
    <cellStyle name="Total 2 7 4 2 2" xfId="42631" xr:uid="{27C28DAA-5B87-4B26-B50C-834169E5DB97}"/>
    <cellStyle name="Total 2 7 4 2 20" xfId="42632" xr:uid="{38702313-42E4-47F1-820E-DCFF491C1C39}"/>
    <cellStyle name="Total 2 7 4 2 21" xfId="42633" xr:uid="{EA618CD2-DCED-4378-9A73-5C8C9FBE318C}"/>
    <cellStyle name="Total 2 7 4 2 22" xfId="42634" xr:uid="{51AA1D4C-5987-46F7-B657-1A70AC8D4636}"/>
    <cellStyle name="Total 2 7 4 2 23" xfId="42635" xr:uid="{0DE2A266-B312-46B9-8A73-8702B14095BA}"/>
    <cellStyle name="Total 2 7 4 2 24" xfId="42636" xr:uid="{526F6CA8-659A-45F7-A309-F36717E262ED}"/>
    <cellStyle name="Total 2 7 4 2 25" xfId="42637" xr:uid="{96CC9982-0F28-4590-AC96-D1DC35CB6532}"/>
    <cellStyle name="Total 2 7 4 2 26" xfId="42638" xr:uid="{63B2972B-6581-452C-96C1-D4168E0450CB}"/>
    <cellStyle name="Total 2 7 4 2 27" xfId="42639" xr:uid="{89622724-6D10-4325-A82E-DC402AFC0CF7}"/>
    <cellStyle name="Total 2 7 4 2 28" xfId="42640" xr:uid="{FC7502B3-C2CB-43A1-8E90-F7A1F54E25DB}"/>
    <cellStyle name="Total 2 7 4 2 29" xfId="42641" xr:uid="{B9ACE7C8-07EF-4706-A25D-82000BFAFF1F}"/>
    <cellStyle name="Total 2 7 4 2 3" xfId="42642" xr:uid="{8F2922C2-A2D4-44B6-89A9-3C4FACAF2ED3}"/>
    <cellStyle name="Total 2 7 4 2 30" xfId="42643" xr:uid="{E1B84DA0-FC6E-4A3A-90A0-462FF04C41C3}"/>
    <cellStyle name="Total 2 7 4 2 31" xfId="42644" xr:uid="{DD667549-4E08-4938-AB64-B602991E1E5F}"/>
    <cellStyle name="Total 2 7 4 2 4" xfId="42645" xr:uid="{9FE736B8-17AD-458A-B87B-035DBBBE9066}"/>
    <cellStyle name="Total 2 7 4 2 5" xfId="42646" xr:uid="{3804DA49-FD77-4794-A085-89F6A92A7803}"/>
    <cellStyle name="Total 2 7 4 2 6" xfId="42647" xr:uid="{532C2F88-95B8-4204-81CF-B289FE972297}"/>
    <cellStyle name="Total 2 7 4 2 7" xfId="42648" xr:uid="{0544308B-8296-45A3-BFE8-79EE57D18D09}"/>
    <cellStyle name="Total 2 7 4 2 8" xfId="42649" xr:uid="{3D97DFB5-9D8A-46F2-B7AD-CDCC947AA5DB}"/>
    <cellStyle name="Total 2 7 4 2 9" xfId="42650" xr:uid="{BAAC43ED-B834-4141-B24B-A338A1412D3C}"/>
    <cellStyle name="Total 2 7 4 20" xfId="42651" xr:uid="{EA173100-B78F-413A-9A35-69B1A291D11D}"/>
    <cellStyle name="Total 2 7 4 21" xfId="42652" xr:uid="{D4E19E2B-26E9-4545-9084-4A7D408E6A6E}"/>
    <cellStyle name="Total 2 7 4 22" xfId="42653" xr:uid="{2B9D14E5-EE46-4AE0-9BB5-57F7FC83F156}"/>
    <cellStyle name="Total 2 7 4 23" xfId="42654" xr:uid="{683002CB-6C8E-4FEC-BE13-0B818FD6FCE3}"/>
    <cellStyle name="Total 2 7 4 24" xfId="42655" xr:uid="{FB13063C-25D3-4C6F-B222-4F9CA545A2F5}"/>
    <cellStyle name="Total 2 7 4 25" xfId="42656" xr:uid="{50027128-FBE7-4804-9435-7FA17B4A6CF5}"/>
    <cellStyle name="Total 2 7 4 26" xfId="42657" xr:uid="{920786A3-9E48-4EDD-B273-8BBDD2CA7BB9}"/>
    <cellStyle name="Total 2 7 4 27" xfId="42658" xr:uid="{3EB44B42-6A98-48E2-9C18-9B421D64167A}"/>
    <cellStyle name="Total 2 7 4 28" xfId="42659" xr:uid="{11C2B5F3-CAFE-4E1C-84C3-8B0D6BBE3735}"/>
    <cellStyle name="Total 2 7 4 29" xfId="42660" xr:uid="{4742841E-3250-4317-923B-34BD43A5334C}"/>
    <cellStyle name="Total 2 7 4 3" xfId="42661" xr:uid="{209DD8B9-8C3D-49EA-8F63-31B9A95B8F24}"/>
    <cellStyle name="Total 2 7 4 3 10" xfId="42662" xr:uid="{4D61DD80-FDA0-4287-859F-36FB5B00F850}"/>
    <cellStyle name="Total 2 7 4 3 11" xfId="42663" xr:uid="{B2D270DD-CC00-403B-AA65-E45C0A89A6F5}"/>
    <cellStyle name="Total 2 7 4 3 12" xfId="42664" xr:uid="{FE665DE4-4B23-4FBB-8000-730C35CC4B4C}"/>
    <cellStyle name="Total 2 7 4 3 13" xfId="42665" xr:uid="{EF23735B-FBD2-461F-83F1-7632838B62AD}"/>
    <cellStyle name="Total 2 7 4 3 14" xfId="42666" xr:uid="{F6B11E1D-E840-4E91-B774-2579D4D64492}"/>
    <cellStyle name="Total 2 7 4 3 15" xfId="42667" xr:uid="{0940FA00-57D2-40EA-A308-90BB2EB77300}"/>
    <cellStyle name="Total 2 7 4 3 16" xfId="42668" xr:uid="{5D356508-591E-4B88-8233-0DDFDD6C02B0}"/>
    <cellStyle name="Total 2 7 4 3 17" xfId="42669" xr:uid="{9518429D-76E8-4862-8F5F-B95286822A60}"/>
    <cellStyle name="Total 2 7 4 3 18" xfId="42670" xr:uid="{9D5B69FD-5ECB-4102-BD47-F4CD87B4C073}"/>
    <cellStyle name="Total 2 7 4 3 19" xfId="42671" xr:uid="{A01A0A37-0A7F-48FD-8F64-CA5E33BE4CD7}"/>
    <cellStyle name="Total 2 7 4 3 2" xfId="42672" xr:uid="{99D54F44-6392-49AF-B32F-335EBCDA5B3C}"/>
    <cellStyle name="Total 2 7 4 3 20" xfId="42673" xr:uid="{39FCAD1F-CC2F-4F17-9D84-6DA0EDB24437}"/>
    <cellStyle name="Total 2 7 4 3 21" xfId="42674" xr:uid="{AE495BC1-7979-4308-A90C-042D217E4268}"/>
    <cellStyle name="Total 2 7 4 3 22" xfId="42675" xr:uid="{DEECC245-3DB0-4167-B3C3-0A85DB4BDACA}"/>
    <cellStyle name="Total 2 7 4 3 23" xfId="42676" xr:uid="{201AD97E-4ABA-4056-8CA5-3E5FD7B2713B}"/>
    <cellStyle name="Total 2 7 4 3 24" xfId="42677" xr:uid="{4A500755-F299-46A4-8490-584E3EF3AC16}"/>
    <cellStyle name="Total 2 7 4 3 25" xfId="42678" xr:uid="{7E3CFC5D-01BE-4C3D-BCD7-4BF10F1BCDA1}"/>
    <cellStyle name="Total 2 7 4 3 26" xfId="42679" xr:uid="{30BC046E-A48F-4916-97A4-AD9EA2C3B2C1}"/>
    <cellStyle name="Total 2 7 4 3 27" xfId="42680" xr:uid="{41E2D945-7AB6-42C5-84AF-5E22CD27E4BC}"/>
    <cellStyle name="Total 2 7 4 3 28" xfId="42681" xr:uid="{98B3D8B4-EEF7-47F6-8152-CF1CB4EE75B4}"/>
    <cellStyle name="Total 2 7 4 3 29" xfId="42682" xr:uid="{A0E44F5A-532B-4523-94CF-C256D3B40DD2}"/>
    <cellStyle name="Total 2 7 4 3 3" xfId="42683" xr:uid="{3D49755A-29F0-49E3-AAF4-B83E7E3D49D0}"/>
    <cellStyle name="Total 2 7 4 3 30" xfId="42684" xr:uid="{C879D9F3-2A22-406F-9CB8-74524CDB6849}"/>
    <cellStyle name="Total 2 7 4 3 31" xfId="42685" xr:uid="{41213596-C7D8-4013-B04A-F85716760787}"/>
    <cellStyle name="Total 2 7 4 3 4" xfId="42686" xr:uid="{BA3EEE2B-0723-4EEE-BF8A-8A13FD1FA5D0}"/>
    <cellStyle name="Total 2 7 4 3 5" xfId="42687" xr:uid="{BECB7F58-9AC3-40C6-8195-AB79C6A442C1}"/>
    <cellStyle name="Total 2 7 4 3 6" xfId="42688" xr:uid="{D6970DD7-5A22-49A4-9DCB-6A8C0B8922FB}"/>
    <cellStyle name="Total 2 7 4 3 7" xfId="42689" xr:uid="{635E2836-697A-49F3-AB16-46C9352F5335}"/>
    <cellStyle name="Total 2 7 4 3 8" xfId="42690" xr:uid="{28D23A89-3E72-4D3B-8442-AC39196BAA3F}"/>
    <cellStyle name="Total 2 7 4 3 9" xfId="42691" xr:uid="{7FC02E4E-515C-409D-8803-E18D65E07AF1}"/>
    <cellStyle name="Total 2 7 4 30" xfId="42692" xr:uid="{9F54DAEF-04FA-4F3B-89A1-50F740BBD148}"/>
    <cellStyle name="Total 2 7 4 31" xfId="42693" xr:uid="{300052BC-5F33-4BBE-927C-AB20E9801C48}"/>
    <cellStyle name="Total 2 7 4 32" xfId="42694" xr:uid="{E5715CA5-EC76-4924-8C35-6855FD01F6AA}"/>
    <cellStyle name="Total 2 7 4 33" xfId="42695" xr:uid="{7A812441-A28D-4944-9838-3F8B97721A32}"/>
    <cellStyle name="Total 2 7 4 4" xfId="42696" xr:uid="{F6266A32-24BC-4DE7-8E67-17B6191C7433}"/>
    <cellStyle name="Total 2 7 4 5" xfId="42697" xr:uid="{F62B3F8F-580C-4CFB-A9D1-857E78900E0C}"/>
    <cellStyle name="Total 2 7 4 6" xfId="42698" xr:uid="{C54CFBDE-8B3B-47A6-8FF8-EF1880DF7EBE}"/>
    <cellStyle name="Total 2 7 4 7" xfId="42699" xr:uid="{3A4A4066-7D3C-4C17-962F-93FDAE97A3CF}"/>
    <cellStyle name="Total 2 7 4 8" xfId="42700" xr:uid="{8E1703C3-1BF6-42B6-8EE6-99AD57EEE895}"/>
    <cellStyle name="Total 2 7 4 9" xfId="42701" xr:uid="{B8B0BED2-1909-4DD2-8B5B-C0CAF8413272}"/>
    <cellStyle name="Total 2 7 5" xfId="42702" xr:uid="{6C8A1372-8234-413A-8F3C-F6BDD6E446C0}"/>
    <cellStyle name="Total 2 7 5 10" xfId="42703" xr:uid="{E7425580-E6AB-49A8-8769-4697094C116B}"/>
    <cellStyle name="Total 2 7 5 11" xfId="42704" xr:uid="{B0FA8649-23EF-47B7-819B-1DB8DAAB2334}"/>
    <cellStyle name="Total 2 7 5 12" xfId="42705" xr:uid="{EAF90B1D-3360-4D9A-B667-6E74D1465FCA}"/>
    <cellStyle name="Total 2 7 5 13" xfId="42706" xr:uid="{AF12F1F9-5434-4893-9EC2-74C2E40A9969}"/>
    <cellStyle name="Total 2 7 5 14" xfId="42707" xr:uid="{958A69CC-AE6D-40CD-AF73-0C54891E3767}"/>
    <cellStyle name="Total 2 7 5 15" xfId="42708" xr:uid="{ECE77612-933E-4107-BEFB-37F5DE441929}"/>
    <cellStyle name="Total 2 7 5 16" xfId="42709" xr:uid="{CA11B989-E707-4759-8A52-08A26AC3F0CD}"/>
    <cellStyle name="Total 2 7 5 17" xfId="42710" xr:uid="{770FAF48-E714-4D60-9C74-4B47E95A9A6F}"/>
    <cellStyle name="Total 2 7 5 18" xfId="42711" xr:uid="{D5ADD3B2-1E68-49D4-A8EB-C5CF87E1C3F3}"/>
    <cellStyle name="Total 2 7 5 19" xfId="42712" xr:uid="{B5AF88FF-9D91-494D-8F79-9D57BDECAEF1}"/>
    <cellStyle name="Total 2 7 5 2" xfId="42713" xr:uid="{B2B414F2-AAE4-4DD6-963F-23D7B9EC265D}"/>
    <cellStyle name="Total 2 7 5 20" xfId="42714" xr:uid="{EF8997E8-D61E-4639-A0EC-192744621340}"/>
    <cellStyle name="Total 2 7 5 21" xfId="42715" xr:uid="{F07514CE-3A2A-4C09-B956-1BB8110976F1}"/>
    <cellStyle name="Total 2 7 5 22" xfId="42716" xr:uid="{A958B7F6-7BC6-43F7-9710-338388E337A7}"/>
    <cellStyle name="Total 2 7 5 23" xfId="42717" xr:uid="{6125C117-92D4-4EB1-BDDB-40AD5EDF3866}"/>
    <cellStyle name="Total 2 7 5 24" xfId="42718" xr:uid="{0B7B348C-610A-4DED-A0BB-B0D892782CD0}"/>
    <cellStyle name="Total 2 7 5 25" xfId="42719" xr:uid="{F102E9FC-D8A6-4F97-A062-5BA2B1B50C8D}"/>
    <cellStyle name="Total 2 7 5 26" xfId="42720" xr:uid="{9332F54E-5F2A-4C31-82CB-9892649798C0}"/>
    <cellStyle name="Total 2 7 5 27" xfId="42721" xr:uid="{A1752ED0-989F-4E51-A407-4AF44068A210}"/>
    <cellStyle name="Total 2 7 5 28" xfId="42722" xr:uid="{9235C680-B7AC-454C-A76C-8F906C651851}"/>
    <cellStyle name="Total 2 7 5 29" xfId="42723" xr:uid="{F6732873-5FA8-40B2-81BC-66C489F87C61}"/>
    <cellStyle name="Total 2 7 5 3" xfId="42724" xr:uid="{F91D1586-A1DF-471A-B751-7D7A9A66818E}"/>
    <cellStyle name="Total 2 7 5 30" xfId="42725" xr:uid="{19D88A5C-B408-4FA3-878C-DE491E1CD9E8}"/>
    <cellStyle name="Total 2 7 5 31" xfId="42726" xr:uid="{929ABE5D-8C22-4612-84FE-627EDDC3A76E}"/>
    <cellStyle name="Total 2 7 5 4" xfId="42727" xr:uid="{BCE54637-EDD7-405F-AEAF-C7D637408D27}"/>
    <cellStyle name="Total 2 7 5 5" xfId="42728" xr:uid="{80303430-3AE9-49C7-AE64-B7B571A69725}"/>
    <cellStyle name="Total 2 7 5 6" xfId="42729" xr:uid="{5D0B9A70-5859-4AAE-A9D2-C3ADA339AF00}"/>
    <cellStyle name="Total 2 7 5 7" xfId="42730" xr:uid="{B5D20EC6-E5C2-4E35-81E0-9A96789CCEF1}"/>
    <cellStyle name="Total 2 7 5 8" xfId="42731" xr:uid="{6A5B5B04-03F9-4695-B385-3AA2C58AD819}"/>
    <cellStyle name="Total 2 7 5 9" xfId="42732" xr:uid="{18C925BD-42FC-45D2-99F5-CDAE419803D5}"/>
    <cellStyle name="Total 2 7 6" xfId="42733" xr:uid="{915F67BE-02C2-492E-BE48-332AB1E40749}"/>
    <cellStyle name="Total 2 7 6 10" xfId="42734" xr:uid="{1332BB6F-428F-4AA4-A432-DEC5C0D2C9ED}"/>
    <cellStyle name="Total 2 7 6 11" xfId="42735" xr:uid="{1119E55A-4577-4D21-8DE8-A4851B490FAF}"/>
    <cellStyle name="Total 2 7 6 12" xfId="42736" xr:uid="{DFB0DCB9-E03D-4616-898A-95336AAD07D9}"/>
    <cellStyle name="Total 2 7 6 13" xfId="42737" xr:uid="{FFF30F11-AF09-400B-A4C3-729CC3EC2A05}"/>
    <cellStyle name="Total 2 7 6 14" xfId="42738" xr:uid="{FB94846A-7814-450E-906B-77DFC58B480E}"/>
    <cellStyle name="Total 2 7 6 15" xfId="42739" xr:uid="{3BF033F5-2800-4271-8887-AF03A05B57CC}"/>
    <cellStyle name="Total 2 7 6 16" xfId="42740" xr:uid="{A46312D3-1A37-40CE-957D-4462A74B3ABE}"/>
    <cellStyle name="Total 2 7 6 17" xfId="42741" xr:uid="{1D7CA718-DCEA-41E5-B6DB-A5D7E8ED119F}"/>
    <cellStyle name="Total 2 7 6 18" xfId="42742" xr:uid="{D477649D-D0F9-4D56-9BFC-2902CD789760}"/>
    <cellStyle name="Total 2 7 6 19" xfId="42743" xr:uid="{EB0971DD-D0A6-4E37-9FB1-D29AD51C95F8}"/>
    <cellStyle name="Total 2 7 6 2" xfId="42744" xr:uid="{448B6F71-4522-417D-B636-6BA506F5DF68}"/>
    <cellStyle name="Total 2 7 6 20" xfId="42745" xr:uid="{0CC0EE6C-CFD8-4A4D-9483-4589E393FEA9}"/>
    <cellStyle name="Total 2 7 6 21" xfId="42746" xr:uid="{CCD735B8-428A-4DB1-830B-31132B5254BC}"/>
    <cellStyle name="Total 2 7 6 22" xfId="42747" xr:uid="{9A2F5288-773A-4088-BC47-7127CA03D37C}"/>
    <cellStyle name="Total 2 7 6 23" xfId="42748" xr:uid="{2B308D1A-DEEE-4265-BE9D-B890246D4200}"/>
    <cellStyle name="Total 2 7 6 24" xfId="42749" xr:uid="{5B2BD852-8522-4999-9893-DA31F3C9E2DE}"/>
    <cellStyle name="Total 2 7 6 25" xfId="42750" xr:uid="{6C637F4B-F90E-4D1F-AFD6-ABD48FB029B1}"/>
    <cellStyle name="Total 2 7 6 26" xfId="42751" xr:uid="{42919BA0-C513-4E29-B4B3-F4833364D831}"/>
    <cellStyle name="Total 2 7 6 27" xfId="42752" xr:uid="{56E13211-D9BE-46DA-8337-B0618B0889DB}"/>
    <cellStyle name="Total 2 7 6 28" xfId="42753" xr:uid="{B1624FE2-3BAE-48A8-BF76-44CCB0839CF0}"/>
    <cellStyle name="Total 2 7 6 29" xfId="42754" xr:uid="{C9482676-24D6-48F3-830A-9111DE076069}"/>
    <cellStyle name="Total 2 7 6 3" xfId="42755" xr:uid="{20508D00-5911-4A8C-B69F-252E55EF9EE4}"/>
    <cellStyle name="Total 2 7 6 30" xfId="42756" xr:uid="{7409D1FA-BF93-4C36-8F94-41F47E467F6D}"/>
    <cellStyle name="Total 2 7 6 31" xfId="42757" xr:uid="{CFC2E67E-7487-4172-836C-CAF74B2E7AFE}"/>
    <cellStyle name="Total 2 7 6 4" xfId="42758" xr:uid="{3E6826D3-7509-4765-9C6E-7A72A08763D0}"/>
    <cellStyle name="Total 2 7 6 5" xfId="42759" xr:uid="{005FCD88-542B-439A-B5A5-E92E6D56B7B3}"/>
    <cellStyle name="Total 2 7 6 6" xfId="42760" xr:uid="{216F90E3-8BF4-4E61-9059-30FD96AF5248}"/>
    <cellStyle name="Total 2 7 6 7" xfId="42761" xr:uid="{EA7FBA0B-C43A-4EBE-A8F0-C5AA178359E5}"/>
    <cellStyle name="Total 2 7 6 8" xfId="42762" xr:uid="{F2CB288C-733B-46C6-9E33-C49D7D606E2A}"/>
    <cellStyle name="Total 2 7 6 9" xfId="42763" xr:uid="{92908E9F-3821-413F-A360-AD7F658FC860}"/>
    <cellStyle name="Total 2 7 7" xfId="42764" xr:uid="{80C0508C-5D07-498D-BC02-9A00717148F8}"/>
    <cellStyle name="Total 2 7 8" xfId="42765" xr:uid="{A62E300B-86E9-4BD3-B69F-2A31EB838D10}"/>
    <cellStyle name="Total 2 7 9" xfId="42766" xr:uid="{FC57917D-E1E8-4CA1-A499-BC88A4E9942F}"/>
    <cellStyle name="Total 2 8" xfId="42767" xr:uid="{3AD6B486-A58E-451F-AE37-0DED43F31469}"/>
    <cellStyle name="Total 2 8 10" xfId="42768" xr:uid="{4FFB3891-35B0-4637-BAF4-F593290AAE02}"/>
    <cellStyle name="Total 2 8 11" xfId="42769" xr:uid="{F828E4A9-7673-4F5E-859C-BBC2D32DEA3A}"/>
    <cellStyle name="Total 2 8 12" xfId="42770" xr:uid="{989F6874-FACF-4BD8-B70C-198307B4DCE5}"/>
    <cellStyle name="Total 2 8 13" xfId="42771" xr:uid="{C557DF56-38E9-482E-97EB-9FF76659DC8B}"/>
    <cellStyle name="Total 2 8 14" xfId="42772" xr:uid="{EAD82E32-A982-48EA-A545-7D462F5760A0}"/>
    <cellStyle name="Total 2 8 15" xfId="42773" xr:uid="{A010D7A4-4A66-40C9-89CC-E5F89E06DFAB}"/>
    <cellStyle name="Total 2 8 16" xfId="42774" xr:uid="{49B8C9A7-F42A-4C29-BC4F-030B910D179A}"/>
    <cellStyle name="Total 2 8 17" xfId="42775" xr:uid="{8EBED3E2-AC9A-4474-8306-ABE962E68971}"/>
    <cellStyle name="Total 2 8 18" xfId="42776" xr:uid="{FB892289-CB7A-4A6D-8292-3B82826EEB54}"/>
    <cellStyle name="Total 2 8 19" xfId="42777" xr:uid="{9FFB8B6F-1270-4787-9ED2-B6C11EAE63C7}"/>
    <cellStyle name="Total 2 8 2" xfId="42778" xr:uid="{5353AC66-C912-4DEA-BB63-8B12EC4C2AC2}"/>
    <cellStyle name="Total 2 8 2 10" xfId="42779" xr:uid="{B4B3ADB6-978E-418E-B48B-379278D427A2}"/>
    <cellStyle name="Total 2 8 2 11" xfId="42780" xr:uid="{2AB67D48-07E7-4C71-A764-AF43CD03083C}"/>
    <cellStyle name="Total 2 8 2 12" xfId="42781" xr:uid="{DA3C5F6E-AD63-46BA-BDBA-703F7E90758F}"/>
    <cellStyle name="Total 2 8 2 13" xfId="42782" xr:uid="{EAE4ABD1-477F-4C75-AFE3-7E4AC7D52E4D}"/>
    <cellStyle name="Total 2 8 2 14" xfId="42783" xr:uid="{99C327EF-ACBE-405F-B434-258203480F58}"/>
    <cellStyle name="Total 2 8 2 15" xfId="42784" xr:uid="{BA02B54B-F835-4002-B93A-621DC6E09D01}"/>
    <cellStyle name="Total 2 8 2 16" xfId="42785" xr:uid="{022C5AD0-2ACE-4881-A8B3-D3714F9E68B7}"/>
    <cellStyle name="Total 2 8 2 17" xfId="42786" xr:uid="{5DFC40C7-1115-47C1-8FA4-5E461EB3F3E3}"/>
    <cellStyle name="Total 2 8 2 18" xfId="42787" xr:uid="{A370A9B8-2E6B-48C2-8575-ADA6174E06AE}"/>
    <cellStyle name="Total 2 8 2 19" xfId="42788" xr:uid="{AB5C56CB-313E-41A5-9F49-164C85D018F1}"/>
    <cellStyle name="Total 2 8 2 2" xfId="42789" xr:uid="{34A043B1-7472-40FE-8C9B-1B13E858B152}"/>
    <cellStyle name="Total 2 8 2 20" xfId="42790" xr:uid="{04D6F813-739D-4E96-BF29-0F2BCB52DF12}"/>
    <cellStyle name="Total 2 8 2 21" xfId="42791" xr:uid="{04ED2F10-E67A-4529-B377-3D73BB65AE87}"/>
    <cellStyle name="Total 2 8 2 22" xfId="42792" xr:uid="{FDB7B568-11F9-48DE-BE05-0A3A52907382}"/>
    <cellStyle name="Total 2 8 2 23" xfId="42793" xr:uid="{421BEE9C-561D-4FDC-A338-CC84D152B824}"/>
    <cellStyle name="Total 2 8 2 24" xfId="42794" xr:uid="{8EDBD4C4-8011-40CF-9671-64A1705857A1}"/>
    <cellStyle name="Total 2 8 2 25" xfId="42795" xr:uid="{F4D438E7-628A-4575-9C40-785692523993}"/>
    <cellStyle name="Total 2 8 2 26" xfId="42796" xr:uid="{E9BE5D05-8B5C-4B80-B46D-98CD259204BE}"/>
    <cellStyle name="Total 2 8 2 27" xfId="42797" xr:uid="{CF40E172-E053-46BA-988D-0CE90A958D39}"/>
    <cellStyle name="Total 2 8 2 28" xfId="42798" xr:uid="{75ED823D-F9B3-4755-B007-65EBB0FE7B65}"/>
    <cellStyle name="Total 2 8 2 29" xfId="42799" xr:uid="{83854ED8-4394-41C9-97FD-D10E2C8B6AB9}"/>
    <cellStyle name="Total 2 8 2 3" xfId="42800" xr:uid="{FB45664A-801A-459F-8FE1-7B8EE1581706}"/>
    <cellStyle name="Total 2 8 2 30" xfId="42801" xr:uid="{C4627010-D460-4ED4-BAEB-06FD8FCE26A7}"/>
    <cellStyle name="Total 2 8 2 31" xfId="42802" xr:uid="{E3DD5F10-EA21-41F1-BFD9-14C9D9D7E78B}"/>
    <cellStyle name="Total 2 8 2 4" xfId="42803" xr:uid="{9AD5FB06-A72A-4999-912C-DB9FD04419D0}"/>
    <cellStyle name="Total 2 8 2 5" xfId="42804" xr:uid="{41FA1823-F518-426E-87B1-2EE8122AA52B}"/>
    <cellStyle name="Total 2 8 2 6" xfId="42805" xr:uid="{F209C835-2704-4796-B074-50C4454646DF}"/>
    <cellStyle name="Total 2 8 2 7" xfId="42806" xr:uid="{709D1946-490A-47CD-BD46-FCD2E093FEC5}"/>
    <cellStyle name="Total 2 8 2 8" xfId="42807" xr:uid="{63A8DC55-296C-4F46-9296-8A232D16A34D}"/>
    <cellStyle name="Total 2 8 2 9" xfId="42808" xr:uid="{0C7D37B2-4836-487B-8B1A-29AF2CA0D942}"/>
    <cellStyle name="Total 2 8 20" xfId="42809" xr:uid="{F18F97E0-BFF3-4832-8C97-C619B938CEFF}"/>
    <cellStyle name="Total 2 8 21" xfId="42810" xr:uid="{99EAA7FC-6F10-4DD0-913C-09B9F5C8DE55}"/>
    <cellStyle name="Total 2 8 22" xfId="42811" xr:uid="{D1D8DA91-2A08-4C4A-A840-0651A2BBD029}"/>
    <cellStyle name="Total 2 8 23" xfId="42812" xr:uid="{950A761F-182C-4D37-81A7-156C12206DA4}"/>
    <cellStyle name="Total 2 8 24" xfId="42813" xr:uid="{B72A1FBA-2CAD-4008-B6AF-633FA1AF6102}"/>
    <cellStyle name="Total 2 8 25" xfId="42814" xr:uid="{1B2D973D-420A-45AB-9A11-8669FDDC4C99}"/>
    <cellStyle name="Total 2 8 26" xfId="42815" xr:uid="{3E9A9C58-7F1C-4E57-BAFB-2CCC33277615}"/>
    <cellStyle name="Total 2 8 27" xfId="42816" xr:uid="{09A07A82-8992-48AE-978F-5A5D14C82D0A}"/>
    <cellStyle name="Total 2 8 28" xfId="42817" xr:uid="{5F606B74-BFDC-454E-BB6D-06C0B2A5E1B8}"/>
    <cellStyle name="Total 2 8 29" xfId="42818" xr:uid="{82546583-5F16-4A74-A361-FA507FFB538F}"/>
    <cellStyle name="Total 2 8 3" xfId="42819" xr:uid="{5641EA3D-A16C-494B-A8C3-244648EB042F}"/>
    <cellStyle name="Total 2 8 3 10" xfId="42820" xr:uid="{EF7F67E1-B575-43F6-91D8-B00C98A91F38}"/>
    <cellStyle name="Total 2 8 3 11" xfId="42821" xr:uid="{258C81F0-6F15-45AA-8CD7-B04FB7737743}"/>
    <cellStyle name="Total 2 8 3 12" xfId="42822" xr:uid="{08A85CD0-F121-477A-BF8D-0771307B2AA1}"/>
    <cellStyle name="Total 2 8 3 13" xfId="42823" xr:uid="{307E4A06-5FC6-4C27-A041-DD88F279141B}"/>
    <cellStyle name="Total 2 8 3 14" xfId="42824" xr:uid="{04F91514-3C13-4A87-AF4D-D56B19067FB8}"/>
    <cellStyle name="Total 2 8 3 15" xfId="42825" xr:uid="{FC2B3810-8441-4244-AD1A-C5F12F16B5D7}"/>
    <cellStyle name="Total 2 8 3 16" xfId="42826" xr:uid="{2EE4705D-C8DF-44EC-9966-CDA551FFAF78}"/>
    <cellStyle name="Total 2 8 3 17" xfId="42827" xr:uid="{753FBB49-3916-4931-86C3-01AB637A30F6}"/>
    <cellStyle name="Total 2 8 3 18" xfId="42828" xr:uid="{51389988-F2D1-4817-BCEE-C4D500B11DE8}"/>
    <cellStyle name="Total 2 8 3 19" xfId="42829" xr:uid="{54F6D184-704E-4AD9-9BD7-503DB8EDBA92}"/>
    <cellStyle name="Total 2 8 3 2" xfId="42830" xr:uid="{E6EE766F-FEB4-4785-BACF-7BC59588AC97}"/>
    <cellStyle name="Total 2 8 3 20" xfId="42831" xr:uid="{67066766-489B-4E7E-A86E-144EFBC4F83D}"/>
    <cellStyle name="Total 2 8 3 21" xfId="42832" xr:uid="{0FAFA2B4-7A93-49F5-8D1E-A9B351458625}"/>
    <cellStyle name="Total 2 8 3 22" xfId="42833" xr:uid="{CA055854-FEE2-432A-9D79-4B2E47FA3E7E}"/>
    <cellStyle name="Total 2 8 3 23" xfId="42834" xr:uid="{19AFF231-A731-4A6E-B6C2-31F748B5F46B}"/>
    <cellStyle name="Total 2 8 3 24" xfId="42835" xr:uid="{A7A31968-7533-4BA4-A867-7E32D7D901F4}"/>
    <cellStyle name="Total 2 8 3 25" xfId="42836" xr:uid="{EA7499CC-DD6F-4E79-9880-C09BED118AF2}"/>
    <cellStyle name="Total 2 8 3 26" xfId="42837" xr:uid="{822FF2AB-366C-4B57-B9CD-05581ECDBAB6}"/>
    <cellStyle name="Total 2 8 3 27" xfId="42838" xr:uid="{6EB199A1-2CBD-4BD8-877D-9BD68813F5A4}"/>
    <cellStyle name="Total 2 8 3 28" xfId="42839" xr:uid="{2D9C2B61-9864-4854-9FBE-42F72D451376}"/>
    <cellStyle name="Total 2 8 3 29" xfId="42840" xr:uid="{530F0ACB-7820-41FB-B079-FA583BBCB8AF}"/>
    <cellStyle name="Total 2 8 3 3" xfId="42841" xr:uid="{EB735FC5-DF2B-48C6-9ED7-8A24D8C73242}"/>
    <cellStyle name="Total 2 8 3 30" xfId="42842" xr:uid="{7133E650-2909-4F29-AAE3-D9594B74FF1E}"/>
    <cellStyle name="Total 2 8 3 31" xfId="42843" xr:uid="{C3A1222E-3588-46B2-B5EF-CFC0622203BD}"/>
    <cellStyle name="Total 2 8 3 4" xfId="42844" xr:uid="{71707C62-1978-4BEC-901F-07B54FC1D64F}"/>
    <cellStyle name="Total 2 8 3 5" xfId="42845" xr:uid="{033E1F18-AAB6-4AD9-B8F1-64B454EF623C}"/>
    <cellStyle name="Total 2 8 3 6" xfId="42846" xr:uid="{4631247D-A84B-4CA2-BA8F-09490C81CB72}"/>
    <cellStyle name="Total 2 8 3 7" xfId="42847" xr:uid="{819EA062-21F7-45F0-BA31-AB6E03AC1101}"/>
    <cellStyle name="Total 2 8 3 8" xfId="42848" xr:uid="{734D05E1-E5F0-4B8C-BECF-57E4F677E0AF}"/>
    <cellStyle name="Total 2 8 3 9" xfId="42849" xr:uid="{F84B151C-9B76-4F08-B8C1-4EE30D072BEA}"/>
    <cellStyle name="Total 2 8 30" xfId="42850" xr:uid="{A89AA85F-9C7F-4E00-B5D1-081C68103847}"/>
    <cellStyle name="Total 2 8 31" xfId="42851" xr:uid="{31F56143-57DA-419F-BD45-F82A7431910C}"/>
    <cellStyle name="Total 2 8 32" xfId="42852" xr:uid="{FD8A1B97-76A2-42BD-A69F-33458072EA14}"/>
    <cellStyle name="Total 2 8 33" xfId="42853" xr:uid="{1D15E907-04AF-423C-9C9F-324C69A2FCD5}"/>
    <cellStyle name="Total 2 8 4" xfId="42854" xr:uid="{E76E0694-BA10-491B-B8F1-055DD108EFB5}"/>
    <cellStyle name="Total 2 8 5" xfId="42855" xr:uid="{6C9B7D73-0C66-4377-89A6-B136B0B052B2}"/>
    <cellStyle name="Total 2 8 6" xfId="42856" xr:uid="{F60DB93F-71EA-4957-8A9E-59EEDF8B0607}"/>
    <cellStyle name="Total 2 8 7" xfId="42857" xr:uid="{CEA81653-6C54-448A-A783-463540770575}"/>
    <cellStyle name="Total 2 8 8" xfId="42858" xr:uid="{45035149-F8A3-40AA-8137-D92DC4758561}"/>
    <cellStyle name="Total 2 8 9" xfId="42859" xr:uid="{DCD2695E-E031-48CE-8CB9-CA2C5D1D1306}"/>
    <cellStyle name="Total 2 9" xfId="42860" xr:uid="{AA88E307-B08C-41AE-B867-49B125BD73DB}"/>
    <cellStyle name="Total 2 9 10" xfId="42861" xr:uid="{B38284C3-71B4-47EF-B84D-0BEABAC5C199}"/>
    <cellStyle name="Total 2 9 11" xfId="42862" xr:uid="{8664A59E-4C99-44F6-9F1E-D09A10C78479}"/>
    <cellStyle name="Total 2 9 12" xfId="42863" xr:uid="{BD55C4CA-6FEF-492B-8348-3D64587DC585}"/>
    <cellStyle name="Total 2 9 13" xfId="42864" xr:uid="{77A2E7E3-BAED-4436-9D62-FD396701206E}"/>
    <cellStyle name="Total 2 9 14" xfId="42865" xr:uid="{446C3E92-6AB4-41A8-ABC5-BDF02CA68553}"/>
    <cellStyle name="Total 2 9 15" xfId="42866" xr:uid="{9314D85C-F1B9-4133-B669-04670E18E712}"/>
    <cellStyle name="Total 2 9 16" xfId="42867" xr:uid="{FBF2BD46-4194-4AAF-8D50-09F4497E242F}"/>
    <cellStyle name="Total 2 9 17" xfId="42868" xr:uid="{4B0B06C9-7D87-4761-8864-5C3EC604A699}"/>
    <cellStyle name="Total 2 9 18" xfId="42869" xr:uid="{BA20CC29-24DC-467A-A4EC-353A69ABEA6A}"/>
    <cellStyle name="Total 2 9 19" xfId="42870" xr:uid="{4DC5AE4C-8D16-4979-AE21-4AABA721E3D2}"/>
    <cellStyle name="Total 2 9 2" xfId="42871" xr:uid="{73D4EDCA-96DD-4CAB-A534-DB082B3C02A3}"/>
    <cellStyle name="Total 2 9 2 10" xfId="42872" xr:uid="{EA5703EC-31CA-4AC6-9514-54DDAD2A8A4C}"/>
    <cellStyle name="Total 2 9 2 11" xfId="42873" xr:uid="{448E0190-080F-4A6B-88B5-18F7EF3D7823}"/>
    <cellStyle name="Total 2 9 2 12" xfId="42874" xr:uid="{945FD596-965F-4B74-92A3-EC147A71E5FD}"/>
    <cellStyle name="Total 2 9 2 13" xfId="42875" xr:uid="{4862950D-F3B0-4FF4-9DA6-4DC707824D6B}"/>
    <cellStyle name="Total 2 9 2 14" xfId="42876" xr:uid="{8E964EBB-1FDB-4E2C-9D1B-031194D2DF75}"/>
    <cellStyle name="Total 2 9 2 15" xfId="42877" xr:uid="{5E225BFE-87DB-4E56-B5F8-E3F934007039}"/>
    <cellStyle name="Total 2 9 2 16" xfId="42878" xr:uid="{C52D6745-2480-4FEB-89CA-3C67ED7B5078}"/>
    <cellStyle name="Total 2 9 2 17" xfId="42879" xr:uid="{2D582135-5E85-4FDA-85E7-0FF07C0B66F9}"/>
    <cellStyle name="Total 2 9 2 18" xfId="42880" xr:uid="{328E93DC-59E8-4013-985A-A5ECBE97F6DB}"/>
    <cellStyle name="Total 2 9 2 19" xfId="42881" xr:uid="{8F2CC3A5-634E-4F7A-866B-2C1B358119CB}"/>
    <cellStyle name="Total 2 9 2 2" xfId="42882" xr:uid="{A9E236CD-D5C3-4BB9-AF85-76C1CBE4762B}"/>
    <cellStyle name="Total 2 9 2 20" xfId="42883" xr:uid="{B9131535-BF72-4F12-BD06-9F14CE9EB079}"/>
    <cellStyle name="Total 2 9 2 21" xfId="42884" xr:uid="{67A146B8-AC35-4279-B8F9-8EEA113D5FA0}"/>
    <cellStyle name="Total 2 9 2 22" xfId="42885" xr:uid="{A2DDD1BE-E379-4AC5-9A5C-8B2D215B5AC7}"/>
    <cellStyle name="Total 2 9 2 23" xfId="42886" xr:uid="{D737D9B0-FAF6-45D5-93A2-CA7424DDC806}"/>
    <cellStyle name="Total 2 9 2 24" xfId="42887" xr:uid="{ABD174E7-8A44-40DA-88C9-7351C853AD59}"/>
    <cellStyle name="Total 2 9 2 25" xfId="42888" xr:uid="{B114533B-0450-4D6A-98CE-384372987BA7}"/>
    <cellStyle name="Total 2 9 2 26" xfId="42889" xr:uid="{55EC76C7-9370-4B24-AA8E-0474A7532D74}"/>
    <cellStyle name="Total 2 9 2 27" xfId="42890" xr:uid="{8FB90E01-E452-4961-B283-407D23472140}"/>
    <cellStyle name="Total 2 9 2 28" xfId="42891" xr:uid="{28203FC3-1788-4A4F-872B-EA24E99B6C33}"/>
    <cellStyle name="Total 2 9 2 29" xfId="42892" xr:uid="{6056BFED-9D28-4BED-8F3C-1FC35EFC0FFC}"/>
    <cellStyle name="Total 2 9 2 3" xfId="42893" xr:uid="{8B3CC87F-A832-4808-A070-F2C413FCFF5B}"/>
    <cellStyle name="Total 2 9 2 30" xfId="42894" xr:uid="{6F2BD88C-192D-463C-A3BD-95C62562AE88}"/>
    <cellStyle name="Total 2 9 2 31" xfId="42895" xr:uid="{3FBD7F56-5847-4346-877B-C834AB884D88}"/>
    <cellStyle name="Total 2 9 2 4" xfId="42896" xr:uid="{A24E4211-E890-49CD-B16C-11DF92054B27}"/>
    <cellStyle name="Total 2 9 2 5" xfId="42897" xr:uid="{B9E7226E-3F08-4981-B01B-97AA57D775D2}"/>
    <cellStyle name="Total 2 9 2 6" xfId="42898" xr:uid="{E326F4D9-3170-4527-A753-E762F75353E1}"/>
    <cellStyle name="Total 2 9 2 7" xfId="42899" xr:uid="{E27F8872-B4B0-4699-BADE-C3C34C81FC7F}"/>
    <cellStyle name="Total 2 9 2 8" xfId="42900" xr:uid="{33AA70F8-2A66-4812-BA56-97B3AE3C8BB2}"/>
    <cellStyle name="Total 2 9 2 9" xfId="42901" xr:uid="{9D9B87A6-9DE6-4957-895D-2A9ADCD696B8}"/>
    <cellStyle name="Total 2 9 20" xfId="42902" xr:uid="{CBD2B476-CC76-4E0E-B407-A6C72A9F82AE}"/>
    <cellStyle name="Total 2 9 21" xfId="42903" xr:uid="{A948B1CA-35E9-47BA-8C42-9EC98BADA0AB}"/>
    <cellStyle name="Total 2 9 22" xfId="42904" xr:uid="{4C7EE52B-509F-4992-A19C-6D97BD381039}"/>
    <cellStyle name="Total 2 9 23" xfId="42905" xr:uid="{88F6D7D6-9799-4BFC-9C7C-CD1B55C0DC07}"/>
    <cellStyle name="Total 2 9 24" xfId="42906" xr:uid="{40AEE9EF-0A17-455F-A5C7-5361C4B58D49}"/>
    <cellStyle name="Total 2 9 25" xfId="42907" xr:uid="{B500946D-DFD1-420A-AEB2-BF19145E445E}"/>
    <cellStyle name="Total 2 9 26" xfId="42908" xr:uid="{9C804607-FCB8-4BB2-B886-4E2FFBC7F855}"/>
    <cellStyle name="Total 2 9 27" xfId="42909" xr:uid="{B4CF7536-7836-4525-A718-AEC03637217C}"/>
    <cellStyle name="Total 2 9 28" xfId="42910" xr:uid="{F812F668-48EA-4A9A-92BA-639DDA390DCA}"/>
    <cellStyle name="Total 2 9 29" xfId="42911" xr:uid="{61E3E407-6C8D-4083-8ABE-00C190E52CA9}"/>
    <cellStyle name="Total 2 9 3" xfId="42912" xr:uid="{89FF8980-BC26-41A9-B17E-7475269BCF5E}"/>
    <cellStyle name="Total 2 9 3 10" xfId="42913" xr:uid="{92365FB6-DDDF-47D7-870A-585B50B45D0D}"/>
    <cellStyle name="Total 2 9 3 11" xfId="42914" xr:uid="{4287BD73-9D7C-42D8-BD61-178E7848471E}"/>
    <cellStyle name="Total 2 9 3 12" xfId="42915" xr:uid="{68F213DF-5DC7-4196-8FBE-D9C3FCF8422E}"/>
    <cellStyle name="Total 2 9 3 13" xfId="42916" xr:uid="{D814A951-8D52-413E-8C15-93C42A9ECD2A}"/>
    <cellStyle name="Total 2 9 3 14" xfId="42917" xr:uid="{AEACC63F-550E-4132-B336-51D8C3B5A22E}"/>
    <cellStyle name="Total 2 9 3 15" xfId="42918" xr:uid="{C14A7D7E-8DA8-4EE8-8A09-7854232C85C0}"/>
    <cellStyle name="Total 2 9 3 16" xfId="42919" xr:uid="{A32D2A70-C1AE-4034-97BF-58E995E46682}"/>
    <cellStyle name="Total 2 9 3 17" xfId="42920" xr:uid="{363D3DB4-69E7-42F6-B003-A82135A368DC}"/>
    <cellStyle name="Total 2 9 3 18" xfId="42921" xr:uid="{C3C30A17-4800-458E-B861-CD434D249EED}"/>
    <cellStyle name="Total 2 9 3 19" xfId="42922" xr:uid="{1498622A-70C8-44E0-9EAB-BAF9C41D6AD1}"/>
    <cellStyle name="Total 2 9 3 2" xfId="42923" xr:uid="{1B4C85C7-04F9-4191-A898-F1642FF5DD2B}"/>
    <cellStyle name="Total 2 9 3 20" xfId="42924" xr:uid="{6552931C-20A5-43A4-998B-81B23B36C5B0}"/>
    <cellStyle name="Total 2 9 3 21" xfId="42925" xr:uid="{6832916D-186D-4709-8DE2-CD4FB8719F9E}"/>
    <cellStyle name="Total 2 9 3 22" xfId="42926" xr:uid="{701365BE-22D1-4333-ABE6-7712CFBFDCC9}"/>
    <cellStyle name="Total 2 9 3 23" xfId="42927" xr:uid="{6538A47F-F62B-4FD9-810B-AD9F67CAB18B}"/>
    <cellStyle name="Total 2 9 3 24" xfId="42928" xr:uid="{04A0FE13-D0E4-44C3-BC89-345D2CEE3EA8}"/>
    <cellStyle name="Total 2 9 3 25" xfId="42929" xr:uid="{92BAA58A-AD42-4EA1-8937-9BC104C6BCF5}"/>
    <cellStyle name="Total 2 9 3 26" xfId="42930" xr:uid="{076B90DD-3454-4C5C-B7F3-B5F6DBB45482}"/>
    <cellStyle name="Total 2 9 3 27" xfId="42931" xr:uid="{90AE908F-9952-4D14-99D0-0AE6DF3D298E}"/>
    <cellStyle name="Total 2 9 3 28" xfId="42932" xr:uid="{F6DC0E97-9164-47EC-8732-63FA51892597}"/>
    <cellStyle name="Total 2 9 3 29" xfId="42933" xr:uid="{EB43861B-4614-4A3C-97A2-A8FDA746BE71}"/>
    <cellStyle name="Total 2 9 3 3" xfId="42934" xr:uid="{D7C3815A-55F6-40DA-87FC-BF8F8157E59E}"/>
    <cellStyle name="Total 2 9 3 30" xfId="42935" xr:uid="{2F7A3D37-B66F-49CB-86F7-074ACE7991AD}"/>
    <cellStyle name="Total 2 9 3 31" xfId="42936" xr:uid="{FA59E824-2F92-47B1-955B-DA2A06442C11}"/>
    <cellStyle name="Total 2 9 3 4" xfId="42937" xr:uid="{5CD103E2-1034-4B29-9918-C1A74F7BF93D}"/>
    <cellStyle name="Total 2 9 3 5" xfId="42938" xr:uid="{5A5B7FC3-C9E9-4140-B50B-7B2EF5BA27CE}"/>
    <cellStyle name="Total 2 9 3 6" xfId="42939" xr:uid="{26E50EA2-3257-4359-9D8A-97B452A622FB}"/>
    <cellStyle name="Total 2 9 3 7" xfId="42940" xr:uid="{82821FDE-155A-4C43-A6DC-0527E401315C}"/>
    <cellStyle name="Total 2 9 3 8" xfId="42941" xr:uid="{6FE0A198-7B30-4B63-B44F-77B8C6027511}"/>
    <cellStyle name="Total 2 9 3 9" xfId="42942" xr:uid="{56FEACDC-6749-4CA6-9F39-B3F335FA0561}"/>
    <cellStyle name="Total 2 9 30" xfId="42943" xr:uid="{76528242-1DD2-4981-B1D1-07384FD33DB1}"/>
    <cellStyle name="Total 2 9 31" xfId="42944" xr:uid="{544036A8-111C-4D8F-839E-B51513607003}"/>
    <cellStyle name="Total 2 9 32" xfId="42945" xr:uid="{ABF75FC5-4E8F-4217-8ADB-9995E3C7BA51}"/>
    <cellStyle name="Total 2 9 33" xfId="42946" xr:uid="{8C13B00E-0F88-4086-B40E-C2D362F9CCB7}"/>
    <cellStyle name="Total 2 9 4" xfId="42947" xr:uid="{22B53CF4-6595-4C10-8A03-AED918BA561F}"/>
    <cellStyle name="Total 2 9 5" xfId="42948" xr:uid="{7EE3730C-E757-4D7F-8505-AC0DF42F1C4A}"/>
    <cellStyle name="Total 2 9 6" xfId="42949" xr:uid="{C5992273-F5FD-49C9-AE81-334C64EA8028}"/>
    <cellStyle name="Total 2 9 7" xfId="42950" xr:uid="{86A91F6D-CACF-46B5-ACCD-E81275F01132}"/>
    <cellStyle name="Total 2 9 8" xfId="42951" xr:uid="{321DCA88-BC74-42BA-B252-77B31524E651}"/>
    <cellStyle name="Total 2 9 9" xfId="42952" xr:uid="{AB31C3D9-96F1-4E42-B16B-B36156E1894D}"/>
    <cellStyle name="Total 3" xfId="42953" xr:uid="{846237A5-D977-444E-99B4-E2FC6683D3F0}"/>
    <cellStyle name="Total 3 10" xfId="42954" xr:uid="{E19EC364-4CC1-4E99-A175-CCB963AF90B8}"/>
    <cellStyle name="Total 3 11" xfId="42955" xr:uid="{907E48D6-0C20-4B3D-9D47-E4B45E6BBCE2}"/>
    <cellStyle name="Total 3 12" xfId="42956" xr:uid="{0F7E6248-4B35-48A6-8F13-3BCE059FB216}"/>
    <cellStyle name="Total 3 13" xfId="42957" xr:uid="{08B1DD2F-ABA9-4B8A-8E0B-0179E7F1E1C0}"/>
    <cellStyle name="Total 3 14" xfId="42958" xr:uid="{1AC8049D-9577-40F4-A149-7364A7FD59D3}"/>
    <cellStyle name="Total 3 15" xfId="42959" xr:uid="{FCA705D0-E357-40B8-80D3-1F1F0F618207}"/>
    <cellStyle name="Total 3 16" xfId="42960" xr:uid="{8B613784-C2B9-44EA-8C16-9BB9986CA79D}"/>
    <cellStyle name="Total 3 17" xfId="42961" xr:uid="{36895CB7-0714-4341-942E-F4CB2AA03964}"/>
    <cellStyle name="Total 3 18" xfId="42962" xr:uid="{F290F5C2-ECB1-4197-9F44-6AE7961C44C2}"/>
    <cellStyle name="Total 3 19" xfId="42963" xr:uid="{EFDB5D54-383F-414E-94E2-76440819AC44}"/>
    <cellStyle name="Total 3 2" xfId="42964" xr:uid="{0CFFE81F-44A2-4C0F-9010-8D14A16ED971}"/>
    <cellStyle name="Total 3 2 10" xfId="42965" xr:uid="{F1105CE1-494B-42C7-9A4B-0DE8FA549AB3}"/>
    <cellStyle name="Total 3 2 11" xfId="42966" xr:uid="{5D1EAED3-05A6-450F-9E07-0FBF2AE96666}"/>
    <cellStyle name="Total 3 2 12" xfId="42967" xr:uid="{7D33D577-1232-4C30-9EBB-DA56F91D6166}"/>
    <cellStyle name="Total 3 2 13" xfId="42968" xr:uid="{4839118E-8ABD-4A7B-9762-2FF0E6BF75A9}"/>
    <cellStyle name="Total 3 2 14" xfId="42969" xr:uid="{3975C2DB-B086-484F-AD8A-1178397706B6}"/>
    <cellStyle name="Total 3 2 15" xfId="42970" xr:uid="{C58C7DE0-29F9-4EC9-9D96-AA559E3AEC2E}"/>
    <cellStyle name="Total 3 2 16" xfId="42971" xr:uid="{D4E9E631-5A3C-4BFB-99DA-9B1D66E60DD5}"/>
    <cellStyle name="Total 3 2 17" xfId="42972" xr:uid="{C04FEA23-5A0E-4ACB-AAB1-9B3E36E04AB3}"/>
    <cellStyle name="Total 3 2 18" xfId="42973" xr:uid="{9596477D-AFF8-4350-A415-70E67FF216AD}"/>
    <cellStyle name="Total 3 2 19" xfId="42974" xr:uid="{7E6FA2FF-0336-458C-BBB9-8F14528E32E9}"/>
    <cellStyle name="Total 3 2 2" xfId="42975" xr:uid="{35FF80F6-C6CE-4097-BEA7-488564160CFB}"/>
    <cellStyle name="Total 3 2 20" xfId="42976" xr:uid="{B0C63CF4-B3ED-47B9-A8D2-94CDF752BB80}"/>
    <cellStyle name="Total 3 2 21" xfId="42977" xr:uid="{3E12AB4E-5C9D-4589-A51F-E8C8443DE727}"/>
    <cellStyle name="Total 3 2 22" xfId="42978" xr:uid="{31B08665-76A0-429D-A008-5CF2312B424A}"/>
    <cellStyle name="Total 3 2 23" xfId="42979" xr:uid="{83F06074-717F-4248-98E2-0BA83C1CE603}"/>
    <cellStyle name="Total 3 2 24" xfId="42980" xr:uid="{B3C40744-381C-4C2F-901E-32AEE715F444}"/>
    <cellStyle name="Total 3 2 25" xfId="42981" xr:uid="{016A245F-82C0-4A90-A9D2-91AA3C59C95E}"/>
    <cellStyle name="Total 3 2 26" xfId="42982" xr:uid="{D27E1BE1-B683-456B-9AD9-6CF22E80FD49}"/>
    <cellStyle name="Total 3 2 27" xfId="42983" xr:uid="{9480E900-2675-4D47-B0DA-98E79B78DBC8}"/>
    <cellStyle name="Total 3 2 28" xfId="42984" xr:uid="{23415D33-6DDD-4154-98CB-3B6454F88DE8}"/>
    <cellStyle name="Total 3 2 29" xfId="42985" xr:uid="{48162518-8936-4292-A7B3-ED57545F7D30}"/>
    <cellStyle name="Total 3 2 3" xfId="42986" xr:uid="{94B6981F-00D2-4716-91F9-CB1C3E0CC5D3}"/>
    <cellStyle name="Total 3 2 30" xfId="42987" xr:uid="{5E6B1951-88D3-48E9-81FA-EC84BFBD2D2A}"/>
    <cellStyle name="Total 3 2 31" xfId="42988" xr:uid="{E487BC03-BFC1-4425-ADC6-0983EA0949DC}"/>
    <cellStyle name="Total 3 2 4" xfId="42989" xr:uid="{1C2B1813-1459-468F-BF73-04A642E474C5}"/>
    <cellStyle name="Total 3 2 5" xfId="42990" xr:uid="{D6E3D1C0-B798-4DD5-8C4E-E6D2880215CE}"/>
    <cellStyle name="Total 3 2 6" xfId="42991" xr:uid="{6350DC9D-B93B-48BF-84B0-9EFE6E881E5A}"/>
    <cellStyle name="Total 3 2 7" xfId="42992" xr:uid="{9A970244-318C-45B5-9F93-19B06400F60F}"/>
    <cellStyle name="Total 3 2 8" xfId="42993" xr:uid="{1FB5F412-96AD-4DA9-8F3E-E7FFB0D491C7}"/>
    <cellStyle name="Total 3 2 9" xfId="42994" xr:uid="{C7994B26-6DFA-406E-A30E-FE6FCA19495D}"/>
    <cellStyle name="Total 3 20" xfId="42995" xr:uid="{4DDF79FB-EEA4-435F-846D-49E97214B813}"/>
    <cellStyle name="Total 3 21" xfId="42996" xr:uid="{FA2B16E0-ABDA-4B2E-A9C7-E19908D2EE61}"/>
    <cellStyle name="Total 3 22" xfId="42997" xr:uid="{A0C9689E-4A20-4756-8E70-7115FC206DB1}"/>
    <cellStyle name="Total 3 23" xfId="42998" xr:uid="{E4B58497-1044-4E18-B44B-564E9B703081}"/>
    <cellStyle name="Total 3 24" xfId="42999" xr:uid="{7EEAACA6-B9C0-43B5-8831-46C22D8B64CD}"/>
    <cellStyle name="Total 3 25" xfId="43000" xr:uid="{8494B11E-1ED5-4157-8E91-507DB76369A7}"/>
    <cellStyle name="Total 3 26" xfId="43001" xr:uid="{7C76830D-4ED3-4787-9068-DED76C33ED63}"/>
    <cellStyle name="Total 3 27" xfId="43002" xr:uid="{D7BFD11C-D306-4773-A59A-03712E47FD03}"/>
    <cellStyle name="Total 3 28" xfId="43003" xr:uid="{C9DE1C0B-649A-4297-998B-8D842373572D}"/>
    <cellStyle name="Total 3 29" xfId="43004" xr:uid="{32D30D43-0F1A-4F76-A165-F4595FC24F45}"/>
    <cellStyle name="Total 3 3" xfId="43005" xr:uid="{B31A29EF-975A-49B9-9FA2-EB4BAEE7C8B8}"/>
    <cellStyle name="Total 3 3 10" xfId="43006" xr:uid="{656EABC1-B7D1-45E2-A01D-654824AE4AD5}"/>
    <cellStyle name="Total 3 3 11" xfId="43007" xr:uid="{74E92A3D-5566-4216-943E-AF20FC2092EA}"/>
    <cellStyle name="Total 3 3 12" xfId="43008" xr:uid="{CB81CD8C-02AE-4869-8E74-7D70379F0B4B}"/>
    <cellStyle name="Total 3 3 13" xfId="43009" xr:uid="{2271F516-4375-4665-8683-ED7480FF8F07}"/>
    <cellStyle name="Total 3 3 14" xfId="43010" xr:uid="{FC673C70-DAA0-4960-A5D3-C83F6D601CD3}"/>
    <cellStyle name="Total 3 3 15" xfId="43011" xr:uid="{43DDA55C-379A-4C87-B219-25563AAB67EB}"/>
    <cellStyle name="Total 3 3 16" xfId="43012" xr:uid="{6CF26477-EB18-4683-8D5D-35C678A7B2B0}"/>
    <cellStyle name="Total 3 3 17" xfId="43013" xr:uid="{30173734-26CF-446C-858A-AB649E4C9ADF}"/>
    <cellStyle name="Total 3 3 18" xfId="43014" xr:uid="{C67E33DC-7873-40C1-872F-B95936AFF477}"/>
    <cellStyle name="Total 3 3 19" xfId="43015" xr:uid="{E8FFBF2D-324C-4762-BA86-D717DC9F15C6}"/>
    <cellStyle name="Total 3 3 2" xfId="43016" xr:uid="{81070DA2-4A9E-4069-AE50-48DFCF349DB7}"/>
    <cellStyle name="Total 3 3 20" xfId="43017" xr:uid="{F9845E4D-BDEE-437C-A4C2-BA25B11E8952}"/>
    <cellStyle name="Total 3 3 21" xfId="43018" xr:uid="{C83D842E-8024-4B34-99ED-C8052E3358EE}"/>
    <cellStyle name="Total 3 3 22" xfId="43019" xr:uid="{AC7C09B8-69D3-46CF-99C9-B0BE24CE0056}"/>
    <cellStyle name="Total 3 3 23" xfId="43020" xr:uid="{8AC9F10F-1D01-4DAA-8C03-29758CBDE672}"/>
    <cellStyle name="Total 3 3 24" xfId="43021" xr:uid="{792D8B39-27F6-4511-8106-E0849F898550}"/>
    <cellStyle name="Total 3 3 25" xfId="43022" xr:uid="{18DA64E5-E41F-45BC-A1FD-EA2BE795CACD}"/>
    <cellStyle name="Total 3 3 26" xfId="43023" xr:uid="{BCF34613-F69A-4BA8-93FA-10CDE7150B76}"/>
    <cellStyle name="Total 3 3 27" xfId="43024" xr:uid="{5748CBB3-DE91-4C59-B7BA-9C7460C6EBA5}"/>
    <cellStyle name="Total 3 3 28" xfId="43025" xr:uid="{4789D3EE-8176-45F0-A147-02C2919F6C29}"/>
    <cellStyle name="Total 3 3 29" xfId="43026" xr:uid="{A6A9E9A9-7F30-4B0E-B1A7-0D2D0B8C36DE}"/>
    <cellStyle name="Total 3 3 3" xfId="43027" xr:uid="{50FAED6E-5D3B-427A-9935-1D407F185BD8}"/>
    <cellStyle name="Total 3 3 30" xfId="43028" xr:uid="{2BEE0F61-43A6-4B2D-A9AC-00E06FF68C3B}"/>
    <cellStyle name="Total 3 3 31" xfId="43029" xr:uid="{425B23D2-E27F-4E19-AEE5-AEE59EC3FF00}"/>
    <cellStyle name="Total 3 3 4" xfId="43030" xr:uid="{EDD6C31E-C4C8-4DC1-A81E-B3794F395B51}"/>
    <cellStyle name="Total 3 3 5" xfId="43031" xr:uid="{54DA8651-9265-46C8-8EAE-C3E3523FADB2}"/>
    <cellStyle name="Total 3 3 6" xfId="43032" xr:uid="{CA3719FB-E0CB-4D7E-829F-4A97C2460F1B}"/>
    <cellStyle name="Total 3 3 7" xfId="43033" xr:uid="{A705CF14-2BBF-4F50-95D2-2DF1B2B0988F}"/>
    <cellStyle name="Total 3 3 8" xfId="43034" xr:uid="{227E83DC-3774-42A3-BA51-EFAD9CF64315}"/>
    <cellStyle name="Total 3 3 9" xfId="43035" xr:uid="{15F66217-F168-4FB4-89C5-87669C5D2D83}"/>
    <cellStyle name="Total 3 30" xfId="43036" xr:uid="{595E55BA-6570-4A49-9B5E-9B17599C8259}"/>
    <cellStyle name="Total 3 31" xfId="43037" xr:uid="{574056CF-75CB-412F-BEE9-27FA32EBAAB4}"/>
    <cellStyle name="Total 3 32" xfId="43038" xr:uid="{EC0544B4-B778-4123-93CC-DADCDC7D9068}"/>
    <cellStyle name="Total 3 33" xfId="43039" xr:uid="{44463A0C-5EF7-4C1C-8217-B0354FAC1E84}"/>
    <cellStyle name="Total 3 4" xfId="43040" xr:uid="{C7157E02-31AA-4877-A722-C5B34548FB50}"/>
    <cellStyle name="Total 3 5" xfId="43041" xr:uid="{9282E32F-49AB-4C71-85F5-EF2CBF9D7C17}"/>
    <cellStyle name="Total 3 6" xfId="43042" xr:uid="{D3D96D74-7A8A-431A-B414-343443681D08}"/>
    <cellStyle name="Total 3 7" xfId="43043" xr:uid="{151B70AB-D592-4533-98DA-1367A89E919B}"/>
    <cellStyle name="Total 3 8" xfId="43044" xr:uid="{510B1139-1E74-43DC-869D-0BBFF1684678}"/>
    <cellStyle name="Total 3 9" xfId="43045" xr:uid="{F0A1EBBB-7B28-485B-BF6C-567C69D08C7B}"/>
    <cellStyle name="Total 4" xfId="43046" xr:uid="{5E01470C-C65C-4E54-B4FC-6F5038120F66}"/>
    <cellStyle name="Total 4 10" xfId="43047" xr:uid="{56E7A106-69EB-477F-B5DD-60FED745E4E2}"/>
    <cellStyle name="Total 4 11" xfId="43048" xr:uid="{E553BBF3-3786-488E-82BF-4A2BB824CFA1}"/>
    <cellStyle name="Total 4 12" xfId="43049" xr:uid="{A5A81315-25C9-41D7-828A-D6BD379F9878}"/>
    <cellStyle name="Total 4 13" xfId="43050" xr:uid="{AD81E7FF-1E2B-4DD5-BAFD-EC0F99CDF40E}"/>
    <cellStyle name="Total 4 14" xfId="43051" xr:uid="{BC9559C0-1F71-46B3-8A28-DDAAE1D869FF}"/>
    <cellStyle name="Total 4 15" xfId="43052" xr:uid="{78B48418-F1CC-4BF3-841D-CE5AE502D9C5}"/>
    <cellStyle name="Total 4 16" xfId="43053" xr:uid="{403419B8-002F-4698-9503-488BBFC45984}"/>
    <cellStyle name="Total 4 17" xfId="43054" xr:uid="{50815CF4-B114-4B64-B80E-0EDFBEB64D35}"/>
    <cellStyle name="Total 4 18" xfId="43055" xr:uid="{EC9E74BA-ED1E-4B63-A057-7C7E7570A5B5}"/>
    <cellStyle name="Total 4 19" xfId="43056" xr:uid="{FE1A6303-8592-497F-9DFE-A35DBCE8AE06}"/>
    <cellStyle name="Total 4 2" xfId="43057" xr:uid="{A5937C90-EFAB-4108-BAF1-8D62710E03D0}"/>
    <cellStyle name="Total 4 2 10" xfId="43058" xr:uid="{ED118F99-4EA3-4784-8BAF-64384500CB13}"/>
    <cellStyle name="Total 4 2 11" xfId="43059" xr:uid="{7BAF8CE0-E572-4061-BFE9-483B0F58B45C}"/>
    <cellStyle name="Total 4 2 12" xfId="43060" xr:uid="{1DBE7030-9A69-4B8E-8FF9-B06E6610904B}"/>
    <cellStyle name="Total 4 2 13" xfId="43061" xr:uid="{A3EFA283-58FB-4F40-A255-A5AABB346071}"/>
    <cellStyle name="Total 4 2 14" xfId="43062" xr:uid="{EC8B821E-2243-4DCB-95C4-2025E4129F2C}"/>
    <cellStyle name="Total 4 2 15" xfId="43063" xr:uid="{9E725D1D-C4F5-46CA-B997-24A558775F2E}"/>
    <cellStyle name="Total 4 2 16" xfId="43064" xr:uid="{E24A3916-1D9E-46B9-ACE9-3A7A44DB571E}"/>
    <cellStyle name="Total 4 2 17" xfId="43065" xr:uid="{D852A6E4-BF2E-4100-A766-3CE3A5760394}"/>
    <cellStyle name="Total 4 2 18" xfId="43066" xr:uid="{EFE5B4BD-A349-4521-8885-48F91C8DDDE8}"/>
    <cellStyle name="Total 4 2 19" xfId="43067" xr:uid="{544F77F1-944D-4F31-96BF-AD45B8C9E87A}"/>
    <cellStyle name="Total 4 2 2" xfId="43068" xr:uid="{54981C83-3F4F-481E-857F-6280981E4321}"/>
    <cellStyle name="Total 4 2 20" xfId="43069" xr:uid="{DDE6F949-EF5C-4C62-84D1-223E02394EBD}"/>
    <cellStyle name="Total 4 2 21" xfId="43070" xr:uid="{55E6DFA5-7413-44D5-B546-31F7266E8A8C}"/>
    <cellStyle name="Total 4 2 22" xfId="43071" xr:uid="{738B135D-5EB0-4221-B827-1DA38D8ACAFE}"/>
    <cellStyle name="Total 4 2 23" xfId="43072" xr:uid="{58358F42-05A8-45DB-8B68-CA2C2154BAC0}"/>
    <cellStyle name="Total 4 2 24" xfId="43073" xr:uid="{25FC4B95-45C7-4279-B110-0D8E45F719DD}"/>
    <cellStyle name="Total 4 2 25" xfId="43074" xr:uid="{FF4C2CF3-6E85-496F-BDED-F182E1F6345B}"/>
    <cellStyle name="Total 4 2 26" xfId="43075" xr:uid="{FA29BABD-4D78-4C36-9592-2D3AED70CE5A}"/>
    <cellStyle name="Total 4 2 27" xfId="43076" xr:uid="{F222289E-F04C-403F-91C7-90FA61EF66C7}"/>
    <cellStyle name="Total 4 2 28" xfId="43077" xr:uid="{689993CE-F740-43A3-AECE-BBDF57C254E7}"/>
    <cellStyle name="Total 4 2 29" xfId="43078" xr:uid="{F2474D97-44CC-44ED-A275-9ABBB9A4432F}"/>
    <cellStyle name="Total 4 2 3" xfId="43079" xr:uid="{8E2E1DB0-973C-42F5-9429-704206FCBB2C}"/>
    <cellStyle name="Total 4 2 30" xfId="43080" xr:uid="{79E6CCD9-6E0F-4841-9BD7-24495CF41937}"/>
    <cellStyle name="Total 4 2 31" xfId="43081" xr:uid="{5CE398A0-163D-44A5-8278-4C573C404E3A}"/>
    <cellStyle name="Total 4 2 4" xfId="43082" xr:uid="{E9866130-0DC4-4BA3-B658-8836FA51AB66}"/>
    <cellStyle name="Total 4 2 5" xfId="43083" xr:uid="{7A1FFA64-EF29-43C3-A1A9-A34F202F7311}"/>
    <cellStyle name="Total 4 2 6" xfId="43084" xr:uid="{7CD3BF28-D6FB-4FB7-A1F9-7F117E68C7A4}"/>
    <cellStyle name="Total 4 2 7" xfId="43085" xr:uid="{68AD8950-9E4A-4AAA-B91B-B71F7BE853B7}"/>
    <cellStyle name="Total 4 2 8" xfId="43086" xr:uid="{0B6DE833-E599-4AFC-80FC-7E0A0EE1B449}"/>
    <cellStyle name="Total 4 2 9" xfId="43087" xr:uid="{632EFEB5-6F87-43FA-B04F-E0A74F201483}"/>
    <cellStyle name="Total 4 20" xfId="43088" xr:uid="{68FC1B54-9EB8-4671-AFDA-AD261F09EDF3}"/>
    <cellStyle name="Total 4 21" xfId="43089" xr:uid="{65EDD757-5237-4D77-8C4B-A1D31BA703C5}"/>
    <cellStyle name="Total 4 22" xfId="43090" xr:uid="{3AF48D99-1C8D-4E0A-961E-D1EF977DE884}"/>
    <cellStyle name="Total 4 23" xfId="43091" xr:uid="{91D066CF-1112-4B4D-B7D9-039123084A17}"/>
    <cellStyle name="Total 4 24" xfId="43092" xr:uid="{42B44EFE-A33D-4220-9128-E5A311325F98}"/>
    <cellStyle name="Total 4 25" xfId="43093" xr:uid="{6093CFBE-866C-41C0-AB27-8F0F13A4A344}"/>
    <cellStyle name="Total 4 26" xfId="43094" xr:uid="{07623179-0E12-45E6-A3DF-C7D747BB8969}"/>
    <cellStyle name="Total 4 27" xfId="43095" xr:uid="{4464EC45-0E4A-449E-B097-01938DF82DC0}"/>
    <cellStyle name="Total 4 28" xfId="43096" xr:uid="{110F0255-090B-4838-A193-59B546021667}"/>
    <cellStyle name="Total 4 29" xfId="43097" xr:uid="{D106E4C0-650B-4A82-86A7-CB15508170B2}"/>
    <cellStyle name="Total 4 3" xfId="43098" xr:uid="{27DB6C29-7393-4005-9DE1-BDB0171837FD}"/>
    <cellStyle name="Total 4 3 10" xfId="43099" xr:uid="{4F3DDBCD-8A68-402D-A19D-56E66F6286B9}"/>
    <cellStyle name="Total 4 3 11" xfId="43100" xr:uid="{BCAD115D-BB5C-4099-AC1F-03B5C91E89F2}"/>
    <cellStyle name="Total 4 3 12" xfId="43101" xr:uid="{3D8D5562-5F6D-49AE-BF97-8EB3F3129662}"/>
    <cellStyle name="Total 4 3 13" xfId="43102" xr:uid="{79F11B1C-5279-473D-94F6-673110E5F318}"/>
    <cellStyle name="Total 4 3 14" xfId="43103" xr:uid="{538F88B1-0D93-441E-947A-160DA393AEBC}"/>
    <cellStyle name="Total 4 3 15" xfId="43104" xr:uid="{A13B2415-82C0-460B-BB38-6A78491963FA}"/>
    <cellStyle name="Total 4 3 16" xfId="43105" xr:uid="{B739A59B-E4FA-4475-BE40-EEDA386CB9DE}"/>
    <cellStyle name="Total 4 3 17" xfId="43106" xr:uid="{9490372A-5997-4742-9DF6-C3549F2D9ABE}"/>
    <cellStyle name="Total 4 3 18" xfId="43107" xr:uid="{36BA12EB-3C7D-450B-9622-79AD8F02FBD0}"/>
    <cellStyle name="Total 4 3 19" xfId="43108" xr:uid="{2EE2DE1D-2841-46BC-A722-E259E8482C3E}"/>
    <cellStyle name="Total 4 3 2" xfId="43109" xr:uid="{9519570A-8078-4153-A831-85B2FA5D44ED}"/>
    <cellStyle name="Total 4 3 20" xfId="43110" xr:uid="{328A3FE9-BBE6-4373-8B13-AB4A3CA922AD}"/>
    <cellStyle name="Total 4 3 21" xfId="43111" xr:uid="{1F83907C-DD42-4DDC-91DE-0C90B97EC300}"/>
    <cellStyle name="Total 4 3 22" xfId="43112" xr:uid="{54A20D0D-49E0-4DB6-9A04-292D0F839991}"/>
    <cellStyle name="Total 4 3 23" xfId="43113" xr:uid="{E993B4A3-6103-4C6E-8CDC-1424115675C6}"/>
    <cellStyle name="Total 4 3 24" xfId="43114" xr:uid="{8821E437-10F5-409D-A3B3-FCCFB2970951}"/>
    <cellStyle name="Total 4 3 25" xfId="43115" xr:uid="{54B72561-356F-4CE8-B755-3DF76A686997}"/>
    <cellStyle name="Total 4 3 26" xfId="43116" xr:uid="{EB1A555A-AFB4-4E30-B45C-FAB0A1C3E810}"/>
    <cellStyle name="Total 4 3 27" xfId="43117" xr:uid="{90AF686B-8151-44EA-BFF9-E963DF56C536}"/>
    <cellStyle name="Total 4 3 28" xfId="43118" xr:uid="{9D62CD79-491C-43C3-A4F8-6C5A7ED387E3}"/>
    <cellStyle name="Total 4 3 29" xfId="43119" xr:uid="{B685A322-AED9-49B6-8553-0EBF84AAD9EC}"/>
    <cellStyle name="Total 4 3 3" xfId="43120" xr:uid="{A035C025-12E3-4639-B9D6-DD0F3E1915CD}"/>
    <cellStyle name="Total 4 3 30" xfId="43121" xr:uid="{87F88F61-B712-47F0-AEBD-E678F7852FC4}"/>
    <cellStyle name="Total 4 3 31" xfId="43122" xr:uid="{656906A6-3811-4322-B73F-838F1869AA15}"/>
    <cellStyle name="Total 4 3 4" xfId="43123" xr:uid="{DD89BBF4-C18B-434B-856A-32EC1DF7DB6B}"/>
    <cellStyle name="Total 4 3 5" xfId="43124" xr:uid="{569DEE00-6304-4666-8F12-7214FC2FADCE}"/>
    <cellStyle name="Total 4 3 6" xfId="43125" xr:uid="{3CB24BE0-E3E6-4CAD-9064-7BE61CD1DF93}"/>
    <cellStyle name="Total 4 3 7" xfId="43126" xr:uid="{16F385F7-4FDA-4826-ABC5-E2A77827BAF8}"/>
    <cellStyle name="Total 4 3 8" xfId="43127" xr:uid="{8BCB5120-85A2-4110-BCD7-B3119C3FB573}"/>
    <cellStyle name="Total 4 3 9" xfId="43128" xr:uid="{75D19ABA-B072-479B-B4C8-57E009417F01}"/>
    <cellStyle name="Total 4 30" xfId="43129" xr:uid="{99657186-911A-4A92-AD0C-50055DDAA8F1}"/>
    <cellStyle name="Total 4 31" xfId="43130" xr:uid="{C7B0B55A-DD7F-4212-A4FE-F18A2A98953A}"/>
    <cellStyle name="Total 4 32" xfId="43131" xr:uid="{8EE5D722-28F6-4CDC-9665-9281DFBE9784}"/>
    <cellStyle name="Total 4 33" xfId="43132" xr:uid="{B6AF49DD-4E7E-474A-947B-04A46E8C7ABF}"/>
    <cellStyle name="Total 4 4" xfId="43133" xr:uid="{ECBB5935-1B7A-4D62-8F22-6D48DA7AA8B0}"/>
    <cellStyle name="Total 4 5" xfId="43134" xr:uid="{A9B71832-C487-4CD0-9912-0AEC68BACC7D}"/>
    <cellStyle name="Total 4 6" xfId="43135" xr:uid="{38098DDF-722B-4AEA-BCCC-9394BCDA40E2}"/>
    <cellStyle name="Total 4 7" xfId="43136" xr:uid="{EDA0F468-A146-4F75-94F1-3BD57430910A}"/>
    <cellStyle name="Total 4 8" xfId="43137" xr:uid="{AD453E09-3996-45C2-AC5C-0453874164DD}"/>
    <cellStyle name="Total 4 9" xfId="43138" xr:uid="{2CC1EFBF-0D7A-43BB-ADF9-0C75FF3C7CFE}"/>
    <cellStyle name="Total 5" xfId="43139" xr:uid="{D257AC72-E56A-4A52-98A8-BE068EAFFBB5}"/>
    <cellStyle name="Total 5 10" xfId="43140" xr:uid="{7918CC9E-A19B-4DF8-B03C-45375F8F941B}"/>
    <cellStyle name="Total 5 11" xfId="43141" xr:uid="{C62D6073-E458-4415-9F1D-A748C654664A}"/>
    <cellStyle name="Total 5 12" xfId="43142" xr:uid="{EA81F893-303C-4E1E-B5FA-6B996C4E56A6}"/>
    <cellStyle name="Total 5 13" xfId="43143" xr:uid="{6A598023-7E03-4732-9F7B-C3BE79A1CE0F}"/>
    <cellStyle name="Total 5 14" xfId="43144" xr:uid="{3838B773-DE81-4A6B-B1DC-11E8D7549C13}"/>
    <cellStyle name="Total 5 15" xfId="43145" xr:uid="{ED641889-0254-4639-97F1-DCD86EA938F9}"/>
    <cellStyle name="Total 5 16" xfId="43146" xr:uid="{B7BF35C1-7DF0-4F12-9D81-DDBD30AE2E30}"/>
    <cellStyle name="Total 5 17" xfId="43147" xr:uid="{5E175BCF-1C02-4117-BCD9-E72B693DA81A}"/>
    <cellStyle name="Total 5 18" xfId="43148" xr:uid="{0C0C0E6F-1E34-4604-A9DA-CB61533D504D}"/>
    <cellStyle name="Total 5 19" xfId="43149" xr:uid="{B0B8B51D-050B-4D5F-B9FA-E50CFF9BE88E}"/>
    <cellStyle name="Total 5 2" xfId="43150" xr:uid="{DE9EC008-EF1E-4AD0-9C95-06519A162971}"/>
    <cellStyle name="Total 5 2 10" xfId="43151" xr:uid="{80662647-661A-409E-9242-778F0E66AF46}"/>
    <cellStyle name="Total 5 2 11" xfId="43152" xr:uid="{7E5FB520-CAAA-4B64-BE6C-23B371897CA8}"/>
    <cellStyle name="Total 5 2 12" xfId="43153" xr:uid="{256359C8-B256-4247-A2F1-D2E385955525}"/>
    <cellStyle name="Total 5 2 13" xfId="43154" xr:uid="{53740352-704F-4BFF-A100-B2652AD08BE3}"/>
    <cellStyle name="Total 5 2 14" xfId="43155" xr:uid="{91C4FABB-AB16-4EDB-AB98-49521DFB5629}"/>
    <cellStyle name="Total 5 2 15" xfId="43156" xr:uid="{BAD54E17-CDC8-462F-8D89-BCC2A0EACC82}"/>
    <cellStyle name="Total 5 2 16" xfId="43157" xr:uid="{6495A99C-E3A0-4763-9B82-85F8EE682A83}"/>
    <cellStyle name="Total 5 2 17" xfId="43158" xr:uid="{8924AE1C-BB3C-4E94-8C3D-AC440D3ABB5E}"/>
    <cellStyle name="Total 5 2 18" xfId="43159" xr:uid="{2A58B0B7-FFC0-4598-8F3D-CF3244E18832}"/>
    <cellStyle name="Total 5 2 19" xfId="43160" xr:uid="{1D0952C7-EB7D-408C-B54A-12E0E09A0BE9}"/>
    <cellStyle name="Total 5 2 2" xfId="43161" xr:uid="{9C383456-3406-4485-83F3-8B491F9B45A8}"/>
    <cellStyle name="Total 5 2 20" xfId="43162" xr:uid="{40172947-9780-47FF-BE96-C4CBE21E620E}"/>
    <cellStyle name="Total 5 2 21" xfId="43163" xr:uid="{CB13C6E3-D21D-45FD-9070-CA32E836115A}"/>
    <cellStyle name="Total 5 2 22" xfId="43164" xr:uid="{F6A6897A-95B2-4EE4-B2DF-63A97AA49A3D}"/>
    <cellStyle name="Total 5 2 23" xfId="43165" xr:uid="{EDB13818-074C-443C-A2CA-578F09B3C4F2}"/>
    <cellStyle name="Total 5 2 24" xfId="43166" xr:uid="{7CA8F5D6-7CD9-42AB-BCAF-A3BCC083A4AD}"/>
    <cellStyle name="Total 5 2 25" xfId="43167" xr:uid="{0E4B98EA-7F94-4123-B315-DC571A82E0BA}"/>
    <cellStyle name="Total 5 2 26" xfId="43168" xr:uid="{6A1F655E-E2C2-47FC-AE21-FFBD09105DF4}"/>
    <cellStyle name="Total 5 2 27" xfId="43169" xr:uid="{5AAFEE74-DCDD-4D94-BB12-7A5048131E80}"/>
    <cellStyle name="Total 5 2 28" xfId="43170" xr:uid="{9FE14681-B6D6-4289-839E-A9DED5C40FED}"/>
    <cellStyle name="Total 5 2 29" xfId="43171" xr:uid="{BF8D1F96-208A-4308-B943-83D8CD4C49AE}"/>
    <cellStyle name="Total 5 2 3" xfId="43172" xr:uid="{126CD8A5-2902-467E-933A-9A50F4281087}"/>
    <cellStyle name="Total 5 2 30" xfId="43173" xr:uid="{4EA7AF66-3E56-44DA-B9F2-A66B7D5DC867}"/>
    <cellStyle name="Total 5 2 31" xfId="43174" xr:uid="{48276BB1-DBA6-4E20-9FB6-F9A3F3EAF24F}"/>
    <cellStyle name="Total 5 2 4" xfId="43175" xr:uid="{E663EA65-3544-44F3-A3F1-333AA2CC66C3}"/>
    <cellStyle name="Total 5 2 5" xfId="43176" xr:uid="{ACC84C58-6907-493E-9E5F-A5E0520C62E7}"/>
    <cellStyle name="Total 5 2 6" xfId="43177" xr:uid="{102C19F2-3177-4CB4-A9DE-D853BE2390E5}"/>
    <cellStyle name="Total 5 2 7" xfId="43178" xr:uid="{E0CC194E-5DFB-49CB-AC93-BEB357EB1E9D}"/>
    <cellStyle name="Total 5 2 8" xfId="43179" xr:uid="{BD311462-DED2-47E6-8526-C3D9458877F7}"/>
    <cellStyle name="Total 5 2 9" xfId="43180" xr:uid="{0BE14F93-5DB8-48BD-A328-6965268AF90B}"/>
    <cellStyle name="Total 5 20" xfId="43181" xr:uid="{74485313-6556-4AC1-9EED-98A578DB469D}"/>
    <cellStyle name="Total 5 21" xfId="43182" xr:uid="{518148D8-93D6-4EC8-AB9F-DBB3E29FD016}"/>
    <cellStyle name="Total 5 22" xfId="43183" xr:uid="{C6249656-6ADE-4766-A604-B004449936A7}"/>
    <cellStyle name="Total 5 23" xfId="43184" xr:uid="{04293544-D6A4-493E-8307-0F46F44ACF7C}"/>
    <cellStyle name="Total 5 24" xfId="43185" xr:uid="{210F3FEF-8713-41DB-B1BB-4C161D719657}"/>
    <cellStyle name="Total 5 25" xfId="43186" xr:uid="{0538B887-0775-446D-A1E7-5603F80D885F}"/>
    <cellStyle name="Total 5 26" xfId="43187" xr:uid="{E833408C-61C9-47AA-97D5-A1425B60A428}"/>
    <cellStyle name="Total 5 27" xfId="43188" xr:uid="{1E955B5B-55A0-4D73-87BF-2FAE1C4794FD}"/>
    <cellStyle name="Total 5 28" xfId="43189" xr:uid="{2DBA3339-2D1D-4D4C-B045-EB744094573C}"/>
    <cellStyle name="Total 5 29" xfId="43190" xr:uid="{F92314C0-71FD-4150-AEB7-B936159E6046}"/>
    <cellStyle name="Total 5 3" xfId="43191" xr:uid="{3B38B19C-51A3-40BE-857F-919C717FBEF5}"/>
    <cellStyle name="Total 5 3 10" xfId="43192" xr:uid="{CEB052D9-9E2C-4B23-A648-2C456EFC1AF5}"/>
    <cellStyle name="Total 5 3 11" xfId="43193" xr:uid="{797668F1-8F66-40B4-B297-80407D81CCFF}"/>
    <cellStyle name="Total 5 3 12" xfId="43194" xr:uid="{705D9553-3685-48B9-8FF8-7EEED65F9BC5}"/>
    <cellStyle name="Total 5 3 13" xfId="43195" xr:uid="{FD1BCFFD-AE90-493C-9BE7-9F4CB244A943}"/>
    <cellStyle name="Total 5 3 14" xfId="43196" xr:uid="{AE6707C4-88D4-441E-A77A-417A4893D926}"/>
    <cellStyle name="Total 5 3 15" xfId="43197" xr:uid="{0783ADEC-9E59-4DBD-8CBF-1729CCD7FA31}"/>
    <cellStyle name="Total 5 3 16" xfId="43198" xr:uid="{0586EEAA-A60A-40F6-9F5D-2051955A1ECB}"/>
    <cellStyle name="Total 5 3 17" xfId="43199" xr:uid="{FF16319E-CC22-436B-A3F9-7FB19C202646}"/>
    <cellStyle name="Total 5 3 18" xfId="43200" xr:uid="{15B3D93A-3DF8-4AC9-B94F-DCBC2AD0715B}"/>
    <cellStyle name="Total 5 3 19" xfId="43201" xr:uid="{3A1873CA-79A1-4700-80FD-A796084FAC46}"/>
    <cellStyle name="Total 5 3 2" xfId="43202" xr:uid="{0D03DC01-A738-4E64-A701-2DDDA7CEF4A6}"/>
    <cellStyle name="Total 5 3 20" xfId="43203" xr:uid="{DDF726AA-380B-45D1-AA95-A38D7A89014D}"/>
    <cellStyle name="Total 5 3 21" xfId="43204" xr:uid="{27515E47-200C-4D5E-BFD9-509372BD5AA3}"/>
    <cellStyle name="Total 5 3 22" xfId="43205" xr:uid="{F8D0FCE3-40AF-428C-BB70-1B492464BE1C}"/>
    <cellStyle name="Total 5 3 23" xfId="43206" xr:uid="{CD92AE94-1DE9-4FCD-B4DC-1298D87AFB90}"/>
    <cellStyle name="Total 5 3 24" xfId="43207" xr:uid="{999D9F16-C9A4-4264-8C2E-C0AED3DBDC06}"/>
    <cellStyle name="Total 5 3 25" xfId="43208" xr:uid="{BACAEAD4-E53E-4805-9C49-16B949D1FD15}"/>
    <cellStyle name="Total 5 3 26" xfId="43209" xr:uid="{EC47A987-0FB6-4DB8-80F9-DE779CACFB03}"/>
    <cellStyle name="Total 5 3 27" xfId="43210" xr:uid="{6A99FBBC-D29B-4718-BB2A-49043F12A43F}"/>
    <cellStyle name="Total 5 3 28" xfId="43211" xr:uid="{49F1434E-F254-4E6B-90AD-8F510806F817}"/>
    <cellStyle name="Total 5 3 29" xfId="43212" xr:uid="{94D30056-EF48-4B5B-8044-0FE6CDEC3131}"/>
    <cellStyle name="Total 5 3 3" xfId="43213" xr:uid="{132E089A-B68F-4DBB-BA72-ACCD7253341C}"/>
    <cellStyle name="Total 5 3 30" xfId="43214" xr:uid="{E1780D29-39C4-4F29-8655-9731AD190B72}"/>
    <cellStyle name="Total 5 3 31" xfId="43215" xr:uid="{CCEC01D6-21E9-478E-91C5-72F47079E565}"/>
    <cellStyle name="Total 5 3 4" xfId="43216" xr:uid="{8A9DF534-828F-4090-ACD2-389755B12717}"/>
    <cellStyle name="Total 5 3 5" xfId="43217" xr:uid="{1E64BAF9-57A5-4C15-8959-DDAE2D706014}"/>
    <cellStyle name="Total 5 3 6" xfId="43218" xr:uid="{78CCCE04-DCD1-44E2-B153-8E4348399B08}"/>
    <cellStyle name="Total 5 3 7" xfId="43219" xr:uid="{45ED50D4-3D82-4FE4-8902-92578DF670D1}"/>
    <cellStyle name="Total 5 3 8" xfId="43220" xr:uid="{A68E2B21-618D-4C2F-B123-A345904D4D87}"/>
    <cellStyle name="Total 5 3 9" xfId="43221" xr:uid="{43C95DFB-6266-496B-AA10-A969C31F28E5}"/>
    <cellStyle name="Total 5 30" xfId="43222" xr:uid="{ED0D1B0B-0C6E-4336-8FAC-0F645DE4CC7D}"/>
    <cellStyle name="Total 5 31" xfId="43223" xr:uid="{DFC04214-D440-4E36-A833-23FC95ED9586}"/>
    <cellStyle name="Total 5 32" xfId="43224" xr:uid="{77F9E10C-0C39-4C53-8677-158A386E6261}"/>
    <cellStyle name="Total 5 33" xfId="43225" xr:uid="{B14111D4-2F77-4C92-AD25-9BCF9EA828E5}"/>
    <cellStyle name="Total 5 4" xfId="43226" xr:uid="{C8C26EE5-B61A-4C86-9F31-29763A062816}"/>
    <cellStyle name="Total 5 5" xfId="43227" xr:uid="{53F8DD65-33F3-4E52-B723-F49ECEDB1D55}"/>
    <cellStyle name="Total 5 6" xfId="43228" xr:uid="{6B7AEBA3-587B-4334-90C1-EC142434CD6C}"/>
    <cellStyle name="Total 5 7" xfId="43229" xr:uid="{BB45D55C-97DA-4A7F-8D27-ECD6B09C0D44}"/>
    <cellStyle name="Total 5 8" xfId="43230" xr:uid="{953E3D5C-B8F5-4FB4-B6DF-EE6D347B725C}"/>
    <cellStyle name="Total 5 9" xfId="43231" xr:uid="{4D74769C-96EE-4A33-8166-2A107525D6DE}"/>
    <cellStyle name="Total 6" xfId="43232" xr:uid="{B64658B9-AF3C-40A7-A2F6-33184F6FF906}"/>
    <cellStyle name="Total 6 10" xfId="43233" xr:uid="{0AF397ED-0AA1-4F26-8533-9F286365C635}"/>
    <cellStyle name="Total 6 11" xfId="43234" xr:uid="{F4629DC2-D753-40E9-81F9-8E5675E0058A}"/>
    <cellStyle name="Total 6 12" xfId="43235" xr:uid="{5D4410D7-0072-4FA3-934F-F57FD54AC934}"/>
    <cellStyle name="Total 6 13" xfId="43236" xr:uid="{18E2FE19-00C8-4574-96D8-0EBDB6400E3D}"/>
    <cellStyle name="Total 6 14" xfId="43237" xr:uid="{EB67E99B-5811-4F4C-9C82-C4B775D7D5AC}"/>
    <cellStyle name="Total 6 15" xfId="43238" xr:uid="{EB63D387-F422-45D6-A064-3F0D116582F1}"/>
    <cellStyle name="Total 6 16" xfId="43239" xr:uid="{D4E8EB4A-7EDF-40B9-BE17-766D975BDA69}"/>
    <cellStyle name="Total 6 17" xfId="43240" xr:uid="{E9FDDB34-0E90-4782-ABFB-738292ED4C4F}"/>
    <cellStyle name="Total 6 18" xfId="43241" xr:uid="{1BFAB1B7-3924-43AB-ADF3-B9D8823CA127}"/>
    <cellStyle name="Total 6 19" xfId="43242" xr:uid="{F51D54F6-3472-4830-8749-C80E3047F21F}"/>
    <cellStyle name="Total 6 2" xfId="43243" xr:uid="{56CD0CF3-58F2-4601-81A3-E4C8754AE505}"/>
    <cellStyle name="Total 6 2 10" xfId="43244" xr:uid="{BE18983E-965C-45D8-B728-87E1EE58AB8A}"/>
    <cellStyle name="Total 6 2 11" xfId="43245" xr:uid="{74153298-A923-4663-9234-D7126996A093}"/>
    <cellStyle name="Total 6 2 12" xfId="43246" xr:uid="{81C9D0C5-B472-4DB0-8922-FE79873D831E}"/>
    <cellStyle name="Total 6 2 13" xfId="43247" xr:uid="{C95896DC-1778-426D-AB78-70FBCE23E2C0}"/>
    <cellStyle name="Total 6 2 14" xfId="43248" xr:uid="{049AC2E7-56BF-4462-BFF9-25C0D723075A}"/>
    <cellStyle name="Total 6 2 15" xfId="43249" xr:uid="{CF0ADADD-4F35-4B3F-A891-C13AAF442FCC}"/>
    <cellStyle name="Total 6 2 16" xfId="43250" xr:uid="{53C41F3D-62A2-431D-9F45-C124ABA3959A}"/>
    <cellStyle name="Total 6 2 17" xfId="43251" xr:uid="{E4574C74-6545-4E16-BA89-47650ABEC8F3}"/>
    <cellStyle name="Total 6 2 18" xfId="43252" xr:uid="{ABE8C7F0-6829-4C0F-A765-44B27026BF7C}"/>
    <cellStyle name="Total 6 2 19" xfId="43253" xr:uid="{E933BF1C-A458-4D11-A467-A89C2396C0FD}"/>
    <cellStyle name="Total 6 2 2" xfId="43254" xr:uid="{475781F5-1700-45D7-9131-5406CF4A94E5}"/>
    <cellStyle name="Total 6 2 20" xfId="43255" xr:uid="{80674747-A0D6-4E1E-A52B-2374CE27091D}"/>
    <cellStyle name="Total 6 2 21" xfId="43256" xr:uid="{C4DC6EDA-0F30-433E-B3BA-1F60ED906FC0}"/>
    <cellStyle name="Total 6 2 22" xfId="43257" xr:uid="{B905DE40-960C-4D2A-AACC-3CA7277C585A}"/>
    <cellStyle name="Total 6 2 23" xfId="43258" xr:uid="{4D6256C4-524C-4ECB-9D00-B7216FA20B19}"/>
    <cellStyle name="Total 6 2 24" xfId="43259" xr:uid="{0AA32E86-5305-4F96-9E7C-78F3EA122C52}"/>
    <cellStyle name="Total 6 2 25" xfId="43260" xr:uid="{12543B83-B6F0-4628-AE92-B78EAE6E882A}"/>
    <cellStyle name="Total 6 2 26" xfId="43261" xr:uid="{72C3528D-2C72-4471-954E-46251ABDC429}"/>
    <cellStyle name="Total 6 2 27" xfId="43262" xr:uid="{65DFB6E7-2070-4E11-8B31-FB9343530F12}"/>
    <cellStyle name="Total 6 2 28" xfId="43263" xr:uid="{47018859-B916-40E3-90B1-43013DEBC443}"/>
    <cellStyle name="Total 6 2 29" xfId="43264" xr:uid="{85B3E39F-4095-4760-B7A1-11C0B1187C8F}"/>
    <cellStyle name="Total 6 2 3" xfId="43265" xr:uid="{9046BC3A-A1BD-4CCC-A91A-7D992985D5A8}"/>
    <cellStyle name="Total 6 2 30" xfId="43266" xr:uid="{22154270-A8A3-4951-B7F9-B8A3BE8E4849}"/>
    <cellStyle name="Total 6 2 31" xfId="43267" xr:uid="{871B29BF-83A6-43BE-80B8-85D3FE74A8DC}"/>
    <cellStyle name="Total 6 2 4" xfId="43268" xr:uid="{C4CA82E0-D455-4968-9030-E519432C5488}"/>
    <cellStyle name="Total 6 2 5" xfId="43269" xr:uid="{68853CAE-8C5B-4DBD-8012-F276FD59094E}"/>
    <cellStyle name="Total 6 2 6" xfId="43270" xr:uid="{31DE17E0-196A-47AF-9564-F44A62B49E54}"/>
    <cellStyle name="Total 6 2 7" xfId="43271" xr:uid="{618BB0FA-3E77-4E72-8AE5-9CAC2B33268A}"/>
    <cellStyle name="Total 6 2 8" xfId="43272" xr:uid="{284166C0-588E-4CD5-BB0C-E99567AD5D91}"/>
    <cellStyle name="Total 6 2 9" xfId="43273" xr:uid="{4F3CD176-1655-444C-A8CA-A5B9027EAC91}"/>
    <cellStyle name="Total 6 20" xfId="43274" xr:uid="{AF5B9BF5-D29E-4339-ABA4-B51FBDC69372}"/>
    <cellStyle name="Total 6 21" xfId="43275" xr:uid="{F2FD35F2-0A4A-4E95-85DF-AD4BAB8CCCAF}"/>
    <cellStyle name="Total 6 22" xfId="43276" xr:uid="{135BD171-A30F-41FE-A032-47B33DED4577}"/>
    <cellStyle name="Total 6 23" xfId="43277" xr:uid="{5CD74F2A-75F3-4037-A266-A08BCC86CED2}"/>
    <cellStyle name="Total 6 24" xfId="43278" xr:uid="{60C06F1D-9696-41A2-BCDE-FFBB4560A3E3}"/>
    <cellStyle name="Total 6 25" xfId="43279" xr:uid="{A648646F-9AA6-4E6F-B9F1-29E0F64537ED}"/>
    <cellStyle name="Total 6 26" xfId="43280" xr:uid="{461B90C3-BEC6-4914-B428-CDFDED6D2395}"/>
    <cellStyle name="Total 6 27" xfId="43281" xr:uid="{2656915E-3638-4A29-9981-7D1EF89CD4DF}"/>
    <cellStyle name="Total 6 28" xfId="43282" xr:uid="{F4A8F455-57AB-4BDF-8AF6-BD2A33635611}"/>
    <cellStyle name="Total 6 29" xfId="43283" xr:uid="{B3BDFD7B-730C-485C-B5CB-D0E4C3EFA173}"/>
    <cellStyle name="Total 6 3" xfId="43284" xr:uid="{C0013E74-BE37-475F-8C92-E75567A9E901}"/>
    <cellStyle name="Total 6 30" xfId="43285" xr:uid="{5D192BE7-3D3B-49E3-A401-C0D44A4B12BE}"/>
    <cellStyle name="Total 6 31" xfId="43286" xr:uid="{6F66EC43-AE4E-48A3-8EB2-047C195A53C7}"/>
    <cellStyle name="Total 6 32" xfId="43287" xr:uid="{640D353D-24AC-451F-9E08-67D3236C9CE9}"/>
    <cellStyle name="Total 6 4" xfId="43288" xr:uid="{F32B8473-607B-4E3F-8794-429597A783FC}"/>
    <cellStyle name="Total 6 5" xfId="43289" xr:uid="{75A9F3AE-081A-448C-98A7-58FE27190B1D}"/>
    <cellStyle name="Total 6 6" xfId="43290" xr:uid="{3CD09BC6-0727-4FBD-9D8D-9D11F4AD9EB5}"/>
    <cellStyle name="Total 6 7" xfId="43291" xr:uid="{170A2CA4-A95E-452E-A4F9-62F04D2E3863}"/>
    <cellStyle name="Total 6 8" xfId="43292" xr:uid="{2AED650D-F5E3-4BFD-8764-35E95495F786}"/>
    <cellStyle name="Total 6 9" xfId="43293" xr:uid="{19AC8093-E7E5-44D2-A22A-36DB2B0D8F32}"/>
    <cellStyle name="Total 7" xfId="43294" xr:uid="{C7134440-BBAC-4BCB-B595-0ED8F3A301D0}"/>
    <cellStyle name="Total 7 10" xfId="43295" xr:uid="{2FA2D87B-9187-4CA9-977D-486D5E299BE8}"/>
    <cellStyle name="Total 7 11" xfId="43296" xr:uid="{F51EA9C8-F5B5-49D9-9D6F-B9E6ACF569E2}"/>
    <cellStyle name="Total 7 12" xfId="43297" xr:uid="{445C86E9-2E67-4239-9578-E9DF38D95DB8}"/>
    <cellStyle name="Total 7 13" xfId="43298" xr:uid="{CBB4813D-D20A-41FA-8CFD-2F2D1EF9968A}"/>
    <cellStyle name="Total 7 14" xfId="43299" xr:uid="{24F1834D-4443-4BCE-AC61-355F4F011B1E}"/>
    <cellStyle name="Total 7 15" xfId="43300" xr:uid="{0A301B2D-0938-4695-B6ED-69039BE360D1}"/>
    <cellStyle name="Total 7 16" xfId="43301" xr:uid="{F539DE43-AD22-44B4-A6D4-58FEBAE9E731}"/>
    <cellStyle name="Total 7 17" xfId="43302" xr:uid="{1B27621E-75C6-4F7A-9342-FF04D42C62F8}"/>
    <cellStyle name="Total 7 18" xfId="43303" xr:uid="{5CA66ACB-DA17-45AF-88C7-995116AC0C1D}"/>
    <cellStyle name="Total 7 19" xfId="43304" xr:uid="{548BDD59-CBD9-436F-9E64-22FD7730893A}"/>
    <cellStyle name="Total 7 2" xfId="43305" xr:uid="{630E5291-4C8D-44F7-BD34-4E3DC5B138C7}"/>
    <cellStyle name="Total 7 20" xfId="43306" xr:uid="{604E5C5B-786F-441B-A4D5-E309EA0025F3}"/>
    <cellStyle name="Total 7 21" xfId="43307" xr:uid="{4340E8C5-B7C0-44A3-AEBF-FB20BEED4D6B}"/>
    <cellStyle name="Total 7 22" xfId="43308" xr:uid="{2E168B16-9FAB-4266-A4B8-29AD9BF5B955}"/>
    <cellStyle name="Total 7 23" xfId="43309" xr:uid="{BE25F7C3-0257-4ACB-9F79-93A44B31F690}"/>
    <cellStyle name="Total 7 24" xfId="43310" xr:uid="{E87068DA-8DF8-4A7F-8E8C-9995705EC62C}"/>
    <cellStyle name="Total 7 25" xfId="43311" xr:uid="{0E0FCD92-F774-4B6A-BBFD-39B623AB196D}"/>
    <cellStyle name="Total 7 26" xfId="43312" xr:uid="{EE229035-F92D-4E0A-9BEC-95133E00B589}"/>
    <cellStyle name="Total 7 27" xfId="43313" xr:uid="{F4DF1B56-7A23-4542-AD06-DBA4EFE3C39B}"/>
    <cellStyle name="Total 7 28" xfId="43314" xr:uid="{ED89055E-6BEE-4D2F-AE0F-5FF2E46141A7}"/>
    <cellStyle name="Total 7 29" xfId="43315" xr:uid="{C4933E03-33FC-4A3C-8A6B-0800B842E11E}"/>
    <cellStyle name="Total 7 3" xfId="43316" xr:uid="{85F4816F-9FFB-4472-A3CE-B19C5C847A61}"/>
    <cellStyle name="Total 7 30" xfId="43317" xr:uid="{3981B1B3-B1A5-4B86-BF50-0A4B2C4934F6}"/>
    <cellStyle name="Total 7 31" xfId="43318" xr:uid="{EFB8F978-3C1F-4472-8A92-67DC8ECE9880}"/>
    <cellStyle name="Total 7 4" xfId="43319" xr:uid="{4C98ECB8-BF3D-4A93-A53A-ABC83635170D}"/>
    <cellStyle name="Total 7 5" xfId="43320" xr:uid="{FFE3DF8C-11ED-4EFB-B6EA-9DA2388B8160}"/>
    <cellStyle name="Total 7 6" xfId="43321" xr:uid="{D8DFE457-CFC2-4573-A55D-9BB0DBFE8CAD}"/>
    <cellStyle name="Total 7 7" xfId="43322" xr:uid="{8A2272E3-4CAD-4B05-9B13-A93DE0E10F94}"/>
    <cellStyle name="Total 7 8" xfId="43323" xr:uid="{06942F41-6102-42C6-B426-2464DBADA87E}"/>
    <cellStyle name="Total 7 9" xfId="43324" xr:uid="{144BED2A-A8C0-4C65-A546-1879C3071C6F}"/>
    <cellStyle name="Total 8" xfId="43325" xr:uid="{AD685689-2A7D-475B-AF6B-9363B38DFB79}"/>
    <cellStyle name="常规_Sheet1_1" xfId="43326" xr:uid="{F993DE8D-E4FE-477D-9C0D-B9EEE9A08035}"/>
  </cellStyles>
  <dxfs count="6">
    <dxf>
      <font>
        <color rgb="FF9C5700"/>
      </font>
      <fill>
        <patternFill>
          <bgColor rgb="FFFFEB9C"/>
        </patternFill>
      </fill>
    </dxf>
    <dxf>
      <fill>
        <patternFill patternType="lightUp">
          <fgColor theme="0" tint="-0.24994659260841701"/>
        </patternFill>
      </fill>
    </dxf>
    <dxf>
      <fill>
        <patternFill>
          <bgColor rgb="FFFF3333"/>
        </patternFill>
      </fill>
    </dxf>
    <dxf>
      <fill>
        <patternFill>
          <bgColor rgb="FF00D05E"/>
        </patternFill>
      </fill>
    </dxf>
    <dxf>
      <fill>
        <patternFill>
          <bgColor rgb="FFFFFF66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66FF99"/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148340</xdr:colOff>
      <xdr:row>0</xdr:row>
      <xdr:rowOff>70268</xdr:rowOff>
    </xdr:from>
    <xdr:to>
      <xdr:col>6</xdr:col>
      <xdr:colOff>2579999</xdr:colOff>
      <xdr:row>15</xdr:row>
      <xdr:rowOff>1587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FE833CB-783B-F645-6D4B-4B093A6BE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7438" y="70268"/>
          <a:ext cx="3961905" cy="23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ownloads\copia%20cierre%20de%20noviembre.xlsm" TargetMode="External"/><Relationship Id="rId1" Type="http://schemas.openxmlformats.org/officeDocument/2006/relationships/externalLinkPath" Target="file:///C:\Users\USUARIO\Downloads\copia%20cierre%20de%20noviembr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/Users/eluis/AppData/Local/Microsoft/Windows/INetCache/Content.Outlook/3UUUIVBN/Proyecto%20Republica%20de%20Chile%20Agosto%202022%20cabida%20mas%20terreno%20adicional%20cabida%2015.06.22%20vel.%203.xlsx?7D13D287" TargetMode="External"/><Relationship Id="rId1" Type="http://schemas.openxmlformats.org/officeDocument/2006/relationships/externalLinkPath" Target="file:///\\7D13D287\Proyecto%20Republica%20de%20Chile%20Agosto%202022%20cabida%20mas%20terreno%20adicional%20cabida%2015.06.22%20vel.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-GNRL"/>
      <sheetName val="RES-ASES"/>
      <sheetName val="CMX-RES"/>
      <sheetName val="Hoja4"/>
      <sheetName val="Hoja6"/>
      <sheetName val="CONSOLIDADO COMPLETO"/>
      <sheetName val="CONSOLIDADO SIMPLE"/>
      <sheetName val="Hoja7"/>
      <sheetName val="Hoja5"/>
      <sheetName val="Hoja3"/>
      <sheetName val="Hoja2"/>
      <sheetName val="VALIDACIONES"/>
      <sheetName val="BLOC"/>
      <sheetName val="ORDCOLUMNAS"/>
      <sheetName val="Sperant"/>
      <sheetName val="SPER2"/>
      <sheetName val="COMITES_ATM"/>
      <sheetName val="ESQM-IND"/>
      <sheetName val="ESQM-VIW"/>
      <sheetName val="ESQM-EJE"/>
      <sheetName val="ESQM-OSS"/>
      <sheetName val="ESQM-CLN"/>
      <sheetName val="ESQM-CSM"/>
      <sheetName val="ESQM-PRR"/>
      <sheetName val="ESQM-PTR"/>
      <sheetName val="ESQM-CBZ"/>
      <sheetName val="ESQM-LBT"/>
      <sheetName val="ESQM-ALT"/>
      <sheetName val="ESQM-SCL"/>
      <sheetName val="ESQM-ICN"/>
      <sheetName val="ESQM-HAB"/>
      <sheetName val="ESQM-BLB"/>
      <sheetName val="ESQM-ARN"/>
      <sheetName val="ELIMINAR HOJA"/>
      <sheetName val="TBR_IND_CDR"/>
      <sheetName val="TBR_IND"/>
      <sheetName val="BANCOS"/>
      <sheetName val="TBR_IND_CNT"/>
      <sheetName val="TBR_IND_XAB"/>
      <sheetName val="TBR_IND_XVN"/>
      <sheetName val="SP_PROV"/>
      <sheetName val="TBR_HAB_CDR"/>
      <sheetName val="TBR_HAB"/>
      <sheetName val="TBR_HAB_CNT"/>
      <sheetName val="TBR_HAB_XAB"/>
      <sheetName val="TBR_HAB_XVN"/>
      <sheetName val="HojaD"/>
      <sheetName val="TBR_VIW_CDR"/>
      <sheetName val="TBR_VIW"/>
      <sheetName val="TBR_VIW_XAB"/>
      <sheetName val="TBR_VIW_XVN"/>
      <sheetName val="TBR_VIW_CNT"/>
      <sheetName val="TBR_SCL_CDR"/>
      <sheetName val="TBR_SCL"/>
      <sheetName val="TBR_SCL_CNT"/>
      <sheetName val="TBR_ALT"/>
      <sheetName val="TBR_SCL_XAB"/>
      <sheetName val="TBR_SCL_XVN"/>
      <sheetName val="TBR_ALT_CDR"/>
      <sheetName val="TBR_ALT_XAB"/>
      <sheetName val="TBR_ALT_XVN"/>
      <sheetName val="TBR_ALT_CNT"/>
      <sheetName val="TBR_ARN_CDR"/>
      <sheetName val="TBR_ARN"/>
      <sheetName val="TBR_ARN_CNT"/>
      <sheetName val="TBR_ARN_XAB"/>
      <sheetName val="TBR_ARN_XVN"/>
      <sheetName val="TBR_EJE"/>
      <sheetName val="TBR_EJE_CDR"/>
      <sheetName val="TBR_EJE_CNT"/>
      <sheetName val="TBR_EJE_XAB"/>
      <sheetName val="TBR_EJE_XVN"/>
      <sheetName val="TBR_CSM_CDR"/>
      <sheetName val="TBR_CSM"/>
      <sheetName val="TBR_CSM_XAB"/>
      <sheetName val="TBR_CSM_XVN"/>
      <sheetName val="TBR_CSM_CNT"/>
      <sheetName val="TBR_CBZ_CDR"/>
      <sheetName val="TBR_CBZ"/>
      <sheetName val="TBR_CBZ_CNT"/>
      <sheetName val="TBR_CBZ_XAB"/>
      <sheetName val="TBR_CBZ_XVN"/>
      <sheetName val="TBR_OSS_CDR"/>
      <sheetName val="TBR_OSS"/>
      <sheetName val="TBR_OSS_CNT"/>
      <sheetName val="TBR_OSS_XAB"/>
      <sheetName val="TBR_OSS_XVN"/>
      <sheetName val="TBR_CLN"/>
      <sheetName val="TBR_CLN_CDR"/>
      <sheetName val="TBR_CLN_CNT"/>
      <sheetName val="TBR_CLN_XAB"/>
      <sheetName val="TBR_CLN_XVN"/>
      <sheetName val="TBR_PTR_CDR"/>
      <sheetName val="TBR_PTR"/>
      <sheetName val="TBR_PTR_CNT"/>
      <sheetName val="TBR_PTR_XAB"/>
      <sheetName val="TBR_PTR_XVN"/>
      <sheetName val="Hoja9"/>
      <sheetName val="Hoja1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I2" t="str">
            <v>EJE-E66</v>
          </cell>
        </row>
        <row r="3">
          <cell r="I3" t="str">
            <v>EJE-E65</v>
          </cell>
        </row>
        <row r="4">
          <cell r="I4" t="str">
            <v>EJE-D81</v>
          </cell>
        </row>
        <row r="5">
          <cell r="I5" t="str">
            <v>EJE-D5</v>
          </cell>
        </row>
        <row r="6">
          <cell r="I6" t="str">
            <v>EJE-D2</v>
          </cell>
        </row>
        <row r="7">
          <cell r="I7" t="str">
            <v>EJE-D1</v>
          </cell>
        </row>
        <row r="8">
          <cell r="I8" t="str">
            <v>EJE-D8</v>
          </cell>
        </row>
        <row r="9">
          <cell r="I9" t="str">
            <v>EJE-D7</v>
          </cell>
        </row>
        <row r="10">
          <cell r="I10" t="str">
            <v>EJE-D12</v>
          </cell>
        </row>
        <row r="11">
          <cell r="I11" t="str">
            <v>EJE-D11</v>
          </cell>
        </row>
        <row r="12">
          <cell r="I12" t="str">
            <v>EJE-D15</v>
          </cell>
        </row>
        <row r="13">
          <cell r="I13" t="str">
            <v>EJE-D10X</v>
          </cell>
        </row>
        <row r="14">
          <cell r="I14" t="str">
            <v>EJE-D11X</v>
          </cell>
        </row>
        <row r="15">
          <cell r="I15" t="str">
            <v>EJE-E13</v>
          </cell>
        </row>
        <row r="16">
          <cell r="I16" t="str">
            <v>EJE-E62</v>
          </cell>
        </row>
        <row r="17">
          <cell r="I17" t="str">
            <v>EJE-E92</v>
          </cell>
        </row>
        <row r="18">
          <cell r="I18" t="str">
            <v>CBZ-DE3</v>
          </cell>
        </row>
        <row r="19">
          <cell r="I19" t="str">
            <v>CBZ-DE1</v>
          </cell>
        </row>
        <row r="20">
          <cell r="I20" t="str">
            <v>CBZ-DE23</v>
          </cell>
        </row>
        <row r="21">
          <cell r="I21" t="str">
            <v>CBZ-DE21</v>
          </cell>
        </row>
        <row r="22">
          <cell r="I22" t="str">
            <v>CBZ-DE20</v>
          </cell>
        </row>
        <row r="23">
          <cell r="I23" t="str">
            <v>CBZ-DE35</v>
          </cell>
        </row>
        <row r="24">
          <cell r="I24" t="str">
            <v>CBZ-DE33</v>
          </cell>
        </row>
        <row r="25">
          <cell r="I25" t="str">
            <v>CBZ-DE32</v>
          </cell>
        </row>
        <row r="26">
          <cell r="I26" t="str">
            <v>CBZ-DE47</v>
          </cell>
        </row>
        <row r="27">
          <cell r="I27" t="str">
            <v>CBZ-DE45</v>
          </cell>
        </row>
        <row r="28">
          <cell r="I28" t="str">
            <v>CBZ-DE44</v>
          </cell>
        </row>
        <row r="29">
          <cell r="I29" t="str">
            <v>CBZ-DE59</v>
          </cell>
        </row>
        <row r="30">
          <cell r="I30" t="str">
            <v>CBZ-DE57</v>
          </cell>
        </row>
        <row r="31">
          <cell r="I31" t="str">
            <v>CBZ-DE56</v>
          </cell>
        </row>
        <row r="32">
          <cell r="I32" t="str">
            <v>CBZ-DE73</v>
          </cell>
        </row>
        <row r="33">
          <cell r="I33" t="str">
            <v>CBZ-DE72</v>
          </cell>
        </row>
        <row r="34">
          <cell r="I34" t="str">
            <v>CBZ-DE70</v>
          </cell>
        </row>
        <row r="35">
          <cell r="I35" t="str">
            <v>CBZ-DE69</v>
          </cell>
        </row>
        <row r="36">
          <cell r="I36" t="str">
            <v>PTR-2006</v>
          </cell>
        </row>
        <row r="37">
          <cell r="I37" t="str">
            <v>PTR-2005</v>
          </cell>
        </row>
        <row r="38">
          <cell r="I38" t="str">
            <v>PTR-2004</v>
          </cell>
        </row>
        <row r="39">
          <cell r="I39" t="str">
            <v>PTR-2003</v>
          </cell>
        </row>
        <row r="40">
          <cell r="I40" t="str">
            <v>PTR-2002</v>
          </cell>
        </row>
        <row r="41">
          <cell r="I41" t="str">
            <v>PTR-2001</v>
          </cell>
        </row>
        <row r="42">
          <cell r="I42" t="str">
            <v>PTR-1906</v>
          </cell>
        </row>
        <row r="43">
          <cell r="I43" t="str">
            <v>PTR-1905</v>
          </cell>
        </row>
        <row r="44">
          <cell r="I44" t="str">
            <v>PTR-1904</v>
          </cell>
        </row>
        <row r="45">
          <cell r="I45" t="str">
            <v>PTR-1903</v>
          </cell>
        </row>
        <row r="46">
          <cell r="I46" t="str">
            <v>PTR-1902</v>
          </cell>
        </row>
        <row r="47">
          <cell r="I47" t="str">
            <v>PTR-1901</v>
          </cell>
        </row>
        <row r="48">
          <cell r="I48" t="str">
            <v>PTR-1806</v>
          </cell>
        </row>
        <row r="49">
          <cell r="I49" t="str">
            <v>PTR-1805</v>
          </cell>
        </row>
        <row r="50">
          <cell r="I50" t="str">
            <v>PTR-1804</v>
          </cell>
        </row>
        <row r="51">
          <cell r="I51" t="str">
            <v>PTR-1803</v>
          </cell>
        </row>
        <row r="52">
          <cell r="I52" t="str">
            <v>PTR-1802</v>
          </cell>
        </row>
        <row r="53">
          <cell r="I53" t="str">
            <v>PTR-1801</v>
          </cell>
        </row>
        <row r="54">
          <cell r="I54" t="str">
            <v>PTR-1706</v>
          </cell>
        </row>
        <row r="55">
          <cell r="I55" t="str">
            <v>PTR-1705</v>
          </cell>
        </row>
        <row r="56">
          <cell r="I56" t="str">
            <v>PTR-1704</v>
          </cell>
        </row>
        <row r="57">
          <cell r="I57" t="str">
            <v>PTR-1703</v>
          </cell>
        </row>
        <row r="58">
          <cell r="I58" t="str">
            <v>PTR-1702</v>
          </cell>
        </row>
        <row r="59">
          <cell r="I59" t="str">
            <v>PTR-1701</v>
          </cell>
        </row>
        <row r="60">
          <cell r="I60" t="str">
            <v>PTR-1606</v>
          </cell>
        </row>
        <row r="61">
          <cell r="I61" t="str">
            <v>PTR-1605</v>
          </cell>
        </row>
        <row r="62">
          <cell r="I62" t="str">
            <v>PTR-1604</v>
          </cell>
        </row>
        <row r="63">
          <cell r="I63" t="str">
            <v>PTR-1603</v>
          </cell>
        </row>
        <row r="64">
          <cell r="I64" t="str">
            <v>PTR-1602</v>
          </cell>
        </row>
        <row r="65">
          <cell r="I65" t="str">
            <v>PTR-1601</v>
          </cell>
        </row>
        <row r="66">
          <cell r="I66" t="str">
            <v>PTR-1506</v>
          </cell>
        </row>
        <row r="67">
          <cell r="I67" t="str">
            <v>PTR-1505</v>
          </cell>
        </row>
        <row r="68">
          <cell r="I68" t="str">
            <v>PTR-1504</v>
          </cell>
        </row>
        <row r="69">
          <cell r="I69" t="str">
            <v>PTR-1503</v>
          </cell>
        </row>
        <row r="70">
          <cell r="I70" t="str">
            <v>PTR-1502</v>
          </cell>
        </row>
        <row r="71">
          <cell r="I71" t="str">
            <v>PTR-1501</v>
          </cell>
        </row>
        <row r="72">
          <cell r="I72" t="str">
            <v>PTR-1406</v>
          </cell>
        </row>
        <row r="73">
          <cell r="I73" t="str">
            <v>PTR-1405</v>
          </cell>
        </row>
        <row r="74">
          <cell r="I74" t="str">
            <v>PTR-1404</v>
          </cell>
        </row>
        <row r="75">
          <cell r="I75" t="str">
            <v>PTR-1403</v>
          </cell>
        </row>
        <row r="76">
          <cell r="I76" t="str">
            <v>PTR-1402</v>
          </cell>
        </row>
        <row r="77">
          <cell r="I77" t="str">
            <v>PTR-1401</v>
          </cell>
        </row>
        <row r="78">
          <cell r="I78" t="str">
            <v>PTR-1306</v>
          </cell>
        </row>
        <row r="79">
          <cell r="I79" t="str">
            <v>PTR-1305</v>
          </cell>
        </row>
        <row r="80">
          <cell r="I80" t="str">
            <v>PTR-1304</v>
          </cell>
        </row>
        <row r="81">
          <cell r="I81" t="str">
            <v>PTR-1303</v>
          </cell>
        </row>
        <row r="82">
          <cell r="I82" t="str">
            <v>PTR-1302</v>
          </cell>
        </row>
        <row r="83">
          <cell r="I83" t="str">
            <v>PTR-1301</v>
          </cell>
        </row>
        <row r="84">
          <cell r="I84" t="str">
            <v>PTR-1206</v>
          </cell>
        </row>
        <row r="85">
          <cell r="I85" t="str">
            <v>PTR-1205</v>
          </cell>
        </row>
        <row r="86">
          <cell r="I86" t="str">
            <v>PTR-1204</v>
          </cell>
        </row>
        <row r="87">
          <cell r="I87" t="str">
            <v>PTR-1203</v>
          </cell>
        </row>
        <row r="88">
          <cell r="I88" t="str">
            <v>PTR-1202</v>
          </cell>
        </row>
        <row r="89">
          <cell r="I89" t="str">
            <v>PTR-1201</v>
          </cell>
        </row>
        <row r="90">
          <cell r="I90" t="str">
            <v>PTR-1106</v>
          </cell>
        </row>
        <row r="91">
          <cell r="I91" t="str">
            <v>PTR-1105</v>
          </cell>
        </row>
        <row r="92">
          <cell r="I92" t="str">
            <v>PTR-1104</v>
          </cell>
        </row>
        <row r="93">
          <cell r="I93" t="str">
            <v>PTR-1103</v>
          </cell>
        </row>
        <row r="94">
          <cell r="I94" t="str">
            <v>PTR-1102</v>
          </cell>
        </row>
        <row r="95">
          <cell r="I95" t="str">
            <v>PTR-1101</v>
          </cell>
        </row>
        <row r="96">
          <cell r="I96" t="str">
            <v>PTR-1006</v>
          </cell>
        </row>
        <row r="97">
          <cell r="I97" t="str">
            <v>PTR-1005</v>
          </cell>
        </row>
        <row r="98">
          <cell r="I98" t="str">
            <v>PTR-1004</v>
          </cell>
        </row>
        <row r="99">
          <cell r="I99" t="str">
            <v>PTR-1003</v>
          </cell>
        </row>
        <row r="100">
          <cell r="I100" t="str">
            <v>PTR-1002</v>
          </cell>
        </row>
        <row r="101">
          <cell r="I101" t="str">
            <v>PTR-1001</v>
          </cell>
        </row>
        <row r="102">
          <cell r="I102" t="str">
            <v>PTR-906</v>
          </cell>
        </row>
        <row r="103">
          <cell r="I103" t="str">
            <v>PTR-905</v>
          </cell>
        </row>
        <row r="104">
          <cell r="I104" t="str">
            <v>PTR-904</v>
          </cell>
        </row>
        <row r="105">
          <cell r="I105" t="str">
            <v>PTR-903</v>
          </cell>
        </row>
        <row r="106">
          <cell r="I106" t="str">
            <v>PTR-902</v>
          </cell>
        </row>
        <row r="107">
          <cell r="I107" t="str">
            <v>PTR-901</v>
          </cell>
        </row>
        <row r="108">
          <cell r="I108" t="str">
            <v>PTR-806</v>
          </cell>
        </row>
        <row r="109">
          <cell r="I109" t="str">
            <v>PTR-805</v>
          </cell>
        </row>
        <row r="110">
          <cell r="I110" t="str">
            <v>PTR-804</v>
          </cell>
        </row>
        <row r="111">
          <cell r="I111" t="str">
            <v>PTR-803</v>
          </cell>
        </row>
        <row r="112">
          <cell r="I112" t="str">
            <v>PTR-802</v>
          </cell>
        </row>
        <row r="113">
          <cell r="I113" t="str">
            <v>PTR-801</v>
          </cell>
        </row>
        <row r="114">
          <cell r="I114" t="str">
            <v>PTR-706</v>
          </cell>
        </row>
        <row r="115">
          <cell r="I115" t="str">
            <v>PTR-705</v>
          </cell>
        </row>
        <row r="116">
          <cell r="I116" t="str">
            <v>PTR-704</v>
          </cell>
        </row>
        <row r="117">
          <cell r="I117" t="str">
            <v>PTR-703</v>
          </cell>
        </row>
        <row r="118">
          <cell r="I118" t="str">
            <v>PTR-702</v>
          </cell>
        </row>
        <row r="119">
          <cell r="I119" t="str">
            <v>PTR-701</v>
          </cell>
        </row>
        <row r="120">
          <cell r="I120" t="str">
            <v>PTR-606</v>
          </cell>
        </row>
        <row r="121">
          <cell r="I121" t="str">
            <v>PTR-605</v>
          </cell>
        </row>
        <row r="122">
          <cell r="I122" t="str">
            <v>PTR-604</v>
          </cell>
        </row>
        <row r="123">
          <cell r="I123" t="str">
            <v>PTR-603</v>
          </cell>
        </row>
        <row r="124">
          <cell r="I124" t="str">
            <v>PTR-602</v>
          </cell>
        </row>
        <row r="125">
          <cell r="I125" t="str">
            <v>PTR-601</v>
          </cell>
        </row>
        <row r="126">
          <cell r="I126" t="str">
            <v>PTR-506</v>
          </cell>
        </row>
        <row r="127">
          <cell r="I127" t="str">
            <v>PTR-505</v>
          </cell>
        </row>
        <row r="128">
          <cell r="I128" t="str">
            <v>PTR-504</v>
          </cell>
        </row>
        <row r="129">
          <cell r="I129" t="str">
            <v>PTR-503</v>
          </cell>
        </row>
        <row r="130">
          <cell r="I130" t="str">
            <v>PTR-502</v>
          </cell>
        </row>
        <row r="131">
          <cell r="I131" t="str">
            <v>PTR-501</v>
          </cell>
        </row>
        <row r="132">
          <cell r="I132" t="str">
            <v>PTR-406</v>
          </cell>
        </row>
        <row r="133">
          <cell r="I133" t="str">
            <v>PTR-405</v>
          </cell>
        </row>
        <row r="134">
          <cell r="I134" t="str">
            <v>PTR-404</v>
          </cell>
        </row>
        <row r="135">
          <cell r="I135" t="str">
            <v>PTR-403</v>
          </cell>
        </row>
        <row r="136">
          <cell r="I136" t="str">
            <v>PTR-402</v>
          </cell>
        </row>
        <row r="137">
          <cell r="I137" t="str">
            <v>PTR-401</v>
          </cell>
        </row>
        <row r="138">
          <cell r="I138" t="str">
            <v>PTR-306</v>
          </cell>
        </row>
        <row r="139">
          <cell r="I139" t="str">
            <v>PTR-305</v>
          </cell>
        </row>
        <row r="140">
          <cell r="I140" t="str">
            <v>PTR-304</v>
          </cell>
        </row>
        <row r="141">
          <cell r="I141" t="str">
            <v>PTR-303</v>
          </cell>
        </row>
        <row r="142">
          <cell r="I142" t="str">
            <v>PTR-302</v>
          </cell>
        </row>
        <row r="143">
          <cell r="I143" t="str">
            <v>PTR-301</v>
          </cell>
        </row>
        <row r="144">
          <cell r="I144" t="str">
            <v>PTR-206</v>
          </cell>
        </row>
        <row r="145">
          <cell r="I145" t="str">
            <v>PTR-205</v>
          </cell>
        </row>
        <row r="146">
          <cell r="I146" t="str">
            <v>PTR-204</v>
          </cell>
        </row>
        <row r="147">
          <cell r="I147" t="str">
            <v>PTR-203</v>
          </cell>
        </row>
        <row r="148">
          <cell r="I148" t="str">
            <v>PTR-202</v>
          </cell>
        </row>
        <row r="149">
          <cell r="I149" t="str">
            <v>PTR-201</v>
          </cell>
        </row>
        <row r="150">
          <cell r="I150" t="str">
            <v>PTR-103</v>
          </cell>
        </row>
        <row r="151">
          <cell r="I151" t="str">
            <v>PTR-102</v>
          </cell>
        </row>
        <row r="152">
          <cell r="I152" t="str">
            <v>PTR-101</v>
          </cell>
        </row>
        <row r="153">
          <cell r="I153" t="str">
            <v>PTR-E14</v>
          </cell>
        </row>
        <row r="154">
          <cell r="I154" t="str">
            <v>PTR-E13</v>
          </cell>
        </row>
        <row r="155">
          <cell r="I155" t="str">
            <v>PTR-E12</v>
          </cell>
        </row>
        <row r="156">
          <cell r="I156" t="str">
            <v>PTR-E11</v>
          </cell>
        </row>
        <row r="157">
          <cell r="I157" t="str">
            <v>PTR-E10</v>
          </cell>
        </row>
        <row r="158">
          <cell r="I158" t="str">
            <v>PTR-E9</v>
          </cell>
        </row>
        <row r="159">
          <cell r="I159" t="str">
            <v>PTR-E8</v>
          </cell>
        </row>
        <row r="160">
          <cell r="I160" t="str">
            <v>PTR-E7</v>
          </cell>
        </row>
        <row r="161">
          <cell r="I161" t="str">
            <v>PTR-E6</v>
          </cell>
        </row>
        <row r="162">
          <cell r="I162" t="str">
            <v>PTR-E5</v>
          </cell>
        </row>
        <row r="163">
          <cell r="I163" t="str">
            <v>PTR-E4</v>
          </cell>
        </row>
        <row r="164">
          <cell r="I164" t="str">
            <v>PTR-E3</v>
          </cell>
        </row>
        <row r="165">
          <cell r="I165" t="str">
            <v>PTR-E2</v>
          </cell>
        </row>
        <row r="166">
          <cell r="I166" t="str">
            <v>PTR-E1</v>
          </cell>
        </row>
        <row r="167">
          <cell r="I167" t="str">
            <v>PTR-E31</v>
          </cell>
        </row>
        <row r="168">
          <cell r="I168" t="str">
            <v>PTR-E30</v>
          </cell>
        </row>
        <row r="169">
          <cell r="I169" t="str">
            <v>PTR-E29</v>
          </cell>
        </row>
        <row r="170">
          <cell r="I170" t="str">
            <v>PTR-E28</v>
          </cell>
        </row>
        <row r="171">
          <cell r="I171" t="str">
            <v>PTR-E27</v>
          </cell>
        </row>
        <row r="172">
          <cell r="I172" t="str">
            <v>PTR-E26</v>
          </cell>
        </row>
        <row r="173">
          <cell r="I173" t="str">
            <v>PTR-E25</v>
          </cell>
        </row>
        <row r="174">
          <cell r="I174" t="str">
            <v>PTR-E24</v>
          </cell>
        </row>
        <row r="175">
          <cell r="I175" t="str">
            <v>PTR-E23</v>
          </cell>
        </row>
        <row r="176">
          <cell r="I176" t="str">
            <v>PTR-E22</v>
          </cell>
        </row>
        <row r="177">
          <cell r="I177" t="str">
            <v>PTR-E21</v>
          </cell>
        </row>
        <row r="178">
          <cell r="I178" t="str">
            <v>PTR-E20</v>
          </cell>
        </row>
        <row r="179">
          <cell r="I179" t="str">
            <v>PTR-E19</v>
          </cell>
        </row>
        <row r="180">
          <cell r="I180" t="str">
            <v>PTR-E18</v>
          </cell>
        </row>
        <row r="181">
          <cell r="I181" t="str">
            <v>PTR-E17</v>
          </cell>
        </row>
        <row r="182">
          <cell r="I182" t="str">
            <v>PTR-E16</v>
          </cell>
        </row>
        <row r="183">
          <cell r="I183" t="str">
            <v>PTR-E15</v>
          </cell>
        </row>
        <row r="184">
          <cell r="I184" t="str">
            <v>PTR-E49</v>
          </cell>
        </row>
        <row r="185">
          <cell r="I185" t="str">
            <v>PTR-E48</v>
          </cell>
        </row>
        <row r="186">
          <cell r="I186" t="str">
            <v>PTR-E47</v>
          </cell>
        </row>
        <row r="187">
          <cell r="I187" t="str">
            <v>PTR-E46</v>
          </cell>
        </row>
        <row r="188">
          <cell r="I188" t="str">
            <v>PTR-E45</v>
          </cell>
        </row>
        <row r="189">
          <cell r="I189" t="str">
            <v>PTR-E44</v>
          </cell>
        </row>
        <row r="190">
          <cell r="I190" t="str">
            <v>PTR-E43</v>
          </cell>
        </row>
        <row r="191">
          <cell r="I191" t="str">
            <v>PTR-E42</v>
          </cell>
        </row>
        <row r="192">
          <cell r="I192" t="str">
            <v>PTR-E41</v>
          </cell>
        </row>
        <row r="193">
          <cell r="I193" t="str">
            <v>PTR-E40</v>
          </cell>
        </row>
        <row r="194">
          <cell r="I194" t="str">
            <v>PTR-E39</v>
          </cell>
        </row>
        <row r="195">
          <cell r="I195" t="str">
            <v>PTR-E38</v>
          </cell>
        </row>
        <row r="196">
          <cell r="I196" t="str">
            <v>PTR-E37</v>
          </cell>
        </row>
        <row r="197">
          <cell r="I197" t="str">
            <v>PTR-E36</v>
          </cell>
        </row>
        <row r="198">
          <cell r="I198" t="str">
            <v>PTR-E35</v>
          </cell>
        </row>
        <row r="199">
          <cell r="I199" t="str">
            <v>PTR-E34</v>
          </cell>
        </row>
        <row r="200">
          <cell r="I200" t="str">
            <v>PTR-E33</v>
          </cell>
        </row>
        <row r="201">
          <cell r="I201" t="str">
            <v>PTR-E32</v>
          </cell>
        </row>
        <row r="202">
          <cell r="I202" t="str">
            <v>PETIT-EM02</v>
          </cell>
        </row>
        <row r="203">
          <cell r="I203" t="str">
            <v>PETIT-EM01</v>
          </cell>
        </row>
        <row r="204">
          <cell r="I204" t="str">
            <v>PETIT-DPT01</v>
          </cell>
        </row>
        <row r="205">
          <cell r="I205" t="str">
            <v>PETIT-DPT39</v>
          </cell>
        </row>
        <row r="206">
          <cell r="I206" t="str">
            <v>INDP-B2-M06</v>
          </cell>
        </row>
        <row r="207">
          <cell r="I207" t="str">
            <v>INDP-B2-M05</v>
          </cell>
        </row>
        <row r="208">
          <cell r="I208" t="str">
            <v>INDP-B2-M04</v>
          </cell>
        </row>
        <row r="209">
          <cell r="I209" t="str">
            <v>INDP-B2-M03</v>
          </cell>
        </row>
        <row r="210">
          <cell r="I210" t="str">
            <v>INDP-B2-M02</v>
          </cell>
        </row>
        <row r="211">
          <cell r="I211" t="str">
            <v>INDP-B2-M01</v>
          </cell>
        </row>
        <row r="212">
          <cell r="I212" t="str">
            <v>COL-E53</v>
          </cell>
        </row>
        <row r="213">
          <cell r="I213" t="str">
            <v>COL-E52</v>
          </cell>
        </row>
        <row r="214">
          <cell r="I214" t="str">
            <v>COL-2311</v>
          </cell>
        </row>
        <row r="215">
          <cell r="I215" t="str">
            <v>COL-2310</v>
          </cell>
        </row>
        <row r="216">
          <cell r="I216" t="str">
            <v>COL-2309</v>
          </cell>
        </row>
        <row r="217">
          <cell r="I217" t="str">
            <v>COL-2308</v>
          </cell>
        </row>
        <row r="218">
          <cell r="I218" t="str">
            <v>COL-2307</v>
          </cell>
        </row>
        <row r="219">
          <cell r="I219" t="str">
            <v>COL-2306</v>
          </cell>
        </row>
        <row r="220">
          <cell r="I220" t="str">
            <v>COL-2305</v>
          </cell>
        </row>
        <row r="221">
          <cell r="I221" t="str">
            <v>COL-2304</v>
          </cell>
        </row>
        <row r="222">
          <cell r="I222" t="str">
            <v>COL-2303</v>
          </cell>
        </row>
        <row r="223">
          <cell r="I223" t="str">
            <v>COL-2302</v>
          </cell>
        </row>
        <row r="224">
          <cell r="I224" t="str">
            <v>COL-2301</v>
          </cell>
        </row>
        <row r="225">
          <cell r="I225" t="str">
            <v>COL-2211</v>
          </cell>
        </row>
        <row r="226">
          <cell r="I226" t="str">
            <v>COL-2210</v>
          </cell>
        </row>
        <row r="227">
          <cell r="I227" t="str">
            <v>COL-2209</v>
          </cell>
        </row>
        <row r="228">
          <cell r="I228" t="str">
            <v>COL-2208</v>
          </cell>
        </row>
        <row r="229">
          <cell r="I229" t="str">
            <v>COL-2207</v>
          </cell>
        </row>
        <row r="230">
          <cell r="I230" t="str">
            <v>COL-2206</v>
          </cell>
        </row>
        <row r="231">
          <cell r="I231" t="str">
            <v>COL-2205</v>
          </cell>
        </row>
        <row r="232">
          <cell r="I232" t="str">
            <v>COL-2204</v>
          </cell>
        </row>
        <row r="233">
          <cell r="I233" t="str">
            <v>COL-2203</v>
          </cell>
        </row>
        <row r="234">
          <cell r="I234" t="str">
            <v>COL-2202</v>
          </cell>
        </row>
        <row r="235">
          <cell r="I235" t="str">
            <v>COL-2201</v>
          </cell>
        </row>
        <row r="236">
          <cell r="I236" t="str">
            <v>COL-2111</v>
          </cell>
        </row>
        <row r="237">
          <cell r="I237" t="str">
            <v>COL-2110</v>
          </cell>
        </row>
        <row r="238">
          <cell r="I238" t="str">
            <v>COL-2109</v>
          </cell>
        </row>
        <row r="239">
          <cell r="I239" t="str">
            <v>COL-2108</v>
          </cell>
        </row>
        <row r="240">
          <cell r="I240" t="str">
            <v>COL-2107</v>
          </cell>
        </row>
        <row r="241">
          <cell r="I241" t="str">
            <v>COL-2106</v>
          </cell>
        </row>
        <row r="242">
          <cell r="I242" t="str">
            <v>COL-2105</v>
          </cell>
        </row>
        <row r="243">
          <cell r="I243" t="str">
            <v>COL-2104</v>
          </cell>
        </row>
        <row r="244">
          <cell r="I244" t="str">
            <v>COL-2103</v>
          </cell>
        </row>
        <row r="245">
          <cell r="I245" t="str">
            <v>COL-2102</v>
          </cell>
        </row>
        <row r="246">
          <cell r="I246" t="str">
            <v>COL-2101</v>
          </cell>
        </row>
        <row r="247">
          <cell r="I247" t="str">
            <v>COL-2011</v>
          </cell>
        </row>
        <row r="248">
          <cell r="I248" t="str">
            <v>COL-2010</v>
          </cell>
        </row>
        <row r="249">
          <cell r="I249" t="str">
            <v>COL-2009</v>
          </cell>
        </row>
        <row r="250">
          <cell r="I250" t="str">
            <v>COL-2008</v>
          </cell>
        </row>
        <row r="251">
          <cell r="I251" t="str">
            <v>COL-2007</v>
          </cell>
        </row>
        <row r="252">
          <cell r="I252" t="str">
            <v>COL-2006</v>
          </cell>
        </row>
        <row r="253">
          <cell r="I253" t="str">
            <v>COL-2005</v>
          </cell>
        </row>
        <row r="254">
          <cell r="I254" t="str">
            <v>COL-2004</v>
          </cell>
        </row>
        <row r="255">
          <cell r="I255" t="str">
            <v>COL-2003</v>
          </cell>
        </row>
        <row r="256">
          <cell r="I256" t="str">
            <v>COL-2002</v>
          </cell>
        </row>
        <row r="257">
          <cell r="I257" t="str">
            <v>COL-2001</v>
          </cell>
        </row>
        <row r="258">
          <cell r="I258" t="str">
            <v>COL-1911</v>
          </cell>
        </row>
        <row r="259">
          <cell r="I259" t="str">
            <v>COL-1910</v>
          </cell>
        </row>
        <row r="260">
          <cell r="I260" t="str">
            <v>COL-1909</v>
          </cell>
        </row>
        <row r="261">
          <cell r="I261" t="str">
            <v>COL-1908</v>
          </cell>
        </row>
        <row r="262">
          <cell r="I262" t="str">
            <v>COL-1907</v>
          </cell>
        </row>
        <row r="263">
          <cell r="I263" t="str">
            <v>COL-1906</v>
          </cell>
        </row>
        <row r="264">
          <cell r="I264" t="str">
            <v>COL-1905</v>
          </cell>
        </row>
        <row r="265">
          <cell r="I265" t="str">
            <v>COL-1904</v>
          </cell>
        </row>
        <row r="266">
          <cell r="I266" t="str">
            <v>COL-1903</v>
          </cell>
        </row>
        <row r="267">
          <cell r="I267" t="str">
            <v>COL-1902</v>
          </cell>
        </row>
        <row r="268">
          <cell r="I268" t="str">
            <v>COL-1901</v>
          </cell>
        </row>
        <row r="269">
          <cell r="I269" t="str">
            <v>COL-1811</v>
          </cell>
        </row>
        <row r="270">
          <cell r="I270" t="str">
            <v>COL-1810</v>
          </cell>
        </row>
        <row r="271">
          <cell r="I271" t="str">
            <v>COL-1809</v>
          </cell>
        </row>
        <row r="272">
          <cell r="I272" t="str">
            <v>COL-1808</v>
          </cell>
        </row>
        <row r="273">
          <cell r="I273" t="str">
            <v>COL-1807</v>
          </cell>
        </row>
        <row r="274">
          <cell r="I274" t="str">
            <v>COL-1806</v>
          </cell>
        </row>
        <row r="275">
          <cell r="I275" t="str">
            <v>COL-1805</v>
          </cell>
        </row>
        <row r="276">
          <cell r="I276" t="str">
            <v>COL-1804</v>
          </cell>
        </row>
        <row r="277">
          <cell r="I277" t="str">
            <v>COL-1803</v>
          </cell>
        </row>
        <row r="278">
          <cell r="I278" t="str">
            <v>COL-1802</v>
          </cell>
        </row>
        <row r="279">
          <cell r="I279" t="str">
            <v>COL-1801</v>
          </cell>
        </row>
        <row r="280">
          <cell r="I280" t="str">
            <v>COL-1711</v>
          </cell>
        </row>
        <row r="281">
          <cell r="I281" t="str">
            <v>COL-1710</v>
          </cell>
        </row>
        <row r="282">
          <cell r="I282" t="str">
            <v>COL-1709</v>
          </cell>
        </row>
        <row r="283">
          <cell r="I283" t="str">
            <v>COL-1708</v>
          </cell>
        </row>
        <row r="284">
          <cell r="I284" t="str">
            <v>COL-1707</v>
          </cell>
        </row>
        <row r="285">
          <cell r="I285" t="str">
            <v>COL-1706</v>
          </cell>
        </row>
        <row r="286">
          <cell r="I286" t="str">
            <v>COL-1705</v>
          </cell>
        </row>
        <row r="287">
          <cell r="I287" t="str">
            <v>COL-1704</v>
          </cell>
        </row>
        <row r="288">
          <cell r="I288" t="str">
            <v>COL-1703</v>
          </cell>
        </row>
        <row r="289">
          <cell r="I289" t="str">
            <v>COL-1702</v>
          </cell>
        </row>
        <row r="290">
          <cell r="I290" t="str">
            <v>COL-1701</v>
          </cell>
        </row>
        <row r="291">
          <cell r="I291" t="str">
            <v>COL-1611</v>
          </cell>
        </row>
        <row r="292">
          <cell r="I292" t="str">
            <v>COL-1610</v>
          </cell>
        </row>
        <row r="293">
          <cell r="I293" t="str">
            <v>COL-1609</v>
          </cell>
        </row>
        <row r="294">
          <cell r="I294" t="str">
            <v>COL-1608</v>
          </cell>
        </row>
        <row r="295">
          <cell r="I295" t="str">
            <v>COL-1607</v>
          </cell>
        </row>
        <row r="296">
          <cell r="I296" t="str">
            <v>COL-1606</v>
          </cell>
        </row>
        <row r="297">
          <cell r="I297" t="str">
            <v>COL-1605</v>
          </cell>
        </row>
        <row r="298">
          <cell r="I298" t="str">
            <v>COL-1604</v>
          </cell>
        </row>
        <row r="299">
          <cell r="I299" t="str">
            <v>COL-1603</v>
          </cell>
        </row>
        <row r="300">
          <cell r="I300" t="str">
            <v>COL-1602</v>
          </cell>
        </row>
        <row r="301">
          <cell r="I301" t="str">
            <v>COL-1601</v>
          </cell>
        </row>
        <row r="302">
          <cell r="I302" t="str">
            <v>COL-1511</v>
          </cell>
        </row>
        <row r="303">
          <cell r="I303" t="str">
            <v>COL-1510</v>
          </cell>
        </row>
        <row r="304">
          <cell r="I304" t="str">
            <v>COL-1509</v>
          </cell>
        </row>
        <row r="305">
          <cell r="I305" t="str">
            <v>COL-1508</v>
          </cell>
        </row>
        <row r="306">
          <cell r="I306" t="str">
            <v>COL-1507</v>
          </cell>
        </row>
        <row r="307">
          <cell r="I307" t="str">
            <v>COL-1506</v>
          </cell>
        </row>
        <row r="308">
          <cell r="I308" t="str">
            <v>COL-1505</v>
          </cell>
        </row>
        <row r="309">
          <cell r="I309" t="str">
            <v>COL-1504</v>
          </cell>
        </row>
        <row r="310">
          <cell r="I310" t="str">
            <v>COL-1503</v>
          </cell>
        </row>
        <row r="311">
          <cell r="I311" t="str">
            <v>COL-1502</v>
          </cell>
        </row>
        <row r="312">
          <cell r="I312" t="str">
            <v>COL-1501</v>
          </cell>
        </row>
        <row r="313">
          <cell r="I313" t="str">
            <v>COL-1411</v>
          </cell>
        </row>
        <row r="314">
          <cell r="I314" t="str">
            <v>COL-1410</v>
          </cell>
        </row>
        <row r="315">
          <cell r="I315" t="str">
            <v>COL-1409</v>
          </cell>
        </row>
        <row r="316">
          <cell r="I316" t="str">
            <v>COL-1408</v>
          </cell>
        </row>
        <row r="317">
          <cell r="I317" t="str">
            <v>COL-1407</v>
          </cell>
        </row>
        <row r="318">
          <cell r="I318" t="str">
            <v>COL-1406</v>
          </cell>
        </row>
        <row r="319">
          <cell r="I319" t="str">
            <v>COL-1405</v>
          </cell>
        </row>
        <row r="320">
          <cell r="I320" t="str">
            <v>COL-1404</v>
          </cell>
        </row>
        <row r="321">
          <cell r="I321" t="str">
            <v>COL-1403</v>
          </cell>
        </row>
        <row r="322">
          <cell r="I322" t="str">
            <v>COL-1402</v>
          </cell>
        </row>
        <row r="323">
          <cell r="I323" t="str">
            <v>COL-1401</v>
          </cell>
        </row>
        <row r="324">
          <cell r="I324" t="str">
            <v>COL-1311</v>
          </cell>
        </row>
        <row r="325">
          <cell r="I325" t="str">
            <v>COL-1310</v>
          </cell>
        </row>
        <row r="326">
          <cell r="I326" t="str">
            <v>COL-1309</v>
          </cell>
        </row>
        <row r="327">
          <cell r="I327" t="str">
            <v>COL-1308</v>
          </cell>
        </row>
        <row r="328">
          <cell r="I328" t="str">
            <v>COL-1307</v>
          </cell>
        </row>
        <row r="329">
          <cell r="I329" t="str">
            <v>COL-1306</v>
          </cell>
        </row>
        <row r="330">
          <cell r="I330" t="str">
            <v>COL-1305</v>
          </cell>
        </row>
        <row r="331">
          <cell r="I331" t="str">
            <v>COL-1304</v>
          </cell>
        </row>
        <row r="332">
          <cell r="I332" t="str">
            <v>COL-1303</v>
          </cell>
        </row>
        <row r="333">
          <cell r="I333" t="str">
            <v>COL-1302</v>
          </cell>
        </row>
        <row r="334">
          <cell r="I334" t="str">
            <v>COL-1301</v>
          </cell>
        </row>
        <row r="335">
          <cell r="I335" t="str">
            <v>COL-1211</v>
          </cell>
        </row>
        <row r="336">
          <cell r="I336" t="str">
            <v>COL-1210</v>
          </cell>
        </row>
        <row r="337">
          <cell r="I337" t="str">
            <v>COL-1209</v>
          </cell>
        </row>
        <row r="338">
          <cell r="I338" t="str">
            <v>COL-1208</v>
          </cell>
        </row>
        <row r="339">
          <cell r="I339" t="str">
            <v>COL-1207</v>
          </cell>
        </row>
        <row r="340">
          <cell r="I340" t="str">
            <v>COL-1206</v>
          </cell>
        </row>
        <row r="341">
          <cell r="I341" t="str">
            <v>COL-1205</v>
          </cell>
        </row>
        <row r="342">
          <cell r="I342" t="str">
            <v>COL-1204</v>
          </cell>
        </row>
        <row r="343">
          <cell r="I343" t="str">
            <v>COL-1203</v>
          </cell>
        </row>
        <row r="344">
          <cell r="I344" t="str">
            <v>COL-1202</v>
          </cell>
        </row>
        <row r="345">
          <cell r="I345" t="str">
            <v>COL-1201</v>
          </cell>
        </row>
        <row r="346">
          <cell r="I346" t="str">
            <v>COL-1111</v>
          </cell>
        </row>
        <row r="347">
          <cell r="I347" t="str">
            <v>COL-1110</v>
          </cell>
        </row>
        <row r="348">
          <cell r="I348" t="str">
            <v>COL-1109</v>
          </cell>
        </row>
        <row r="349">
          <cell r="I349" t="str">
            <v>COL-1108</v>
          </cell>
        </row>
        <row r="350">
          <cell r="I350" t="str">
            <v>COL-1107</v>
          </cell>
        </row>
        <row r="351">
          <cell r="I351" t="str">
            <v>COL-1106</v>
          </cell>
        </row>
        <row r="352">
          <cell r="I352" t="str">
            <v>COL-1105</v>
          </cell>
        </row>
        <row r="353">
          <cell r="I353" t="str">
            <v>COL-1104</v>
          </cell>
        </row>
        <row r="354">
          <cell r="I354" t="str">
            <v>COL-1103</v>
          </cell>
        </row>
        <row r="355">
          <cell r="I355" t="str">
            <v>COL-1102</v>
          </cell>
        </row>
        <row r="356">
          <cell r="I356" t="str">
            <v>COL-1101</v>
          </cell>
        </row>
        <row r="357">
          <cell r="I357" t="str">
            <v>COL-1011</v>
          </cell>
        </row>
        <row r="358">
          <cell r="I358" t="str">
            <v>COL-1010</v>
          </cell>
        </row>
        <row r="359">
          <cell r="I359" t="str">
            <v>COL-1009</v>
          </cell>
        </row>
        <row r="360">
          <cell r="I360" t="str">
            <v>COL-1008</v>
          </cell>
        </row>
        <row r="361">
          <cell r="I361" t="str">
            <v>COL-1007</v>
          </cell>
        </row>
        <row r="362">
          <cell r="I362" t="str">
            <v>COL-1006</v>
          </cell>
        </row>
        <row r="363">
          <cell r="I363" t="str">
            <v>COL-1005</v>
          </cell>
        </row>
        <row r="364">
          <cell r="I364" t="str">
            <v>COL-1004</v>
          </cell>
        </row>
        <row r="365">
          <cell r="I365" t="str">
            <v>COL-1003</v>
          </cell>
        </row>
        <row r="366">
          <cell r="I366" t="str">
            <v>COL-1002</v>
          </cell>
        </row>
        <row r="367">
          <cell r="I367" t="str">
            <v>COL-1001</v>
          </cell>
        </row>
        <row r="368">
          <cell r="I368" t="str">
            <v>COL-911</v>
          </cell>
        </row>
        <row r="369">
          <cell r="I369" t="str">
            <v>COL-910</v>
          </cell>
        </row>
        <row r="370">
          <cell r="I370" t="str">
            <v>COL-909</v>
          </cell>
        </row>
        <row r="371">
          <cell r="I371" t="str">
            <v>COL-908</v>
          </cell>
        </row>
        <row r="372">
          <cell r="I372" t="str">
            <v>COL-907</v>
          </cell>
        </row>
        <row r="373">
          <cell r="I373" t="str">
            <v>COL-906</v>
          </cell>
        </row>
        <row r="374">
          <cell r="I374" t="str">
            <v>COL-905</v>
          </cell>
        </row>
        <row r="375">
          <cell r="I375" t="str">
            <v>COL-904</v>
          </cell>
        </row>
        <row r="376">
          <cell r="I376" t="str">
            <v>COL-903</v>
          </cell>
        </row>
        <row r="377">
          <cell r="I377" t="str">
            <v>COL-902</v>
          </cell>
        </row>
        <row r="378">
          <cell r="I378" t="str">
            <v>COL-901</v>
          </cell>
        </row>
        <row r="379">
          <cell r="I379" t="str">
            <v>COL-811</v>
          </cell>
        </row>
        <row r="380">
          <cell r="I380" t="str">
            <v>COL-810</v>
          </cell>
        </row>
        <row r="381">
          <cell r="I381" t="str">
            <v>COL-809</v>
          </cell>
        </row>
        <row r="382">
          <cell r="I382" t="str">
            <v>COL-808</v>
          </cell>
        </row>
        <row r="383">
          <cell r="I383" t="str">
            <v>COL-807</v>
          </cell>
        </row>
        <row r="384">
          <cell r="I384" t="str">
            <v>COL-806</v>
          </cell>
        </row>
        <row r="385">
          <cell r="I385" t="str">
            <v>COL-805</v>
          </cell>
        </row>
        <row r="386">
          <cell r="I386" t="str">
            <v>COL-804</v>
          </cell>
        </row>
        <row r="387">
          <cell r="I387" t="str">
            <v>COL-803</v>
          </cell>
        </row>
        <row r="388">
          <cell r="I388" t="str">
            <v>COL-802</v>
          </cell>
        </row>
        <row r="389">
          <cell r="I389" t="str">
            <v>COL-801</v>
          </cell>
        </row>
        <row r="390">
          <cell r="I390" t="str">
            <v>COL-711</v>
          </cell>
        </row>
        <row r="391">
          <cell r="I391" t="str">
            <v>COL-710</v>
          </cell>
        </row>
        <row r="392">
          <cell r="I392" t="str">
            <v>COL-709</v>
          </cell>
        </row>
        <row r="393">
          <cell r="I393" t="str">
            <v>COL-708</v>
          </cell>
        </row>
        <row r="394">
          <cell r="I394" t="str">
            <v>COL-707</v>
          </cell>
        </row>
        <row r="395">
          <cell r="I395" t="str">
            <v>COL-706</v>
          </cell>
        </row>
        <row r="396">
          <cell r="I396" t="str">
            <v>COL-705</v>
          </cell>
        </row>
        <row r="397">
          <cell r="I397" t="str">
            <v>COL-704</v>
          </cell>
        </row>
        <row r="398">
          <cell r="I398" t="str">
            <v>COL-703</v>
          </cell>
        </row>
        <row r="399">
          <cell r="I399" t="str">
            <v>COL-702</v>
          </cell>
        </row>
        <row r="400">
          <cell r="I400" t="str">
            <v>COL-701</v>
          </cell>
        </row>
        <row r="401">
          <cell r="I401" t="str">
            <v>COL-611</v>
          </cell>
        </row>
        <row r="402">
          <cell r="I402" t="str">
            <v>COL-610</v>
          </cell>
        </row>
        <row r="403">
          <cell r="I403" t="str">
            <v>COL-609</v>
          </cell>
        </row>
        <row r="404">
          <cell r="I404" t="str">
            <v>COL-608</v>
          </cell>
        </row>
        <row r="405">
          <cell r="I405" t="str">
            <v>COL-607</v>
          </cell>
        </row>
        <row r="406">
          <cell r="I406" t="str">
            <v>COL-606</v>
          </cell>
        </row>
        <row r="407">
          <cell r="I407" t="str">
            <v>COL-605</v>
          </cell>
        </row>
        <row r="408">
          <cell r="I408" t="str">
            <v>COL-604</v>
          </cell>
        </row>
        <row r="409">
          <cell r="I409" t="str">
            <v>COL-603</v>
          </cell>
        </row>
        <row r="410">
          <cell r="I410" t="str">
            <v>COL-602</v>
          </cell>
        </row>
        <row r="411">
          <cell r="I411" t="str">
            <v>COL-601</v>
          </cell>
        </row>
        <row r="412">
          <cell r="I412" t="str">
            <v>COL-511</v>
          </cell>
        </row>
        <row r="413">
          <cell r="I413" t="str">
            <v>COL-510</v>
          </cell>
        </row>
        <row r="414">
          <cell r="I414" t="str">
            <v>COL-509</v>
          </cell>
        </row>
        <row r="415">
          <cell r="I415" t="str">
            <v>COL-508</v>
          </cell>
        </row>
        <row r="416">
          <cell r="I416" t="str">
            <v>COL-507</v>
          </cell>
        </row>
        <row r="417">
          <cell r="I417" t="str">
            <v>COL-506</v>
          </cell>
        </row>
        <row r="418">
          <cell r="I418" t="str">
            <v>COL-505</v>
          </cell>
        </row>
        <row r="419">
          <cell r="I419" t="str">
            <v>COL-504</v>
          </cell>
        </row>
        <row r="420">
          <cell r="I420" t="str">
            <v>COL-503</v>
          </cell>
        </row>
        <row r="421">
          <cell r="I421" t="str">
            <v>COL-502</v>
          </cell>
        </row>
        <row r="422">
          <cell r="I422" t="str">
            <v>COL-501</v>
          </cell>
        </row>
        <row r="423">
          <cell r="I423" t="str">
            <v>COL-411</v>
          </cell>
        </row>
        <row r="424">
          <cell r="I424" t="str">
            <v>COL-410</v>
          </cell>
        </row>
        <row r="425">
          <cell r="I425" t="str">
            <v>COL-409</v>
          </cell>
        </row>
        <row r="426">
          <cell r="I426" t="str">
            <v>COL-408</v>
          </cell>
        </row>
        <row r="427">
          <cell r="I427" t="str">
            <v>COL-407</v>
          </cell>
        </row>
        <row r="428">
          <cell r="I428" t="str">
            <v>COL-406</v>
          </cell>
        </row>
        <row r="429">
          <cell r="I429" t="str">
            <v>COL-405</v>
          </cell>
        </row>
        <row r="430">
          <cell r="I430" t="str">
            <v>COL-404</v>
          </cell>
        </row>
        <row r="431">
          <cell r="I431" t="str">
            <v>COL-403</v>
          </cell>
        </row>
        <row r="432">
          <cell r="I432" t="str">
            <v>COL-402</v>
          </cell>
        </row>
        <row r="433">
          <cell r="I433" t="str">
            <v>COL-401</v>
          </cell>
        </row>
        <row r="434">
          <cell r="I434" t="str">
            <v>COL-311</v>
          </cell>
        </row>
        <row r="435">
          <cell r="I435" t="str">
            <v>COL-310</v>
          </cell>
        </row>
        <row r="436">
          <cell r="I436" t="str">
            <v>COL-309</v>
          </cell>
        </row>
        <row r="437">
          <cell r="I437" t="str">
            <v>COL-308</v>
          </cell>
        </row>
        <row r="438">
          <cell r="I438" t="str">
            <v>COL-307</v>
          </cell>
        </row>
        <row r="439">
          <cell r="I439" t="str">
            <v>COL-306</v>
          </cell>
        </row>
        <row r="440">
          <cell r="I440" t="str">
            <v>COL-305</v>
          </cell>
        </row>
        <row r="441">
          <cell r="I441" t="str">
            <v>COL-304</v>
          </cell>
        </row>
        <row r="442">
          <cell r="I442" t="str">
            <v>COL-303</v>
          </cell>
        </row>
        <row r="443">
          <cell r="I443" t="str">
            <v>COL-302</v>
          </cell>
        </row>
        <row r="444">
          <cell r="I444" t="str">
            <v>COL-301</v>
          </cell>
        </row>
        <row r="445">
          <cell r="I445" t="str">
            <v>COL-209</v>
          </cell>
        </row>
        <row r="446">
          <cell r="I446" t="str">
            <v>COL-208</v>
          </cell>
        </row>
        <row r="447">
          <cell r="I447" t="str">
            <v>COL-207</v>
          </cell>
        </row>
        <row r="448">
          <cell r="I448" t="str">
            <v>COL-206</v>
          </cell>
        </row>
        <row r="449">
          <cell r="I449" t="str">
            <v>COL-205</v>
          </cell>
        </row>
        <row r="450">
          <cell r="I450" t="str">
            <v>COL-204</v>
          </cell>
        </row>
        <row r="451">
          <cell r="I451" t="str">
            <v>COL-203</v>
          </cell>
        </row>
        <row r="452">
          <cell r="I452" t="str">
            <v>COL-202</v>
          </cell>
        </row>
        <row r="453">
          <cell r="I453" t="str">
            <v>COL-201</v>
          </cell>
        </row>
        <row r="454">
          <cell r="I454" t="str">
            <v>COL-105</v>
          </cell>
        </row>
        <row r="455">
          <cell r="I455" t="str">
            <v>COL-104</v>
          </cell>
        </row>
        <row r="456">
          <cell r="I456" t="str">
            <v>COL-103</v>
          </cell>
        </row>
        <row r="457">
          <cell r="I457" t="str">
            <v>COL-102</v>
          </cell>
        </row>
        <row r="458">
          <cell r="I458" t="str">
            <v>COL-101</v>
          </cell>
        </row>
        <row r="459">
          <cell r="I459" t="str">
            <v>COL-LC01</v>
          </cell>
        </row>
        <row r="460">
          <cell r="I460" t="str">
            <v>COL-EC02</v>
          </cell>
        </row>
        <row r="461">
          <cell r="I461" t="str">
            <v>COL-EC01</v>
          </cell>
        </row>
        <row r="462">
          <cell r="I462" t="str">
            <v>COL-E22</v>
          </cell>
        </row>
        <row r="463">
          <cell r="I463" t="str">
            <v>COL-E21</v>
          </cell>
        </row>
        <row r="464">
          <cell r="I464" t="str">
            <v>COL-E20</v>
          </cell>
        </row>
        <row r="465">
          <cell r="I465" t="str">
            <v>COL-E19</v>
          </cell>
        </row>
        <row r="466">
          <cell r="I466" t="str">
            <v>COL-E18</v>
          </cell>
        </row>
        <row r="467">
          <cell r="I467" t="str">
            <v>COL-E17</v>
          </cell>
        </row>
        <row r="468">
          <cell r="I468" t="str">
            <v>COL-E16</v>
          </cell>
        </row>
        <row r="469">
          <cell r="I469" t="str">
            <v>COL-E15</v>
          </cell>
        </row>
        <row r="470">
          <cell r="I470" t="str">
            <v>COL-E14</v>
          </cell>
        </row>
        <row r="471">
          <cell r="I471" t="str">
            <v>COL-E13</v>
          </cell>
        </row>
        <row r="472">
          <cell r="I472" t="str">
            <v>COL-E12</v>
          </cell>
        </row>
        <row r="473">
          <cell r="I473" t="str">
            <v>COL-E11</v>
          </cell>
        </row>
        <row r="474">
          <cell r="I474" t="str">
            <v>COL-E10</v>
          </cell>
        </row>
        <row r="475">
          <cell r="I475" t="str">
            <v>COL-E9</v>
          </cell>
        </row>
        <row r="476">
          <cell r="I476" t="str">
            <v>COL-E8</v>
          </cell>
        </row>
        <row r="477">
          <cell r="I477" t="str">
            <v>COL-E7</v>
          </cell>
        </row>
        <row r="478">
          <cell r="I478" t="str">
            <v>COL-E6</v>
          </cell>
        </row>
        <row r="479">
          <cell r="I479" t="str">
            <v>COL-E5</v>
          </cell>
        </row>
        <row r="480">
          <cell r="I480" t="str">
            <v>COL-E4</v>
          </cell>
        </row>
        <row r="481">
          <cell r="I481" t="str">
            <v>COL-E3</v>
          </cell>
        </row>
        <row r="482">
          <cell r="I482" t="str">
            <v>COL-E2</v>
          </cell>
        </row>
        <row r="483">
          <cell r="I483" t="str">
            <v>COL-E1</v>
          </cell>
        </row>
        <row r="484">
          <cell r="I484" t="str">
            <v>COL-E51</v>
          </cell>
        </row>
        <row r="485">
          <cell r="I485" t="str">
            <v>COL-E50</v>
          </cell>
        </row>
        <row r="486">
          <cell r="I486" t="str">
            <v>COL-E49</v>
          </cell>
        </row>
        <row r="487">
          <cell r="I487" t="str">
            <v>COL-E48</v>
          </cell>
        </row>
        <row r="488">
          <cell r="I488" t="str">
            <v>COL-E47</v>
          </cell>
        </row>
        <row r="489">
          <cell r="I489" t="str">
            <v>COL-E46</v>
          </cell>
        </row>
        <row r="490">
          <cell r="I490" t="str">
            <v>COL-E45</v>
          </cell>
        </row>
        <row r="491">
          <cell r="I491" t="str">
            <v>COL-EM04</v>
          </cell>
        </row>
        <row r="492">
          <cell r="I492" t="str">
            <v>COL-EM03</v>
          </cell>
        </row>
        <row r="493">
          <cell r="I493" t="str">
            <v>COL-EM02</v>
          </cell>
        </row>
        <row r="494">
          <cell r="I494" t="str">
            <v>COL-EM01</v>
          </cell>
        </row>
        <row r="495">
          <cell r="I495" t="str">
            <v>COL-E44</v>
          </cell>
        </row>
        <row r="496">
          <cell r="I496" t="str">
            <v>COL-E43</v>
          </cell>
        </row>
        <row r="497">
          <cell r="I497" t="str">
            <v>COL-E42</v>
          </cell>
        </row>
        <row r="498">
          <cell r="I498" t="str">
            <v>COL-E41</v>
          </cell>
        </row>
        <row r="499">
          <cell r="I499" t="str">
            <v>COL-E40</v>
          </cell>
        </row>
        <row r="500">
          <cell r="I500" t="str">
            <v>COL-E39</v>
          </cell>
        </row>
        <row r="501">
          <cell r="I501" t="str">
            <v>COL-E38</v>
          </cell>
        </row>
        <row r="502">
          <cell r="I502" t="str">
            <v>COL-E37</v>
          </cell>
        </row>
        <row r="503">
          <cell r="I503" t="str">
            <v>COL-E36</v>
          </cell>
        </row>
        <row r="504">
          <cell r="I504" t="str">
            <v>COL-E35</v>
          </cell>
        </row>
        <row r="505">
          <cell r="I505" t="str">
            <v>COL-E34</v>
          </cell>
        </row>
        <row r="506">
          <cell r="I506" t="str">
            <v>COL-E33</v>
          </cell>
        </row>
        <row r="507">
          <cell r="I507" t="str">
            <v>COL-E32</v>
          </cell>
        </row>
        <row r="508">
          <cell r="I508" t="str">
            <v>COL-E31</v>
          </cell>
        </row>
        <row r="509">
          <cell r="I509" t="str">
            <v>COL-E30</v>
          </cell>
        </row>
        <row r="510">
          <cell r="I510" t="str">
            <v>COL-E29</v>
          </cell>
        </row>
        <row r="511">
          <cell r="I511" t="str">
            <v>COL-E28</v>
          </cell>
        </row>
        <row r="512">
          <cell r="I512" t="str">
            <v>COL-E27</v>
          </cell>
        </row>
        <row r="513">
          <cell r="I513" t="str">
            <v>COL-E26</v>
          </cell>
        </row>
        <row r="514">
          <cell r="I514" t="str">
            <v>COL-E25</v>
          </cell>
        </row>
        <row r="515">
          <cell r="I515" t="str">
            <v>COL-E24</v>
          </cell>
        </row>
        <row r="516">
          <cell r="I516" t="str">
            <v>COL-E23</v>
          </cell>
        </row>
        <row r="517">
          <cell r="I517" t="str">
            <v>COL-E82</v>
          </cell>
        </row>
        <row r="518">
          <cell r="I518" t="str">
            <v>COL-E81</v>
          </cell>
        </row>
        <row r="519">
          <cell r="I519" t="str">
            <v>COL-E80</v>
          </cell>
        </row>
        <row r="520">
          <cell r="I520" t="str">
            <v>COL-E79</v>
          </cell>
        </row>
        <row r="521">
          <cell r="I521" t="str">
            <v>COL-E78</v>
          </cell>
        </row>
        <row r="522">
          <cell r="I522" t="str">
            <v>COL-E77</v>
          </cell>
        </row>
        <row r="523">
          <cell r="I523" t="str">
            <v>COL-E76</v>
          </cell>
        </row>
        <row r="524">
          <cell r="I524" t="str">
            <v>COL-E75</v>
          </cell>
        </row>
        <row r="525">
          <cell r="I525" t="str">
            <v>COL-EM08</v>
          </cell>
        </row>
        <row r="526">
          <cell r="I526" t="str">
            <v>COL-EM07</v>
          </cell>
        </row>
        <row r="527">
          <cell r="I527" t="str">
            <v>COL-EM06</v>
          </cell>
        </row>
        <row r="528">
          <cell r="I528" t="str">
            <v>COL-EM05</v>
          </cell>
        </row>
        <row r="529">
          <cell r="I529" t="str">
            <v>COL-E74</v>
          </cell>
        </row>
        <row r="530">
          <cell r="I530" t="str">
            <v>COL-E73</v>
          </cell>
        </row>
        <row r="531">
          <cell r="I531" t="str">
            <v>COL-E72</v>
          </cell>
        </row>
        <row r="532">
          <cell r="I532" t="str">
            <v>COL-E71</v>
          </cell>
        </row>
        <row r="533">
          <cell r="I533" t="str">
            <v>COL-E70</v>
          </cell>
        </row>
        <row r="534">
          <cell r="I534" t="str">
            <v>COL-E69</v>
          </cell>
        </row>
        <row r="535">
          <cell r="I535" t="str">
            <v>COL-E68</v>
          </cell>
        </row>
        <row r="536">
          <cell r="I536" t="str">
            <v>COL-E67</v>
          </cell>
        </row>
        <row r="537">
          <cell r="I537" t="str">
            <v>COL-E66</v>
          </cell>
        </row>
        <row r="538">
          <cell r="I538" t="str">
            <v>COL-E65</v>
          </cell>
        </row>
        <row r="539">
          <cell r="I539" t="str">
            <v>COL-E64</v>
          </cell>
        </row>
        <row r="540">
          <cell r="I540" t="str">
            <v>COL-E63</v>
          </cell>
        </row>
        <row r="541">
          <cell r="I541" t="str">
            <v>COL-E62</v>
          </cell>
        </row>
        <row r="542">
          <cell r="I542" t="str">
            <v>COL-E61</v>
          </cell>
        </row>
        <row r="543">
          <cell r="I543" t="str">
            <v>COL-E60</v>
          </cell>
        </row>
        <row r="544">
          <cell r="I544" t="str">
            <v>COL-E59</v>
          </cell>
        </row>
        <row r="545">
          <cell r="I545" t="str">
            <v>COL-E58</v>
          </cell>
        </row>
        <row r="546">
          <cell r="I546" t="str">
            <v>COL-E57</v>
          </cell>
        </row>
        <row r="547">
          <cell r="I547" t="str">
            <v>COL-E56</v>
          </cell>
        </row>
        <row r="548">
          <cell r="I548" t="str">
            <v>COL-E55</v>
          </cell>
        </row>
        <row r="549">
          <cell r="I549" t="str">
            <v>COL-E54</v>
          </cell>
        </row>
        <row r="550">
          <cell r="I550" t="str">
            <v>OSS-D39</v>
          </cell>
        </row>
        <row r="551">
          <cell r="I551" t="str">
            <v>HAB-DPT17</v>
          </cell>
        </row>
        <row r="552">
          <cell r="I552" t="str">
            <v>EVVISITA3</v>
          </cell>
        </row>
        <row r="553">
          <cell r="I553" t="str">
            <v>CBZ-E3</v>
          </cell>
        </row>
        <row r="554">
          <cell r="I554" t="str">
            <v>CBZ-E1</v>
          </cell>
        </row>
        <row r="555">
          <cell r="I555" t="str">
            <v>CBZ-E23</v>
          </cell>
        </row>
        <row r="556">
          <cell r="I556" t="str">
            <v>CBZ-E21</v>
          </cell>
        </row>
        <row r="557">
          <cell r="I557" t="str">
            <v>CBZ-E20</v>
          </cell>
        </row>
        <row r="558">
          <cell r="I558" t="str">
            <v>CBZ-E35</v>
          </cell>
        </row>
        <row r="559">
          <cell r="I559" t="str">
            <v>CBZ-E33</v>
          </cell>
        </row>
        <row r="560">
          <cell r="I560" t="str">
            <v>CBZ-E32</v>
          </cell>
        </row>
        <row r="561">
          <cell r="I561" t="str">
            <v>CBZ-E47</v>
          </cell>
        </row>
        <row r="562">
          <cell r="I562" t="str">
            <v>CBZ-E45</v>
          </cell>
        </row>
        <row r="563">
          <cell r="I563" t="str">
            <v>CBZ-E44</v>
          </cell>
        </row>
        <row r="564">
          <cell r="I564" t="str">
            <v>CBZ-E59</v>
          </cell>
        </row>
        <row r="565">
          <cell r="I565" t="str">
            <v>CBZ-E57</v>
          </cell>
        </row>
        <row r="566">
          <cell r="I566" t="str">
            <v>CBZ-E56</v>
          </cell>
        </row>
        <row r="567">
          <cell r="I567" t="str">
            <v>CBZ-E73</v>
          </cell>
        </row>
        <row r="568">
          <cell r="I568" t="str">
            <v>CBZ-E72</v>
          </cell>
        </row>
        <row r="569">
          <cell r="I569" t="str">
            <v>CBZ-E70</v>
          </cell>
        </row>
        <row r="570">
          <cell r="I570" t="str">
            <v>CBZ-E69</v>
          </cell>
        </row>
        <row r="571">
          <cell r="I571" t="str">
            <v>CBZ-2205</v>
          </cell>
        </row>
        <row r="572">
          <cell r="I572" t="str">
            <v>CBZ-2204</v>
          </cell>
        </row>
        <row r="573">
          <cell r="I573" t="str">
            <v>CBZ-2203</v>
          </cell>
        </row>
        <row r="574">
          <cell r="I574" t="str">
            <v>CBZ-2202</v>
          </cell>
        </row>
        <row r="575">
          <cell r="I575" t="str">
            <v>CBZ-2201</v>
          </cell>
        </row>
        <row r="576">
          <cell r="I576" t="str">
            <v>CBZ-2105</v>
          </cell>
        </row>
        <row r="577">
          <cell r="I577" t="str">
            <v>CBZ-2104</v>
          </cell>
        </row>
        <row r="578">
          <cell r="I578" t="str">
            <v>CBZ-2103</v>
          </cell>
        </row>
        <row r="579">
          <cell r="I579" t="str">
            <v>CBZ-2102</v>
          </cell>
        </row>
        <row r="580">
          <cell r="I580" t="str">
            <v>CBZ-2101</v>
          </cell>
        </row>
        <row r="581">
          <cell r="I581" t="str">
            <v>CBZ-2005</v>
          </cell>
        </row>
        <row r="582">
          <cell r="I582" t="str">
            <v>CBZ-2004</v>
          </cell>
        </row>
        <row r="583">
          <cell r="I583" t="str">
            <v>CBZ-2003</v>
          </cell>
        </row>
        <row r="584">
          <cell r="I584" t="str">
            <v>CBZ-2002</v>
          </cell>
        </row>
        <row r="585">
          <cell r="I585" t="str">
            <v>CBZ-2001</v>
          </cell>
        </row>
        <row r="586">
          <cell r="I586" t="str">
            <v>CBZ-1905</v>
          </cell>
        </row>
        <row r="587">
          <cell r="I587" t="str">
            <v>CBZ-1904</v>
          </cell>
        </row>
        <row r="588">
          <cell r="I588" t="str">
            <v>CBZ-1903</v>
          </cell>
        </row>
        <row r="589">
          <cell r="I589" t="str">
            <v>CBZ-1902</v>
          </cell>
        </row>
        <row r="590">
          <cell r="I590" t="str">
            <v>CBZ-1901</v>
          </cell>
        </row>
        <row r="591">
          <cell r="I591" t="str">
            <v>CBZ-1805</v>
          </cell>
        </row>
        <row r="592">
          <cell r="I592" t="str">
            <v>CBZ-1804</v>
          </cell>
        </row>
        <row r="593">
          <cell r="I593" t="str">
            <v>CBZ-1803</v>
          </cell>
        </row>
        <row r="594">
          <cell r="I594" t="str">
            <v>CBZ-1802</v>
          </cell>
        </row>
        <row r="595">
          <cell r="I595" t="str">
            <v>CBZ-1801</v>
          </cell>
        </row>
        <row r="596">
          <cell r="I596" t="str">
            <v>CBZ-1705</v>
          </cell>
        </row>
        <row r="597">
          <cell r="I597" t="str">
            <v>CBZ-1704</v>
          </cell>
        </row>
        <row r="598">
          <cell r="I598" t="str">
            <v>CBZ-1703</v>
          </cell>
        </row>
        <row r="599">
          <cell r="I599" t="str">
            <v>CBZ-1702</v>
          </cell>
        </row>
        <row r="600">
          <cell r="I600" t="str">
            <v>CBZ-1701</v>
          </cell>
        </row>
        <row r="601">
          <cell r="I601" t="str">
            <v>CBZ-1605</v>
          </cell>
        </row>
        <row r="602">
          <cell r="I602" t="str">
            <v>CBZ-1604</v>
          </cell>
        </row>
        <row r="603">
          <cell r="I603" t="str">
            <v>CBZ-1603</v>
          </cell>
        </row>
        <row r="604">
          <cell r="I604" t="str">
            <v>CBZ-1602</v>
          </cell>
        </row>
        <row r="605">
          <cell r="I605" t="str">
            <v>CBZ-1601</v>
          </cell>
        </row>
        <row r="606">
          <cell r="I606" t="str">
            <v>CBZ-1505</v>
          </cell>
        </row>
        <row r="607">
          <cell r="I607" t="str">
            <v>CBZ-1504</v>
          </cell>
        </row>
        <row r="608">
          <cell r="I608" t="str">
            <v>CBZ-1503</v>
          </cell>
        </row>
        <row r="609">
          <cell r="I609" t="str">
            <v>CBZ-1502</v>
          </cell>
        </row>
        <row r="610">
          <cell r="I610" t="str">
            <v>CBZ-1501</v>
          </cell>
        </row>
        <row r="611">
          <cell r="I611" t="str">
            <v>CBZ-1405</v>
          </cell>
        </row>
        <row r="612">
          <cell r="I612" t="str">
            <v>CBZ-1404</v>
          </cell>
        </row>
        <row r="613">
          <cell r="I613" t="str">
            <v>CBZ-1403</v>
          </cell>
        </row>
        <row r="614">
          <cell r="I614" t="str">
            <v>CBZ-1402</v>
          </cell>
        </row>
        <row r="615">
          <cell r="I615" t="str">
            <v>CBZ-1401</v>
          </cell>
        </row>
        <row r="616">
          <cell r="I616" t="str">
            <v>CBZ-1305</v>
          </cell>
        </row>
        <row r="617">
          <cell r="I617" t="str">
            <v>CBZ-1304</v>
          </cell>
        </row>
        <row r="618">
          <cell r="I618" t="str">
            <v>CBZ-1303</v>
          </cell>
        </row>
        <row r="619">
          <cell r="I619" t="str">
            <v>CBZ-1302</v>
          </cell>
        </row>
        <row r="620">
          <cell r="I620" t="str">
            <v>CBZ-1301</v>
          </cell>
        </row>
        <row r="621">
          <cell r="I621" t="str">
            <v>CBZ-1205</v>
          </cell>
        </row>
        <row r="622">
          <cell r="I622" t="str">
            <v>CBZ-1204</v>
          </cell>
        </row>
        <row r="623">
          <cell r="I623" t="str">
            <v>CBZ-1203</v>
          </cell>
        </row>
        <row r="624">
          <cell r="I624" t="str">
            <v>CBZ-1202</v>
          </cell>
        </row>
        <row r="625">
          <cell r="I625" t="str">
            <v>CBZ-1201</v>
          </cell>
        </row>
        <row r="626">
          <cell r="I626" t="str">
            <v>CBZ-1105</v>
          </cell>
        </row>
        <row r="627">
          <cell r="I627" t="str">
            <v>CBZ-1104</v>
          </cell>
        </row>
        <row r="628">
          <cell r="I628" t="str">
            <v>CBZ-1103</v>
          </cell>
        </row>
        <row r="629">
          <cell r="I629" t="str">
            <v>CBZ-1102</v>
          </cell>
        </row>
        <row r="630">
          <cell r="I630" t="str">
            <v>CBZ-1101</v>
          </cell>
        </row>
        <row r="631">
          <cell r="I631" t="str">
            <v>CBZ-1005</v>
          </cell>
        </row>
        <row r="632">
          <cell r="I632" t="str">
            <v>CBZ-1004</v>
          </cell>
        </row>
        <row r="633">
          <cell r="I633" t="str">
            <v>CBZ-1003</v>
          </cell>
        </row>
        <row r="634">
          <cell r="I634" t="str">
            <v>CBZ-1002</v>
          </cell>
        </row>
        <row r="635">
          <cell r="I635" t="str">
            <v>CBZ-1001</v>
          </cell>
        </row>
        <row r="636">
          <cell r="I636" t="str">
            <v>CBZ-905</v>
          </cell>
        </row>
        <row r="637">
          <cell r="I637" t="str">
            <v>CBZ-904</v>
          </cell>
        </row>
        <row r="638">
          <cell r="I638" t="str">
            <v>CBZ-903</v>
          </cell>
        </row>
        <row r="639">
          <cell r="I639" t="str">
            <v>CBZ-902</v>
          </cell>
        </row>
        <row r="640">
          <cell r="I640" t="str">
            <v>CBZ-901</v>
          </cell>
        </row>
        <row r="641">
          <cell r="I641" t="str">
            <v>CBZ-805</v>
          </cell>
        </row>
        <row r="642">
          <cell r="I642" t="str">
            <v>CBZ-804</v>
          </cell>
        </row>
        <row r="643">
          <cell r="I643" t="str">
            <v>CBZ-803</v>
          </cell>
        </row>
        <row r="644">
          <cell r="I644" t="str">
            <v>CBZ-802</v>
          </cell>
        </row>
        <row r="645">
          <cell r="I645" t="str">
            <v>CBZ-801</v>
          </cell>
        </row>
        <row r="646">
          <cell r="I646" t="str">
            <v>CBZ-705</v>
          </cell>
        </row>
        <row r="647">
          <cell r="I647" t="str">
            <v>CBZ-704</v>
          </cell>
        </row>
        <row r="648">
          <cell r="I648" t="str">
            <v>CBZ-703</v>
          </cell>
        </row>
        <row r="649">
          <cell r="I649" t="str">
            <v>CBZ-702</v>
          </cell>
        </row>
        <row r="650">
          <cell r="I650" t="str">
            <v>CBZ-701</v>
          </cell>
        </row>
        <row r="651">
          <cell r="I651" t="str">
            <v>CBZ-605</v>
          </cell>
        </row>
        <row r="652">
          <cell r="I652" t="str">
            <v>CBZ-604</v>
          </cell>
        </row>
        <row r="653">
          <cell r="I653" t="str">
            <v>CBZ-603</v>
          </cell>
        </row>
        <row r="654">
          <cell r="I654" t="str">
            <v>CBZ-602</v>
          </cell>
        </row>
        <row r="655">
          <cell r="I655" t="str">
            <v>CBZ-601</v>
          </cell>
        </row>
        <row r="656">
          <cell r="I656" t="str">
            <v>CBZ-505</v>
          </cell>
        </row>
        <row r="657">
          <cell r="I657" t="str">
            <v>CBZ-504</v>
          </cell>
        </row>
        <row r="658">
          <cell r="I658" t="str">
            <v>CBZ-503</v>
          </cell>
        </row>
        <row r="659">
          <cell r="I659" t="str">
            <v>CBZ-502</v>
          </cell>
        </row>
        <row r="660">
          <cell r="I660" t="str">
            <v>CBZ-501</v>
          </cell>
        </row>
        <row r="661">
          <cell r="I661" t="str">
            <v>CBZ-405</v>
          </cell>
        </row>
        <row r="662">
          <cell r="I662" t="str">
            <v>CBZ-404</v>
          </cell>
        </row>
        <row r="663">
          <cell r="I663" t="str">
            <v>CBZ-403</v>
          </cell>
        </row>
        <row r="664">
          <cell r="I664" t="str">
            <v>CBZ-402</v>
          </cell>
        </row>
        <row r="665">
          <cell r="I665" t="str">
            <v>CBZ-401</v>
          </cell>
        </row>
        <row r="666">
          <cell r="I666" t="str">
            <v>CBZ-305</v>
          </cell>
        </row>
        <row r="667">
          <cell r="I667" t="str">
            <v>CBZ-304</v>
          </cell>
        </row>
        <row r="668">
          <cell r="I668" t="str">
            <v>CBZ-303</v>
          </cell>
        </row>
        <row r="669">
          <cell r="I669" t="str">
            <v>CBZ-302</v>
          </cell>
        </row>
        <row r="670">
          <cell r="I670" t="str">
            <v>CBZ-301</v>
          </cell>
        </row>
        <row r="671">
          <cell r="I671" t="str">
            <v>CBZ-205</v>
          </cell>
        </row>
        <row r="672">
          <cell r="I672" t="str">
            <v>CBZ-204</v>
          </cell>
        </row>
        <row r="673">
          <cell r="I673" t="str">
            <v>CBZ-203</v>
          </cell>
        </row>
        <row r="674">
          <cell r="I674" t="str">
            <v>CBZ-202</v>
          </cell>
        </row>
        <row r="675">
          <cell r="I675" t="str">
            <v>CBZ-201</v>
          </cell>
        </row>
        <row r="676">
          <cell r="I676" t="str">
            <v>CBZ-102</v>
          </cell>
        </row>
        <row r="677">
          <cell r="I677" t="str">
            <v>CBZ-101</v>
          </cell>
        </row>
        <row r="678">
          <cell r="I678" t="str">
            <v>CBZ-E11</v>
          </cell>
        </row>
        <row r="679">
          <cell r="I679" t="str">
            <v>CBZ-E10</v>
          </cell>
        </row>
        <row r="680">
          <cell r="I680" t="str">
            <v>CBZ-E9</v>
          </cell>
        </row>
        <row r="681">
          <cell r="I681" t="str">
            <v>CBZ-E8</v>
          </cell>
        </row>
        <row r="682">
          <cell r="I682" t="str">
            <v>CBZ-E7</v>
          </cell>
        </row>
        <row r="683">
          <cell r="I683" t="str">
            <v>CBZ-E6</v>
          </cell>
        </row>
        <row r="684">
          <cell r="I684" t="str">
            <v>CBZ-E5</v>
          </cell>
        </row>
        <row r="685">
          <cell r="I685" t="str">
            <v>CBZ-E4</v>
          </cell>
        </row>
        <row r="686">
          <cell r="I686" t="str">
            <v>CBZ-E2</v>
          </cell>
        </row>
        <row r="687">
          <cell r="I687" t="str">
            <v>CBZ-D1</v>
          </cell>
        </row>
        <row r="688">
          <cell r="I688" t="str">
            <v>CBZ-E22</v>
          </cell>
        </row>
        <row r="689">
          <cell r="I689" t="str">
            <v>CBZ-E19</v>
          </cell>
        </row>
        <row r="690">
          <cell r="I690" t="str">
            <v>CBZ-E18</v>
          </cell>
        </row>
        <row r="691">
          <cell r="I691" t="str">
            <v>CBZ-E17</v>
          </cell>
        </row>
        <row r="692">
          <cell r="I692" t="str">
            <v>CBZ-E16</v>
          </cell>
        </row>
        <row r="693">
          <cell r="I693" t="str">
            <v>CBZ-E15</v>
          </cell>
        </row>
        <row r="694">
          <cell r="I694" t="str">
            <v>CBZ-E14</v>
          </cell>
        </row>
        <row r="695">
          <cell r="I695" t="str">
            <v>CBZ-E13</v>
          </cell>
        </row>
        <row r="696">
          <cell r="I696" t="str">
            <v>CBZ-E12</v>
          </cell>
        </row>
        <row r="697">
          <cell r="I697" t="str">
            <v>CBZ-D2</v>
          </cell>
        </row>
        <row r="698">
          <cell r="I698" t="str">
            <v>CBZ-E34</v>
          </cell>
        </row>
        <row r="699">
          <cell r="I699" t="str">
            <v>CBZ-E31</v>
          </cell>
        </row>
        <row r="700">
          <cell r="I700" t="str">
            <v>CBZ-E30</v>
          </cell>
        </row>
        <row r="701">
          <cell r="I701" t="str">
            <v>CBZ-E29</v>
          </cell>
        </row>
        <row r="702">
          <cell r="I702" t="str">
            <v>CBZ-E28</v>
          </cell>
        </row>
        <row r="703">
          <cell r="I703" t="str">
            <v>CBZ-E27</v>
          </cell>
        </row>
        <row r="704">
          <cell r="I704" t="str">
            <v>CBZ-E26</v>
          </cell>
        </row>
        <row r="705">
          <cell r="I705" t="str">
            <v>CBZ-E25</v>
          </cell>
        </row>
        <row r="706">
          <cell r="I706" t="str">
            <v>CBZ-E24</v>
          </cell>
        </row>
        <row r="707">
          <cell r="I707" t="str">
            <v>CBZ-D8</v>
          </cell>
        </row>
        <row r="708">
          <cell r="I708" t="str">
            <v>CBZ-E46</v>
          </cell>
        </row>
        <row r="709">
          <cell r="I709" t="str">
            <v>CBZ-E43</v>
          </cell>
        </row>
        <row r="710">
          <cell r="I710" t="str">
            <v>CBZ-D7</v>
          </cell>
        </row>
        <row r="711">
          <cell r="I711" t="str">
            <v>CBZ-D6</v>
          </cell>
        </row>
        <row r="712">
          <cell r="I712" t="str">
            <v>CBZ-D5</v>
          </cell>
        </row>
        <row r="713">
          <cell r="I713" t="str">
            <v>CBZ-D4</v>
          </cell>
        </row>
        <row r="714">
          <cell r="I714" t="str">
            <v>CBZ-D3</v>
          </cell>
        </row>
        <row r="715">
          <cell r="I715" t="str">
            <v>CBZ-E42</v>
          </cell>
        </row>
        <row r="716">
          <cell r="I716" t="str">
            <v>CBZ-E41</v>
          </cell>
        </row>
        <row r="717">
          <cell r="I717" t="str">
            <v>CBZ-E40</v>
          </cell>
        </row>
        <row r="718">
          <cell r="I718" t="str">
            <v>CBZ-E39</v>
          </cell>
        </row>
        <row r="719">
          <cell r="I719" t="str">
            <v>CBZ-E38</v>
          </cell>
        </row>
        <row r="720">
          <cell r="I720" t="str">
            <v>CBZ-E37</v>
          </cell>
        </row>
        <row r="721">
          <cell r="I721" t="str">
            <v>CBZ-E36</v>
          </cell>
        </row>
        <row r="722">
          <cell r="I722" t="str">
            <v>CBZ-D14</v>
          </cell>
        </row>
        <row r="723">
          <cell r="I723" t="str">
            <v>CBZ-E58</v>
          </cell>
        </row>
        <row r="724">
          <cell r="I724" t="str">
            <v>CBZ-E55</v>
          </cell>
        </row>
        <row r="725">
          <cell r="I725" t="str">
            <v>CBZ-D13</v>
          </cell>
        </row>
        <row r="726">
          <cell r="I726" t="str">
            <v>CBZ-D12</v>
          </cell>
        </row>
        <row r="727">
          <cell r="I727" t="str">
            <v>CBZ-D11</v>
          </cell>
        </row>
        <row r="728">
          <cell r="I728" t="str">
            <v>CBZ-D10</v>
          </cell>
        </row>
        <row r="729">
          <cell r="I729" t="str">
            <v>CBZ-D9</v>
          </cell>
        </row>
        <row r="730">
          <cell r="I730" t="str">
            <v>CBZ-E54</v>
          </cell>
        </row>
        <row r="731">
          <cell r="I731" t="str">
            <v>CBZ-E53</v>
          </cell>
        </row>
        <row r="732">
          <cell r="I732" t="str">
            <v>CBZ-E52</v>
          </cell>
        </row>
        <row r="733">
          <cell r="I733" t="str">
            <v>CBZ-E51</v>
          </cell>
        </row>
        <row r="734">
          <cell r="I734" t="str">
            <v>CBZ-E50</v>
          </cell>
        </row>
        <row r="735">
          <cell r="I735" t="str">
            <v>CBZ-E49</v>
          </cell>
        </row>
        <row r="736">
          <cell r="I736" t="str">
            <v>CBZ-E48</v>
          </cell>
        </row>
        <row r="737">
          <cell r="I737" t="str">
            <v>CBZ-D23</v>
          </cell>
        </row>
        <row r="738">
          <cell r="I738" t="str">
            <v>CBZ-D22</v>
          </cell>
        </row>
        <row r="739">
          <cell r="I739" t="str">
            <v>CBZ-D21</v>
          </cell>
        </row>
        <row r="740">
          <cell r="I740" t="str">
            <v>CBZ-D20</v>
          </cell>
        </row>
        <row r="741">
          <cell r="I741" t="str">
            <v>CBZ-E71</v>
          </cell>
        </row>
        <row r="742">
          <cell r="I742" t="str">
            <v>CBZ-E68</v>
          </cell>
        </row>
        <row r="743">
          <cell r="I743" t="str">
            <v>CBZ-D19</v>
          </cell>
        </row>
        <row r="744">
          <cell r="I744" t="str">
            <v>CBZ-D18</v>
          </cell>
        </row>
        <row r="745">
          <cell r="I745" t="str">
            <v>CBZ-D17</v>
          </cell>
        </row>
        <row r="746">
          <cell r="I746" t="str">
            <v>CBZ-D16</v>
          </cell>
        </row>
        <row r="747">
          <cell r="I747" t="str">
            <v>CBZ-D15</v>
          </cell>
        </row>
        <row r="748">
          <cell r="I748" t="str">
            <v>CBZ-E67</v>
          </cell>
        </row>
        <row r="749">
          <cell r="I749" t="str">
            <v>CBZ-E66</v>
          </cell>
        </row>
        <row r="750">
          <cell r="I750" t="str">
            <v>CBZ-E65</v>
          </cell>
        </row>
        <row r="751">
          <cell r="I751" t="str">
            <v>CBZ-E64</v>
          </cell>
        </row>
        <row r="752">
          <cell r="I752" t="str">
            <v>CBZ-E63</v>
          </cell>
        </row>
        <row r="753">
          <cell r="I753" t="str">
            <v>CBZ-E62</v>
          </cell>
        </row>
        <row r="754">
          <cell r="I754" t="str">
            <v>CBZ-E61</v>
          </cell>
        </row>
        <row r="755">
          <cell r="I755" t="str">
            <v>CBZ-E60</v>
          </cell>
        </row>
        <row r="756">
          <cell r="I756" t="str">
            <v>OSS-EC03</v>
          </cell>
        </row>
        <row r="757">
          <cell r="I757" t="str">
            <v>OSS-EC02</v>
          </cell>
        </row>
        <row r="758">
          <cell r="I758" t="str">
            <v>OSS-EC01</v>
          </cell>
        </row>
        <row r="759">
          <cell r="I759" t="str">
            <v>OSS-E100</v>
          </cell>
        </row>
        <row r="760">
          <cell r="I760" t="str">
            <v>OSS-E99</v>
          </cell>
        </row>
        <row r="761">
          <cell r="I761" t="str">
            <v>OSS-E98</v>
          </cell>
        </row>
        <row r="762">
          <cell r="I762" t="str">
            <v>OSS-E97</v>
          </cell>
        </row>
        <row r="763">
          <cell r="I763" t="str">
            <v>OSS-E96</v>
          </cell>
        </row>
        <row r="764">
          <cell r="I764" t="str">
            <v>OSS-E95</v>
          </cell>
        </row>
        <row r="765">
          <cell r="I765" t="str">
            <v>OSS-E94</v>
          </cell>
        </row>
        <row r="766">
          <cell r="I766" t="str">
            <v>OSS-E93</v>
          </cell>
        </row>
        <row r="767">
          <cell r="I767" t="str">
            <v>OSS-E92</v>
          </cell>
        </row>
        <row r="768">
          <cell r="I768" t="str">
            <v>OSS-E91</v>
          </cell>
        </row>
        <row r="769">
          <cell r="I769" t="str">
            <v>OSS-E90</v>
          </cell>
        </row>
        <row r="770">
          <cell r="I770" t="str">
            <v>OSS-E89</v>
          </cell>
        </row>
        <row r="771">
          <cell r="I771" t="str">
            <v>OSS-E88</v>
          </cell>
        </row>
        <row r="772">
          <cell r="I772" t="str">
            <v>OSS-E87</v>
          </cell>
        </row>
        <row r="773">
          <cell r="I773" t="str">
            <v>OSS-E86</v>
          </cell>
        </row>
        <row r="774">
          <cell r="I774" t="str">
            <v>OSS-E85</v>
          </cell>
        </row>
        <row r="775">
          <cell r="I775" t="str">
            <v>OSS-E84</v>
          </cell>
        </row>
        <row r="776">
          <cell r="I776" t="str">
            <v>OSS-E83</v>
          </cell>
        </row>
        <row r="777">
          <cell r="I777" t="str">
            <v>OSS-E82</v>
          </cell>
        </row>
        <row r="778">
          <cell r="I778" t="str">
            <v>OSS-E81</v>
          </cell>
        </row>
        <row r="779">
          <cell r="I779" t="str">
            <v>OSS-E80</v>
          </cell>
        </row>
        <row r="780">
          <cell r="I780" t="str">
            <v>OSS-E79</v>
          </cell>
        </row>
        <row r="781">
          <cell r="I781" t="str">
            <v>OSS-E78</v>
          </cell>
        </row>
        <row r="782">
          <cell r="I782" t="str">
            <v>OSS-E77</v>
          </cell>
        </row>
        <row r="783">
          <cell r="I783" t="str">
            <v>OSS-E76</v>
          </cell>
        </row>
        <row r="784">
          <cell r="I784" t="str">
            <v>OSS-E75</v>
          </cell>
        </row>
        <row r="785">
          <cell r="I785" t="str">
            <v>OSS-E74</v>
          </cell>
        </row>
        <row r="786">
          <cell r="I786" t="str">
            <v>OSS-E73</v>
          </cell>
        </row>
        <row r="787">
          <cell r="I787" t="str">
            <v>OSS-E72</v>
          </cell>
        </row>
        <row r="788">
          <cell r="I788" t="str">
            <v>OSS-E71</v>
          </cell>
        </row>
        <row r="789">
          <cell r="I789" t="str">
            <v>OSS-E70</v>
          </cell>
        </row>
        <row r="790">
          <cell r="I790" t="str">
            <v>OSS-E69</v>
          </cell>
        </row>
        <row r="791">
          <cell r="I791" t="str">
            <v>OSS-E68</v>
          </cell>
        </row>
        <row r="792">
          <cell r="I792" t="str">
            <v>OSS-E67</v>
          </cell>
        </row>
        <row r="793">
          <cell r="I793" t="str">
            <v>OSS-E66</v>
          </cell>
        </row>
        <row r="794">
          <cell r="I794" t="str">
            <v>OSS-E65</v>
          </cell>
        </row>
        <row r="795">
          <cell r="I795" t="str">
            <v>OSS-E64</v>
          </cell>
        </row>
        <row r="796">
          <cell r="I796" t="str">
            <v>OSS-E63</v>
          </cell>
        </row>
        <row r="797">
          <cell r="I797" t="str">
            <v>OSS-E62</v>
          </cell>
        </row>
        <row r="798">
          <cell r="I798" t="str">
            <v>OSS-E61</v>
          </cell>
        </row>
        <row r="799">
          <cell r="I799" t="str">
            <v>OSS-E60</v>
          </cell>
        </row>
        <row r="800">
          <cell r="I800" t="str">
            <v>OSS-E59</v>
          </cell>
        </row>
        <row r="801">
          <cell r="I801" t="str">
            <v>OSS-E58</v>
          </cell>
        </row>
        <row r="802">
          <cell r="I802" t="str">
            <v>OSS-E57</v>
          </cell>
        </row>
        <row r="803">
          <cell r="I803" t="str">
            <v>OSS-E56</v>
          </cell>
        </row>
        <row r="804">
          <cell r="I804" t="str">
            <v>OSS-E55</v>
          </cell>
        </row>
        <row r="805">
          <cell r="I805" t="str">
            <v>OSS-E54</v>
          </cell>
        </row>
        <row r="806">
          <cell r="I806" t="str">
            <v>OSS-E53</v>
          </cell>
        </row>
        <row r="807">
          <cell r="I807" t="str">
            <v>OSS-E52</v>
          </cell>
        </row>
        <row r="808">
          <cell r="I808" t="str">
            <v>OSS-E51</v>
          </cell>
        </row>
        <row r="809">
          <cell r="I809" t="str">
            <v>OSS-E50</v>
          </cell>
        </row>
        <row r="810">
          <cell r="I810" t="str">
            <v>OSS-E49</v>
          </cell>
        </row>
        <row r="811">
          <cell r="I811" t="str">
            <v>OSS-E48</v>
          </cell>
        </row>
        <row r="812">
          <cell r="I812" t="str">
            <v>OSS-E47</v>
          </cell>
        </row>
        <row r="813">
          <cell r="I813" t="str">
            <v>OSS-E46</v>
          </cell>
        </row>
        <row r="814">
          <cell r="I814" t="str">
            <v>OSS-E45</v>
          </cell>
        </row>
        <row r="815">
          <cell r="I815" t="str">
            <v>OSS-E44</v>
          </cell>
        </row>
        <row r="816">
          <cell r="I816" t="str">
            <v>OSS-E43</v>
          </cell>
        </row>
        <row r="817">
          <cell r="I817" t="str">
            <v>OSS-E42</v>
          </cell>
        </row>
        <row r="818">
          <cell r="I818" t="str">
            <v>OSS-E41</v>
          </cell>
        </row>
        <row r="819">
          <cell r="I819" t="str">
            <v>OSS-E40</v>
          </cell>
        </row>
        <row r="820">
          <cell r="I820" t="str">
            <v>OSS-E39</v>
          </cell>
        </row>
        <row r="821">
          <cell r="I821" t="str">
            <v>OSS-E38</v>
          </cell>
        </row>
        <row r="822">
          <cell r="I822" t="str">
            <v>OSS-E37</v>
          </cell>
        </row>
        <row r="823">
          <cell r="I823" t="str">
            <v>OSS-E36</v>
          </cell>
        </row>
        <row r="824">
          <cell r="I824" t="str">
            <v>OSS-E35</v>
          </cell>
        </row>
        <row r="825">
          <cell r="I825" t="str">
            <v>OSS-E34</v>
          </cell>
        </row>
        <row r="826">
          <cell r="I826" t="str">
            <v>OSS-E33</v>
          </cell>
        </row>
        <row r="827">
          <cell r="I827" t="str">
            <v>OSS-E32</v>
          </cell>
        </row>
        <row r="828">
          <cell r="I828" t="str">
            <v>OSS-E31</v>
          </cell>
        </row>
        <row r="829">
          <cell r="I829" t="str">
            <v>OSS-E30</v>
          </cell>
        </row>
        <row r="830">
          <cell r="I830" t="str">
            <v>OSS-E29</v>
          </cell>
        </row>
        <row r="831">
          <cell r="I831" t="str">
            <v>OSS-E28</v>
          </cell>
        </row>
        <row r="832">
          <cell r="I832" t="str">
            <v>OSS-E27</v>
          </cell>
        </row>
        <row r="833">
          <cell r="I833" t="str">
            <v>OSS-E26</v>
          </cell>
        </row>
        <row r="834">
          <cell r="I834" t="str">
            <v>OSS-E25</v>
          </cell>
        </row>
        <row r="835">
          <cell r="I835" t="str">
            <v>OSS-E24</v>
          </cell>
        </row>
        <row r="836">
          <cell r="I836" t="str">
            <v>OSS-E23</v>
          </cell>
        </row>
        <row r="837">
          <cell r="I837" t="str">
            <v>OSS-E22</v>
          </cell>
        </row>
        <row r="838">
          <cell r="I838" t="str">
            <v>OSS-E21</v>
          </cell>
        </row>
        <row r="839">
          <cell r="I839" t="str">
            <v>OSS-E20</v>
          </cell>
        </row>
        <row r="840">
          <cell r="I840" t="str">
            <v>OSS-E19</v>
          </cell>
        </row>
        <row r="841">
          <cell r="I841" t="str">
            <v>OSS-E18</v>
          </cell>
        </row>
        <row r="842">
          <cell r="I842" t="str">
            <v>OSS-E17</v>
          </cell>
        </row>
        <row r="843">
          <cell r="I843" t="str">
            <v>OSS-E16</v>
          </cell>
        </row>
        <row r="844">
          <cell r="I844" t="str">
            <v>OSS-E15</v>
          </cell>
        </row>
        <row r="845">
          <cell r="I845" t="str">
            <v>OSS-E14</v>
          </cell>
        </row>
        <row r="846">
          <cell r="I846" t="str">
            <v>OSS-E13</v>
          </cell>
        </row>
        <row r="847">
          <cell r="I847" t="str">
            <v>OSS-E12</v>
          </cell>
        </row>
        <row r="848">
          <cell r="I848" t="str">
            <v>OSS-E11</v>
          </cell>
        </row>
        <row r="849">
          <cell r="I849" t="str">
            <v>OSS-E10</v>
          </cell>
        </row>
        <row r="850">
          <cell r="I850" t="str">
            <v>OSS-E9</v>
          </cell>
        </row>
        <row r="851">
          <cell r="I851" t="str">
            <v>OSS-E8</v>
          </cell>
        </row>
        <row r="852">
          <cell r="I852" t="str">
            <v>OSS-E7</v>
          </cell>
        </row>
        <row r="853">
          <cell r="I853" t="str">
            <v>OSS-E6</v>
          </cell>
        </row>
        <row r="854">
          <cell r="I854" t="str">
            <v>OSS-E5</v>
          </cell>
        </row>
        <row r="855">
          <cell r="I855" t="str">
            <v>OSS-E4</v>
          </cell>
        </row>
        <row r="856">
          <cell r="I856" t="str">
            <v>OSS-E3</v>
          </cell>
        </row>
        <row r="857">
          <cell r="I857" t="str">
            <v>OSS-E2</v>
          </cell>
        </row>
        <row r="858">
          <cell r="I858" t="str">
            <v>OSS-E1</v>
          </cell>
        </row>
        <row r="859">
          <cell r="I859" t="str">
            <v>OSS-D98</v>
          </cell>
        </row>
        <row r="860">
          <cell r="I860" t="str">
            <v>OSS-D97</v>
          </cell>
        </row>
        <row r="861">
          <cell r="I861" t="str">
            <v>OSS-V29</v>
          </cell>
        </row>
        <row r="862">
          <cell r="I862" t="str">
            <v>OSS-V28</v>
          </cell>
        </row>
        <row r="863">
          <cell r="I863" t="str">
            <v>OSS-V27</v>
          </cell>
        </row>
        <row r="864">
          <cell r="I864" t="str">
            <v>OSS-V26</v>
          </cell>
        </row>
        <row r="865">
          <cell r="I865" t="str">
            <v>OSS-V25</v>
          </cell>
        </row>
        <row r="866">
          <cell r="I866" t="str">
            <v>OSS-V24</v>
          </cell>
        </row>
        <row r="867">
          <cell r="I867" t="str">
            <v>OSS-V23</v>
          </cell>
        </row>
        <row r="868">
          <cell r="I868" t="str">
            <v>OSS-V22</v>
          </cell>
        </row>
        <row r="869">
          <cell r="I869" t="str">
            <v>OSS-V21</v>
          </cell>
        </row>
        <row r="870">
          <cell r="I870" t="str">
            <v>OSS-V20</v>
          </cell>
        </row>
        <row r="871">
          <cell r="I871" t="str">
            <v>OSS-V19</v>
          </cell>
        </row>
        <row r="872">
          <cell r="I872" t="str">
            <v>OSS-V18</v>
          </cell>
        </row>
        <row r="873">
          <cell r="I873" t="str">
            <v>OSS-V17</v>
          </cell>
        </row>
        <row r="874">
          <cell r="I874" t="str">
            <v>OSS-V16</v>
          </cell>
        </row>
        <row r="875">
          <cell r="I875" t="str">
            <v>OSS-V15</v>
          </cell>
        </row>
        <row r="876">
          <cell r="I876" t="str">
            <v>OSS-V14</v>
          </cell>
        </row>
        <row r="877">
          <cell r="I877" t="str">
            <v>OSS-V13</v>
          </cell>
        </row>
        <row r="878">
          <cell r="I878" t="str">
            <v>OSS-V12</v>
          </cell>
        </row>
        <row r="879">
          <cell r="I879" t="str">
            <v>OSS-V11</v>
          </cell>
        </row>
        <row r="880">
          <cell r="I880" t="str">
            <v>OSS-V10</v>
          </cell>
        </row>
        <row r="881">
          <cell r="I881" t="str">
            <v>OSS-V9</v>
          </cell>
        </row>
        <row r="882">
          <cell r="I882" t="str">
            <v>OSS-V8</v>
          </cell>
        </row>
        <row r="883">
          <cell r="I883" t="str">
            <v>OSS-V7</v>
          </cell>
        </row>
        <row r="884">
          <cell r="I884" t="str">
            <v>OSS-V6</v>
          </cell>
        </row>
        <row r="885">
          <cell r="I885" t="str">
            <v>OSS-V5</v>
          </cell>
        </row>
        <row r="886">
          <cell r="I886" t="str">
            <v>OSS-V4</v>
          </cell>
        </row>
        <row r="887">
          <cell r="I887" t="str">
            <v>OSS-V3</v>
          </cell>
        </row>
        <row r="888">
          <cell r="I888" t="str">
            <v>OSS-V2</v>
          </cell>
        </row>
        <row r="889">
          <cell r="I889" t="str">
            <v>OSS-V1</v>
          </cell>
        </row>
        <row r="890">
          <cell r="I890" t="str">
            <v>OSS-D85</v>
          </cell>
        </row>
        <row r="891">
          <cell r="I891" t="str">
            <v>OSS-D82</v>
          </cell>
        </row>
        <row r="892">
          <cell r="I892" t="str">
            <v>OSS-D74</v>
          </cell>
        </row>
        <row r="893">
          <cell r="I893" t="str">
            <v>OSS-D60</v>
          </cell>
        </row>
        <row r="894">
          <cell r="I894" t="str">
            <v>OSS-D58</v>
          </cell>
        </row>
        <row r="895">
          <cell r="I895" t="str">
            <v>OSS-D51</v>
          </cell>
        </row>
        <row r="896">
          <cell r="I896" t="str">
            <v>OSS-D37</v>
          </cell>
        </row>
        <row r="897">
          <cell r="I897" t="str">
            <v>OSS-D30</v>
          </cell>
        </row>
        <row r="898">
          <cell r="I898" t="str">
            <v>OSS-D18</v>
          </cell>
        </row>
        <row r="899">
          <cell r="I899" t="str">
            <v>OSS-D16</v>
          </cell>
        </row>
        <row r="900">
          <cell r="I900" t="str">
            <v>OSS-LC01</v>
          </cell>
        </row>
        <row r="901">
          <cell r="I901" t="str">
            <v>OSS-2207</v>
          </cell>
        </row>
        <row r="902">
          <cell r="I902" t="str">
            <v>OSS-2206</v>
          </cell>
        </row>
        <row r="903">
          <cell r="I903" t="str">
            <v>OSS-2205</v>
          </cell>
        </row>
        <row r="904">
          <cell r="I904" t="str">
            <v>OSS-2204</v>
          </cell>
        </row>
        <row r="905">
          <cell r="I905" t="str">
            <v>OSS-2203</v>
          </cell>
        </row>
        <row r="906">
          <cell r="I906" t="str">
            <v>OSS-2202</v>
          </cell>
        </row>
        <row r="907">
          <cell r="I907" t="str">
            <v>OSS-2201</v>
          </cell>
        </row>
        <row r="908">
          <cell r="I908" t="str">
            <v>OSS-2107</v>
          </cell>
        </row>
        <row r="909">
          <cell r="I909" t="str">
            <v>OSS-2106</v>
          </cell>
        </row>
        <row r="910">
          <cell r="I910" t="str">
            <v>OSS-2105</v>
          </cell>
        </row>
        <row r="911">
          <cell r="I911" t="str">
            <v>OSS-2104</v>
          </cell>
        </row>
        <row r="912">
          <cell r="I912" t="str">
            <v>OSS-2103</v>
          </cell>
        </row>
        <row r="913">
          <cell r="I913" t="str">
            <v>OSS-2102</v>
          </cell>
        </row>
        <row r="914">
          <cell r="I914" t="str">
            <v>OSS-2101</v>
          </cell>
        </row>
        <row r="915">
          <cell r="I915" t="str">
            <v>OSS-2007</v>
          </cell>
        </row>
        <row r="916">
          <cell r="I916" t="str">
            <v>OSS-2006</v>
          </cell>
        </row>
        <row r="917">
          <cell r="I917" t="str">
            <v>OSS-2005</v>
          </cell>
        </row>
        <row r="918">
          <cell r="I918" t="str">
            <v>OSS-2004</v>
          </cell>
        </row>
        <row r="919">
          <cell r="I919" t="str">
            <v>OSS-2003</v>
          </cell>
        </row>
        <row r="920">
          <cell r="I920" t="str">
            <v>OSS-2002</v>
          </cell>
        </row>
        <row r="921">
          <cell r="I921" t="str">
            <v>OSS-2001</v>
          </cell>
        </row>
        <row r="922">
          <cell r="I922" t="str">
            <v>OSS-1907</v>
          </cell>
        </row>
        <row r="923">
          <cell r="I923" t="str">
            <v>OSS-1906</v>
          </cell>
        </row>
        <row r="924">
          <cell r="I924" t="str">
            <v>OSS-1905</v>
          </cell>
        </row>
        <row r="925">
          <cell r="I925" t="str">
            <v>OSS-1904</v>
          </cell>
        </row>
        <row r="926">
          <cell r="I926" t="str">
            <v>OSS-1903</v>
          </cell>
        </row>
        <row r="927">
          <cell r="I927" t="str">
            <v>OSS-1902</v>
          </cell>
        </row>
        <row r="928">
          <cell r="I928" t="str">
            <v>OSS-1901</v>
          </cell>
        </row>
        <row r="929">
          <cell r="I929" t="str">
            <v>OSS-1807</v>
          </cell>
        </row>
        <row r="930">
          <cell r="I930" t="str">
            <v>OSS-1806</v>
          </cell>
        </row>
        <row r="931">
          <cell r="I931" t="str">
            <v>OSS-1805</v>
          </cell>
        </row>
        <row r="932">
          <cell r="I932" t="str">
            <v>OSS-1804</v>
          </cell>
        </row>
        <row r="933">
          <cell r="I933" t="str">
            <v>OSS-1803</v>
          </cell>
        </row>
        <row r="934">
          <cell r="I934" t="str">
            <v>OSS-1802</v>
          </cell>
        </row>
        <row r="935">
          <cell r="I935" t="str">
            <v>OSS-1801</v>
          </cell>
        </row>
        <row r="936">
          <cell r="I936" t="str">
            <v>OSS-1707</v>
          </cell>
        </row>
        <row r="937">
          <cell r="I937" t="str">
            <v>OSS-1706</v>
          </cell>
        </row>
        <row r="938">
          <cell r="I938" t="str">
            <v>OSS-1705</v>
          </cell>
        </row>
        <row r="939">
          <cell r="I939" t="str">
            <v>OSS-1704</v>
          </cell>
        </row>
        <row r="940">
          <cell r="I940" t="str">
            <v>OSS-1703</v>
          </cell>
        </row>
        <row r="941">
          <cell r="I941" t="str">
            <v>OSS-1702</v>
          </cell>
        </row>
        <row r="942">
          <cell r="I942" t="str">
            <v>OSS-1701</v>
          </cell>
        </row>
        <row r="943">
          <cell r="I943" t="str">
            <v>OSS-1607</v>
          </cell>
        </row>
        <row r="944">
          <cell r="I944" t="str">
            <v>OSS-1606</v>
          </cell>
        </row>
        <row r="945">
          <cell r="I945" t="str">
            <v>OSS-1605</v>
          </cell>
        </row>
        <row r="946">
          <cell r="I946" t="str">
            <v>OSS-1604</v>
          </cell>
        </row>
        <row r="947">
          <cell r="I947" t="str">
            <v>OSS-1603</v>
          </cell>
        </row>
        <row r="948">
          <cell r="I948" t="str">
            <v>OSS-1602</v>
          </cell>
        </row>
        <row r="949">
          <cell r="I949" t="str">
            <v>OSS-1601</v>
          </cell>
        </row>
        <row r="950">
          <cell r="I950" t="str">
            <v>OSS-1507</v>
          </cell>
        </row>
        <row r="951">
          <cell r="I951" t="str">
            <v>OSS-1506</v>
          </cell>
        </row>
        <row r="952">
          <cell r="I952" t="str">
            <v>OSS-1505</v>
          </cell>
        </row>
        <row r="953">
          <cell r="I953" t="str">
            <v>OSS-1504</v>
          </cell>
        </row>
        <row r="954">
          <cell r="I954" t="str">
            <v>OSS-1503</v>
          </cell>
        </row>
        <row r="955">
          <cell r="I955" t="str">
            <v>OSS-1502</v>
          </cell>
        </row>
        <row r="956">
          <cell r="I956" t="str">
            <v>OSS-1501</v>
          </cell>
        </row>
        <row r="957">
          <cell r="I957" t="str">
            <v>OSS-1407</v>
          </cell>
        </row>
        <row r="958">
          <cell r="I958" t="str">
            <v>OSS-1406</v>
          </cell>
        </row>
        <row r="959">
          <cell r="I959" t="str">
            <v>OSS-1405</v>
          </cell>
        </row>
        <row r="960">
          <cell r="I960" t="str">
            <v>OSS-1404</v>
          </cell>
        </row>
        <row r="961">
          <cell r="I961" t="str">
            <v>OSS-1403</v>
          </cell>
        </row>
        <row r="962">
          <cell r="I962" t="str">
            <v>OSS-1402</v>
          </cell>
        </row>
        <row r="963">
          <cell r="I963" t="str">
            <v>OSS-1401</v>
          </cell>
        </row>
        <row r="964">
          <cell r="I964" t="str">
            <v>OSS-1307</v>
          </cell>
        </row>
        <row r="965">
          <cell r="I965" t="str">
            <v>OSS-1306</v>
          </cell>
        </row>
        <row r="966">
          <cell r="I966" t="str">
            <v>OSS-1305</v>
          </cell>
        </row>
        <row r="967">
          <cell r="I967" t="str">
            <v>OSS-1304</v>
          </cell>
        </row>
        <row r="968">
          <cell r="I968" t="str">
            <v>OSS-1303</v>
          </cell>
        </row>
        <row r="969">
          <cell r="I969" t="str">
            <v>OSS-1302</v>
          </cell>
        </row>
        <row r="970">
          <cell r="I970" t="str">
            <v>OSS-1301</v>
          </cell>
        </row>
        <row r="971">
          <cell r="I971" t="str">
            <v>OSS-1207</v>
          </cell>
        </row>
        <row r="972">
          <cell r="I972" t="str">
            <v>OSS-1206</v>
          </cell>
        </row>
        <row r="973">
          <cell r="I973" t="str">
            <v>OSS-1205</v>
          </cell>
        </row>
        <row r="974">
          <cell r="I974" t="str">
            <v>OSS-1204</v>
          </cell>
        </row>
        <row r="975">
          <cell r="I975" t="str">
            <v>OSS-1203</v>
          </cell>
        </row>
        <row r="976">
          <cell r="I976" t="str">
            <v>OSS-1202</v>
          </cell>
        </row>
        <row r="977">
          <cell r="I977" t="str">
            <v>OSS-1201</v>
          </cell>
        </row>
        <row r="978">
          <cell r="I978" t="str">
            <v>OSS-1107</v>
          </cell>
        </row>
        <row r="979">
          <cell r="I979" t="str">
            <v>OSS-1106</v>
          </cell>
        </row>
        <row r="980">
          <cell r="I980" t="str">
            <v>OSS-1105</v>
          </cell>
        </row>
        <row r="981">
          <cell r="I981" t="str">
            <v>OSS-1104</v>
          </cell>
        </row>
        <row r="982">
          <cell r="I982" t="str">
            <v>OSS-1103</v>
          </cell>
        </row>
        <row r="983">
          <cell r="I983" t="str">
            <v>OSS-1102</v>
          </cell>
        </row>
        <row r="984">
          <cell r="I984" t="str">
            <v>OSS-1101</v>
          </cell>
        </row>
        <row r="985">
          <cell r="I985" t="str">
            <v>OSS-1007</v>
          </cell>
        </row>
        <row r="986">
          <cell r="I986" t="str">
            <v>OSS-1006</v>
          </cell>
        </row>
        <row r="987">
          <cell r="I987" t="str">
            <v>OSS-1005</v>
          </cell>
        </row>
        <row r="988">
          <cell r="I988" t="str">
            <v>OSS-1004</v>
          </cell>
        </row>
        <row r="989">
          <cell r="I989" t="str">
            <v>OSS-1003</v>
          </cell>
        </row>
        <row r="990">
          <cell r="I990" t="str">
            <v>OSS-1002</v>
          </cell>
        </row>
        <row r="991">
          <cell r="I991" t="str">
            <v>OSS-1001</v>
          </cell>
        </row>
        <row r="992">
          <cell r="I992" t="str">
            <v>OSS-907</v>
          </cell>
        </row>
        <row r="993">
          <cell r="I993" t="str">
            <v>OSS-906</v>
          </cell>
        </row>
        <row r="994">
          <cell r="I994" t="str">
            <v>OSS-905</v>
          </cell>
        </row>
        <row r="995">
          <cell r="I995" t="str">
            <v>OSS-904</v>
          </cell>
        </row>
        <row r="996">
          <cell r="I996" t="str">
            <v>OSS-903</v>
          </cell>
        </row>
        <row r="997">
          <cell r="I997" t="str">
            <v>OSS-902</v>
          </cell>
        </row>
        <row r="998">
          <cell r="I998" t="str">
            <v>OSS-901</v>
          </cell>
        </row>
        <row r="999">
          <cell r="I999" t="str">
            <v>OSS-807</v>
          </cell>
        </row>
        <row r="1000">
          <cell r="I1000" t="str">
            <v>OSS-806</v>
          </cell>
        </row>
        <row r="1001">
          <cell r="I1001" t="str">
            <v>OSS-805</v>
          </cell>
        </row>
        <row r="1002">
          <cell r="I1002" t="str">
            <v>OSS-804</v>
          </cell>
        </row>
        <row r="1003">
          <cell r="I1003" t="str">
            <v>OSS-803</v>
          </cell>
        </row>
        <row r="1004">
          <cell r="I1004" t="str">
            <v>OSS-802</v>
          </cell>
        </row>
        <row r="1005">
          <cell r="I1005" t="str">
            <v>OSS-801</v>
          </cell>
        </row>
        <row r="1006">
          <cell r="I1006" t="str">
            <v>OSS-707</v>
          </cell>
        </row>
        <row r="1007">
          <cell r="I1007" t="str">
            <v>OSS-706</v>
          </cell>
        </row>
        <row r="1008">
          <cell r="I1008" t="str">
            <v>OSS-705</v>
          </cell>
        </row>
        <row r="1009">
          <cell r="I1009" t="str">
            <v>OSS-704</v>
          </cell>
        </row>
        <row r="1010">
          <cell r="I1010" t="str">
            <v>OSS-703</v>
          </cell>
        </row>
        <row r="1011">
          <cell r="I1011" t="str">
            <v>OSS-702</v>
          </cell>
        </row>
        <row r="1012">
          <cell r="I1012" t="str">
            <v>OSS-701</v>
          </cell>
        </row>
        <row r="1013">
          <cell r="I1013" t="str">
            <v>OSS-607</v>
          </cell>
        </row>
        <row r="1014">
          <cell r="I1014" t="str">
            <v>OSS-606</v>
          </cell>
        </row>
        <row r="1015">
          <cell r="I1015" t="str">
            <v>OSS-605</v>
          </cell>
        </row>
        <row r="1016">
          <cell r="I1016" t="str">
            <v>OSS-604</v>
          </cell>
        </row>
        <row r="1017">
          <cell r="I1017" t="str">
            <v>OSS-603</v>
          </cell>
        </row>
        <row r="1018">
          <cell r="I1018" t="str">
            <v>OSS-602</v>
          </cell>
        </row>
        <row r="1019">
          <cell r="I1019" t="str">
            <v>OSS-601</v>
          </cell>
        </row>
        <row r="1020">
          <cell r="I1020" t="str">
            <v>OSS-507</v>
          </cell>
        </row>
        <row r="1021">
          <cell r="I1021" t="str">
            <v>OSS-506</v>
          </cell>
        </row>
        <row r="1022">
          <cell r="I1022" t="str">
            <v>OSS-505</v>
          </cell>
        </row>
        <row r="1023">
          <cell r="I1023" t="str">
            <v>OSS-504</v>
          </cell>
        </row>
        <row r="1024">
          <cell r="I1024" t="str">
            <v>OSS-503</v>
          </cell>
        </row>
        <row r="1025">
          <cell r="I1025" t="str">
            <v>OSS-502</v>
          </cell>
        </row>
        <row r="1026">
          <cell r="I1026" t="str">
            <v>OSS-501</v>
          </cell>
        </row>
        <row r="1027">
          <cell r="I1027" t="str">
            <v>OSS-407</v>
          </cell>
        </row>
        <row r="1028">
          <cell r="I1028" t="str">
            <v>OSS-406</v>
          </cell>
        </row>
        <row r="1029">
          <cell r="I1029" t="str">
            <v>OSS-405</v>
          </cell>
        </row>
        <row r="1030">
          <cell r="I1030" t="str">
            <v>OSS-404</v>
          </cell>
        </row>
        <row r="1031">
          <cell r="I1031" t="str">
            <v>OSS-403</v>
          </cell>
        </row>
        <row r="1032">
          <cell r="I1032" t="str">
            <v>OSS-402</v>
          </cell>
        </row>
        <row r="1033">
          <cell r="I1033" t="str">
            <v>OSS-401</v>
          </cell>
        </row>
        <row r="1034">
          <cell r="I1034" t="str">
            <v>OSS-307</v>
          </cell>
        </row>
        <row r="1035">
          <cell r="I1035" t="str">
            <v>OSS-306</v>
          </cell>
        </row>
        <row r="1036">
          <cell r="I1036" t="str">
            <v>OSS-305</v>
          </cell>
        </row>
        <row r="1037">
          <cell r="I1037" t="str">
            <v>OSS-304</v>
          </cell>
        </row>
        <row r="1038">
          <cell r="I1038" t="str">
            <v>OSS-303</v>
          </cell>
        </row>
        <row r="1039">
          <cell r="I1039" t="str">
            <v>OSS-302</v>
          </cell>
        </row>
        <row r="1040">
          <cell r="I1040" t="str">
            <v>OSS-301</v>
          </cell>
        </row>
        <row r="1041">
          <cell r="I1041" t="str">
            <v>OSS-207</v>
          </cell>
        </row>
        <row r="1042">
          <cell r="I1042" t="str">
            <v>OSS-206</v>
          </cell>
        </row>
        <row r="1043">
          <cell r="I1043" t="str">
            <v>OSS-205</v>
          </cell>
        </row>
        <row r="1044">
          <cell r="I1044" t="str">
            <v>OSS-204</v>
          </cell>
        </row>
        <row r="1045">
          <cell r="I1045" t="str">
            <v>OSS-203</v>
          </cell>
        </row>
        <row r="1046">
          <cell r="I1046" t="str">
            <v>OSS-202</v>
          </cell>
        </row>
        <row r="1047">
          <cell r="I1047" t="str">
            <v>OSS-201</v>
          </cell>
        </row>
        <row r="1048">
          <cell r="I1048" t="str">
            <v>OSS-102</v>
          </cell>
        </row>
        <row r="1049">
          <cell r="I1049" t="str">
            <v>OSS-101</v>
          </cell>
        </row>
        <row r="1050">
          <cell r="I1050" t="str">
            <v>CSM-D63</v>
          </cell>
        </row>
        <row r="1051">
          <cell r="I1051" t="str">
            <v>CSM-D62</v>
          </cell>
        </row>
        <row r="1052">
          <cell r="I1052" t="str">
            <v>CSM-D61</v>
          </cell>
        </row>
        <row r="1053">
          <cell r="I1053" t="str">
            <v>CSM-D51</v>
          </cell>
        </row>
        <row r="1054">
          <cell r="I1054" t="str">
            <v>CSM-D50</v>
          </cell>
        </row>
        <row r="1055">
          <cell r="I1055" t="str">
            <v>CSM-D40</v>
          </cell>
        </row>
        <row r="1056">
          <cell r="I1056" t="str">
            <v>CSM-D39</v>
          </cell>
        </row>
        <row r="1057">
          <cell r="I1057" t="str">
            <v>CSM-D29</v>
          </cell>
        </row>
        <row r="1058">
          <cell r="I1058" t="str">
            <v>CSM-D28</v>
          </cell>
        </row>
        <row r="1059">
          <cell r="I1059" t="str">
            <v>CSM-D18</v>
          </cell>
        </row>
        <row r="1060">
          <cell r="I1060" t="str">
            <v>CSM-D17</v>
          </cell>
        </row>
        <row r="1061">
          <cell r="I1061" t="str">
            <v>CSM-D11</v>
          </cell>
        </row>
        <row r="1062">
          <cell r="I1062" t="str">
            <v>CSM-D4</v>
          </cell>
        </row>
        <row r="1063">
          <cell r="I1063" t="str">
            <v>CSM-D3</v>
          </cell>
        </row>
        <row r="1064">
          <cell r="I1064" t="str">
            <v>CSM-E72</v>
          </cell>
        </row>
        <row r="1065">
          <cell r="I1065" t="str">
            <v>CSM-E71</v>
          </cell>
        </row>
        <row r="1066">
          <cell r="I1066" t="str">
            <v>CSM-E70</v>
          </cell>
        </row>
        <row r="1067">
          <cell r="I1067" t="str">
            <v>CSM-E69</v>
          </cell>
        </row>
        <row r="1068">
          <cell r="I1068" t="str">
            <v>CSM-E68</v>
          </cell>
        </row>
        <row r="1069">
          <cell r="I1069" t="str">
            <v>CSM-E67</v>
          </cell>
        </row>
        <row r="1070">
          <cell r="I1070" t="str">
            <v>CSM-E66</v>
          </cell>
        </row>
        <row r="1071">
          <cell r="I1071" t="str">
            <v>CSM-E65</v>
          </cell>
        </row>
        <row r="1072">
          <cell r="I1072" t="str">
            <v>CSM-E64</v>
          </cell>
        </row>
        <row r="1073">
          <cell r="I1073" t="str">
            <v>CSM-E63</v>
          </cell>
        </row>
        <row r="1074">
          <cell r="I1074" t="str">
            <v>CSM-E62</v>
          </cell>
        </row>
        <row r="1075">
          <cell r="I1075" t="str">
            <v>CSM-E61</v>
          </cell>
        </row>
        <row r="1076">
          <cell r="I1076" t="str">
            <v>CSM-E60</v>
          </cell>
        </row>
        <row r="1077">
          <cell r="I1077" t="str">
            <v>CSM-E59</v>
          </cell>
        </row>
        <row r="1078">
          <cell r="I1078" t="str">
            <v>CSM-E58</v>
          </cell>
        </row>
        <row r="1079">
          <cell r="I1079" t="str">
            <v>CSM-E57</v>
          </cell>
        </row>
        <row r="1080">
          <cell r="I1080" t="str">
            <v>CSM-E56</v>
          </cell>
        </row>
        <row r="1081">
          <cell r="I1081" t="str">
            <v>CSM-E55</v>
          </cell>
        </row>
        <row r="1082">
          <cell r="I1082" t="str">
            <v>CSM-E54</v>
          </cell>
        </row>
        <row r="1083">
          <cell r="I1083" t="str">
            <v>CSM-E53</v>
          </cell>
        </row>
        <row r="1084">
          <cell r="I1084" t="str">
            <v>CSM-E52</v>
          </cell>
        </row>
        <row r="1085">
          <cell r="I1085" t="str">
            <v>CSM-E51</v>
          </cell>
        </row>
        <row r="1086">
          <cell r="I1086" t="str">
            <v>CSM-E50</v>
          </cell>
        </row>
        <row r="1087">
          <cell r="I1087" t="str">
            <v>CSM-E49</v>
          </cell>
        </row>
        <row r="1088">
          <cell r="I1088" t="str">
            <v>CSM-E48</v>
          </cell>
        </row>
        <row r="1089">
          <cell r="I1089" t="str">
            <v>CSM-E47</v>
          </cell>
        </row>
        <row r="1090">
          <cell r="I1090" t="str">
            <v>CSM-E46</v>
          </cell>
        </row>
        <row r="1091">
          <cell r="I1091" t="str">
            <v>CSM-E45</v>
          </cell>
        </row>
        <row r="1092">
          <cell r="I1092" t="str">
            <v>CSM-E44</v>
          </cell>
        </row>
        <row r="1093">
          <cell r="I1093" t="str">
            <v>CSM-E43</v>
          </cell>
        </row>
        <row r="1094">
          <cell r="I1094" t="str">
            <v>CSM-E42</v>
          </cell>
        </row>
        <row r="1095">
          <cell r="I1095" t="str">
            <v>CSM-E41</v>
          </cell>
        </row>
        <row r="1096">
          <cell r="I1096" t="str">
            <v>CSM-E40</v>
          </cell>
        </row>
        <row r="1097">
          <cell r="I1097" t="str">
            <v>CSM-E39</v>
          </cell>
        </row>
        <row r="1098">
          <cell r="I1098" t="str">
            <v>CSM-E38</v>
          </cell>
        </row>
        <row r="1099">
          <cell r="I1099" t="str">
            <v>CSM-E37</v>
          </cell>
        </row>
        <row r="1100">
          <cell r="I1100" t="str">
            <v>CSM-E36</v>
          </cell>
        </row>
        <row r="1101">
          <cell r="I1101" t="str">
            <v>CSM-E35</v>
          </cell>
        </row>
        <row r="1102">
          <cell r="I1102" t="str">
            <v>CSM-E34</v>
          </cell>
        </row>
        <row r="1103">
          <cell r="I1103" t="str">
            <v>CSM-E33</v>
          </cell>
        </row>
        <row r="1104">
          <cell r="I1104" t="str">
            <v>CSM-E32</v>
          </cell>
        </row>
        <row r="1105">
          <cell r="I1105" t="str">
            <v>CSM-E31</v>
          </cell>
        </row>
        <row r="1106">
          <cell r="I1106" t="str">
            <v>CSM-E30</v>
          </cell>
        </row>
        <row r="1107">
          <cell r="I1107" t="str">
            <v>CSM-E29</v>
          </cell>
        </row>
        <row r="1108">
          <cell r="I1108" t="str">
            <v>CSM-E28</v>
          </cell>
        </row>
        <row r="1109">
          <cell r="I1109" t="str">
            <v>CSM-E27</v>
          </cell>
        </row>
        <row r="1110">
          <cell r="I1110" t="str">
            <v>CSM-E26</v>
          </cell>
        </row>
        <row r="1111">
          <cell r="I1111" t="str">
            <v>CSM-E25</v>
          </cell>
        </row>
        <row r="1112">
          <cell r="I1112" t="str">
            <v>CSM-E24</v>
          </cell>
        </row>
        <row r="1113">
          <cell r="I1113" t="str">
            <v>CSM-E23</v>
          </cell>
        </row>
        <row r="1114">
          <cell r="I1114" t="str">
            <v>CSM-E22</v>
          </cell>
        </row>
        <row r="1115">
          <cell r="I1115" t="str">
            <v>CSM-E21</v>
          </cell>
        </row>
        <row r="1116">
          <cell r="I1116" t="str">
            <v>CSM-E20</v>
          </cell>
        </row>
        <row r="1117">
          <cell r="I1117" t="str">
            <v>CSM-E19</v>
          </cell>
        </row>
        <row r="1118">
          <cell r="I1118" t="str">
            <v>CSM-E18</v>
          </cell>
        </row>
        <row r="1119">
          <cell r="I1119" t="str">
            <v>CSM-E17</v>
          </cell>
        </row>
        <row r="1120">
          <cell r="I1120" t="str">
            <v>CSM-E16</v>
          </cell>
        </row>
        <row r="1121">
          <cell r="I1121" t="str">
            <v>CSM-E15</v>
          </cell>
        </row>
        <row r="1122">
          <cell r="I1122" t="str">
            <v>CSM-E14</v>
          </cell>
        </row>
        <row r="1123">
          <cell r="I1123" t="str">
            <v>CSM-E13</v>
          </cell>
        </row>
        <row r="1124">
          <cell r="I1124" t="str">
            <v>CSM-E12</v>
          </cell>
        </row>
        <row r="1125">
          <cell r="I1125" t="str">
            <v>CSM-E11</v>
          </cell>
        </row>
        <row r="1126">
          <cell r="I1126" t="str">
            <v>CSM-E10</v>
          </cell>
        </row>
        <row r="1127">
          <cell r="I1127" t="str">
            <v>CSM-E9</v>
          </cell>
        </row>
        <row r="1128">
          <cell r="I1128" t="str">
            <v>CSM-E8</v>
          </cell>
        </row>
        <row r="1129">
          <cell r="I1129" t="str">
            <v>CSM-E7</v>
          </cell>
        </row>
        <row r="1130">
          <cell r="I1130" t="str">
            <v>CSM-E6</v>
          </cell>
        </row>
        <row r="1131">
          <cell r="I1131" t="str">
            <v>CSM-E5</v>
          </cell>
        </row>
        <row r="1132">
          <cell r="I1132" t="str">
            <v>CSM-E4</v>
          </cell>
        </row>
        <row r="1133">
          <cell r="I1133" t="str">
            <v>CSM-E3</v>
          </cell>
        </row>
        <row r="1134">
          <cell r="I1134" t="str">
            <v>CSM-E2</v>
          </cell>
        </row>
        <row r="1135">
          <cell r="I1135" t="str">
            <v>CSM-E1</v>
          </cell>
        </row>
        <row r="1136">
          <cell r="I1136" t="str">
            <v>CSM-1604</v>
          </cell>
        </row>
        <row r="1137">
          <cell r="I1137" t="str">
            <v>CSM-1603</v>
          </cell>
        </row>
        <row r="1138">
          <cell r="I1138" t="str">
            <v>CSM-1602</v>
          </cell>
        </row>
        <row r="1139">
          <cell r="I1139" t="str">
            <v>CSM-1601</v>
          </cell>
        </row>
        <row r="1140">
          <cell r="I1140" t="str">
            <v>CSM-1504</v>
          </cell>
        </row>
        <row r="1141">
          <cell r="I1141" t="str">
            <v>CSM-1503</v>
          </cell>
        </row>
        <row r="1142">
          <cell r="I1142" t="str">
            <v>CSM-1502</v>
          </cell>
        </row>
        <row r="1143">
          <cell r="I1143" t="str">
            <v>CSM-1501</v>
          </cell>
        </row>
        <row r="1144">
          <cell r="I1144" t="str">
            <v>CSM-1404</v>
          </cell>
        </row>
        <row r="1145">
          <cell r="I1145" t="str">
            <v>CSM-1403</v>
          </cell>
        </row>
        <row r="1146">
          <cell r="I1146" t="str">
            <v>CSM-1402</v>
          </cell>
        </row>
        <row r="1147">
          <cell r="I1147" t="str">
            <v>CSM-1401</v>
          </cell>
        </row>
        <row r="1148">
          <cell r="I1148" t="str">
            <v>CSM-1304</v>
          </cell>
        </row>
        <row r="1149">
          <cell r="I1149" t="str">
            <v>CSM-1303</v>
          </cell>
        </row>
        <row r="1150">
          <cell r="I1150" t="str">
            <v>CSM-1302</v>
          </cell>
        </row>
        <row r="1151">
          <cell r="I1151" t="str">
            <v>CSM-1301</v>
          </cell>
        </row>
        <row r="1152">
          <cell r="I1152" t="str">
            <v>CSM-1204</v>
          </cell>
        </row>
        <row r="1153">
          <cell r="I1153" t="str">
            <v>CSM-1203</v>
          </cell>
        </row>
        <row r="1154">
          <cell r="I1154" t="str">
            <v>CSM-1202</v>
          </cell>
        </row>
        <row r="1155">
          <cell r="I1155" t="str">
            <v>CSM-1201</v>
          </cell>
        </row>
        <row r="1156">
          <cell r="I1156" t="str">
            <v>CSM-1105</v>
          </cell>
        </row>
        <row r="1157">
          <cell r="I1157" t="str">
            <v>CSM-1104</v>
          </cell>
        </row>
        <row r="1158">
          <cell r="I1158" t="str">
            <v>CSM-1103</v>
          </cell>
        </row>
        <row r="1159">
          <cell r="I1159" t="str">
            <v>CSM-1102</v>
          </cell>
        </row>
        <row r="1160">
          <cell r="I1160" t="str">
            <v>CSM-1101</v>
          </cell>
        </row>
        <row r="1161">
          <cell r="I1161" t="str">
            <v>CSM-1005</v>
          </cell>
        </row>
        <row r="1162">
          <cell r="I1162" t="str">
            <v>CSM-1004</v>
          </cell>
        </row>
        <row r="1163">
          <cell r="I1163" t="str">
            <v>CSM-1003</v>
          </cell>
        </row>
        <row r="1164">
          <cell r="I1164" t="str">
            <v>CSM-1002</v>
          </cell>
        </row>
        <row r="1165">
          <cell r="I1165" t="str">
            <v>CSM-1001</v>
          </cell>
        </row>
        <row r="1166">
          <cell r="I1166" t="str">
            <v>CSM-905</v>
          </cell>
        </row>
        <row r="1167">
          <cell r="I1167" t="str">
            <v>CSM-904</v>
          </cell>
        </row>
        <row r="1168">
          <cell r="I1168" t="str">
            <v>CSM-903</v>
          </cell>
        </row>
        <row r="1169">
          <cell r="I1169" t="str">
            <v>CSM-902</v>
          </cell>
        </row>
        <row r="1170">
          <cell r="I1170" t="str">
            <v>CSM-901</v>
          </cell>
        </row>
        <row r="1171">
          <cell r="I1171" t="str">
            <v>CSM-805</v>
          </cell>
        </row>
        <row r="1172">
          <cell r="I1172" t="str">
            <v>CSM-804</v>
          </cell>
        </row>
        <row r="1173">
          <cell r="I1173" t="str">
            <v>CSM-803</v>
          </cell>
        </row>
        <row r="1174">
          <cell r="I1174" t="str">
            <v>CSM-802</v>
          </cell>
        </row>
        <row r="1175">
          <cell r="I1175" t="str">
            <v>CSM-801</v>
          </cell>
        </row>
        <row r="1176">
          <cell r="I1176" t="str">
            <v>CSM-705</v>
          </cell>
        </row>
        <row r="1177">
          <cell r="I1177" t="str">
            <v>CSM-704</v>
          </cell>
        </row>
        <row r="1178">
          <cell r="I1178" t="str">
            <v>CSM-703</v>
          </cell>
        </row>
        <row r="1179">
          <cell r="I1179" t="str">
            <v>CSM-702</v>
          </cell>
        </row>
        <row r="1180">
          <cell r="I1180" t="str">
            <v>CSM-701</v>
          </cell>
        </row>
        <row r="1181">
          <cell r="I1181" t="str">
            <v>CSM-605</v>
          </cell>
        </row>
        <row r="1182">
          <cell r="I1182" t="str">
            <v>CSM-604</v>
          </cell>
        </row>
        <row r="1183">
          <cell r="I1183" t="str">
            <v>CSM-603</v>
          </cell>
        </row>
        <row r="1184">
          <cell r="I1184" t="str">
            <v>CSM-602</v>
          </cell>
        </row>
        <row r="1185">
          <cell r="I1185" t="str">
            <v>CSM-601</v>
          </cell>
        </row>
        <row r="1186">
          <cell r="I1186" t="str">
            <v>CSM-505</v>
          </cell>
        </row>
        <row r="1187">
          <cell r="I1187" t="str">
            <v>CSM-504</v>
          </cell>
        </row>
        <row r="1188">
          <cell r="I1188" t="str">
            <v>CSM-503</v>
          </cell>
        </row>
        <row r="1189">
          <cell r="I1189" t="str">
            <v>CSM-502</v>
          </cell>
        </row>
        <row r="1190">
          <cell r="I1190" t="str">
            <v>CSM-501</v>
          </cell>
        </row>
        <row r="1191">
          <cell r="I1191" t="str">
            <v>CSM-405</v>
          </cell>
        </row>
        <row r="1192">
          <cell r="I1192" t="str">
            <v>CSM-404</v>
          </cell>
        </row>
        <row r="1193">
          <cell r="I1193" t="str">
            <v>CSM-403</v>
          </cell>
        </row>
        <row r="1194">
          <cell r="I1194" t="str">
            <v>CSM-402</v>
          </cell>
        </row>
        <row r="1195">
          <cell r="I1195" t="str">
            <v>CSM-401</v>
          </cell>
        </row>
        <row r="1196">
          <cell r="I1196" t="str">
            <v>CSM-305</v>
          </cell>
        </row>
        <row r="1197">
          <cell r="I1197" t="str">
            <v>CSM-304</v>
          </cell>
        </row>
        <row r="1198">
          <cell r="I1198" t="str">
            <v>CSM-303</v>
          </cell>
        </row>
        <row r="1199">
          <cell r="I1199" t="str">
            <v>CSM-302</v>
          </cell>
        </row>
        <row r="1200">
          <cell r="I1200" t="str">
            <v>CSM-301</v>
          </cell>
        </row>
        <row r="1201">
          <cell r="I1201" t="str">
            <v>CSM-204</v>
          </cell>
        </row>
        <row r="1202">
          <cell r="I1202" t="str">
            <v>CSM-203</v>
          </cell>
        </row>
        <row r="1203">
          <cell r="I1203" t="str">
            <v>CSM-202</v>
          </cell>
        </row>
        <row r="1204">
          <cell r="I1204" t="str">
            <v>CSM-201</v>
          </cell>
        </row>
        <row r="1205">
          <cell r="I1205" t="str">
            <v>ARE-D60</v>
          </cell>
        </row>
        <row r="1206">
          <cell r="I1206" t="str">
            <v>ARE-D59</v>
          </cell>
        </row>
        <row r="1207">
          <cell r="I1207" t="str">
            <v>INDP-EC-05</v>
          </cell>
        </row>
        <row r="1208">
          <cell r="I1208" t="str">
            <v>EJE-D4</v>
          </cell>
        </row>
        <row r="1209">
          <cell r="I1209" t="str">
            <v>EJE-D3</v>
          </cell>
        </row>
        <row r="1210">
          <cell r="I1210" t="str">
            <v>EJE-1307</v>
          </cell>
        </row>
        <row r="1211">
          <cell r="I1211" t="str">
            <v>EJE-1306</v>
          </cell>
        </row>
        <row r="1212">
          <cell r="I1212" t="str">
            <v>EJE-1305</v>
          </cell>
        </row>
        <row r="1213">
          <cell r="I1213" t="str">
            <v>EJE-1304</v>
          </cell>
        </row>
        <row r="1214">
          <cell r="I1214" t="str">
            <v>EJE-1303</v>
          </cell>
        </row>
        <row r="1215">
          <cell r="I1215" t="str">
            <v>EJE-1302</v>
          </cell>
        </row>
        <row r="1216">
          <cell r="I1216" t="str">
            <v>EJE-1301</v>
          </cell>
        </row>
        <row r="1217">
          <cell r="I1217" t="str">
            <v>EJE-1207</v>
          </cell>
        </row>
        <row r="1218">
          <cell r="I1218" t="str">
            <v>EJE-1206</v>
          </cell>
        </row>
        <row r="1219">
          <cell r="I1219" t="str">
            <v>EJE-1205</v>
          </cell>
        </row>
        <row r="1220">
          <cell r="I1220" t="str">
            <v>EJE-1204</v>
          </cell>
        </row>
        <row r="1221">
          <cell r="I1221" t="str">
            <v>EJE-1203</v>
          </cell>
        </row>
        <row r="1222">
          <cell r="I1222" t="str">
            <v>EJE-1202</v>
          </cell>
        </row>
        <row r="1223">
          <cell r="I1223" t="str">
            <v>EJE-1201</v>
          </cell>
        </row>
        <row r="1224">
          <cell r="I1224" t="str">
            <v>EJE-1107</v>
          </cell>
        </row>
        <row r="1225">
          <cell r="I1225" t="str">
            <v>EJE-1106</v>
          </cell>
        </row>
        <row r="1226">
          <cell r="I1226" t="str">
            <v>EJE-1105</v>
          </cell>
        </row>
        <row r="1227">
          <cell r="I1227" t="str">
            <v>EJE-1104</v>
          </cell>
        </row>
        <row r="1228">
          <cell r="I1228" t="str">
            <v>EJE-1103</v>
          </cell>
        </row>
        <row r="1229">
          <cell r="I1229" t="str">
            <v>EJE-1102</v>
          </cell>
        </row>
        <row r="1230">
          <cell r="I1230" t="str">
            <v>EJE-1101</v>
          </cell>
        </row>
        <row r="1231">
          <cell r="I1231" t="str">
            <v>EJE-1007</v>
          </cell>
        </row>
        <row r="1232">
          <cell r="I1232" t="str">
            <v>EJE-1006</v>
          </cell>
        </row>
        <row r="1233">
          <cell r="I1233" t="str">
            <v>EJE-1005</v>
          </cell>
        </row>
        <row r="1234">
          <cell r="I1234" t="str">
            <v>EJE-1004</v>
          </cell>
        </row>
        <row r="1235">
          <cell r="I1235" t="str">
            <v>EJE-1003</v>
          </cell>
        </row>
        <row r="1236">
          <cell r="I1236" t="str">
            <v>EJE-1002</v>
          </cell>
        </row>
        <row r="1237">
          <cell r="I1237" t="str">
            <v>EJE-1001</v>
          </cell>
        </row>
        <row r="1238">
          <cell r="I1238" t="str">
            <v>EJE-907</v>
          </cell>
        </row>
        <row r="1239">
          <cell r="I1239" t="str">
            <v>EJE-906</v>
          </cell>
        </row>
        <row r="1240">
          <cell r="I1240" t="str">
            <v>EJE-905</v>
          </cell>
        </row>
        <row r="1241">
          <cell r="I1241" t="str">
            <v>EJE-904</v>
          </cell>
        </row>
        <row r="1242">
          <cell r="I1242" t="str">
            <v>EJE-903</v>
          </cell>
        </row>
        <row r="1243">
          <cell r="I1243" t="str">
            <v>EJE-902</v>
          </cell>
        </row>
        <row r="1244">
          <cell r="I1244" t="str">
            <v>EJE-901</v>
          </cell>
        </row>
        <row r="1245">
          <cell r="I1245" t="str">
            <v>EJE-807</v>
          </cell>
        </row>
        <row r="1246">
          <cell r="I1246" t="str">
            <v>EJE-806</v>
          </cell>
        </row>
        <row r="1247">
          <cell r="I1247" t="str">
            <v>EJE-805</v>
          </cell>
        </row>
        <row r="1248">
          <cell r="I1248" t="str">
            <v>EJE-804</v>
          </cell>
        </row>
        <row r="1249">
          <cell r="I1249" t="str">
            <v>EJE-803</v>
          </cell>
        </row>
        <row r="1250">
          <cell r="I1250" t="str">
            <v>EJE-802</v>
          </cell>
        </row>
        <row r="1251">
          <cell r="I1251" t="str">
            <v>EJE-801</v>
          </cell>
        </row>
        <row r="1252">
          <cell r="I1252" t="str">
            <v>EJE-707</v>
          </cell>
        </row>
        <row r="1253">
          <cell r="I1253" t="str">
            <v>EJE-706</v>
          </cell>
        </row>
        <row r="1254">
          <cell r="I1254" t="str">
            <v>EJE-705</v>
          </cell>
        </row>
        <row r="1255">
          <cell r="I1255" t="str">
            <v>EJE-704</v>
          </cell>
        </row>
        <row r="1256">
          <cell r="I1256" t="str">
            <v>EJE-703</v>
          </cell>
        </row>
        <row r="1257">
          <cell r="I1257" t="str">
            <v>EJE-702</v>
          </cell>
        </row>
        <row r="1258">
          <cell r="I1258" t="str">
            <v>EJE-701</v>
          </cell>
        </row>
        <row r="1259">
          <cell r="I1259" t="str">
            <v>EJE-607</v>
          </cell>
        </row>
        <row r="1260">
          <cell r="I1260" t="str">
            <v>EJE-606</v>
          </cell>
        </row>
        <row r="1261">
          <cell r="I1261" t="str">
            <v>EJE-605</v>
          </cell>
        </row>
        <row r="1262">
          <cell r="I1262" t="str">
            <v>EJE-604</v>
          </cell>
        </row>
        <row r="1263">
          <cell r="I1263" t="str">
            <v>EJE-603</v>
          </cell>
        </row>
        <row r="1264">
          <cell r="I1264" t="str">
            <v>EJE-602</v>
          </cell>
        </row>
        <row r="1265">
          <cell r="I1265" t="str">
            <v>EJE-601</v>
          </cell>
        </row>
        <row r="1266">
          <cell r="I1266" t="str">
            <v>EJE-507</v>
          </cell>
        </row>
        <row r="1267">
          <cell r="I1267" t="str">
            <v>EJE-506</v>
          </cell>
        </row>
        <row r="1268">
          <cell r="I1268" t="str">
            <v>EJE-505</v>
          </cell>
        </row>
        <row r="1269">
          <cell r="I1269" t="str">
            <v>EJE-504</v>
          </cell>
        </row>
        <row r="1270">
          <cell r="I1270" t="str">
            <v>EJE-503</v>
          </cell>
        </row>
        <row r="1271">
          <cell r="I1271" t="str">
            <v>EJE-502</v>
          </cell>
        </row>
        <row r="1272">
          <cell r="I1272" t="str">
            <v>EJE-501</v>
          </cell>
        </row>
        <row r="1273">
          <cell r="I1273" t="str">
            <v>EJE-407</v>
          </cell>
        </row>
        <row r="1274">
          <cell r="I1274" t="str">
            <v>EJE-406</v>
          </cell>
        </row>
        <row r="1275">
          <cell r="I1275" t="str">
            <v>EJE-405</v>
          </cell>
        </row>
        <row r="1276">
          <cell r="I1276" t="str">
            <v>EJE-404</v>
          </cell>
        </row>
        <row r="1277">
          <cell r="I1277" t="str">
            <v>EJE-403</v>
          </cell>
        </row>
        <row r="1278">
          <cell r="I1278" t="str">
            <v>EJE-402</v>
          </cell>
        </row>
        <row r="1279">
          <cell r="I1279" t="str">
            <v>EJE-401</v>
          </cell>
        </row>
        <row r="1280">
          <cell r="I1280" t="str">
            <v>EJE-307</v>
          </cell>
        </row>
        <row r="1281">
          <cell r="I1281" t="str">
            <v>EJE-306</v>
          </cell>
        </row>
        <row r="1282">
          <cell r="I1282" t="str">
            <v>EJE-305</v>
          </cell>
        </row>
        <row r="1283">
          <cell r="I1283" t="str">
            <v>EJE-304</v>
          </cell>
        </row>
        <row r="1284">
          <cell r="I1284" t="str">
            <v>EJE-303</v>
          </cell>
        </row>
        <row r="1285">
          <cell r="I1285" t="str">
            <v>EJE-302</v>
          </cell>
        </row>
        <row r="1286">
          <cell r="I1286" t="str">
            <v>EJE-301</v>
          </cell>
        </row>
        <row r="1287">
          <cell r="I1287" t="str">
            <v>EJE-207</v>
          </cell>
        </row>
        <row r="1288">
          <cell r="I1288" t="str">
            <v>EJE-206</v>
          </cell>
        </row>
        <row r="1289">
          <cell r="I1289" t="str">
            <v>EJE-205</v>
          </cell>
        </row>
        <row r="1290">
          <cell r="I1290" t="str">
            <v>EJE-204</v>
          </cell>
        </row>
        <row r="1291">
          <cell r="I1291" t="str">
            <v>EJE-203</v>
          </cell>
        </row>
        <row r="1292">
          <cell r="I1292" t="str">
            <v>EJE-202</v>
          </cell>
        </row>
        <row r="1293">
          <cell r="I1293" t="str">
            <v>EJE-201</v>
          </cell>
        </row>
        <row r="1294">
          <cell r="I1294" t="str">
            <v>EJE-LC2</v>
          </cell>
        </row>
        <row r="1295">
          <cell r="I1295" t="str">
            <v>EJE-LC1</v>
          </cell>
        </row>
        <row r="1296">
          <cell r="I1296" t="str">
            <v>EJE-E12</v>
          </cell>
        </row>
        <row r="1297">
          <cell r="I1297" t="str">
            <v>EJE-E11</v>
          </cell>
        </row>
        <row r="1298">
          <cell r="I1298" t="str">
            <v>EJE-E10</v>
          </cell>
        </row>
        <row r="1299">
          <cell r="I1299" t="str">
            <v>EJE-E9</v>
          </cell>
        </row>
        <row r="1300">
          <cell r="I1300" t="str">
            <v>EJE-E8</v>
          </cell>
        </row>
        <row r="1301">
          <cell r="I1301" t="str">
            <v>EJE-E7</v>
          </cell>
        </row>
        <row r="1302">
          <cell r="I1302" t="str">
            <v>EJE-E6</v>
          </cell>
        </row>
        <row r="1303">
          <cell r="I1303" t="str">
            <v>EJE-E5</v>
          </cell>
        </row>
        <row r="1304">
          <cell r="I1304" t="str">
            <v>EJE-E4</v>
          </cell>
        </row>
        <row r="1305">
          <cell r="I1305" t="str">
            <v>EJE-E2</v>
          </cell>
        </row>
        <row r="1306">
          <cell r="I1306" t="str">
            <v>EJE-E1</v>
          </cell>
        </row>
        <row r="1307">
          <cell r="I1307" t="str">
            <v>EJE-EC3</v>
          </cell>
        </row>
        <row r="1308">
          <cell r="I1308" t="str">
            <v>EJE-EC2</v>
          </cell>
        </row>
        <row r="1309">
          <cell r="I1309" t="str">
            <v>EJE-EC1</v>
          </cell>
        </row>
        <row r="1310">
          <cell r="I1310" t="str">
            <v>EJE-E3</v>
          </cell>
        </row>
        <row r="1311">
          <cell r="I1311" t="str">
            <v>EJE-D6</v>
          </cell>
        </row>
        <row r="1312">
          <cell r="I1312" t="str">
            <v>EJE-E36</v>
          </cell>
        </row>
        <row r="1313">
          <cell r="I1313" t="str">
            <v>EJE-E35</v>
          </cell>
        </row>
        <row r="1314">
          <cell r="I1314" t="str">
            <v>EJE-E34</v>
          </cell>
        </row>
        <row r="1315">
          <cell r="I1315" t="str">
            <v>EJE-E33</v>
          </cell>
        </row>
        <row r="1316">
          <cell r="I1316" t="str">
            <v>EJE-D31</v>
          </cell>
        </row>
        <row r="1317">
          <cell r="I1317" t="str">
            <v>EJE-E32</v>
          </cell>
        </row>
        <row r="1318">
          <cell r="I1318" t="str">
            <v>EJE-D30</v>
          </cell>
        </row>
        <row r="1319">
          <cell r="I1319" t="str">
            <v>EJE-E24</v>
          </cell>
        </row>
        <row r="1320">
          <cell r="I1320" t="str">
            <v>EJE-E29</v>
          </cell>
        </row>
        <row r="1321">
          <cell r="I1321" t="str">
            <v>EJE-E28</v>
          </cell>
        </row>
        <row r="1322">
          <cell r="I1322" t="str">
            <v>EJE-E27</v>
          </cell>
        </row>
        <row r="1323">
          <cell r="I1323" t="str">
            <v>EJE-E26</v>
          </cell>
        </row>
        <row r="1324">
          <cell r="I1324" t="str">
            <v>EJE-E25</v>
          </cell>
        </row>
        <row r="1325">
          <cell r="I1325" t="str">
            <v>EJE-E23</v>
          </cell>
        </row>
        <row r="1326">
          <cell r="I1326" t="str">
            <v>EJE-E48</v>
          </cell>
        </row>
        <row r="1327">
          <cell r="I1327" t="str">
            <v>EJE-E47</v>
          </cell>
        </row>
        <row r="1328">
          <cell r="I1328" t="str">
            <v>EJE-E22</v>
          </cell>
        </row>
        <row r="1329">
          <cell r="I1329" t="str">
            <v>EJE-E21</v>
          </cell>
        </row>
        <row r="1330">
          <cell r="I1330" t="str">
            <v>EJE-E20</v>
          </cell>
        </row>
        <row r="1331">
          <cell r="I1331" t="str">
            <v>EJE-E19</v>
          </cell>
        </row>
        <row r="1332">
          <cell r="I1332" t="str">
            <v>EJE-E18</v>
          </cell>
        </row>
        <row r="1333">
          <cell r="I1333" t="str">
            <v>EJE-E17</v>
          </cell>
        </row>
        <row r="1334">
          <cell r="I1334" t="str">
            <v>EJE-E16</v>
          </cell>
        </row>
        <row r="1335">
          <cell r="I1335" t="str">
            <v>EJE-E15</v>
          </cell>
        </row>
        <row r="1336">
          <cell r="I1336" t="str">
            <v>EJE-E14</v>
          </cell>
        </row>
        <row r="1337">
          <cell r="I1337" t="str">
            <v>EJE-D10</v>
          </cell>
        </row>
        <row r="1338">
          <cell r="I1338" t="str">
            <v>EJE-D9</v>
          </cell>
        </row>
        <row r="1339">
          <cell r="I1339" t="str">
            <v>EJE-E60</v>
          </cell>
        </row>
        <row r="1340">
          <cell r="I1340" t="str">
            <v>EJE-D58</v>
          </cell>
        </row>
        <row r="1341">
          <cell r="I1341" t="str">
            <v>EJE-E58</v>
          </cell>
        </row>
        <row r="1342">
          <cell r="I1342" t="str">
            <v>EJE-E57</v>
          </cell>
        </row>
        <row r="1343">
          <cell r="I1343" t="str">
            <v>EJE-E56</v>
          </cell>
        </row>
        <row r="1344">
          <cell r="I1344" t="str">
            <v>EJE-D55</v>
          </cell>
        </row>
        <row r="1345">
          <cell r="I1345" t="str">
            <v>EJE-E55</v>
          </cell>
        </row>
        <row r="1346">
          <cell r="I1346" t="str">
            <v>EJE-D54</v>
          </cell>
        </row>
        <row r="1347">
          <cell r="I1347" t="str">
            <v>EJE-E54</v>
          </cell>
        </row>
        <row r="1348">
          <cell r="I1348" t="str">
            <v>EJE-E53</v>
          </cell>
        </row>
        <row r="1349">
          <cell r="I1349" t="str">
            <v>EJE-E52</v>
          </cell>
        </row>
        <row r="1350">
          <cell r="I1350" t="str">
            <v>EJE-E51</v>
          </cell>
        </row>
        <row r="1351">
          <cell r="I1351" t="str">
            <v>EJE-E50</v>
          </cell>
        </row>
        <row r="1352">
          <cell r="I1352" t="str">
            <v>EJE-E49</v>
          </cell>
        </row>
        <row r="1353">
          <cell r="I1353" t="str">
            <v>EJE-E46</v>
          </cell>
        </row>
        <row r="1354">
          <cell r="I1354" t="str">
            <v>EJE-E45</v>
          </cell>
        </row>
        <row r="1355">
          <cell r="I1355" t="str">
            <v>EJE-E44</v>
          </cell>
        </row>
        <row r="1356">
          <cell r="I1356" t="str">
            <v>EJE-D46</v>
          </cell>
        </row>
        <row r="1357">
          <cell r="I1357" t="str">
            <v>EJE-E43</v>
          </cell>
        </row>
        <row r="1358">
          <cell r="I1358" t="str">
            <v>EJE-E42</v>
          </cell>
        </row>
        <row r="1359">
          <cell r="I1359" t="str">
            <v>EJE-E41</v>
          </cell>
        </row>
        <row r="1360">
          <cell r="I1360" t="str">
            <v>EJE-E40</v>
          </cell>
        </row>
        <row r="1361">
          <cell r="I1361" t="str">
            <v>EJE-E39</v>
          </cell>
        </row>
        <row r="1362">
          <cell r="I1362" t="str">
            <v>EJE-E38</v>
          </cell>
        </row>
        <row r="1363">
          <cell r="I1363" t="str">
            <v>EJE-E37</v>
          </cell>
        </row>
        <row r="1364">
          <cell r="I1364" t="str">
            <v>EJE-D36</v>
          </cell>
        </row>
        <row r="1365">
          <cell r="I1365" t="str">
            <v>EJE-D35</v>
          </cell>
        </row>
        <row r="1366">
          <cell r="I1366" t="str">
            <v>EJE-D34</v>
          </cell>
        </row>
        <row r="1367">
          <cell r="I1367" t="str">
            <v>EJE-D14</v>
          </cell>
        </row>
        <row r="1368">
          <cell r="I1368" t="str">
            <v>EJE-D13</v>
          </cell>
        </row>
        <row r="1369">
          <cell r="I1369" t="str">
            <v>EJE-D83X</v>
          </cell>
        </row>
        <row r="1370">
          <cell r="I1370" t="str">
            <v>EJE-E83</v>
          </cell>
        </row>
        <row r="1371">
          <cell r="I1371" t="str">
            <v>EJE-E82</v>
          </cell>
        </row>
        <row r="1372">
          <cell r="I1372" t="str">
            <v>EJE-E81</v>
          </cell>
        </row>
        <row r="1373">
          <cell r="I1373" t="str">
            <v>EJE-E80</v>
          </cell>
        </row>
        <row r="1374">
          <cell r="I1374" t="str">
            <v>EJE-E79</v>
          </cell>
        </row>
        <row r="1375">
          <cell r="I1375" t="str">
            <v>EJE-D78X</v>
          </cell>
        </row>
        <row r="1376">
          <cell r="I1376" t="str">
            <v>EJE-E78</v>
          </cell>
        </row>
        <row r="1377">
          <cell r="I1377" t="str">
            <v>EJE-D37</v>
          </cell>
        </row>
        <row r="1378">
          <cell r="I1378" t="str">
            <v>EJE-E77</v>
          </cell>
        </row>
        <row r="1379">
          <cell r="I1379" t="str">
            <v>EJE-E76</v>
          </cell>
        </row>
        <row r="1380">
          <cell r="I1380" t="str">
            <v>EJE-E75</v>
          </cell>
        </row>
        <row r="1381">
          <cell r="I1381" t="str">
            <v>EJE-E74</v>
          </cell>
        </row>
        <row r="1382">
          <cell r="I1382" t="str">
            <v>EJE-E73</v>
          </cell>
        </row>
        <row r="1383">
          <cell r="I1383" t="str">
            <v>EJE-E72</v>
          </cell>
        </row>
        <row r="1384">
          <cell r="I1384" t="str">
            <v>EJE-E71</v>
          </cell>
        </row>
        <row r="1385">
          <cell r="I1385" t="str">
            <v>EJE-E70</v>
          </cell>
        </row>
        <row r="1386">
          <cell r="I1386" t="str">
            <v>EJE-E69</v>
          </cell>
        </row>
        <row r="1387">
          <cell r="I1387" t="str">
            <v>EJE-E31</v>
          </cell>
        </row>
        <row r="1388">
          <cell r="I1388" t="str">
            <v>EJE-E68</v>
          </cell>
        </row>
        <row r="1389">
          <cell r="I1389" t="str">
            <v>EJE-E67</v>
          </cell>
        </row>
        <row r="1390">
          <cell r="I1390" t="str">
            <v>EJE-E91</v>
          </cell>
        </row>
        <row r="1391">
          <cell r="I1391" t="str">
            <v>EJE-E90</v>
          </cell>
        </row>
        <row r="1392">
          <cell r="I1392" t="str">
            <v>EJE-E64</v>
          </cell>
        </row>
        <row r="1393">
          <cell r="I1393" t="str">
            <v>EJE-E63</v>
          </cell>
        </row>
        <row r="1394">
          <cell r="I1394" t="str">
            <v>EJE-E87</v>
          </cell>
        </row>
        <row r="1395">
          <cell r="I1395" t="str">
            <v>EJE-E61</v>
          </cell>
        </row>
        <row r="1396">
          <cell r="I1396" t="str">
            <v>EJE-E85</v>
          </cell>
        </row>
        <row r="1397">
          <cell r="I1397" t="str">
            <v>EJE-D59</v>
          </cell>
        </row>
        <row r="1398">
          <cell r="I1398" t="str">
            <v>EJE-E59</v>
          </cell>
        </row>
        <row r="1399">
          <cell r="I1399" t="str">
            <v>EJE-E90X</v>
          </cell>
        </row>
        <row r="1400">
          <cell r="I1400" t="str">
            <v>EJE-E89</v>
          </cell>
        </row>
        <row r="1401">
          <cell r="I1401" t="str">
            <v>EJE-E88</v>
          </cell>
        </row>
        <row r="1402">
          <cell r="I1402" t="str">
            <v>EJE-E87X</v>
          </cell>
        </row>
        <row r="1403">
          <cell r="I1403" t="str">
            <v>EJE-E86</v>
          </cell>
        </row>
        <row r="1404">
          <cell r="I1404" t="str">
            <v>EJE-E30</v>
          </cell>
        </row>
        <row r="1405">
          <cell r="I1405" t="str">
            <v>EJE-D82</v>
          </cell>
        </row>
        <row r="1406">
          <cell r="I1406" t="str">
            <v>EJE-E84</v>
          </cell>
        </row>
        <row r="1407">
          <cell r="I1407" t="str">
            <v>HAB-DEP21</v>
          </cell>
        </row>
        <row r="1408">
          <cell r="I1408" t="str">
            <v>HAB-DEP20</v>
          </cell>
        </row>
        <row r="1409">
          <cell r="I1409" t="str">
            <v>ARE-D53</v>
          </cell>
        </row>
        <row r="1410">
          <cell r="I1410" t="str">
            <v>ARE-EM5</v>
          </cell>
        </row>
        <row r="1411">
          <cell r="I1411" t="str">
            <v>ARE-EM4</v>
          </cell>
        </row>
        <row r="1412">
          <cell r="I1412" t="str">
            <v>ARE-EM3</v>
          </cell>
        </row>
        <row r="1413">
          <cell r="I1413" t="str">
            <v>ARE-EM2</v>
          </cell>
        </row>
        <row r="1414">
          <cell r="I1414" t="str">
            <v>ARE-EM1</v>
          </cell>
        </row>
        <row r="1415">
          <cell r="I1415" t="str">
            <v>ARE-EC4</v>
          </cell>
        </row>
        <row r="1416">
          <cell r="I1416" t="str">
            <v>ARE-EC3</v>
          </cell>
        </row>
        <row r="1417">
          <cell r="I1417" t="str">
            <v>ARE-EC2</v>
          </cell>
        </row>
        <row r="1418">
          <cell r="I1418" t="str">
            <v>ARE-EC1</v>
          </cell>
        </row>
        <row r="1419">
          <cell r="I1419" t="str">
            <v>PER-DEP8</v>
          </cell>
        </row>
        <row r="1420">
          <cell r="I1420" t="str">
            <v>PER-DEP3</v>
          </cell>
        </row>
        <row r="1421">
          <cell r="I1421" t="str">
            <v>PER-DEP2</v>
          </cell>
        </row>
        <row r="1422">
          <cell r="I1422" t="str">
            <v>PER-DEP018</v>
          </cell>
        </row>
        <row r="1423">
          <cell r="I1423" t="str">
            <v>PER-DEP011</v>
          </cell>
        </row>
        <row r="1424">
          <cell r="I1424" t="str">
            <v>PER-DEP010</v>
          </cell>
        </row>
        <row r="1425">
          <cell r="I1425" t="str">
            <v>PER-DEP29</v>
          </cell>
        </row>
        <row r="1426">
          <cell r="I1426" t="str">
            <v>PER-DEP22</v>
          </cell>
        </row>
        <row r="1427">
          <cell r="I1427" t="str">
            <v>PER-DEP21</v>
          </cell>
        </row>
        <row r="1428">
          <cell r="I1428" t="str">
            <v>PER-DEP40</v>
          </cell>
        </row>
        <row r="1429">
          <cell r="I1429" t="str">
            <v>PER-DEP33</v>
          </cell>
        </row>
        <row r="1430">
          <cell r="I1430" t="str">
            <v>PER-DEP32</v>
          </cell>
        </row>
        <row r="1431">
          <cell r="I1431" t="str">
            <v>PER-DEP51</v>
          </cell>
        </row>
        <row r="1432">
          <cell r="I1432" t="str">
            <v>PER-DEP44</v>
          </cell>
        </row>
        <row r="1433">
          <cell r="I1433" t="str">
            <v>PER-DEP43</v>
          </cell>
        </row>
        <row r="1434">
          <cell r="I1434" t="str">
            <v>PER-DEP55</v>
          </cell>
        </row>
        <row r="1435">
          <cell r="I1435" t="str">
            <v>PER-DEP54</v>
          </cell>
        </row>
        <row r="1436">
          <cell r="I1436" t="str">
            <v>PER-DEP15</v>
          </cell>
        </row>
        <row r="1437">
          <cell r="I1437" t="str">
            <v>ARE-D5</v>
          </cell>
        </row>
        <row r="1438">
          <cell r="I1438" t="str">
            <v>ARE-D6</v>
          </cell>
        </row>
        <row r="1439">
          <cell r="I1439" t="str">
            <v>ARE-D11</v>
          </cell>
        </row>
        <row r="1440">
          <cell r="I1440" t="str">
            <v>ARE-D12</v>
          </cell>
        </row>
        <row r="1441">
          <cell r="I1441" t="str">
            <v>ARE-D21</v>
          </cell>
        </row>
        <row r="1442">
          <cell r="I1442" t="str">
            <v>ARE-D22</v>
          </cell>
        </row>
        <row r="1443">
          <cell r="I1443" t="str">
            <v>ARE-D27</v>
          </cell>
        </row>
        <row r="1444">
          <cell r="I1444" t="str">
            <v>ARE-D28</v>
          </cell>
        </row>
        <row r="1445">
          <cell r="I1445" t="str">
            <v>ARE-D37</v>
          </cell>
        </row>
        <row r="1446">
          <cell r="I1446" t="str">
            <v>ARE-D38</v>
          </cell>
        </row>
        <row r="1447">
          <cell r="I1447" t="str">
            <v>ARE-D43</v>
          </cell>
        </row>
        <row r="1448">
          <cell r="I1448" t="str">
            <v>ARE-D44</v>
          </cell>
        </row>
        <row r="1449">
          <cell r="I1449" t="str">
            <v>ARE-D54</v>
          </cell>
        </row>
        <row r="1450">
          <cell r="I1450" t="str">
            <v>HAB-DEP01A</v>
          </cell>
        </row>
        <row r="1451">
          <cell r="I1451" t="str">
            <v>HAB-E22</v>
          </cell>
        </row>
        <row r="1452">
          <cell r="I1452" t="str">
            <v>ARE-E60</v>
          </cell>
        </row>
        <row r="1453">
          <cell r="I1453" t="str">
            <v>ARE-E59</v>
          </cell>
        </row>
        <row r="1454">
          <cell r="I1454" t="str">
            <v>ARE-E58</v>
          </cell>
        </row>
        <row r="1455">
          <cell r="I1455" t="str">
            <v>ARE-E57</v>
          </cell>
        </row>
        <row r="1456">
          <cell r="I1456" t="str">
            <v>ARE-E56</v>
          </cell>
        </row>
        <row r="1457">
          <cell r="I1457" t="str">
            <v>ARE-E55</v>
          </cell>
        </row>
        <row r="1458">
          <cell r="I1458" t="str">
            <v>ARE-E54</v>
          </cell>
        </row>
        <row r="1459">
          <cell r="I1459" t="str">
            <v>ARE-E53</v>
          </cell>
        </row>
        <row r="1460">
          <cell r="I1460" t="str">
            <v>ARE-E52</v>
          </cell>
        </row>
        <row r="1461">
          <cell r="I1461" t="str">
            <v>ARE-E51</v>
          </cell>
        </row>
        <row r="1462">
          <cell r="I1462" t="str">
            <v>ARE-E50</v>
          </cell>
        </row>
        <row r="1463">
          <cell r="I1463" t="str">
            <v>ARE-E49</v>
          </cell>
        </row>
        <row r="1464">
          <cell r="I1464" t="str">
            <v>ARE-E48</v>
          </cell>
        </row>
        <row r="1465">
          <cell r="I1465" t="str">
            <v>ARE-E47</v>
          </cell>
        </row>
        <row r="1466">
          <cell r="I1466" t="str">
            <v>ARE-E46</v>
          </cell>
        </row>
        <row r="1467">
          <cell r="I1467" t="str">
            <v>ARE-E45</v>
          </cell>
        </row>
        <row r="1468">
          <cell r="I1468" t="str">
            <v>ARE-E44</v>
          </cell>
        </row>
        <row r="1469">
          <cell r="I1469" t="str">
            <v>ARE-E43</v>
          </cell>
        </row>
        <row r="1470">
          <cell r="I1470" t="str">
            <v>ARE-E42</v>
          </cell>
        </row>
        <row r="1471">
          <cell r="I1471" t="str">
            <v>ARE-E41</v>
          </cell>
        </row>
        <row r="1472">
          <cell r="I1472" t="str">
            <v>ARE-E40</v>
          </cell>
        </row>
        <row r="1473">
          <cell r="I1473" t="str">
            <v>ARE-E39</v>
          </cell>
        </row>
        <row r="1474">
          <cell r="I1474" t="str">
            <v>ARE-E38</v>
          </cell>
        </row>
        <row r="1475">
          <cell r="I1475" t="str">
            <v>ARE-E37</v>
          </cell>
        </row>
        <row r="1476">
          <cell r="I1476" t="str">
            <v>ARE-E36</v>
          </cell>
        </row>
        <row r="1477">
          <cell r="I1477" t="str">
            <v>ARE-E35</v>
          </cell>
        </row>
        <row r="1478">
          <cell r="I1478" t="str">
            <v>ARE-E34</v>
          </cell>
        </row>
        <row r="1479">
          <cell r="I1479" t="str">
            <v>ARE-E33</v>
          </cell>
        </row>
        <row r="1480">
          <cell r="I1480" t="str">
            <v>ARE-E32</v>
          </cell>
        </row>
        <row r="1481">
          <cell r="I1481" t="str">
            <v>ARE-E31</v>
          </cell>
        </row>
        <row r="1482">
          <cell r="I1482" t="str">
            <v>ARE-E30</v>
          </cell>
        </row>
        <row r="1483">
          <cell r="I1483" t="str">
            <v>ARE-E29</v>
          </cell>
        </row>
        <row r="1484">
          <cell r="I1484" t="str">
            <v>ARE-E28</v>
          </cell>
        </row>
        <row r="1485">
          <cell r="I1485" t="str">
            <v>ARE-E27</v>
          </cell>
        </row>
        <row r="1486">
          <cell r="I1486" t="str">
            <v>ARE-E26</v>
          </cell>
        </row>
        <row r="1487">
          <cell r="I1487" t="str">
            <v>ARE-E25</v>
          </cell>
        </row>
        <row r="1488">
          <cell r="I1488" t="str">
            <v>ARE-E24</v>
          </cell>
        </row>
        <row r="1489">
          <cell r="I1489" t="str">
            <v>ARE-E23</v>
          </cell>
        </row>
        <row r="1490">
          <cell r="I1490" t="str">
            <v>ARE-E22</v>
          </cell>
        </row>
        <row r="1491">
          <cell r="I1491" t="str">
            <v>ARE-E21</v>
          </cell>
        </row>
        <row r="1492">
          <cell r="I1492" t="str">
            <v>ARE-E20</v>
          </cell>
        </row>
        <row r="1493">
          <cell r="I1493" t="str">
            <v>ARE-E19</v>
          </cell>
        </row>
        <row r="1494">
          <cell r="I1494" t="str">
            <v>ARE-E18</v>
          </cell>
        </row>
        <row r="1495">
          <cell r="I1495" t="str">
            <v>ARE-E17</v>
          </cell>
        </row>
        <row r="1496">
          <cell r="I1496" t="str">
            <v>ARE-E16</v>
          </cell>
        </row>
        <row r="1497">
          <cell r="I1497" t="str">
            <v>ARE-E15</v>
          </cell>
        </row>
        <row r="1498">
          <cell r="I1498" t="str">
            <v>ARE-E14</v>
          </cell>
        </row>
        <row r="1499">
          <cell r="I1499" t="str">
            <v>ARE-E13</v>
          </cell>
        </row>
        <row r="1500">
          <cell r="I1500" t="str">
            <v>ARE-E12</v>
          </cell>
        </row>
        <row r="1501">
          <cell r="I1501" t="str">
            <v>ARE-E11</v>
          </cell>
        </row>
        <row r="1502">
          <cell r="I1502" t="str">
            <v>ARE-E10</v>
          </cell>
        </row>
        <row r="1503">
          <cell r="I1503" t="str">
            <v>ARE-E9</v>
          </cell>
        </row>
        <row r="1504">
          <cell r="I1504" t="str">
            <v>ARE-E8</v>
          </cell>
        </row>
        <row r="1505">
          <cell r="I1505" t="str">
            <v>ARE-E7</v>
          </cell>
        </row>
        <row r="1506">
          <cell r="I1506" t="str">
            <v>ARE-E6</v>
          </cell>
        </row>
        <row r="1507">
          <cell r="I1507" t="str">
            <v>ARE-E5</v>
          </cell>
        </row>
        <row r="1508">
          <cell r="I1508" t="str">
            <v>ARE-E4</v>
          </cell>
        </row>
        <row r="1509">
          <cell r="I1509" t="str">
            <v>ARE-E3</v>
          </cell>
        </row>
        <row r="1510">
          <cell r="I1510" t="str">
            <v>ARE-E2</v>
          </cell>
        </row>
        <row r="1511">
          <cell r="I1511" t="str">
            <v>ARE-E1</v>
          </cell>
        </row>
        <row r="1512">
          <cell r="I1512" t="str">
            <v>INDP-EC-09</v>
          </cell>
        </row>
        <row r="1513">
          <cell r="I1513" t="str">
            <v>EC-07</v>
          </cell>
        </row>
        <row r="1514">
          <cell r="I1514" t="str">
            <v>INDP-EC-08</v>
          </cell>
        </row>
        <row r="1515">
          <cell r="I1515" t="str">
            <v>INDP-EC-02</v>
          </cell>
        </row>
        <row r="1516">
          <cell r="I1516" t="str">
            <v>INDP-EC-06</v>
          </cell>
        </row>
        <row r="1517">
          <cell r="I1517" t="str">
            <v>INDP-EC-01</v>
          </cell>
        </row>
        <row r="1518">
          <cell r="I1518" t="str">
            <v>INDP-EC-04</v>
          </cell>
        </row>
        <row r="1519">
          <cell r="I1519" t="str">
            <v>INDP-EC-03</v>
          </cell>
        </row>
        <row r="1520">
          <cell r="I1520" t="str">
            <v>ARE-2206</v>
          </cell>
        </row>
        <row r="1521">
          <cell r="I1521" t="str">
            <v>ARE-2205</v>
          </cell>
        </row>
        <row r="1522">
          <cell r="I1522" t="str">
            <v>ARE-2204</v>
          </cell>
        </row>
        <row r="1523">
          <cell r="I1523" t="str">
            <v>ARE-2203</v>
          </cell>
        </row>
        <row r="1524">
          <cell r="I1524" t="str">
            <v>ARE-2202</v>
          </cell>
        </row>
        <row r="1525">
          <cell r="I1525" t="str">
            <v>ARE-2201</v>
          </cell>
        </row>
        <row r="1526">
          <cell r="I1526" t="str">
            <v>ARE-2101</v>
          </cell>
        </row>
        <row r="1527">
          <cell r="I1527" t="str">
            <v>ARE-2106</v>
          </cell>
        </row>
        <row r="1528">
          <cell r="I1528" t="str">
            <v>ARE-2105</v>
          </cell>
        </row>
        <row r="1529">
          <cell r="I1529" t="str">
            <v>ARE-2104</v>
          </cell>
        </row>
        <row r="1530">
          <cell r="I1530" t="str">
            <v>ARE-2103</v>
          </cell>
        </row>
        <row r="1531">
          <cell r="I1531" t="str">
            <v>ARE-2102</v>
          </cell>
        </row>
        <row r="1532">
          <cell r="I1532" t="str">
            <v>ARE-2006</v>
          </cell>
        </row>
        <row r="1533">
          <cell r="I1533" t="str">
            <v>ARE-2005</v>
          </cell>
        </row>
        <row r="1534">
          <cell r="I1534" t="str">
            <v>ARE-2004</v>
          </cell>
        </row>
        <row r="1535">
          <cell r="I1535" t="str">
            <v>ARE-2003</v>
          </cell>
        </row>
        <row r="1536">
          <cell r="I1536" t="str">
            <v>ARE-2002</v>
          </cell>
        </row>
        <row r="1537">
          <cell r="I1537" t="str">
            <v>ARE-2001</v>
          </cell>
        </row>
        <row r="1538">
          <cell r="I1538" t="str">
            <v>ARE-1906</v>
          </cell>
        </row>
        <row r="1539">
          <cell r="I1539" t="str">
            <v>ARE-1905</v>
          </cell>
        </row>
        <row r="1540">
          <cell r="I1540" t="str">
            <v>ARE-1904</v>
          </cell>
        </row>
        <row r="1541">
          <cell r="I1541" t="str">
            <v>ARE-1903</v>
          </cell>
        </row>
        <row r="1542">
          <cell r="I1542" t="str">
            <v>ARE-1902</v>
          </cell>
        </row>
        <row r="1543">
          <cell r="I1543" t="str">
            <v>ARE-1901</v>
          </cell>
        </row>
        <row r="1544">
          <cell r="I1544" t="str">
            <v>ARE-1806</v>
          </cell>
        </row>
        <row r="1545">
          <cell r="I1545" t="str">
            <v>ARE-1805</v>
          </cell>
        </row>
        <row r="1546">
          <cell r="I1546" t="str">
            <v>ARE-1804</v>
          </cell>
        </row>
        <row r="1547">
          <cell r="I1547" t="str">
            <v>ARE-1803</v>
          </cell>
        </row>
        <row r="1548">
          <cell r="I1548" t="str">
            <v>ARE-1802</v>
          </cell>
        </row>
        <row r="1549">
          <cell r="I1549" t="str">
            <v>ARE-1801</v>
          </cell>
        </row>
        <row r="1550">
          <cell r="I1550" t="str">
            <v>ARE-1706</v>
          </cell>
        </row>
        <row r="1551">
          <cell r="I1551" t="str">
            <v>ARE-1705</v>
          </cell>
        </row>
        <row r="1552">
          <cell r="I1552" t="str">
            <v>ARE-1704</v>
          </cell>
        </row>
        <row r="1553">
          <cell r="I1553" t="str">
            <v>ARE-1703</v>
          </cell>
        </row>
        <row r="1554">
          <cell r="I1554" t="str">
            <v>ARE-1702</v>
          </cell>
        </row>
        <row r="1555">
          <cell r="I1555" t="str">
            <v>ARE-1701</v>
          </cell>
        </row>
        <row r="1556">
          <cell r="I1556" t="str">
            <v>ARE-1606</v>
          </cell>
        </row>
        <row r="1557">
          <cell r="I1557" t="str">
            <v>ARE-1605</v>
          </cell>
        </row>
        <row r="1558">
          <cell r="I1558" t="str">
            <v>ARE-1604</v>
          </cell>
        </row>
        <row r="1559">
          <cell r="I1559" t="str">
            <v>ARE-1603</v>
          </cell>
        </row>
        <row r="1560">
          <cell r="I1560" t="str">
            <v>ARE-1602</v>
          </cell>
        </row>
        <row r="1561">
          <cell r="I1561" t="str">
            <v>ARE-1601</v>
          </cell>
        </row>
        <row r="1562">
          <cell r="I1562" t="str">
            <v>ARE-1506</v>
          </cell>
        </row>
        <row r="1563">
          <cell r="I1563" t="str">
            <v>ARE-1505</v>
          </cell>
        </row>
        <row r="1564">
          <cell r="I1564" t="str">
            <v>ARE-1504</v>
          </cell>
        </row>
        <row r="1565">
          <cell r="I1565" t="str">
            <v>ARE-1503</v>
          </cell>
        </row>
        <row r="1566">
          <cell r="I1566" t="str">
            <v>ARE-1502</v>
          </cell>
        </row>
        <row r="1567">
          <cell r="I1567" t="str">
            <v>ARE-103</v>
          </cell>
        </row>
        <row r="1568">
          <cell r="I1568" t="str">
            <v>ARE-102</v>
          </cell>
        </row>
        <row r="1569">
          <cell r="I1569" t="str">
            <v>ARE-101</v>
          </cell>
        </row>
        <row r="1570">
          <cell r="I1570" t="str">
            <v>ARE-1501</v>
          </cell>
        </row>
        <row r="1571">
          <cell r="I1571" t="str">
            <v>ARE-1406</v>
          </cell>
        </row>
        <row r="1572">
          <cell r="I1572" t="str">
            <v>ARE-1405</v>
          </cell>
        </row>
        <row r="1573">
          <cell r="I1573" t="str">
            <v>ARE-1404</v>
          </cell>
        </row>
        <row r="1574">
          <cell r="I1574" t="str">
            <v>ARE-1403</v>
          </cell>
        </row>
        <row r="1575">
          <cell r="I1575" t="str">
            <v>ARE-1402</v>
          </cell>
        </row>
        <row r="1576">
          <cell r="I1576" t="str">
            <v>ARE-1401</v>
          </cell>
        </row>
        <row r="1577">
          <cell r="I1577" t="str">
            <v>ARE-1306</v>
          </cell>
        </row>
        <row r="1578">
          <cell r="I1578" t="str">
            <v>ARE-1305</v>
          </cell>
        </row>
        <row r="1579">
          <cell r="I1579" t="str">
            <v>ARE-1304</v>
          </cell>
        </row>
        <row r="1580">
          <cell r="I1580" t="str">
            <v>ARE-1303</v>
          </cell>
        </row>
        <row r="1581">
          <cell r="I1581" t="str">
            <v>ARE-1302</v>
          </cell>
        </row>
        <row r="1582">
          <cell r="I1582" t="str">
            <v>ARE-1301</v>
          </cell>
        </row>
        <row r="1583">
          <cell r="I1583" t="str">
            <v>ARE-1206</v>
          </cell>
        </row>
        <row r="1584">
          <cell r="I1584" t="str">
            <v>ARE-1205</v>
          </cell>
        </row>
        <row r="1585">
          <cell r="I1585" t="str">
            <v>ARE-1204</v>
          </cell>
        </row>
        <row r="1586">
          <cell r="I1586" t="str">
            <v>ARE-1203</v>
          </cell>
        </row>
        <row r="1587">
          <cell r="I1587" t="str">
            <v>ARE-1202</v>
          </cell>
        </row>
        <row r="1588">
          <cell r="I1588" t="str">
            <v>ARE-1201</v>
          </cell>
        </row>
        <row r="1589">
          <cell r="I1589" t="str">
            <v>ARE-1106</v>
          </cell>
        </row>
        <row r="1590">
          <cell r="I1590" t="str">
            <v>ARE-1105</v>
          </cell>
        </row>
        <row r="1591">
          <cell r="I1591" t="str">
            <v>ARE-1104</v>
          </cell>
        </row>
        <row r="1592">
          <cell r="I1592" t="str">
            <v>ARE-1103</v>
          </cell>
        </row>
        <row r="1593">
          <cell r="I1593" t="str">
            <v>ARE-1102</v>
          </cell>
        </row>
        <row r="1594">
          <cell r="I1594" t="str">
            <v>ARE-1101</v>
          </cell>
        </row>
        <row r="1595">
          <cell r="I1595" t="str">
            <v>ARE-1006</v>
          </cell>
        </row>
        <row r="1596">
          <cell r="I1596" t="str">
            <v>ARE-1005</v>
          </cell>
        </row>
        <row r="1597">
          <cell r="I1597" t="str">
            <v>ARE-1004</v>
          </cell>
        </row>
        <row r="1598">
          <cell r="I1598" t="str">
            <v>ARE-1003</v>
          </cell>
        </row>
        <row r="1599">
          <cell r="I1599" t="str">
            <v>ARE-1002</v>
          </cell>
        </row>
        <row r="1600">
          <cell r="I1600" t="str">
            <v>ARE-1001</v>
          </cell>
        </row>
        <row r="1601">
          <cell r="I1601" t="str">
            <v>ARE-906</v>
          </cell>
        </row>
        <row r="1602">
          <cell r="I1602" t="str">
            <v>ARE-905</v>
          </cell>
        </row>
        <row r="1603">
          <cell r="I1603" t="str">
            <v>ARE-904</v>
          </cell>
        </row>
        <row r="1604">
          <cell r="I1604" t="str">
            <v>ARE-903</v>
          </cell>
        </row>
        <row r="1605">
          <cell r="I1605" t="str">
            <v>ARE-902</v>
          </cell>
        </row>
        <row r="1606">
          <cell r="I1606" t="str">
            <v>ARE-901</v>
          </cell>
        </row>
        <row r="1607">
          <cell r="I1607" t="str">
            <v>ARE-806</v>
          </cell>
        </row>
        <row r="1608">
          <cell r="I1608" t="str">
            <v>ARE-805</v>
          </cell>
        </row>
        <row r="1609">
          <cell r="I1609" t="str">
            <v>ARE-804</v>
          </cell>
        </row>
        <row r="1610">
          <cell r="I1610" t="str">
            <v>ARE-803</v>
          </cell>
        </row>
        <row r="1611">
          <cell r="I1611" t="str">
            <v>ARE-802</v>
          </cell>
        </row>
        <row r="1612">
          <cell r="I1612" t="str">
            <v>ARE-801</v>
          </cell>
        </row>
        <row r="1613">
          <cell r="I1613" t="str">
            <v>ARE-706</v>
          </cell>
        </row>
        <row r="1614">
          <cell r="I1614" t="str">
            <v>ARE-705</v>
          </cell>
        </row>
        <row r="1615">
          <cell r="I1615" t="str">
            <v>ARE-704</v>
          </cell>
        </row>
        <row r="1616">
          <cell r="I1616" t="str">
            <v>ARE-703</v>
          </cell>
        </row>
        <row r="1617">
          <cell r="I1617" t="str">
            <v>ARE-702</v>
          </cell>
        </row>
        <row r="1618">
          <cell r="I1618" t="str">
            <v>ARE-701</v>
          </cell>
        </row>
        <row r="1619">
          <cell r="I1619" t="str">
            <v>ARE-606</v>
          </cell>
        </row>
        <row r="1620">
          <cell r="I1620" t="str">
            <v>ARE-605</v>
          </cell>
        </row>
        <row r="1621">
          <cell r="I1621" t="str">
            <v>ARE-604</v>
          </cell>
        </row>
        <row r="1622">
          <cell r="I1622" t="str">
            <v>ARE-603</v>
          </cell>
        </row>
        <row r="1623">
          <cell r="I1623" t="str">
            <v>ARE-602</v>
          </cell>
        </row>
        <row r="1624">
          <cell r="I1624" t="str">
            <v>ARE-601</v>
          </cell>
        </row>
        <row r="1625">
          <cell r="I1625" t="str">
            <v>ARE-506</v>
          </cell>
        </row>
        <row r="1626">
          <cell r="I1626" t="str">
            <v>ARE-505</v>
          </cell>
        </row>
        <row r="1627">
          <cell r="I1627" t="str">
            <v>ARE-504</v>
          </cell>
        </row>
        <row r="1628">
          <cell r="I1628" t="str">
            <v>ARE-503</v>
          </cell>
        </row>
        <row r="1629">
          <cell r="I1629" t="str">
            <v>ARE-502</v>
          </cell>
        </row>
        <row r="1630">
          <cell r="I1630" t="str">
            <v>ARE-501</v>
          </cell>
        </row>
        <row r="1631">
          <cell r="I1631" t="str">
            <v>ARE-406</v>
          </cell>
        </row>
        <row r="1632">
          <cell r="I1632" t="str">
            <v>ARE-405</v>
          </cell>
        </row>
        <row r="1633">
          <cell r="I1633" t="str">
            <v>ARE-404</v>
          </cell>
        </row>
        <row r="1634">
          <cell r="I1634" t="str">
            <v>ARE-403</v>
          </cell>
        </row>
        <row r="1635">
          <cell r="I1635" t="str">
            <v>ARE-402</v>
          </cell>
        </row>
        <row r="1636">
          <cell r="I1636" t="str">
            <v>ARE-401</v>
          </cell>
        </row>
        <row r="1637">
          <cell r="I1637" t="str">
            <v>ARE-306</v>
          </cell>
        </row>
        <row r="1638">
          <cell r="I1638" t="str">
            <v>ARE-305</v>
          </cell>
        </row>
        <row r="1639">
          <cell r="I1639" t="str">
            <v>ARE-304</v>
          </cell>
        </row>
        <row r="1640">
          <cell r="I1640" t="str">
            <v>ARE-303</v>
          </cell>
        </row>
        <row r="1641">
          <cell r="I1641" t="str">
            <v>ARE-302</v>
          </cell>
        </row>
        <row r="1642">
          <cell r="I1642" t="str">
            <v>ARE-301</v>
          </cell>
        </row>
        <row r="1643">
          <cell r="I1643" t="str">
            <v>ARE-206</v>
          </cell>
        </row>
        <row r="1644">
          <cell r="I1644" t="str">
            <v>ARE-205</v>
          </cell>
        </row>
        <row r="1645">
          <cell r="I1645" t="str">
            <v>ARE-204</v>
          </cell>
        </row>
        <row r="1646">
          <cell r="I1646" t="str">
            <v>ARE-203</v>
          </cell>
        </row>
        <row r="1647">
          <cell r="I1647" t="str">
            <v>ARE-202</v>
          </cell>
        </row>
        <row r="1648">
          <cell r="I1648" t="str">
            <v>ARE-201</v>
          </cell>
        </row>
        <row r="1649">
          <cell r="I1649" t="str">
            <v>HAB-ECDISC</v>
          </cell>
        </row>
        <row r="1650">
          <cell r="I1650" t="str">
            <v>INDP-LC04</v>
          </cell>
        </row>
        <row r="1651">
          <cell r="I1651" t="str">
            <v>PETIT-1706</v>
          </cell>
        </row>
        <row r="1652">
          <cell r="I1652" t="str">
            <v>PETIT-1606</v>
          </cell>
        </row>
        <row r="1653">
          <cell r="I1653" t="str">
            <v>PETIT-1506</v>
          </cell>
        </row>
        <row r="1654">
          <cell r="I1654" t="str">
            <v>PETIT-1406</v>
          </cell>
        </row>
        <row r="1655">
          <cell r="I1655" t="str">
            <v>PETIT-1306</v>
          </cell>
        </row>
        <row r="1656">
          <cell r="I1656" t="str">
            <v>PETIT-1206</v>
          </cell>
        </row>
        <row r="1657">
          <cell r="I1657" t="str">
            <v>PETIT-1106</v>
          </cell>
        </row>
        <row r="1658">
          <cell r="I1658" t="str">
            <v>PETIT-1006</v>
          </cell>
        </row>
        <row r="1659">
          <cell r="I1659" t="str">
            <v>PETIT-906</v>
          </cell>
        </row>
        <row r="1660">
          <cell r="I1660" t="str">
            <v>PETIT-806</v>
          </cell>
        </row>
        <row r="1661">
          <cell r="I1661" t="str">
            <v>PETIT-706</v>
          </cell>
        </row>
        <row r="1662">
          <cell r="I1662" t="str">
            <v>PETIT-606</v>
          </cell>
        </row>
        <row r="1663">
          <cell r="I1663" t="str">
            <v>PETIT-506</v>
          </cell>
        </row>
        <row r="1664">
          <cell r="I1664" t="str">
            <v>PETIT-406</v>
          </cell>
        </row>
        <row r="1665">
          <cell r="I1665" t="str">
            <v>PETIT-306</v>
          </cell>
        </row>
        <row r="1666">
          <cell r="I1666" t="str">
            <v>PETIT-206</v>
          </cell>
        </row>
        <row r="1667">
          <cell r="I1667" t="str">
            <v>HAB-DEPT11</v>
          </cell>
        </row>
        <row r="1668">
          <cell r="I1668" t="str">
            <v>HAB-DPT-16</v>
          </cell>
        </row>
        <row r="1669">
          <cell r="I1669" t="str">
            <v>HAB-DPT-15</v>
          </cell>
        </row>
        <row r="1670">
          <cell r="I1670" t="str">
            <v>DPT-14</v>
          </cell>
        </row>
        <row r="1671">
          <cell r="I1671" t="str">
            <v>HAB-DPT-13</v>
          </cell>
        </row>
        <row r="1672">
          <cell r="I1672" t="str">
            <v>HAB-DPT-12</v>
          </cell>
        </row>
        <row r="1673">
          <cell r="I1673" t="str">
            <v>HAB-DPT10</v>
          </cell>
        </row>
        <row r="1674">
          <cell r="I1674" t="str">
            <v>HAB-DPT09</v>
          </cell>
        </row>
        <row r="1675">
          <cell r="I1675" t="str">
            <v>HAB-DPT9</v>
          </cell>
        </row>
        <row r="1676">
          <cell r="I1676" t="str">
            <v>HAB-DPT7</v>
          </cell>
        </row>
        <row r="1677">
          <cell r="I1677" t="str">
            <v>HAB-DPT6</v>
          </cell>
        </row>
        <row r="1678">
          <cell r="I1678" t="str">
            <v>HAB-DPT5</v>
          </cell>
        </row>
        <row r="1679">
          <cell r="I1679" t="str">
            <v>HAB-DPT4</v>
          </cell>
        </row>
        <row r="1680">
          <cell r="I1680" t="str">
            <v>HAB-DPT3</v>
          </cell>
        </row>
        <row r="1681">
          <cell r="I1681" t="str">
            <v>HAB-DPT2</v>
          </cell>
        </row>
        <row r="1682">
          <cell r="I1682" t="str">
            <v>HAB-DPT1</v>
          </cell>
        </row>
        <row r="1683">
          <cell r="I1683" t="str">
            <v>INDP-LC03</v>
          </cell>
        </row>
        <row r="1684">
          <cell r="I1684" t="str">
            <v>INDP-LC02</v>
          </cell>
        </row>
        <row r="1685">
          <cell r="I1685" t="str">
            <v>INDP-LC01</v>
          </cell>
        </row>
        <row r="1686">
          <cell r="I1686" t="str">
            <v>ICON-L01</v>
          </cell>
        </row>
        <row r="1687">
          <cell r="I1687" t="str">
            <v>PETIT-DPT02</v>
          </cell>
        </row>
        <row r="1688">
          <cell r="I1688" t="str">
            <v>PETIT-DPT33</v>
          </cell>
        </row>
        <row r="1689">
          <cell r="I1689" t="str">
            <v>PETIT-DPT25</v>
          </cell>
        </row>
        <row r="1690">
          <cell r="I1690" t="str">
            <v>PETIT-DPT19</v>
          </cell>
        </row>
        <row r="1691">
          <cell r="I1691" t="str">
            <v>PETIT-DPT11</v>
          </cell>
        </row>
        <row r="1692">
          <cell r="I1692" t="str">
            <v>PETIT-DPT06</v>
          </cell>
        </row>
        <row r="1693">
          <cell r="I1693" t="str">
            <v>PETIT-ECDISC02</v>
          </cell>
        </row>
        <row r="1694">
          <cell r="I1694" t="str">
            <v>PETIT-V-14</v>
          </cell>
        </row>
        <row r="1695">
          <cell r="I1695" t="str">
            <v>PETIT-1701</v>
          </cell>
        </row>
        <row r="1696">
          <cell r="I1696" t="str">
            <v>PETIT-V-40</v>
          </cell>
        </row>
        <row r="1697">
          <cell r="I1697" t="str">
            <v>PETIT-V-39</v>
          </cell>
        </row>
        <row r="1698">
          <cell r="I1698" t="str">
            <v>PETIT-V-38</v>
          </cell>
        </row>
        <row r="1699">
          <cell r="I1699" t="str">
            <v>PETIT-V-37</v>
          </cell>
        </row>
        <row r="1700">
          <cell r="I1700" t="str">
            <v>PETIT-V-36</v>
          </cell>
        </row>
        <row r="1701">
          <cell r="I1701" t="str">
            <v>PETIT-V-35</v>
          </cell>
        </row>
        <row r="1702">
          <cell r="I1702" t="str">
            <v>PETIT-V-34</v>
          </cell>
        </row>
        <row r="1703">
          <cell r="I1703" t="str">
            <v>PETIT-V-33</v>
          </cell>
        </row>
        <row r="1704">
          <cell r="I1704" t="str">
            <v>PETIT-V-32</v>
          </cell>
        </row>
        <row r="1705">
          <cell r="I1705" t="str">
            <v>PETIT-V-31</v>
          </cell>
        </row>
        <row r="1706">
          <cell r="I1706" t="str">
            <v>PETIT-V-30</v>
          </cell>
        </row>
        <row r="1707">
          <cell r="I1707" t="str">
            <v>PETIT-V-29</v>
          </cell>
        </row>
        <row r="1708">
          <cell r="I1708" t="str">
            <v>PETIT-V-28</v>
          </cell>
        </row>
        <row r="1709">
          <cell r="I1709" t="str">
            <v>PETIT-V-27</v>
          </cell>
        </row>
        <row r="1710">
          <cell r="I1710" t="str">
            <v>PETIT-V-26</v>
          </cell>
        </row>
        <row r="1711">
          <cell r="I1711" t="str">
            <v>PETIT-V-25</v>
          </cell>
        </row>
        <row r="1712">
          <cell r="I1712" t="str">
            <v>PETIT-V-24</v>
          </cell>
        </row>
        <row r="1713">
          <cell r="I1713" t="str">
            <v>PETIT-V-23</v>
          </cell>
        </row>
        <row r="1714">
          <cell r="I1714" t="str">
            <v>PETIT-V-22</v>
          </cell>
        </row>
        <row r="1715">
          <cell r="I1715" t="str">
            <v>PETIT-V-21</v>
          </cell>
        </row>
        <row r="1716">
          <cell r="I1716" t="str">
            <v>PETIT-V-20</v>
          </cell>
        </row>
        <row r="1717">
          <cell r="I1717" t="str">
            <v>PETIT-V-19</v>
          </cell>
        </row>
        <row r="1718">
          <cell r="I1718" t="str">
            <v>PETIT-V-18</v>
          </cell>
        </row>
        <row r="1719">
          <cell r="I1719" t="str">
            <v>PETIT-V-17</v>
          </cell>
        </row>
        <row r="1720">
          <cell r="I1720" t="str">
            <v>PETIT-V-16</v>
          </cell>
        </row>
        <row r="1721">
          <cell r="I1721" t="str">
            <v>PETIT-V-15</v>
          </cell>
        </row>
        <row r="1722">
          <cell r="I1722" t="str">
            <v>PETIT-V-13</v>
          </cell>
        </row>
        <row r="1723">
          <cell r="I1723" t="str">
            <v>PETIT-V-12</v>
          </cell>
        </row>
        <row r="1724">
          <cell r="I1724" t="str">
            <v>PETIT-V-11</v>
          </cell>
        </row>
        <row r="1725">
          <cell r="I1725" t="str">
            <v>PETIT-V-10</v>
          </cell>
        </row>
        <row r="1726">
          <cell r="I1726" t="str">
            <v>PETIT-V-09</v>
          </cell>
        </row>
        <row r="1727">
          <cell r="I1727" t="str">
            <v>PETIT-V-08</v>
          </cell>
        </row>
        <row r="1728">
          <cell r="I1728" t="str">
            <v>PETIT-V-07</v>
          </cell>
        </row>
        <row r="1729">
          <cell r="I1729" t="str">
            <v>PETIT-V-06</v>
          </cell>
        </row>
        <row r="1730">
          <cell r="I1730" t="str">
            <v>PETIT-V-05</v>
          </cell>
        </row>
        <row r="1731">
          <cell r="I1731" t="str">
            <v>PETIT-V-04</v>
          </cell>
        </row>
        <row r="1732">
          <cell r="I1732" t="str">
            <v>PETIT-V-03</v>
          </cell>
        </row>
        <row r="1733">
          <cell r="I1733" t="str">
            <v>PETIT-V-02</v>
          </cell>
        </row>
        <row r="1734">
          <cell r="I1734" t="str">
            <v>PETIT-V-01</v>
          </cell>
        </row>
        <row r="1735">
          <cell r="I1735" t="str">
            <v>PETIT-C-06</v>
          </cell>
        </row>
        <row r="1736">
          <cell r="I1736" t="str">
            <v>PETIT-C-05</v>
          </cell>
        </row>
        <row r="1737">
          <cell r="I1737" t="str">
            <v>PETIT-C-04</v>
          </cell>
        </row>
        <row r="1738">
          <cell r="I1738" t="str">
            <v>PETIT-C-03</v>
          </cell>
        </row>
        <row r="1739">
          <cell r="I1739" t="str">
            <v>PETIT-103</v>
          </cell>
        </row>
        <row r="1740">
          <cell r="I1740" t="str">
            <v>PETIT-102</v>
          </cell>
        </row>
        <row r="1741">
          <cell r="I1741" t="str">
            <v>PETIT-101</v>
          </cell>
        </row>
        <row r="1742">
          <cell r="I1742" t="str">
            <v>PETIT-1705</v>
          </cell>
        </row>
        <row r="1743">
          <cell r="I1743" t="str">
            <v>PETIT-1605</v>
          </cell>
        </row>
        <row r="1744">
          <cell r="I1744" t="str">
            <v>PETIT-1505</v>
          </cell>
        </row>
        <row r="1745">
          <cell r="I1745" t="str">
            <v>PETIT-1405</v>
          </cell>
        </row>
        <row r="1746">
          <cell r="I1746" t="str">
            <v>PETIT-1305</v>
          </cell>
        </row>
        <row r="1747">
          <cell r="I1747" t="str">
            <v>PETIT-1205</v>
          </cell>
        </row>
        <row r="1748">
          <cell r="I1748" t="str">
            <v>PETIT-1105</v>
          </cell>
        </row>
        <row r="1749">
          <cell r="I1749" t="str">
            <v>PETIT-1005</v>
          </cell>
        </row>
        <row r="1750">
          <cell r="I1750" t="str">
            <v>PETIT-905</v>
          </cell>
        </row>
        <row r="1751">
          <cell r="I1751" t="str">
            <v>PETIT-805</v>
          </cell>
        </row>
        <row r="1752">
          <cell r="I1752" t="str">
            <v>PETIT-705</v>
          </cell>
        </row>
        <row r="1753">
          <cell r="I1753" t="str">
            <v>PETIT-605</v>
          </cell>
        </row>
        <row r="1754">
          <cell r="I1754" t="str">
            <v>PETIT-505</v>
          </cell>
        </row>
        <row r="1755">
          <cell r="I1755" t="str">
            <v>PETIT-405</v>
          </cell>
        </row>
        <row r="1756">
          <cell r="I1756" t="str">
            <v>PETIT-305</v>
          </cell>
        </row>
        <row r="1757">
          <cell r="I1757" t="str">
            <v>PETIT-402</v>
          </cell>
        </row>
        <row r="1758">
          <cell r="I1758" t="str">
            <v>PETIT-205</v>
          </cell>
        </row>
        <row r="1759">
          <cell r="I1759" t="str">
            <v>PETIT-1704</v>
          </cell>
        </row>
        <row r="1760">
          <cell r="I1760" t="str">
            <v>PETIT-1604</v>
          </cell>
        </row>
        <row r="1761">
          <cell r="I1761" t="str">
            <v>PETIT-1504</v>
          </cell>
        </row>
        <row r="1762">
          <cell r="I1762" t="str">
            <v>PETIT-1404</v>
          </cell>
        </row>
        <row r="1763">
          <cell r="I1763" t="str">
            <v>PETIT-1304</v>
          </cell>
        </row>
        <row r="1764">
          <cell r="I1764" t="str">
            <v>PETIT-1204</v>
          </cell>
        </row>
        <row r="1765">
          <cell r="I1765" t="str">
            <v>PETIT-1104</v>
          </cell>
        </row>
        <row r="1766">
          <cell r="I1766" t="str">
            <v>PETIT-1004</v>
          </cell>
        </row>
        <row r="1767">
          <cell r="I1767" t="str">
            <v>PETIT-904</v>
          </cell>
        </row>
        <row r="1768">
          <cell r="I1768" t="str">
            <v>PETIT-804</v>
          </cell>
        </row>
        <row r="1769">
          <cell r="I1769" t="str">
            <v>PETIT-704</v>
          </cell>
        </row>
        <row r="1770">
          <cell r="I1770" t="str">
            <v>PETIT-604</v>
          </cell>
        </row>
        <row r="1771">
          <cell r="I1771" t="str">
            <v>PETIT-504</v>
          </cell>
        </row>
        <row r="1772">
          <cell r="I1772" t="str">
            <v>PETIT-404</v>
          </cell>
        </row>
        <row r="1773">
          <cell r="I1773" t="str">
            <v>PETIT-304</v>
          </cell>
        </row>
        <row r="1774">
          <cell r="I1774" t="str">
            <v>PETIT-204</v>
          </cell>
        </row>
        <row r="1775">
          <cell r="I1775" t="str">
            <v>PETIT-1703</v>
          </cell>
        </row>
        <row r="1776">
          <cell r="I1776" t="str">
            <v>PETIT-1603</v>
          </cell>
        </row>
        <row r="1777">
          <cell r="I1777" t="str">
            <v>PETIT-1503</v>
          </cell>
        </row>
        <row r="1778">
          <cell r="I1778" t="str">
            <v>PETIT-1403</v>
          </cell>
        </row>
        <row r="1779">
          <cell r="I1779" t="str">
            <v>PETIT-1303</v>
          </cell>
        </row>
        <row r="1780">
          <cell r="I1780" t="str">
            <v>PETIT-1203</v>
          </cell>
        </row>
        <row r="1781">
          <cell r="I1781" t="str">
            <v>PETIT-1103</v>
          </cell>
        </row>
        <row r="1782">
          <cell r="I1782" t="str">
            <v>PETIT-1003</v>
          </cell>
        </row>
        <row r="1783">
          <cell r="I1783" t="str">
            <v>PETIT-903</v>
          </cell>
        </row>
        <row r="1784">
          <cell r="I1784" t="str">
            <v>PETIT-803</v>
          </cell>
        </row>
        <row r="1785">
          <cell r="I1785" t="str">
            <v>PETIT-703</v>
          </cell>
        </row>
        <row r="1786">
          <cell r="I1786" t="str">
            <v>PETIT-603</v>
          </cell>
        </row>
        <row r="1787">
          <cell r="I1787" t="str">
            <v>PETIT-503</v>
          </cell>
        </row>
        <row r="1788">
          <cell r="I1788" t="str">
            <v>PETIT-403</v>
          </cell>
        </row>
        <row r="1789">
          <cell r="I1789" t="str">
            <v>PETIT-303</v>
          </cell>
        </row>
        <row r="1790">
          <cell r="I1790" t="str">
            <v>PETIT-203</v>
          </cell>
        </row>
        <row r="1791">
          <cell r="I1791" t="str">
            <v>PETIT-1702</v>
          </cell>
        </row>
        <row r="1792">
          <cell r="I1792" t="str">
            <v>PETIT-1602</v>
          </cell>
        </row>
        <row r="1793">
          <cell r="I1793" t="str">
            <v>PETIT-1502</v>
          </cell>
        </row>
        <row r="1794">
          <cell r="I1794" t="str">
            <v>PETIT-1402</v>
          </cell>
        </row>
        <row r="1795">
          <cell r="I1795" t="str">
            <v>PETIT-1302</v>
          </cell>
        </row>
        <row r="1796">
          <cell r="I1796" t="str">
            <v>PETIT-1202</v>
          </cell>
        </row>
        <row r="1797">
          <cell r="I1797" t="str">
            <v>PETIT-1102</v>
          </cell>
        </row>
        <row r="1798">
          <cell r="I1798" t="str">
            <v>PETIT-1002</v>
          </cell>
        </row>
        <row r="1799">
          <cell r="I1799" t="str">
            <v>PETIT-902</v>
          </cell>
        </row>
        <row r="1800">
          <cell r="I1800" t="str">
            <v>PETIT-802</v>
          </cell>
        </row>
        <row r="1801">
          <cell r="I1801" t="str">
            <v>PETIT-702</v>
          </cell>
        </row>
        <row r="1802">
          <cell r="I1802" t="str">
            <v>PETIT-602</v>
          </cell>
        </row>
        <row r="1803">
          <cell r="I1803" t="str">
            <v>PETIT-502</v>
          </cell>
        </row>
        <row r="1804">
          <cell r="I1804" t="str">
            <v>PETIT-302</v>
          </cell>
        </row>
        <row r="1805">
          <cell r="I1805" t="str">
            <v>PETIT-202</v>
          </cell>
        </row>
        <row r="1806">
          <cell r="I1806" t="str">
            <v>PETIT-C-01</v>
          </cell>
        </row>
        <row r="1807">
          <cell r="I1807" t="str">
            <v>PETIT-1601</v>
          </cell>
        </row>
        <row r="1808">
          <cell r="I1808" t="str">
            <v>PETIT-1501</v>
          </cell>
        </row>
        <row r="1809">
          <cell r="I1809" t="str">
            <v>PETIT-1401</v>
          </cell>
        </row>
        <row r="1810">
          <cell r="I1810" t="str">
            <v>PETIT-1301</v>
          </cell>
        </row>
        <row r="1811">
          <cell r="I1811" t="str">
            <v>PETIT-1201</v>
          </cell>
        </row>
        <row r="1812">
          <cell r="I1812" t="str">
            <v>PETIT-1101</v>
          </cell>
        </row>
        <row r="1813">
          <cell r="I1813" t="str">
            <v>PETIT-1001</v>
          </cell>
        </row>
        <row r="1814">
          <cell r="I1814" t="str">
            <v>PETIT-901</v>
          </cell>
        </row>
        <row r="1815">
          <cell r="I1815" t="str">
            <v>PETIT-801</v>
          </cell>
        </row>
        <row r="1816">
          <cell r="I1816" t="str">
            <v>PETIT-701</v>
          </cell>
        </row>
        <row r="1817">
          <cell r="I1817" t="str">
            <v>PETIT-601</v>
          </cell>
        </row>
        <row r="1818">
          <cell r="I1818" t="str">
            <v>PETIT-501</v>
          </cell>
        </row>
        <row r="1819">
          <cell r="I1819" t="str">
            <v>PETIT-401</v>
          </cell>
        </row>
        <row r="1820">
          <cell r="I1820" t="str">
            <v>PETIT-301</v>
          </cell>
        </row>
        <row r="1821">
          <cell r="I1821" t="str">
            <v>PETIT-201</v>
          </cell>
        </row>
        <row r="1822">
          <cell r="I1822" t="str">
            <v>PER-2104</v>
          </cell>
        </row>
        <row r="1823">
          <cell r="I1823" t="str">
            <v>PER-1903</v>
          </cell>
        </row>
        <row r="1824">
          <cell r="I1824" t="str">
            <v>PER-1804</v>
          </cell>
        </row>
        <row r="1825">
          <cell r="I1825" t="str">
            <v>PER-1604</v>
          </cell>
        </row>
        <row r="1826">
          <cell r="I1826" t="str">
            <v>PER-1504</v>
          </cell>
        </row>
        <row r="1827">
          <cell r="I1827" t="str">
            <v>PER-1404</v>
          </cell>
        </row>
        <row r="1828">
          <cell r="I1828" t="str">
            <v>PER-1303</v>
          </cell>
        </row>
        <row r="1829">
          <cell r="I1829" t="str">
            <v>PER-1203</v>
          </cell>
        </row>
        <row r="1830">
          <cell r="I1830" t="str">
            <v>PER-1004</v>
          </cell>
        </row>
        <row r="1831">
          <cell r="I1831" t="str">
            <v>PER-902</v>
          </cell>
        </row>
        <row r="1832">
          <cell r="I1832" t="str">
            <v>PER-802</v>
          </cell>
        </row>
        <row r="1833">
          <cell r="I1833" t="str">
            <v>PER-704</v>
          </cell>
        </row>
        <row r="1834">
          <cell r="I1834" t="str">
            <v>PER-603</v>
          </cell>
        </row>
        <row r="1835">
          <cell r="I1835" t="str">
            <v>PER-502</v>
          </cell>
        </row>
        <row r="1836">
          <cell r="I1836" t="str">
            <v>PER-404</v>
          </cell>
        </row>
        <row r="1837">
          <cell r="I1837" t="str">
            <v>PER-303</v>
          </cell>
        </row>
        <row r="1838">
          <cell r="I1838" t="str">
            <v>PER-203</v>
          </cell>
        </row>
        <row r="1839">
          <cell r="I1839" t="str">
            <v>INDP-B2-E-21</v>
          </cell>
        </row>
        <row r="1840">
          <cell r="I1840" t="str">
            <v>PER-DEP16</v>
          </cell>
        </row>
        <row r="1841">
          <cell r="I1841" t="str">
            <v>PER-DEP12</v>
          </cell>
        </row>
        <row r="1842">
          <cell r="I1842" t="str">
            <v>PER-DEP11</v>
          </cell>
        </row>
        <row r="1843">
          <cell r="I1843" t="str">
            <v>PER-DEP10</v>
          </cell>
        </row>
        <row r="1844">
          <cell r="I1844" t="str">
            <v>PER-DEP13</v>
          </cell>
        </row>
        <row r="1845">
          <cell r="I1845" t="str">
            <v>PER-DEP14</v>
          </cell>
        </row>
        <row r="1846">
          <cell r="I1846" t="str">
            <v>PER-DEP09</v>
          </cell>
        </row>
        <row r="1847">
          <cell r="I1847" t="str">
            <v>PER-DEP08</v>
          </cell>
        </row>
        <row r="1848">
          <cell r="I1848" t="str">
            <v>PER-DEP07</v>
          </cell>
        </row>
        <row r="1849">
          <cell r="I1849" t="str">
            <v>PER-DEP06</v>
          </cell>
        </row>
        <row r="1850">
          <cell r="I1850" t="str">
            <v>PER-DEP05</v>
          </cell>
        </row>
        <row r="1851">
          <cell r="I1851" t="str">
            <v>PER-DEP04</v>
          </cell>
        </row>
        <row r="1852">
          <cell r="I1852" t="str">
            <v>PER-DEP03</v>
          </cell>
        </row>
        <row r="1853">
          <cell r="I1853" t="str">
            <v>PER-DEP02</v>
          </cell>
        </row>
        <row r="1854">
          <cell r="I1854" t="str">
            <v>PER-DEP01</v>
          </cell>
        </row>
        <row r="1855">
          <cell r="I1855" t="str">
            <v>DDM-DEP08</v>
          </cell>
        </row>
        <row r="1856">
          <cell r="I1856" t="str">
            <v>DDM-DEP07</v>
          </cell>
        </row>
        <row r="1857">
          <cell r="I1857" t="str">
            <v>DDM-DEP06</v>
          </cell>
        </row>
        <row r="1858">
          <cell r="I1858" t="str">
            <v>DDM-DEP06A</v>
          </cell>
        </row>
        <row r="1859">
          <cell r="I1859" t="str">
            <v>DDM-DEP05</v>
          </cell>
        </row>
        <row r="1860">
          <cell r="I1860" t="str">
            <v>DDM-DEP04</v>
          </cell>
        </row>
        <row r="1861">
          <cell r="I1861" t="str">
            <v>DDM-DEP03</v>
          </cell>
        </row>
        <row r="1862">
          <cell r="I1862" t="str">
            <v>DDM-DEP02</v>
          </cell>
        </row>
        <row r="1863">
          <cell r="I1863" t="str">
            <v>DDM-DEP01</v>
          </cell>
        </row>
        <row r="1864">
          <cell r="I1864" t="str">
            <v>DDM-LC02</v>
          </cell>
        </row>
        <row r="1865">
          <cell r="I1865" t="str">
            <v>DDM-D50</v>
          </cell>
        </row>
        <row r="1866">
          <cell r="I1866" t="str">
            <v>DDM-D48</v>
          </cell>
        </row>
        <row r="1867">
          <cell r="I1867" t="str">
            <v>DDM-D39</v>
          </cell>
        </row>
        <row r="1868">
          <cell r="I1868" t="str">
            <v>DDM-D37</v>
          </cell>
        </row>
        <row r="1869">
          <cell r="I1869" t="str">
            <v>DDM-D28</v>
          </cell>
        </row>
        <row r="1870">
          <cell r="I1870" t="str">
            <v>DDM-D15</v>
          </cell>
        </row>
        <row r="1871">
          <cell r="I1871" t="str">
            <v>DDM-D04</v>
          </cell>
        </row>
        <row r="1872">
          <cell r="I1872" t="str">
            <v>DDM-D26</v>
          </cell>
        </row>
        <row r="1873">
          <cell r="I1873" t="str">
            <v>HAB-DEP05</v>
          </cell>
        </row>
        <row r="1874">
          <cell r="I1874" t="str">
            <v>HAB-DEP08</v>
          </cell>
        </row>
        <row r="1875">
          <cell r="I1875" t="str">
            <v>HAB-DEP07</v>
          </cell>
        </row>
        <row r="1876">
          <cell r="I1876" t="str">
            <v>HAB-DEP06</v>
          </cell>
        </row>
        <row r="1877">
          <cell r="I1877" t="str">
            <v>EVVISITA2</v>
          </cell>
        </row>
        <row r="1878">
          <cell r="I1878" t="str">
            <v>EVVISITA1</v>
          </cell>
        </row>
        <row r="1879">
          <cell r="I1879" t="str">
            <v>LOC-EC04</v>
          </cell>
        </row>
        <row r="1880">
          <cell r="I1880" t="str">
            <v>LOC-EC03</v>
          </cell>
        </row>
        <row r="1881">
          <cell r="I1881" t="str">
            <v>LOC-EC02</v>
          </cell>
        </row>
        <row r="1882">
          <cell r="I1882" t="str">
            <v>LOC-LC04</v>
          </cell>
        </row>
        <row r="1883">
          <cell r="I1883" t="str">
            <v>LOC-LC02</v>
          </cell>
        </row>
        <row r="1884">
          <cell r="I1884" t="str">
            <v>LOC-LC01</v>
          </cell>
        </row>
        <row r="1885">
          <cell r="I1885" t="str">
            <v>HAB-D70</v>
          </cell>
        </row>
        <row r="1886">
          <cell r="I1886" t="str">
            <v>HAB-DEP13</v>
          </cell>
        </row>
        <row r="1887">
          <cell r="I1887" t="str">
            <v>HAB-DEP19</v>
          </cell>
        </row>
        <row r="1888">
          <cell r="I1888" t="str">
            <v>HAB-DEP17</v>
          </cell>
        </row>
        <row r="1889">
          <cell r="I1889" t="str">
            <v>HAB-DEP16</v>
          </cell>
        </row>
        <row r="1890">
          <cell r="I1890" t="str">
            <v>HAB-DEP14</v>
          </cell>
        </row>
        <row r="1891">
          <cell r="I1891" t="str">
            <v>HAB-DEP09A</v>
          </cell>
        </row>
        <row r="1892">
          <cell r="I1892" t="str">
            <v>HAB-DPT12</v>
          </cell>
        </row>
        <row r="1893">
          <cell r="I1893" t="str">
            <v>HAB-DEP11</v>
          </cell>
        </row>
        <row r="1894">
          <cell r="I1894" t="str">
            <v>HAB-DEP10</v>
          </cell>
        </row>
        <row r="1895">
          <cell r="I1895" t="str">
            <v>HAB-D58</v>
          </cell>
        </row>
        <row r="1896">
          <cell r="I1896" t="str">
            <v>HAB-D57</v>
          </cell>
        </row>
        <row r="1897">
          <cell r="I1897" t="str">
            <v>HAB-D50</v>
          </cell>
        </row>
        <row r="1898">
          <cell r="I1898" t="str">
            <v>HAB-D49</v>
          </cell>
        </row>
        <row r="1899">
          <cell r="I1899" t="str">
            <v>HAB-D41</v>
          </cell>
        </row>
        <row r="1900">
          <cell r="I1900" t="str">
            <v>HAB-D37</v>
          </cell>
        </row>
        <row r="1901">
          <cell r="I1901" t="str">
            <v>HAB-D28</v>
          </cell>
        </row>
        <row r="1902">
          <cell r="I1902" t="str">
            <v>HAB-D20</v>
          </cell>
        </row>
        <row r="1903">
          <cell r="I1903" t="str">
            <v>HAB-D25</v>
          </cell>
        </row>
        <row r="1904">
          <cell r="I1904" t="str">
            <v>HAB-D18</v>
          </cell>
        </row>
        <row r="1905">
          <cell r="I1905" t="str">
            <v>HAB-D17</v>
          </cell>
        </row>
        <row r="1906">
          <cell r="I1906" t="str">
            <v>HAB-DEP04</v>
          </cell>
        </row>
        <row r="1907">
          <cell r="I1907" t="str">
            <v>HAB-DEP03</v>
          </cell>
        </row>
        <row r="1908">
          <cell r="I1908" t="str">
            <v>HAB-DEP02</v>
          </cell>
        </row>
        <row r="1909">
          <cell r="I1909" t="str">
            <v>HAB-DEP01</v>
          </cell>
        </row>
        <row r="1910">
          <cell r="I1910" t="str">
            <v>HAB-D09</v>
          </cell>
        </row>
        <row r="1911">
          <cell r="I1911" t="str">
            <v>HAB-D01</v>
          </cell>
        </row>
        <row r="1912">
          <cell r="I1912" t="str">
            <v>INDP-B2-D-29</v>
          </cell>
        </row>
        <row r="1913">
          <cell r="I1913" t="str">
            <v>INDP-B2-D-26</v>
          </cell>
        </row>
        <row r="1914">
          <cell r="I1914" t="str">
            <v>INDP-B2-D-28</v>
          </cell>
        </row>
        <row r="1915">
          <cell r="I1915" t="str">
            <v>INDP-B2-D-16</v>
          </cell>
        </row>
        <row r="1916">
          <cell r="I1916" t="str">
            <v>INDP-B2-D-15</v>
          </cell>
        </row>
        <row r="1917">
          <cell r="I1917" t="str">
            <v>INDP-B2-D-13</v>
          </cell>
        </row>
        <row r="1918">
          <cell r="I1918" t="str">
            <v>INDP-B2-D-03</v>
          </cell>
        </row>
        <row r="1919">
          <cell r="I1919" t="str">
            <v>INDP-B2-D-02</v>
          </cell>
        </row>
        <row r="1920">
          <cell r="I1920" t="str">
            <v>INDP-B2-D-01</v>
          </cell>
        </row>
        <row r="1921">
          <cell r="I1921" t="str">
            <v>INDP-B2-E-143</v>
          </cell>
        </row>
        <row r="1922">
          <cell r="I1922" t="str">
            <v>INDP-B2-E-142</v>
          </cell>
        </row>
        <row r="1923">
          <cell r="I1923" t="str">
            <v>INDP-B2-E-141</v>
          </cell>
        </row>
        <row r="1924">
          <cell r="I1924" t="str">
            <v>INDP-B2-E-140</v>
          </cell>
        </row>
        <row r="1925">
          <cell r="I1925" t="str">
            <v>INDP-B2-E-139</v>
          </cell>
        </row>
        <row r="1926">
          <cell r="I1926" t="str">
            <v>INDP-B2-E-138</v>
          </cell>
        </row>
        <row r="1927">
          <cell r="I1927" t="str">
            <v>INDP-B2-E-137</v>
          </cell>
        </row>
        <row r="1928">
          <cell r="I1928" t="str">
            <v>INDP-B2-E-136</v>
          </cell>
        </row>
        <row r="1929">
          <cell r="I1929" t="str">
            <v>INDP-B2-E-135</v>
          </cell>
        </row>
        <row r="1930">
          <cell r="I1930" t="str">
            <v>INDP-B2-E-134</v>
          </cell>
        </row>
        <row r="1931">
          <cell r="I1931" t="str">
            <v>INDP-B2-E-133</v>
          </cell>
        </row>
        <row r="1932">
          <cell r="I1932" t="str">
            <v>INDP-B2-E-132</v>
          </cell>
        </row>
        <row r="1933">
          <cell r="I1933" t="str">
            <v>INDP-B2-E-131</v>
          </cell>
        </row>
        <row r="1934">
          <cell r="I1934" t="str">
            <v>INDP-B2-E-130</v>
          </cell>
        </row>
        <row r="1935">
          <cell r="I1935" t="str">
            <v>INDP-B2-E-129</v>
          </cell>
        </row>
        <row r="1936">
          <cell r="I1936" t="str">
            <v>INDP-B2-E-128</v>
          </cell>
        </row>
        <row r="1937">
          <cell r="I1937" t="str">
            <v>INDP-B2-E-127</v>
          </cell>
        </row>
        <row r="1938">
          <cell r="I1938" t="str">
            <v>INDP-B2-E-126</v>
          </cell>
        </row>
        <row r="1939">
          <cell r="I1939" t="str">
            <v>INDP-B2-E-125</v>
          </cell>
        </row>
        <row r="1940">
          <cell r="I1940" t="str">
            <v>INDP-B2-E-124</v>
          </cell>
        </row>
        <row r="1941">
          <cell r="I1941" t="str">
            <v>INDP-B2-E-123</v>
          </cell>
        </row>
        <row r="1942">
          <cell r="I1942" t="str">
            <v>INDP-B2-E-122</v>
          </cell>
        </row>
        <row r="1943">
          <cell r="I1943" t="str">
            <v>INDP-B2-E-80</v>
          </cell>
        </row>
        <row r="1944">
          <cell r="I1944" t="str">
            <v>INDP-B2-E-79</v>
          </cell>
        </row>
        <row r="1945">
          <cell r="I1945" t="str">
            <v>INDP-B2-E-78</v>
          </cell>
        </row>
        <row r="1946">
          <cell r="I1946" t="str">
            <v>INDP-B2-E-77</v>
          </cell>
        </row>
        <row r="1947">
          <cell r="I1947" t="str">
            <v>INDP-B2-E-76</v>
          </cell>
        </row>
        <row r="1948">
          <cell r="I1948" t="str">
            <v>INDP-B2-E-75</v>
          </cell>
        </row>
        <row r="1949">
          <cell r="I1949" t="str">
            <v>INDP-B2-E-74</v>
          </cell>
        </row>
        <row r="1950">
          <cell r="I1950" t="str">
            <v>INDP-B2-E-73</v>
          </cell>
        </row>
        <row r="1951">
          <cell r="I1951" t="str">
            <v>INDP-B2-E-72</v>
          </cell>
        </row>
        <row r="1952">
          <cell r="I1952" t="str">
            <v>INDP-B2-E-71</v>
          </cell>
        </row>
        <row r="1953">
          <cell r="I1953" t="str">
            <v>INDP-B2-E-70</v>
          </cell>
        </row>
        <row r="1954">
          <cell r="I1954" t="str">
            <v>INDP-B2-E-67</v>
          </cell>
        </row>
        <row r="1955">
          <cell r="I1955" t="str">
            <v>INDP-B2-E-66</v>
          </cell>
        </row>
        <row r="1956">
          <cell r="I1956" t="str">
            <v>INDP-B2-E-65</v>
          </cell>
        </row>
        <row r="1957">
          <cell r="I1957" t="str">
            <v>INDP-B2-E-64</v>
          </cell>
        </row>
        <row r="1958">
          <cell r="I1958" t="str">
            <v>INDP-B2-E-63</v>
          </cell>
        </row>
        <row r="1959">
          <cell r="I1959" t="str">
            <v>INDP-B2-E-62</v>
          </cell>
        </row>
        <row r="1960">
          <cell r="I1960" t="str">
            <v>INDP-B2-E-61</v>
          </cell>
        </row>
        <row r="1961">
          <cell r="I1961" t="str">
            <v>INDP-B2-E-60</v>
          </cell>
        </row>
        <row r="1962">
          <cell r="I1962" t="str">
            <v>INDP-B2-E-59</v>
          </cell>
        </row>
        <row r="1963">
          <cell r="I1963" t="str">
            <v>INDP-B2-E-58</v>
          </cell>
        </row>
        <row r="1964">
          <cell r="I1964" t="str">
            <v>INDP-B2-E-57</v>
          </cell>
        </row>
        <row r="1965">
          <cell r="I1965" t="str">
            <v>INDP-B2-E-22</v>
          </cell>
        </row>
        <row r="1966">
          <cell r="I1966" t="str">
            <v>INDP-B2-E-20</v>
          </cell>
        </row>
        <row r="1967">
          <cell r="I1967" t="str">
            <v>INDP-B2-E-19</v>
          </cell>
        </row>
        <row r="1968">
          <cell r="I1968" t="str">
            <v>INDP-B2-E-18</v>
          </cell>
        </row>
        <row r="1969">
          <cell r="I1969" t="str">
            <v>INDP-B2-E-17B</v>
          </cell>
        </row>
        <row r="1970">
          <cell r="I1970" t="str">
            <v>INDP-B2-E-17A</v>
          </cell>
        </row>
        <row r="1971">
          <cell r="I1971" t="str">
            <v>INDP-B2-E-17</v>
          </cell>
        </row>
        <row r="1972">
          <cell r="I1972" t="str">
            <v>INDP-B2-E-09</v>
          </cell>
        </row>
        <row r="1973">
          <cell r="I1973" t="str">
            <v>INDP-B2-E-08</v>
          </cell>
        </row>
        <row r="1974">
          <cell r="I1974" t="str">
            <v>INDP-B2-E-07</v>
          </cell>
        </row>
        <row r="1975">
          <cell r="I1975" t="str">
            <v>INDP-B2-E-06</v>
          </cell>
        </row>
        <row r="1976">
          <cell r="I1976" t="str">
            <v>INDP-B2-E-05</v>
          </cell>
        </row>
        <row r="1977">
          <cell r="I1977" t="str">
            <v>INDP-B2-E-04</v>
          </cell>
        </row>
        <row r="1978">
          <cell r="I1978" t="str">
            <v>INDP-B2-E-03</v>
          </cell>
        </row>
        <row r="1979">
          <cell r="I1979" t="str">
            <v>INDP-B2-E-02</v>
          </cell>
        </row>
        <row r="1980">
          <cell r="I1980" t="str">
            <v>INDP-B2-E-01</v>
          </cell>
        </row>
        <row r="1981">
          <cell r="I1981" t="str">
            <v>INDP-B2-1216</v>
          </cell>
        </row>
        <row r="1982">
          <cell r="I1982" t="str">
            <v>INDP-B2-1116</v>
          </cell>
        </row>
        <row r="1983">
          <cell r="I1983" t="str">
            <v>INDP-B2-1016</v>
          </cell>
        </row>
        <row r="1984">
          <cell r="I1984" t="str">
            <v>INDP-B2-916</v>
          </cell>
        </row>
        <row r="1985">
          <cell r="I1985" t="str">
            <v>INDP-B2-816</v>
          </cell>
        </row>
        <row r="1986">
          <cell r="I1986" t="str">
            <v>INDP-B2-716</v>
          </cell>
        </row>
        <row r="1987">
          <cell r="I1987" t="str">
            <v>INDP-B2-616</v>
          </cell>
        </row>
        <row r="1988">
          <cell r="I1988" t="str">
            <v>INDP-B2-516</v>
          </cell>
        </row>
        <row r="1989">
          <cell r="I1989" t="str">
            <v>INDP-B2-416</v>
          </cell>
        </row>
        <row r="1990">
          <cell r="I1990" t="str">
            <v>INDP-B2-316</v>
          </cell>
        </row>
        <row r="1991">
          <cell r="I1991" t="str">
            <v>INDP-B2-216</v>
          </cell>
        </row>
        <row r="1992">
          <cell r="I1992" t="str">
            <v>INDP-B2-116</v>
          </cell>
        </row>
        <row r="1993">
          <cell r="I1993" t="str">
            <v>INDP-B2-1215</v>
          </cell>
        </row>
        <row r="1994">
          <cell r="I1994" t="str">
            <v>INDP-B2-1115</v>
          </cell>
        </row>
        <row r="1995">
          <cell r="I1995" t="str">
            <v>INDP-B2-1015</v>
          </cell>
        </row>
        <row r="1996">
          <cell r="I1996" t="str">
            <v>INDP-B2-915</v>
          </cell>
        </row>
        <row r="1997">
          <cell r="I1997" t="str">
            <v>INDP-B2-815</v>
          </cell>
        </row>
        <row r="1998">
          <cell r="I1998" t="str">
            <v>INDP-B2-715</v>
          </cell>
        </row>
        <row r="1999">
          <cell r="I1999" t="str">
            <v>INDP-B2-615</v>
          </cell>
        </row>
        <row r="2000">
          <cell r="I2000" t="str">
            <v>INDP-B2-515</v>
          </cell>
        </row>
        <row r="2001">
          <cell r="I2001" t="str">
            <v>INDP-B2-415</v>
          </cell>
        </row>
        <row r="2002">
          <cell r="I2002" t="str">
            <v>INDP-B2-315</v>
          </cell>
        </row>
        <row r="2003">
          <cell r="I2003" t="str">
            <v>INDP-B2-215</v>
          </cell>
        </row>
        <row r="2004">
          <cell r="I2004" t="str">
            <v>INDP-B2-115</v>
          </cell>
        </row>
        <row r="2005">
          <cell r="I2005" t="str">
            <v>INDP-B2-2513</v>
          </cell>
        </row>
        <row r="2006">
          <cell r="I2006" t="str">
            <v>INDP-B2-2414</v>
          </cell>
        </row>
        <row r="2007">
          <cell r="I2007" t="str">
            <v>INDP-B2-2314</v>
          </cell>
        </row>
        <row r="2008">
          <cell r="I2008" t="str">
            <v>INDP-B2-2214</v>
          </cell>
        </row>
        <row r="2009">
          <cell r="I2009" t="str">
            <v>INDP-B2-2114</v>
          </cell>
        </row>
        <row r="2010">
          <cell r="I2010" t="str">
            <v>INDP-B2-2014</v>
          </cell>
        </row>
        <row r="2011">
          <cell r="I2011" t="str">
            <v>INDP-B2-1914</v>
          </cell>
        </row>
        <row r="2012">
          <cell r="I2012" t="str">
            <v>INDP-B2-1814</v>
          </cell>
        </row>
        <row r="2013">
          <cell r="I2013" t="str">
            <v>INDP-B2-1714</v>
          </cell>
        </row>
        <row r="2014">
          <cell r="I2014" t="str">
            <v>INDP-B2-1614</v>
          </cell>
        </row>
        <row r="2015">
          <cell r="I2015" t="str">
            <v>INDP-B2-1514</v>
          </cell>
        </row>
        <row r="2016">
          <cell r="I2016" t="str">
            <v>INDP-B2-1414</v>
          </cell>
        </row>
        <row r="2017">
          <cell r="I2017" t="str">
            <v>INDP-B2-1314</v>
          </cell>
        </row>
        <row r="2018">
          <cell r="I2018" t="str">
            <v>INDP-B2-1214</v>
          </cell>
        </row>
        <row r="2019">
          <cell r="I2019" t="str">
            <v>INDP-B2-1114</v>
          </cell>
        </row>
        <row r="2020">
          <cell r="I2020" t="str">
            <v>INDP-B2-1014</v>
          </cell>
        </row>
        <row r="2021">
          <cell r="I2021" t="str">
            <v>INDP-B2-914</v>
          </cell>
        </row>
        <row r="2022">
          <cell r="I2022" t="str">
            <v>INDP-B2-814</v>
          </cell>
        </row>
        <row r="2023">
          <cell r="I2023" t="str">
            <v>INDP-B2-714</v>
          </cell>
        </row>
        <row r="2024">
          <cell r="I2024" t="str">
            <v>INDP-B2-614</v>
          </cell>
        </row>
        <row r="2025">
          <cell r="I2025" t="str">
            <v>INDP-B2-514</v>
          </cell>
        </row>
        <row r="2026">
          <cell r="I2026" t="str">
            <v>INDP-B2-414</v>
          </cell>
        </row>
        <row r="2027">
          <cell r="I2027" t="str">
            <v>INDP-B2-314</v>
          </cell>
        </row>
        <row r="2028">
          <cell r="I2028" t="str">
            <v>INDP-B2-214</v>
          </cell>
        </row>
        <row r="2029">
          <cell r="I2029" t="str">
            <v>INDP-B2-114</v>
          </cell>
        </row>
        <row r="2030">
          <cell r="I2030" t="str">
            <v>INDP-B2-2512</v>
          </cell>
        </row>
        <row r="2031">
          <cell r="I2031" t="str">
            <v>INDP-B2-2413</v>
          </cell>
        </row>
        <row r="2032">
          <cell r="I2032" t="str">
            <v>INDP-B2-2313</v>
          </cell>
        </row>
        <row r="2033">
          <cell r="I2033" t="str">
            <v>INDP-B2-2213</v>
          </cell>
        </row>
        <row r="2034">
          <cell r="I2034" t="str">
            <v>INDP-B2-2113</v>
          </cell>
        </row>
        <row r="2035">
          <cell r="I2035" t="str">
            <v>INDP-B2-2013</v>
          </cell>
        </row>
        <row r="2036">
          <cell r="I2036" t="str">
            <v>INDP-B2-1913</v>
          </cell>
        </row>
        <row r="2037">
          <cell r="I2037" t="str">
            <v>INDP-B2-1813</v>
          </cell>
        </row>
        <row r="2038">
          <cell r="I2038" t="str">
            <v>INDP-B2-1713</v>
          </cell>
        </row>
        <row r="2039">
          <cell r="I2039" t="str">
            <v>INDP-B2-1613</v>
          </cell>
        </row>
        <row r="2040">
          <cell r="I2040" t="str">
            <v>INDP-B2-1513</v>
          </cell>
        </row>
        <row r="2041">
          <cell r="I2041" t="str">
            <v>INDP-B2-1413</v>
          </cell>
        </row>
        <row r="2042">
          <cell r="I2042" t="str">
            <v>INDP-B2-1313</v>
          </cell>
        </row>
        <row r="2043">
          <cell r="I2043" t="str">
            <v>INDP-B2-1213</v>
          </cell>
        </row>
        <row r="2044">
          <cell r="I2044" t="str">
            <v>INDP-B2-1113</v>
          </cell>
        </row>
        <row r="2045">
          <cell r="I2045" t="str">
            <v>INDP-B2-1013</v>
          </cell>
        </row>
        <row r="2046">
          <cell r="I2046" t="str">
            <v>INDP-B2-913</v>
          </cell>
        </row>
        <row r="2047">
          <cell r="I2047" t="str">
            <v>INDP-B2-813</v>
          </cell>
        </row>
        <row r="2048">
          <cell r="I2048" t="str">
            <v>INDP-B2-713</v>
          </cell>
        </row>
        <row r="2049">
          <cell r="I2049" t="str">
            <v>INDP-B2-613</v>
          </cell>
        </row>
        <row r="2050">
          <cell r="I2050" t="str">
            <v>INDP-B2-513</v>
          </cell>
        </row>
        <row r="2051">
          <cell r="I2051" t="str">
            <v>INDP-B2-413</v>
          </cell>
        </row>
        <row r="2052">
          <cell r="I2052" t="str">
            <v>INDP-B2-313</v>
          </cell>
        </row>
        <row r="2053">
          <cell r="I2053" t="str">
            <v>INDP-B2-213</v>
          </cell>
        </row>
        <row r="2054">
          <cell r="I2054" t="str">
            <v>INDP-B2-2511</v>
          </cell>
        </row>
        <row r="2055">
          <cell r="I2055" t="str">
            <v>INDP-B2-2412</v>
          </cell>
        </row>
        <row r="2056">
          <cell r="I2056" t="str">
            <v>INDP-B2-2312</v>
          </cell>
        </row>
        <row r="2057">
          <cell r="I2057" t="str">
            <v>INDP-B2-2212</v>
          </cell>
        </row>
        <row r="2058">
          <cell r="I2058" t="str">
            <v>INDP-B2-2112</v>
          </cell>
        </row>
        <row r="2059">
          <cell r="I2059" t="str">
            <v>INDP-B2-2012</v>
          </cell>
        </row>
        <row r="2060">
          <cell r="I2060" t="str">
            <v>INDP-B2-1912</v>
          </cell>
        </row>
        <row r="2061">
          <cell r="I2061" t="str">
            <v>INDP-B2-1812</v>
          </cell>
        </row>
        <row r="2062">
          <cell r="I2062" t="str">
            <v>INDP-B2-1712</v>
          </cell>
        </row>
        <row r="2063">
          <cell r="I2063" t="str">
            <v>INDP-B2-1612</v>
          </cell>
        </row>
        <row r="2064">
          <cell r="I2064" t="str">
            <v>INDP-B2-1512</v>
          </cell>
        </row>
        <row r="2065">
          <cell r="I2065" t="str">
            <v>INDP-B2-1412</v>
          </cell>
        </row>
        <row r="2066">
          <cell r="I2066" t="str">
            <v>INDP-B2-1312</v>
          </cell>
        </row>
        <row r="2067">
          <cell r="I2067" t="str">
            <v>INDP-B2-1212</v>
          </cell>
        </row>
        <row r="2068">
          <cell r="I2068" t="str">
            <v>INDP-B2-1112</v>
          </cell>
        </row>
        <row r="2069">
          <cell r="I2069" t="str">
            <v>INDP-B2-1012</v>
          </cell>
        </row>
        <row r="2070">
          <cell r="I2070" t="str">
            <v>INDP-B2-912</v>
          </cell>
        </row>
        <row r="2071">
          <cell r="I2071" t="str">
            <v>INDP-B2-812</v>
          </cell>
        </row>
        <row r="2072">
          <cell r="I2072" t="str">
            <v>INDP-B2-712</v>
          </cell>
        </row>
        <row r="2073">
          <cell r="I2073" t="str">
            <v>INDP-B2-612</v>
          </cell>
        </row>
        <row r="2074">
          <cell r="I2074" t="str">
            <v>INDP-B2-512</v>
          </cell>
        </row>
        <row r="2075">
          <cell r="I2075" t="str">
            <v>INDP-B2-412</v>
          </cell>
        </row>
        <row r="2076">
          <cell r="I2076" t="str">
            <v>INDP-B2-312</v>
          </cell>
        </row>
        <row r="2077">
          <cell r="I2077" t="str">
            <v>INDP-B2-212</v>
          </cell>
        </row>
        <row r="2078">
          <cell r="I2078" t="str">
            <v>INDP-B2-2510</v>
          </cell>
        </row>
        <row r="2079">
          <cell r="I2079" t="str">
            <v>INDP-B2-2411</v>
          </cell>
        </row>
        <row r="2080">
          <cell r="I2080" t="str">
            <v>INDP-B2-2311</v>
          </cell>
        </row>
        <row r="2081">
          <cell r="I2081" t="str">
            <v>INDP-B2-2211</v>
          </cell>
        </row>
        <row r="2082">
          <cell r="I2082" t="str">
            <v>INDP-B2-2111</v>
          </cell>
        </row>
        <row r="2083">
          <cell r="I2083" t="str">
            <v>INDP-B2-2011</v>
          </cell>
        </row>
        <row r="2084">
          <cell r="I2084" t="str">
            <v>INDP-B2-1911</v>
          </cell>
        </row>
        <row r="2085">
          <cell r="I2085" t="str">
            <v>INDP-B2-1811</v>
          </cell>
        </row>
        <row r="2086">
          <cell r="I2086" t="str">
            <v>INDP-B2-1711</v>
          </cell>
        </row>
        <row r="2087">
          <cell r="I2087" t="str">
            <v>INDP-B2-1611</v>
          </cell>
        </row>
        <row r="2088">
          <cell r="I2088" t="str">
            <v>INDP-B2-1511</v>
          </cell>
        </row>
        <row r="2089">
          <cell r="I2089" t="str">
            <v>INDP-B2-1411</v>
          </cell>
        </row>
        <row r="2090">
          <cell r="I2090" t="str">
            <v>INDP-B2-1311</v>
          </cell>
        </row>
        <row r="2091">
          <cell r="I2091" t="str">
            <v>INDP-B2-1211</v>
          </cell>
        </row>
        <row r="2092">
          <cell r="I2092" t="str">
            <v>INDP-B2-1111</v>
          </cell>
        </row>
        <row r="2093">
          <cell r="I2093" t="str">
            <v>INDP-B2-1011</v>
          </cell>
        </row>
        <row r="2094">
          <cell r="I2094" t="str">
            <v>INDP-B2-911</v>
          </cell>
        </row>
        <row r="2095">
          <cell r="I2095" t="str">
            <v>INDP-B2-811</v>
          </cell>
        </row>
        <row r="2096">
          <cell r="I2096" t="str">
            <v>INDP-B2-711</v>
          </cell>
        </row>
        <row r="2097">
          <cell r="I2097" t="str">
            <v>INDP-B2-611</v>
          </cell>
        </row>
        <row r="2098">
          <cell r="I2098" t="str">
            <v>INDP-B2-511</v>
          </cell>
        </row>
        <row r="2099">
          <cell r="I2099" t="str">
            <v>INDP-B2-411</v>
          </cell>
        </row>
        <row r="2100">
          <cell r="I2100" t="str">
            <v>INDP-B2-311</v>
          </cell>
        </row>
        <row r="2101">
          <cell r="I2101" t="str">
            <v>INDP-B2-211</v>
          </cell>
        </row>
        <row r="2102">
          <cell r="I2102" t="str">
            <v>INDP-B2-111</v>
          </cell>
        </row>
        <row r="2103">
          <cell r="I2103" t="str">
            <v>INDP-B1-2509</v>
          </cell>
        </row>
        <row r="2104">
          <cell r="I2104" t="str">
            <v>INDP-B2-2410</v>
          </cell>
        </row>
        <row r="2105">
          <cell r="I2105" t="str">
            <v>INDP-B2-2310</v>
          </cell>
        </row>
        <row r="2106">
          <cell r="I2106" t="str">
            <v>INDP-B2-2210</v>
          </cell>
        </row>
        <row r="2107">
          <cell r="I2107" t="str">
            <v>INDP-B2-2110</v>
          </cell>
        </row>
        <row r="2108">
          <cell r="I2108" t="str">
            <v>INDP-B2-2010</v>
          </cell>
        </row>
        <row r="2109">
          <cell r="I2109" t="str">
            <v>INDP-B2-1910</v>
          </cell>
        </row>
        <row r="2110">
          <cell r="I2110" t="str">
            <v>INDP-B2-1810</v>
          </cell>
        </row>
        <row r="2111">
          <cell r="I2111" t="str">
            <v>INDP-B2-1710</v>
          </cell>
        </row>
        <row r="2112">
          <cell r="I2112" t="str">
            <v>INDP-B2-1610</v>
          </cell>
        </row>
        <row r="2113">
          <cell r="I2113" t="str">
            <v>INDP-B2-1510</v>
          </cell>
        </row>
        <row r="2114">
          <cell r="I2114" t="str">
            <v>INDP-B2-1410</v>
          </cell>
        </row>
        <row r="2115">
          <cell r="I2115" t="str">
            <v>INDP-B2-1310</v>
          </cell>
        </row>
        <row r="2116">
          <cell r="I2116" t="str">
            <v>INDP-B2-1210</v>
          </cell>
        </row>
        <row r="2117">
          <cell r="I2117" t="str">
            <v>INDP-B2-1110</v>
          </cell>
        </row>
        <row r="2118">
          <cell r="I2118" t="str">
            <v>INDP-B2-1010</v>
          </cell>
        </row>
        <row r="2119">
          <cell r="I2119" t="str">
            <v>INDP-B2-910</v>
          </cell>
        </row>
        <row r="2120">
          <cell r="I2120" t="str">
            <v>INDP-B2-810</v>
          </cell>
        </row>
        <row r="2121">
          <cell r="I2121" t="str">
            <v>INDP-B2-710</v>
          </cell>
        </row>
        <row r="2122">
          <cell r="I2122" t="str">
            <v>INDP-B2-610</v>
          </cell>
        </row>
        <row r="2123">
          <cell r="I2123" t="str">
            <v>INDP-B2-510</v>
          </cell>
        </row>
        <row r="2124">
          <cell r="I2124" t="str">
            <v>INDP-B2-410</v>
          </cell>
        </row>
        <row r="2125">
          <cell r="I2125" t="str">
            <v>INDP-B2-310</v>
          </cell>
        </row>
        <row r="2126">
          <cell r="I2126" t="str">
            <v>INDP-B2-210</v>
          </cell>
        </row>
        <row r="2127">
          <cell r="I2127" t="str">
            <v>INDP-B2-110</v>
          </cell>
        </row>
        <row r="2128">
          <cell r="I2128" t="str">
            <v>PER-V-57</v>
          </cell>
        </row>
        <row r="2129">
          <cell r="I2129" t="str">
            <v>DDM-V56</v>
          </cell>
        </row>
        <row r="2130">
          <cell r="I2130" t="str">
            <v>DDM-V55</v>
          </cell>
        </row>
        <row r="2131">
          <cell r="I2131" t="str">
            <v>DDM-V54</v>
          </cell>
        </row>
        <row r="2132">
          <cell r="I2132" t="str">
            <v>DDM-V53</v>
          </cell>
        </row>
        <row r="2133">
          <cell r="I2133" t="str">
            <v>DDM-V52</v>
          </cell>
        </row>
        <row r="2134">
          <cell r="I2134" t="str">
            <v>DDM-V51</v>
          </cell>
        </row>
        <row r="2135">
          <cell r="I2135" t="str">
            <v>DDM-V50</v>
          </cell>
        </row>
        <row r="2136">
          <cell r="I2136" t="str">
            <v>DDM-V49</v>
          </cell>
        </row>
        <row r="2137">
          <cell r="I2137" t="str">
            <v>DDM-V48</v>
          </cell>
        </row>
        <row r="2138">
          <cell r="I2138" t="str">
            <v>DDM-V47</v>
          </cell>
        </row>
        <row r="2139">
          <cell r="I2139" t="str">
            <v>DDM-V46</v>
          </cell>
        </row>
        <row r="2140">
          <cell r="I2140" t="str">
            <v>DDM-V45</v>
          </cell>
        </row>
        <row r="2141">
          <cell r="I2141" t="str">
            <v>DDM-V44</v>
          </cell>
        </row>
        <row r="2142">
          <cell r="I2142" t="str">
            <v>DDM-V43</v>
          </cell>
        </row>
        <row r="2143">
          <cell r="I2143" t="str">
            <v>DDM-V42</v>
          </cell>
        </row>
        <row r="2144">
          <cell r="I2144" t="str">
            <v>DDM-V41</v>
          </cell>
        </row>
        <row r="2145">
          <cell r="I2145" t="str">
            <v>DDM-V40</v>
          </cell>
        </row>
        <row r="2146">
          <cell r="I2146" t="str">
            <v>DDM-V39</v>
          </cell>
        </row>
        <row r="2147">
          <cell r="I2147" t="str">
            <v>DDM-V38</v>
          </cell>
        </row>
        <row r="2148">
          <cell r="I2148" t="str">
            <v>DDM-V37</v>
          </cell>
        </row>
        <row r="2149">
          <cell r="I2149" t="str">
            <v>DDM-V36</v>
          </cell>
        </row>
        <row r="2150">
          <cell r="I2150" t="str">
            <v>DDM-V35</v>
          </cell>
        </row>
        <row r="2151">
          <cell r="I2151" t="str">
            <v>DDM-V34</v>
          </cell>
        </row>
        <row r="2152">
          <cell r="I2152" t="str">
            <v>DDM-V33</v>
          </cell>
        </row>
        <row r="2153">
          <cell r="I2153" t="str">
            <v>DDM-V32</v>
          </cell>
        </row>
        <row r="2154">
          <cell r="I2154" t="str">
            <v>DDM-V31</v>
          </cell>
        </row>
        <row r="2155">
          <cell r="I2155" t="str">
            <v>DDM-V30</v>
          </cell>
        </row>
        <row r="2156">
          <cell r="I2156" t="str">
            <v>DDM-V29</v>
          </cell>
        </row>
        <row r="2157">
          <cell r="I2157" t="str">
            <v>DDM-V28</v>
          </cell>
        </row>
        <row r="2158">
          <cell r="I2158" t="str">
            <v>DDM-V27</v>
          </cell>
        </row>
        <row r="2159">
          <cell r="I2159" t="str">
            <v>DDM-V26</v>
          </cell>
        </row>
        <row r="2160">
          <cell r="I2160" t="str">
            <v>DDM-V25</v>
          </cell>
        </row>
        <row r="2161">
          <cell r="I2161" t="str">
            <v>DDM-V24</v>
          </cell>
        </row>
        <row r="2162">
          <cell r="I2162" t="str">
            <v>DDM-V23</v>
          </cell>
        </row>
        <row r="2163">
          <cell r="I2163" t="str">
            <v>DDM-V22</v>
          </cell>
        </row>
        <row r="2164">
          <cell r="I2164" t="str">
            <v>DDM-V21</v>
          </cell>
        </row>
        <row r="2165">
          <cell r="I2165" t="str">
            <v>DDM-V20</v>
          </cell>
        </row>
        <row r="2166">
          <cell r="I2166" t="str">
            <v>DDM-V19</v>
          </cell>
        </row>
        <row r="2167">
          <cell r="I2167" t="str">
            <v>DDM-V18</v>
          </cell>
        </row>
        <row r="2168">
          <cell r="I2168" t="str">
            <v>DDM-V17</v>
          </cell>
        </row>
        <row r="2169">
          <cell r="I2169" t="str">
            <v>DDM-V16</v>
          </cell>
        </row>
        <row r="2170">
          <cell r="I2170" t="str">
            <v>DDM-V15</v>
          </cell>
        </row>
        <row r="2171">
          <cell r="I2171" t="str">
            <v>DDM-V14</v>
          </cell>
        </row>
        <row r="2172">
          <cell r="I2172" t="str">
            <v>DDM-V13</v>
          </cell>
        </row>
        <row r="2173">
          <cell r="I2173" t="str">
            <v>DDM-V12</v>
          </cell>
        </row>
        <row r="2174">
          <cell r="I2174" t="str">
            <v>DDM-V11</v>
          </cell>
        </row>
        <row r="2175">
          <cell r="I2175" t="str">
            <v>DDM-V10</v>
          </cell>
        </row>
        <row r="2176">
          <cell r="I2176" t="str">
            <v>DDM-V9</v>
          </cell>
        </row>
        <row r="2177">
          <cell r="I2177" t="str">
            <v>DDM-V8</v>
          </cell>
        </row>
        <row r="2178">
          <cell r="I2178" t="str">
            <v>DDM-V7</v>
          </cell>
        </row>
        <row r="2179">
          <cell r="I2179" t="str">
            <v>DDM-V6</v>
          </cell>
        </row>
        <row r="2180">
          <cell r="I2180" t="str">
            <v>DDM-V5</v>
          </cell>
        </row>
        <row r="2181">
          <cell r="I2181" t="str">
            <v>DDM-V4</v>
          </cell>
        </row>
        <row r="2182">
          <cell r="I2182" t="str">
            <v>DDM-V3</v>
          </cell>
        </row>
        <row r="2183">
          <cell r="I2183" t="str">
            <v>DDM-V2</v>
          </cell>
        </row>
        <row r="2184">
          <cell r="I2184" t="str">
            <v>DDM-V1</v>
          </cell>
        </row>
        <row r="2185">
          <cell r="I2185" t="str">
            <v>DDM-C03</v>
          </cell>
        </row>
        <row r="2186">
          <cell r="I2186" t="str">
            <v>DDM-C02</v>
          </cell>
        </row>
        <row r="2187">
          <cell r="I2187" t="str">
            <v>DDM-C01</v>
          </cell>
        </row>
        <row r="2188">
          <cell r="I2188" t="str">
            <v>DDM-2204</v>
          </cell>
        </row>
        <row r="2189">
          <cell r="I2189" t="str">
            <v>DDM-2203</v>
          </cell>
        </row>
        <row r="2190">
          <cell r="I2190" t="str">
            <v>DDM-2202</v>
          </cell>
        </row>
        <row r="2191">
          <cell r="I2191" t="str">
            <v>DDM-2201</v>
          </cell>
        </row>
        <row r="2192">
          <cell r="I2192" t="str">
            <v>DDM-2104</v>
          </cell>
        </row>
        <row r="2193">
          <cell r="I2193" t="str">
            <v>DDM-2103</v>
          </cell>
        </row>
        <row r="2194">
          <cell r="I2194" t="str">
            <v>DDM-2102</v>
          </cell>
        </row>
        <row r="2195">
          <cell r="I2195" t="str">
            <v>DDM-2101</v>
          </cell>
        </row>
        <row r="2196">
          <cell r="I2196" t="str">
            <v>DDM-2004</v>
          </cell>
        </row>
        <row r="2197">
          <cell r="I2197" t="str">
            <v>DDM-2003</v>
          </cell>
        </row>
        <row r="2198">
          <cell r="I2198" t="str">
            <v>DDM-2002</v>
          </cell>
        </row>
        <row r="2199">
          <cell r="I2199" t="str">
            <v>DDM-2001</v>
          </cell>
        </row>
        <row r="2200">
          <cell r="I2200" t="str">
            <v>DDM-1904</v>
          </cell>
        </row>
        <row r="2201">
          <cell r="I2201" t="str">
            <v>DDM-1903</v>
          </cell>
        </row>
        <row r="2202">
          <cell r="I2202" t="str">
            <v>DDM-1902</v>
          </cell>
        </row>
        <row r="2203">
          <cell r="I2203" t="str">
            <v>DDM-1901</v>
          </cell>
        </row>
        <row r="2204">
          <cell r="I2204" t="str">
            <v>DDM-1804</v>
          </cell>
        </row>
        <row r="2205">
          <cell r="I2205" t="str">
            <v>DDM-1803</v>
          </cell>
        </row>
        <row r="2206">
          <cell r="I2206" t="str">
            <v>DDM-1802</v>
          </cell>
        </row>
        <row r="2207">
          <cell r="I2207" t="str">
            <v>DDM-1801</v>
          </cell>
        </row>
        <row r="2208">
          <cell r="I2208" t="str">
            <v>DDM-1704</v>
          </cell>
        </row>
        <row r="2209">
          <cell r="I2209" t="str">
            <v>DDM-1703</v>
          </cell>
        </row>
        <row r="2210">
          <cell r="I2210" t="str">
            <v>DDM-1702</v>
          </cell>
        </row>
        <row r="2211">
          <cell r="I2211" t="str">
            <v>DDM-1701</v>
          </cell>
        </row>
        <row r="2212">
          <cell r="I2212" t="str">
            <v>DDM-1604</v>
          </cell>
        </row>
        <row r="2213">
          <cell r="I2213" t="str">
            <v>DDM-1603</v>
          </cell>
        </row>
        <row r="2214">
          <cell r="I2214" t="str">
            <v>DDM-1602</v>
          </cell>
        </row>
        <row r="2215">
          <cell r="I2215" t="str">
            <v>DDM-1601</v>
          </cell>
        </row>
        <row r="2216">
          <cell r="I2216" t="str">
            <v>DDM-1504</v>
          </cell>
        </row>
        <row r="2217">
          <cell r="I2217" t="str">
            <v>DDM-1503</v>
          </cell>
        </row>
        <row r="2218">
          <cell r="I2218" t="str">
            <v>DDM-1502</v>
          </cell>
        </row>
        <row r="2219">
          <cell r="I2219" t="str">
            <v>DDM-1501</v>
          </cell>
        </row>
        <row r="2220">
          <cell r="I2220" t="str">
            <v>DDM-1404</v>
          </cell>
        </row>
        <row r="2221">
          <cell r="I2221" t="str">
            <v>DDM-1403</v>
          </cell>
        </row>
        <row r="2222">
          <cell r="I2222" t="str">
            <v>DDM-1402</v>
          </cell>
        </row>
        <row r="2223">
          <cell r="I2223" t="str">
            <v>DDM-1401</v>
          </cell>
        </row>
        <row r="2224">
          <cell r="I2224" t="str">
            <v>DDM-1304</v>
          </cell>
        </row>
        <row r="2225">
          <cell r="I2225" t="str">
            <v>DDM-1303</v>
          </cell>
        </row>
        <row r="2226">
          <cell r="I2226" t="str">
            <v>DDM-1302</v>
          </cell>
        </row>
        <row r="2227">
          <cell r="I2227" t="str">
            <v>DDM-1301</v>
          </cell>
        </row>
        <row r="2228">
          <cell r="I2228" t="str">
            <v>DDM-1204</v>
          </cell>
        </row>
        <row r="2229">
          <cell r="I2229" t="str">
            <v>DDM-1203</v>
          </cell>
        </row>
        <row r="2230">
          <cell r="I2230" t="str">
            <v>DDM-1202</v>
          </cell>
        </row>
        <row r="2231">
          <cell r="I2231" t="str">
            <v>DDM-1201</v>
          </cell>
        </row>
        <row r="2232">
          <cell r="I2232" t="str">
            <v>DDM-1104</v>
          </cell>
        </row>
        <row r="2233">
          <cell r="I2233" t="str">
            <v>DDM-1103</v>
          </cell>
        </row>
        <row r="2234">
          <cell r="I2234" t="str">
            <v>DDM-1102</v>
          </cell>
        </row>
        <row r="2235">
          <cell r="I2235" t="str">
            <v>DDM-1101</v>
          </cell>
        </row>
        <row r="2236">
          <cell r="I2236" t="str">
            <v>DDM-1004</v>
          </cell>
        </row>
        <row r="2237">
          <cell r="I2237" t="str">
            <v>DDM-1003</v>
          </cell>
        </row>
        <row r="2238">
          <cell r="I2238" t="str">
            <v>DDM-1002</v>
          </cell>
        </row>
        <row r="2239">
          <cell r="I2239" t="str">
            <v>DDM-1001</v>
          </cell>
        </row>
        <row r="2240">
          <cell r="I2240" t="str">
            <v>DDM-904</v>
          </cell>
        </row>
        <row r="2241">
          <cell r="I2241" t="str">
            <v>DDM-903</v>
          </cell>
        </row>
        <row r="2242">
          <cell r="I2242" t="str">
            <v>DDM-902</v>
          </cell>
        </row>
        <row r="2243">
          <cell r="I2243" t="str">
            <v>DDM-901</v>
          </cell>
        </row>
        <row r="2244">
          <cell r="I2244" t="str">
            <v>DDM-804</v>
          </cell>
        </row>
        <row r="2245">
          <cell r="I2245" t="str">
            <v>DDM-803</v>
          </cell>
        </row>
        <row r="2246">
          <cell r="I2246" t="str">
            <v>DDM-802</v>
          </cell>
        </row>
        <row r="2247">
          <cell r="I2247" t="str">
            <v>DDM-801</v>
          </cell>
        </row>
        <row r="2248">
          <cell r="I2248" t="str">
            <v>DDM-704</v>
          </cell>
        </row>
        <row r="2249">
          <cell r="I2249" t="str">
            <v>DDM-703</v>
          </cell>
        </row>
        <row r="2250">
          <cell r="I2250" t="str">
            <v>DDM-702</v>
          </cell>
        </row>
        <row r="2251">
          <cell r="I2251" t="str">
            <v>DDM-701</v>
          </cell>
        </row>
        <row r="2252">
          <cell r="I2252" t="str">
            <v>DDM-604</v>
          </cell>
        </row>
        <row r="2253">
          <cell r="I2253" t="str">
            <v>DDM-603</v>
          </cell>
        </row>
        <row r="2254">
          <cell r="I2254" t="str">
            <v>DDM-602</v>
          </cell>
        </row>
        <row r="2255">
          <cell r="I2255" t="str">
            <v>DDM-601</v>
          </cell>
        </row>
        <row r="2256">
          <cell r="I2256" t="str">
            <v>DDM-504</v>
          </cell>
        </row>
        <row r="2257">
          <cell r="I2257" t="str">
            <v>DDM-503</v>
          </cell>
        </row>
        <row r="2258">
          <cell r="I2258" t="str">
            <v>DDM-502</v>
          </cell>
        </row>
        <row r="2259">
          <cell r="I2259" t="str">
            <v>DDM-501</v>
          </cell>
        </row>
        <row r="2260">
          <cell r="I2260" t="str">
            <v>DDM-404</v>
          </cell>
        </row>
        <row r="2261">
          <cell r="I2261" t="str">
            <v>DDM-403</v>
          </cell>
        </row>
        <row r="2262">
          <cell r="I2262" t="str">
            <v>DDM-402</v>
          </cell>
        </row>
        <row r="2263">
          <cell r="I2263" t="str">
            <v>DDM-401</v>
          </cell>
        </row>
        <row r="2264">
          <cell r="I2264" t="str">
            <v>DDM-304</v>
          </cell>
        </row>
        <row r="2265">
          <cell r="I2265" t="str">
            <v>DDM-303</v>
          </cell>
        </row>
        <row r="2266">
          <cell r="I2266" t="str">
            <v>DDM-302</v>
          </cell>
        </row>
        <row r="2267">
          <cell r="I2267" t="str">
            <v>DDM-301</v>
          </cell>
        </row>
        <row r="2268">
          <cell r="I2268" t="str">
            <v>DDM-204</v>
          </cell>
        </row>
        <row r="2269">
          <cell r="I2269" t="str">
            <v>DDM-203</v>
          </cell>
        </row>
        <row r="2270">
          <cell r="I2270" t="str">
            <v>DDM-202</v>
          </cell>
        </row>
        <row r="2271">
          <cell r="I2271" t="str">
            <v>DDM-201</v>
          </cell>
        </row>
        <row r="2272">
          <cell r="I2272" t="str">
            <v>DDM-LC01</v>
          </cell>
        </row>
        <row r="2273">
          <cell r="I2273" t="str">
            <v>PER-V-56</v>
          </cell>
        </row>
        <row r="2274">
          <cell r="I2274" t="str">
            <v>PER-V-55</v>
          </cell>
        </row>
        <row r="2275">
          <cell r="I2275" t="str">
            <v>PER-V-54</v>
          </cell>
        </row>
        <row r="2276">
          <cell r="I2276" t="str">
            <v>PER-V-53</v>
          </cell>
        </row>
        <row r="2277">
          <cell r="I2277" t="str">
            <v>PER-V-52</v>
          </cell>
        </row>
        <row r="2278">
          <cell r="I2278" t="str">
            <v>PER-V-51</v>
          </cell>
        </row>
        <row r="2279">
          <cell r="I2279" t="str">
            <v>PER-V-50</v>
          </cell>
        </row>
        <row r="2280">
          <cell r="I2280" t="str">
            <v>PER-V-49</v>
          </cell>
        </row>
        <row r="2281">
          <cell r="I2281" t="str">
            <v>PER-V-48</v>
          </cell>
        </row>
        <row r="2282">
          <cell r="I2282" t="str">
            <v>PER-V-47</v>
          </cell>
        </row>
        <row r="2283">
          <cell r="I2283" t="str">
            <v>PER-V-46</v>
          </cell>
        </row>
        <row r="2284">
          <cell r="I2284" t="str">
            <v>PER-V-45</v>
          </cell>
        </row>
        <row r="2285">
          <cell r="I2285" t="str">
            <v>PER-V-44</v>
          </cell>
        </row>
        <row r="2286">
          <cell r="I2286" t="str">
            <v>PER-V-43</v>
          </cell>
        </row>
        <row r="2287">
          <cell r="I2287" t="str">
            <v>PER-V-42</v>
          </cell>
        </row>
        <row r="2288">
          <cell r="I2288" t="str">
            <v>PER-V-41</v>
          </cell>
        </row>
        <row r="2289">
          <cell r="I2289" t="str">
            <v>PER-V-40</v>
          </cell>
        </row>
        <row r="2290">
          <cell r="I2290" t="str">
            <v>PER-V-39</v>
          </cell>
        </row>
        <row r="2291">
          <cell r="I2291" t="str">
            <v>PER-V-38</v>
          </cell>
        </row>
        <row r="2292">
          <cell r="I2292" t="str">
            <v>PER-V-37</v>
          </cell>
        </row>
        <row r="2293">
          <cell r="I2293" t="str">
            <v>PER-V-36</v>
          </cell>
        </row>
        <row r="2294">
          <cell r="I2294" t="str">
            <v>PER-V-35</v>
          </cell>
        </row>
        <row r="2295">
          <cell r="I2295" t="str">
            <v>PER-V-34</v>
          </cell>
        </row>
        <row r="2296">
          <cell r="I2296" t="str">
            <v>PER-V-33</v>
          </cell>
        </row>
        <row r="2297">
          <cell r="I2297" t="str">
            <v>PER-V-32</v>
          </cell>
        </row>
        <row r="2298">
          <cell r="I2298" t="str">
            <v>PER-V-31</v>
          </cell>
        </row>
        <row r="2299">
          <cell r="I2299" t="str">
            <v>PER-V-30</v>
          </cell>
        </row>
        <row r="2300">
          <cell r="I2300" t="str">
            <v>PER-V-29</v>
          </cell>
        </row>
        <row r="2301">
          <cell r="I2301" t="str">
            <v>PER-V-28</v>
          </cell>
        </row>
        <row r="2302">
          <cell r="I2302" t="str">
            <v>PER-V-27</v>
          </cell>
        </row>
        <row r="2303">
          <cell r="I2303" t="str">
            <v>PER-V-26</v>
          </cell>
        </row>
        <row r="2304">
          <cell r="I2304" t="str">
            <v>PER-V-25</v>
          </cell>
        </row>
        <row r="2305">
          <cell r="I2305" t="str">
            <v>PER-V-24</v>
          </cell>
        </row>
        <row r="2306">
          <cell r="I2306" t="str">
            <v>PER-V-23</v>
          </cell>
        </row>
        <row r="2307">
          <cell r="I2307" t="str">
            <v>PER-V-22</v>
          </cell>
        </row>
        <row r="2308">
          <cell r="I2308" t="str">
            <v>PER-V-21</v>
          </cell>
        </row>
        <row r="2309">
          <cell r="I2309" t="str">
            <v>PER-V-20</v>
          </cell>
        </row>
        <row r="2310">
          <cell r="I2310" t="str">
            <v>PER-V-19</v>
          </cell>
        </row>
        <row r="2311">
          <cell r="I2311" t="str">
            <v>PER-V-18</v>
          </cell>
        </row>
        <row r="2312">
          <cell r="I2312" t="str">
            <v>PER-V-17</v>
          </cell>
        </row>
        <row r="2313">
          <cell r="I2313" t="str">
            <v>PER-V-16</v>
          </cell>
        </row>
        <row r="2314">
          <cell r="I2314" t="str">
            <v>PER-V-15</v>
          </cell>
        </row>
        <row r="2315">
          <cell r="I2315" t="str">
            <v>PER-V-14</v>
          </cell>
        </row>
        <row r="2316">
          <cell r="I2316" t="str">
            <v>PER-V-13</v>
          </cell>
        </row>
        <row r="2317">
          <cell r="I2317" t="str">
            <v>PER-V-12</v>
          </cell>
        </row>
        <row r="2318">
          <cell r="I2318" t="str">
            <v>PER-V-11</v>
          </cell>
        </row>
        <row r="2319">
          <cell r="I2319" t="str">
            <v>PER-V-10</v>
          </cell>
        </row>
        <row r="2320">
          <cell r="I2320" t="str">
            <v>PER-V-9</v>
          </cell>
        </row>
        <row r="2321">
          <cell r="I2321" t="str">
            <v>PER-V-8</v>
          </cell>
        </row>
        <row r="2322">
          <cell r="I2322" t="str">
            <v>PER-V-7</v>
          </cell>
        </row>
        <row r="2323">
          <cell r="I2323" t="str">
            <v>PER-V-6</v>
          </cell>
        </row>
        <row r="2324">
          <cell r="I2324" t="str">
            <v>PER-V-5</v>
          </cell>
        </row>
        <row r="2325">
          <cell r="I2325" t="str">
            <v>PER-V-4</v>
          </cell>
        </row>
        <row r="2326">
          <cell r="I2326" t="str">
            <v>PER-V-3</v>
          </cell>
        </row>
        <row r="2327">
          <cell r="I2327" t="str">
            <v>PER-V-2</v>
          </cell>
        </row>
        <row r="2328">
          <cell r="I2328" t="str">
            <v>PER-V-1</v>
          </cell>
        </row>
        <row r="2329">
          <cell r="I2329" t="str">
            <v>PER-C-03</v>
          </cell>
        </row>
        <row r="2330">
          <cell r="I2330" t="str">
            <v>PER-C-02</v>
          </cell>
        </row>
        <row r="2331">
          <cell r="I2331" t="str">
            <v>PER-C-01</v>
          </cell>
        </row>
        <row r="2332">
          <cell r="I2332" t="str">
            <v>PER-2203</v>
          </cell>
        </row>
        <row r="2333">
          <cell r="I2333" t="str">
            <v>PER-2204</v>
          </cell>
        </row>
        <row r="2334">
          <cell r="I2334" t="str">
            <v>PER-2202</v>
          </cell>
        </row>
        <row r="2335">
          <cell r="I2335" t="str">
            <v>PER-2201</v>
          </cell>
        </row>
        <row r="2336">
          <cell r="I2336" t="str">
            <v>PER-2102</v>
          </cell>
        </row>
        <row r="2337">
          <cell r="I2337" t="str">
            <v>PER-2103</v>
          </cell>
        </row>
        <row r="2338">
          <cell r="I2338" t="str">
            <v>PER-2101</v>
          </cell>
        </row>
        <row r="2339">
          <cell r="I2339" t="str">
            <v>PER-2004</v>
          </cell>
        </row>
        <row r="2340">
          <cell r="I2340" t="str">
            <v>PER-2003</v>
          </cell>
        </row>
        <row r="2341">
          <cell r="I2341" t="str">
            <v>PER-2002</v>
          </cell>
        </row>
        <row r="2342">
          <cell r="I2342" t="str">
            <v>PER-2001</v>
          </cell>
        </row>
        <row r="2343">
          <cell r="I2343" t="str">
            <v>PER-1904</v>
          </cell>
        </row>
        <row r="2344">
          <cell r="I2344" t="str">
            <v>PER-1902</v>
          </cell>
        </row>
        <row r="2345">
          <cell r="I2345" t="str">
            <v>PER-1901</v>
          </cell>
        </row>
        <row r="2346">
          <cell r="I2346" t="str">
            <v>PER-1803</v>
          </cell>
        </row>
        <row r="2347">
          <cell r="I2347" t="str">
            <v>PER-1802</v>
          </cell>
        </row>
        <row r="2348">
          <cell r="I2348" t="str">
            <v>PER-1801</v>
          </cell>
        </row>
        <row r="2349">
          <cell r="I2349" t="str">
            <v>PER-1704</v>
          </cell>
        </row>
        <row r="2350">
          <cell r="I2350" t="str">
            <v>PER-1703</v>
          </cell>
        </row>
        <row r="2351">
          <cell r="I2351" t="str">
            <v>PER-1702</v>
          </cell>
        </row>
        <row r="2352">
          <cell r="I2352" t="str">
            <v>PER-1701</v>
          </cell>
        </row>
        <row r="2353">
          <cell r="I2353" t="str">
            <v>PER-1603</v>
          </cell>
        </row>
        <row r="2354">
          <cell r="I2354" t="str">
            <v>PER-1602</v>
          </cell>
        </row>
        <row r="2355">
          <cell r="I2355" t="str">
            <v>PER-1601</v>
          </cell>
        </row>
        <row r="2356">
          <cell r="I2356" t="str">
            <v>PER-1503</v>
          </cell>
        </row>
        <row r="2357">
          <cell r="I2357" t="str">
            <v>PER-1502</v>
          </cell>
        </row>
        <row r="2358">
          <cell r="I2358" t="str">
            <v>PER-1501</v>
          </cell>
        </row>
        <row r="2359">
          <cell r="I2359" t="str">
            <v>PER-1403</v>
          </cell>
        </row>
        <row r="2360">
          <cell r="I2360" t="str">
            <v>PER-1402</v>
          </cell>
        </row>
        <row r="2361">
          <cell r="I2361" t="str">
            <v>PER-1401</v>
          </cell>
        </row>
        <row r="2362">
          <cell r="I2362" t="str">
            <v>PER-1304</v>
          </cell>
        </row>
        <row r="2363">
          <cell r="I2363" t="str">
            <v>PER-1302</v>
          </cell>
        </row>
        <row r="2364">
          <cell r="I2364" t="str">
            <v>PER-1301</v>
          </cell>
        </row>
        <row r="2365">
          <cell r="I2365" t="str">
            <v>PER-1204</v>
          </cell>
        </row>
        <row r="2366">
          <cell r="I2366" t="str">
            <v>PER-1202</v>
          </cell>
        </row>
        <row r="2367">
          <cell r="I2367" t="str">
            <v>PER-1201</v>
          </cell>
        </row>
        <row r="2368">
          <cell r="I2368" t="str">
            <v>PER-1104</v>
          </cell>
        </row>
        <row r="2369">
          <cell r="I2369" t="str">
            <v>PER-1103</v>
          </cell>
        </row>
        <row r="2370">
          <cell r="I2370" t="str">
            <v>PER-1102</v>
          </cell>
        </row>
        <row r="2371">
          <cell r="I2371" t="str">
            <v>PER-1101</v>
          </cell>
        </row>
        <row r="2372">
          <cell r="I2372" t="str">
            <v>PER-1003</v>
          </cell>
        </row>
        <row r="2373">
          <cell r="I2373" t="str">
            <v>PER-1002</v>
          </cell>
        </row>
        <row r="2374">
          <cell r="I2374" t="str">
            <v>PER-1001</v>
          </cell>
        </row>
        <row r="2375">
          <cell r="I2375" t="str">
            <v>PER-904</v>
          </cell>
        </row>
        <row r="2376">
          <cell r="I2376" t="str">
            <v>PER-903</v>
          </cell>
        </row>
        <row r="2377">
          <cell r="I2377" t="str">
            <v>PER-901</v>
          </cell>
        </row>
        <row r="2378">
          <cell r="I2378" t="str">
            <v>PER-804</v>
          </cell>
        </row>
        <row r="2379">
          <cell r="I2379" t="str">
            <v>PER-803</v>
          </cell>
        </row>
        <row r="2380">
          <cell r="I2380" t="str">
            <v>PER-801</v>
          </cell>
        </row>
        <row r="2381">
          <cell r="I2381" t="str">
            <v>PER-703</v>
          </cell>
        </row>
        <row r="2382">
          <cell r="I2382" t="str">
            <v>PER-702</v>
          </cell>
        </row>
        <row r="2383">
          <cell r="I2383" t="str">
            <v>PER-701</v>
          </cell>
        </row>
        <row r="2384">
          <cell r="I2384" t="str">
            <v>PER-604</v>
          </cell>
        </row>
        <row r="2385">
          <cell r="I2385" t="str">
            <v>PER-602</v>
          </cell>
        </row>
        <row r="2386">
          <cell r="I2386" t="str">
            <v>PER-601</v>
          </cell>
        </row>
        <row r="2387">
          <cell r="I2387" t="str">
            <v>PER-504</v>
          </cell>
        </row>
        <row r="2388">
          <cell r="I2388" t="str">
            <v>PER-503</v>
          </cell>
        </row>
        <row r="2389">
          <cell r="I2389" t="str">
            <v>PER-501</v>
          </cell>
        </row>
        <row r="2390">
          <cell r="I2390" t="str">
            <v>PER-403</v>
          </cell>
        </row>
        <row r="2391">
          <cell r="I2391" t="str">
            <v>PER-402</v>
          </cell>
        </row>
        <row r="2392">
          <cell r="I2392" t="str">
            <v>PER-401</v>
          </cell>
        </row>
        <row r="2393">
          <cell r="I2393" t="str">
            <v>PER-304</v>
          </cell>
        </row>
        <row r="2394">
          <cell r="I2394" t="str">
            <v>PER-302</v>
          </cell>
        </row>
        <row r="2395">
          <cell r="I2395" t="str">
            <v>PER-301</v>
          </cell>
        </row>
        <row r="2396">
          <cell r="I2396" t="str">
            <v>PER-204</v>
          </cell>
        </row>
        <row r="2397">
          <cell r="I2397" t="str">
            <v>PER-202</v>
          </cell>
        </row>
        <row r="2398">
          <cell r="I2398" t="str">
            <v>PER-201</v>
          </cell>
        </row>
        <row r="2399">
          <cell r="I2399" t="str">
            <v>PER-103</v>
          </cell>
        </row>
        <row r="2400">
          <cell r="I2400" t="str">
            <v>PER-102</v>
          </cell>
        </row>
        <row r="2401">
          <cell r="I2401" t="str">
            <v>PER-101</v>
          </cell>
        </row>
        <row r="2402">
          <cell r="I2402" t="str">
            <v>HAB-DEP18</v>
          </cell>
        </row>
        <row r="2403">
          <cell r="I2403" t="str">
            <v>HAB-DEP15</v>
          </cell>
        </row>
        <row r="2404">
          <cell r="I2404" t="str">
            <v>HAB-D71</v>
          </cell>
        </row>
        <row r="2405">
          <cell r="I2405" t="str">
            <v>HAB-DEP09</v>
          </cell>
        </row>
        <row r="2406">
          <cell r="I2406" t="str">
            <v>HAB-D29</v>
          </cell>
        </row>
        <row r="2407">
          <cell r="I2407" t="str">
            <v>HAB-D10</v>
          </cell>
        </row>
        <row r="2408">
          <cell r="I2408" t="str">
            <v>HAB-D36</v>
          </cell>
        </row>
        <row r="2409">
          <cell r="I2409" t="str">
            <v>HAB-E75</v>
          </cell>
        </row>
        <row r="2410">
          <cell r="I2410" t="str">
            <v>HAB-E74</v>
          </cell>
        </row>
        <row r="2411">
          <cell r="I2411" t="str">
            <v>HAB-E73</v>
          </cell>
        </row>
        <row r="2412">
          <cell r="I2412" t="str">
            <v>HAB-E72</v>
          </cell>
        </row>
        <row r="2413">
          <cell r="I2413" t="str">
            <v>HAB-E71</v>
          </cell>
        </row>
        <row r="2414">
          <cell r="I2414" t="str">
            <v>HAB-E70</v>
          </cell>
        </row>
        <row r="2415">
          <cell r="I2415" t="str">
            <v>HAB-E69</v>
          </cell>
        </row>
        <row r="2416">
          <cell r="I2416" t="str">
            <v>HAB-E68</v>
          </cell>
        </row>
        <row r="2417">
          <cell r="I2417" t="str">
            <v>HAB-E67</v>
          </cell>
        </row>
        <row r="2418">
          <cell r="I2418" t="str">
            <v>HAB-E66</v>
          </cell>
        </row>
        <row r="2419">
          <cell r="I2419" t="str">
            <v>HAB-E65</v>
          </cell>
        </row>
        <row r="2420">
          <cell r="I2420" t="str">
            <v>HAB-E64</v>
          </cell>
        </row>
        <row r="2421">
          <cell r="I2421" t="str">
            <v>HAB-E63</v>
          </cell>
        </row>
        <row r="2422">
          <cell r="I2422" t="str">
            <v>HAB-E62</v>
          </cell>
        </row>
        <row r="2423">
          <cell r="I2423" t="str">
            <v>HAB-E61</v>
          </cell>
        </row>
        <row r="2424">
          <cell r="I2424" t="str">
            <v>HAB-E60</v>
          </cell>
        </row>
        <row r="2425">
          <cell r="I2425" t="str">
            <v>HAB-E59</v>
          </cell>
        </row>
        <row r="2426">
          <cell r="I2426" t="str">
            <v>HAB-E58</v>
          </cell>
        </row>
        <row r="2427">
          <cell r="I2427" t="str">
            <v>HAB-E57</v>
          </cell>
        </row>
        <row r="2428">
          <cell r="I2428" t="str">
            <v>HAB-E56</v>
          </cell>
        </row>
        <row r="2429">
          <cell r="I2429" t="str">
            <v>HAB-E55</v>
          </cell>
        </row>
        <row r="2430">
          <cell r="I2430" t="str">
            <v>HAB-E54</v>
          </cell>
        </row>
        <row r="2431">
          <cell r="I2431" t="str">
            <v>HAB-E53</v>
          </cell>
        </row>
        <row r="2432">
          <cell r="I2432" t="str">
            <v>HAB-E52</v>
          </cell>
        </row>
        <row r="2433">
          <cell r="I2433" t="str">
            <v>HAB-E51</v>
          </cell>
        </row>
        <row r="2434">
          <cell r="I2434" t="str">
            <v>HAB-E50</v>
          </cell>
        </row>
        <row r="2435">
          <cell r="I2435" t="str">
            <v>HAB-E49</v>
          </cell>
        </row>
        <row r="2436">
          <cell r="I2436" t="str">
            <v>HAB-E48</v>
          </cell>
        </row>
        <row r="2437">
          <cell r="I2437" t="str">
            <v>HAB-E47</v>
          </cell>
        </row>
        <row r="2438">
          <cell r="I2438" t="str">
            <v>HAB-E46</v>
          </cell>
        </row>
        <row r="2439">
          <cell r="I2439" t="str">
            <v>HAB-E45</v>
          </cell>
        </row>
        <row r="2440">
          <cell r="I2440" t="str">
            <v>HAB-E44</v>
          </cell>
        </row>
        <row r="2441">
          <cell r="I2441" t="str">
            <v>HAB-E43</v>
          </cell>
        </row>
        <row r="2442">
          <cell r="I2442" t="str">
            <v>HAB-E42</v>
          </cell>
        </row>
        <row r="2443">
          <cell r="I2443" t="str">
            <v>HAB-E41</v>
          </cell>
        </row>
        <row r="2444">
          <cell r="I2444" t="str">
            <v>HAB-E40</v>
          </cell>
        </row>
        <row r="2445">
          <cell r="I2445" t="str">
            <v>HAB-E39</v>
          </cell>
        </row>
        <row r="2446">
          <cell r="I2446" t="str">
            <v>HAB-E38</v>
          </cell>
        </row>
        <row r="2447">
          <cell r="I2447" t="str">
            <v>HAB-E37</v>
          </cell>
        </row>
        <row r="2448">
          <cell r="I2448" t="str">
            <v>HAB-E36</v>
          </cell>
        </row>
        <row r="2449">
          <cell r="I2449" t="str">
            <v>HAB-E35</v>
          </cell>
        </row>
        <row r="2450">
          <cell r="I2450" t="str">
            <v>HAB-E34</v>
          </cell>
        </row>
        <row r="2451">
          <cell r="I2451" t="str">
            <v>HAB-E33</v>
          </cell>
        </row>
        <row r="2452">
          <cell r="I2452" t="str">
            <v>HAB-E32</v>
          </cell>
        </row>
        <row r="2453">
          <cell r="I2453" t="str">
            <v>HAB-E31</v>
          </cell>
        </row>
        <row r="2454">
          <cell r="I2454" t="str">
            <v>HAB-E30</v>
          </cell>
        </row>
        <row r="2455">
          <cell r="I2455" t="str">
            <v>HAB-E29</v>
          </cell>
        </row>
        <row r="2456">
          <cell r="I2456" t="str">
            <v>HAB-E28</v>
          </cell>
        </row>
        <row r="2457">
          <cell r="I2457" t="str">
            <v>HAB-E27</v>
          </cell>
        </row>
        <row r="2458">
          <cell r="I2458" t="str">
            <v>HAB-E26</v>
          </cell>
        </row>
        <row r="2459">
          <cell r="I2459" t="str">
            <v>HAB-E25</v>
          </cell>
        </row>
        <row r="2460">
          <cell r="I2460" t="str">
            <v>HAB-E24</v>
          </cell>
        </row>
        <row r="2461">
          <cell r="I2461" t="str">
            <v>HAB-E23</v>
          </cell>
        </row>
        <row r="2462">
          <cell r="I2462" t="str">
            <v>LOC-E01</v>
          </cell>
        </row>
        <row r="2463">
          <cell r="I2463" t="str">
            <v>HAB-E21</v>
          </cell>
        </row>
        <row r="2464">
          <cell r="I2464" t="str">
            <v>HAB-E20</v>
          </cell>
        </row>
        <row r="2465">
          <cell r="I2465" t="str">
            <v>HAB-E19</v>
          </cell>
        </row>
        <row r="2466">
          <cell r="I2466" t="str">
            <v>HAB-E18</v>
          </cell>
        </row>
        <row r="2467">
          <cell r="I2467" t="str">
            <v>HAB-E17</v>
          </cell>
        </row>
        <row r="2468">
          <cell r="I2468" t="str">
            <v>HAB-E16</v>
          </cell>
        </row>
        <row r="2469">
          <cell r="I2469" t="str">
            <v>HAB-E15</v>
          </cell>
        </row>
        <row r="2470">
          <cell r="I2470" t="str">
            <v>HAB-E14</v>
          </cell>
        </row>
        <row r="2471">
          <cell r="I2471" t="str">
            <v>HAB-E13</v>
          </cell>
        </row>
        <row r="2472">
          <cell r="I2472" t="str">
            <v>HAB-E12</v>
          </cell>
        </row>
        <row r="2473">
          <cell r="I2473" t="str">
            <v>HAB-E11</v>
          </cell>
        </row>
        <row r="2474">
          <cell r="I2474" t="str">
            <v>HAB-E10</v>
          </cell>
        </row>
        <row r="2475">
          <cell r="I2475" t="str">
            <v>HAB-E9</v>
          </cell>
        </row>
        <row r="2476">
          <cell r="I2476" t="str">
            <v>HAB-E8</v>
          </cell>
        </row>
        <row r="2477">
          <cell r="I2477" t="str">
            <v>HAB-E7</v>
          </cell>
        </row>
        <row r="2478">
          <cell r="I2478" t="str">
            <v>HAB-E6</v>
          </cell>
        </row>
        <row r="2479">
          <cell r="I2479" t="str">
            <v>HAB-E5</v>
          </cell>
        </row>
        <row r="2480">
          <cell r="I2480" t="str">
            <v>HAB-E4</v>
          </cell>
        </row>
        <row r="2481">
          <cell r="I2481" t="str">
            <v>HAB-E3</v>
          </cell>
        </row>
        <row r="2482">
          <cell r="I2482" t="str">
            <v>HAB-E2</v>
          </cell>
        </row>
        <row r="2483">
          <cell r="I2483" t="str">
            <v>HAB-E1</v>
          </cell>
        </row>
        <row r="2484">
          <cell r="I2484" t="str">
            <v>HAB-1707</v>
          </cell>
        </row>
        <row r="2485">
          <cell r="I2485" t="str">
            <v>HAB-1706</v>
          </cell>
        </row>
        <row r="2486">
          <cell r="I2486" t="str">
            <v>HAB-1705</v>
          </cell>
        </row>
        <row r="2487">
          <cell r="I2487" t="str">
            <v>HAB-1704</v>
          </cell>
        </row>
        <row r="2488">
          <cell r="I2488" t="str">
            <v>HAB-1703</v>
          </cell>
        </row>
        <row r="2489">
          <cell r="I2489" t="str">
            <v>HAB-1702</v>
          </cell>
        </row>
        <row r="2490">
          <cell r="I2490" t="str">
            <v>HAB-1701</v>
          </cell>
        </row>
        <row r="2491">
          <cell r="I2491" t="str">
            <v>HAB-1607</v>
          </cell>
        </row>
        <row r="2492">
          <cell r="I2492" t="str">
            <v>HAB-1606</v>
          </cell>
        </row>
        <row r="2493">
          <cell r="I2493" t="str">
            <v>HAB-1605</v>
          </cell>
        </row>
        <row r="2494">
          <cell r="I2494" t="str">
            <v>HAB-1604</v>
          </cell>
        </row>
        <row r="2495">
          <cell r="I2495" t="str">
            <v>HAB-1603</v>
          </cell>
        </row>
        <row r="2496">
          <cell r="I2496" t="str">
            <v>HAB-1602</v>
          </cell>
        </row>
        <row r="2497">
          <cell r="I2497" t="str">
            <v>HAB-1601</v>
          </cell>
        </row>
        <row r="2498">
          <cell r="I2498" t="str">
            <v>HAB-1507</v>
          </cell>
        </row>
        <row r="2499">
          <cell r="I2499" t="str">
            <v>HAB-1506</v>
          </cell>
        </row>
        <row r="2500">
          <cell r="I2500" t="str">
            <v>HAB-1505</v>
          </cell>
        </row>
        <row r="2501">
          <cell r="I2501" t="str">
            <v>HAB-1504</v>
          </cell>
        </row>
        <row r="2502">
          <cell r="I2502" t="str">
            <v>HAB-1503</v>
          </cell>
        </row>
        <row r="2503">
          <cell r="I2503" t="str">
            <v>HAB-1502</v>
          </cell>
        </row>
        <row r="2504">
          <cell r="I2504" t="str">
            <v>HAB-1501</v>
          </cell>
        </row>
        <row r="2505">
          <cell r="I2505" t="str">
            <v>HAB-1407</v>
          </cell>
        </row>
        <row r="2506">
          <cell r="I2506" t="str">
            <v>HAB-1406</v>
          </cell>
        </row>
        <row r="2507">
          <cell r="I2507" t="str">
            <v>HAB-1405</v>
          </cell>
        </row>
        <row r="2508">
          <cell r="I2508" t="str">
            <v>HAB-1404</v>
          </cell>
        </row>
        <row r="2509">
          <cell r="I2509" t="str">
            <v>HAB-1403</v>
          </cell>
        </row>
        <row r="2510">
          <cell r="I2510" t="str">
            <v>HAB-1402</v>
          </cell>
        </row>
        <row r="2511">
          <cell r="I2511" t="str">
            <v>HAB-1401</v>
          </cell>
        </row>
        <row r="2512">
          <cell r="I2512" t="str">
            <v>HAB-1307</v>
          </cell>
        </row>
        <row r="2513">
          <cell r="I2513" t="str">
            <v>HAB-1306</v>
          </cell>
        </row>
        <row r="2514">
          <cell r="I2514" t="str">
            <v>HAB-1305</v>
          </cell>
        </row>
        <row r="2515">
          <cell r="I2515" t="str">
            <v>HAB-1304</v>
          </cell>
        </row>
        <row r="2516">
          <cell r="I2516" t="str">
            <v>HAB-1303</v>
          </cell>
        </row>
        <row r="2517">
          <cell r="I2517" t="str">
            <v>HAB-1302</v>
          </cell>
        </row>
        <row r="2518">
          <cell r="I2518" t="str">
            <v>HAB-1301</v>
          </cell>
        </row>
        <row r="2519">
          <cell r="I2519" t="str">
            <v>HAB-1207</v>
          </cell>
        </row>
        <row r="2520">
          <cell r="I2520" t="str">
            <v>HAB-1206</v>
          </cell>
        </row>
        <row r="2521">
          <cell r="I2521" t="str">
            <v>HAB-1205</v>
          </cell>
        </row>
        <row r="2522">
          <cell r="I2522" t="str">
            <v>HAB-1204</v>
          </cell>
        </row>
        <row r="2523">
          <cell r="I2523" t="str">
            <v>HAB-1203</v>
          </cell>
        </row>
        <row r="2524">
          <cell r="I2524" t="str">
            <v>HAB-1202</v>
          </cell>
        </row>
        <row r="2525">
          <cell r="I2525" t="str">
            <v>HAB-1201</v>
          </cell>
        </row>
        <row r="2526">
          <cell r="I2526" t="str">
            <v>HAB-1107</v>
          </cell>
        </row>
        <row r="2527">
          <cell r="I2527" t="str">
            <v>HAB-1106</v>
          </cell>
        </row>
        <row r="2528">
          <cell r="I2528" t="str">
            <v>HAB-1105</v>
          </cell>
        </row>
        <row r="2529">
          <cell r="I2529" t="str">
            <v>HAB-1104</v>
          </cell>
        </row>
        <row r="2530">
          <cell r="I2530" t="str">
            <v>HAB-1103</v>
          </cell>
        </row>
        <row r="2531">
          <cell r="I2531" t="str">
            <v>HAB-1102</v>
          </cell>
        </row>
        <row r="2532">
          <cell r="I2532" t="str">
            <v>HAB-1101</v>
          </cell>
        </row>
        <row r="2533">
          <cell r="I2533" t="str">
            <v>HAB-1007</v>
          </cell>
        </row>
        <row r="2534">
          <cell r="I2534" t="str">
            <v>HAB-1006</v>
          </cell>
        </row>
        <row r="2535">
          <cell r="I2535" t="str">
            <v>HAB-1005</v>
          </cell>
        </row>
        <row r="2536">
          <cell r="I2536" t="str">
            <v>HAB-1004</v>
          </cell>
        </row>
        <row r="2537">
          <cell r="I2537" t="str">
            <v>HAB-1003</v>
          </cell>
        </row>
        <row r="2538">
          <cell r="I2538" t="str">
            <v>HAB-1002</v>
          </cell>
        </row>
        <row r="2539">
          <cell r="I2539" t="str">
            <v>HAB-1001</v>
          </cell>
        </row>
        <row r="2540">
          <cell r="I2540" t="str">
            <v>HAB-907</v>
          </cell>
        </row>
        <row r="2541">
          <cell r="I2541" t="str">
            <v>HAB-906</v>
          </cell>
        </row>
        <row r="2542">
          <cell r="I2542" t="str">
            <v>HAB-905</v>
          </cell>
        </row>
        <row r="2543">
          <cell r="I2543" t="str">
            <v>HAB-904</v>
          </cell>
        </row>
        <row r="2544">
          <cell r="I2544" t="str">
            <v>HAB-903</v>
          </cell>
        </row>
        <row r="2545">
          <cell r="I2545" t="str">
            <v>HAB-902</v>
          </cell>
        </row>
        <row r="2546">
          <cell r="I2546" t="str">
            <v>HAB-901</v>
          </cell>
        </row>
        <row r="2547">
          <cell r="I2547" t="str">
            <v>HAB-807</v>
          </cell>
        </row>
        <row r="2548">
          <cell r="I2548" t="str">
            <v>HAB-806</v>
          </cell>
        </row>
        <row r="2549">
          <cell r="I2549" t="str">
            <v>HAB-805</v>
          </cell>
        </row>
        <row r="2550">
          <cell r="I2550" t="str">
            <v>HAB-804</v>
          </cell>
        </row>
        <row r="2551">
          <cell r="I2551" t="str">
            <v>HAB-803</v>
          </cell>
        </row>
        <row r="2552">
          <cell r="I2552" t="str">
            <v>HAB-802</v>
          </cell>
        </row>
        <row r="2553">
          <cell r="I2553" t="str">
            <v>HAB-801</v>
          </cell>
        </row>
        <row r="2554">
          <cell r="I2554" t="str">
            <v>HAB-707</v>
          </cell>
        </row>
        <row r="2555">
          <cell r="I2555" t="str">
            <v>HAB-706</v>
          </cell>
        </row>
        <row r="2556">
          <cell r="I2556" t="str">
            <v>HAB-705</v>
          </cell>
        </row>
        <row r="2557">
          <cell r="I2557" t="str">
            <v>HAB-704</v>
          </cell>
        </row>
        <row r="2558">
          <cell r="I2558" t="str">
            <v>HAB-703</v>
          </cell>
        </row>
        <row r="2559">
          <cell r="I2559" t="str">
            <v>HAB-702</v>
          </cell>
        </row>
        <row r="2560">
          <cell r="I2560" t="str">
            <v>HAB-701</v>
          </cell>
        </row>
        <row r="2561">
          <cell r="I2561" t="str">
            <v>HAB-607</v>
          </cell>
        </row>
        <row r="2562">
          <cell r="I2562" t="str">
            <v>HAB-606</v>
          </cell>
        </row>
        <row r="2563">
          <cell r="I2563" t="str">
            <v>HAB-605</v>
          </cell>
        </row>
        <row r="2564">
          <cell r="I2564" t="str">
            <v>HAB-604</v>
          </cell>
        </row>
        <row r="2565">
          <cell r="I2565" t="str">
            <v>HAB-603</v>
          </cell>
        </row>
        <row r="2566">
          <cell r="I2566" t="str">
            <v>HAB-602</v>
          </cell>
        </row>
        <row r="2567">
          <cell r="I2567" t="str">
            <v>HAB-601</v>
          </cell>
        </row>
        <row r="2568">
          <cell r="I2568" t="str">
            <v>HAB-507</v>
          </cell>
        </row>
        <row r="2569">
          <cell r="I2569" t="str">
            <v>HAB-506</v>
          </cell>
        </row>
        <row r="2570">
          <cell r="I2570" t="str">
            <v>HAB-505</v>
          </cell>
        </row>
        <row r="2571">
          <cell r="I2571" t="str">
            <v>HAB-504</v>
          </cell>
        </row>
        <row r="2572">
          <cell r="I2572" t="str">
            <v>HAB-503</v>
          </cell>
        </row>
        <row r="2573">
          <cell r="I2573" t="str">
            <v>HAB-502</v>
          </cell>
        </row>
        <row r="2574">
          <cell r="I2574" t="str">
            <v>HAB-501</v>
          </cell>
        </row>
        <row r="2575">
          <cell r="I2575" t="str">
            <v>HAB-407</v>
          </cell>
        </row>
        <row r="2576">
          <cell r="I2576" t="str">
            <v>HAB-406</v>
          </cell>
        </row>
        <row r="2577">
          <cell r="I2577" t="str">
            <v>HAB-405</v>
          </cell>
        </row>
        <row r="2578">
          <cell r="I2578" t="str">
            <v>HAB-404</v>
          </cell>
        </row>
        <row r="2579">
          <cell r="I2579" t="str">
            <v>HAB-403</v>
          </cell>
        </row>
        <row r="2580">
          <cell r="I2580" t="str">
            <v>HAB-402</v>
          </cell>
        </row>
        <row r="2581">
          <cell r="I2581" t="str">
            <v>HAB-401</v>
          </cell>
        </row>
        <row r="2582">
          <cell r="I2582" t="str">
            <v>HAB-307</v>
          </cell>
        </row>
        <row r="2583">
          <cell r="I2583" t="str">
            <v>HAB-306</v>
          </cell>
        </row>
        <row r="2584">
          <cell r="I2584" t="str">
            <v>HAB-305</v>
          </cell>
        </row>
        <row r="2585">
          <cell r="I2585" t="str">
            <v>HAB-304</v>
          </cell>
        </row>
        <row r="2586">
          <cell r="I2586" t="str">
            <v>HAB-303</v>
          </cell>
        </row>
        <row r="2587">
          <cell r="I2587" t="str">
            <v>HAB-302</v>
          </cell>
        </row>
        <row r="2588">
          <cell r="I2588" t="str">
            <v>HAB-301</v>
          </cell>
        </row>
        <row r="2589">
          <cell r="I2589" t="str">
            <v>HAB-207</v>
          </cell>
        </row>
        <row r="2590">
          <cell r="I2590" t="str">
            <v>HAB-206</v>
          </cell>
        </row>
        <row r="2591">
          <cell r="I2591" t="str">
            <v>HAB-205</v>
          </cell>
        </row>
        <row r="2592">
          <cell r="I2592" t="str">
            <v>HAB-204</v>
          </cell>
        </row>
        <row r="2593">
          <cell r="I2593" t="str">
            <v>HAB-203</v>
          </cell>
        </row>
        <row r="2594">
          <cell r="I2594" t="str">
            <v>HAB-202</v>
          </cell>
        </row>
        <row r="2595">
          <cell r="I2595" t="str">
            <v>HAB-201</v>
          </cell>
        </row>
        <row r="2596">
          <cell r="I2596" t="str">
            <v>LOC-LC03</v>
          </cell>
        </row>
        <row r="2597">
          <cell r="I2597" t="str">
            <v>GR-ES4-8</v>
          </cell>
        </row>
        <row r="2598">
          <cell r="I2598" t="str">
            <v>PSBOFI-321</v>
          </cell>
        </row>
        <row r="2599">
          <cell r="I2599" t="str">
            <v>CU-DS3-V-52B</v>
          </cell>
        </row>
        <row r="2600">
          <cell r="I2600" t="str">
            <v>CU-DS3-V-26B</v>
          </cell>
        </row>
        <row r="2601">
          <cell r="I2601" t="str">
            <v>CU-DEP-2302</v>
          </cell>
        </row>
        <row r="2602">
          <cell r="I2602" t="str">
            <v>CU-DEP-2402</v>
          </cell>
        </row>
        <row r="2603">
          <cell r="I2603" t="str">
            <v>CU-DEP-2502</v>
          </cell>
        </row>
        <row r="2604">
          <cell r="I2604" t="str">
            <v>INDP-B1-E-34A</v>
          </cell>
        </row>
        <row r="2605">
          <cell r="I2605" t="str">
            <v>IN-DS1-D-09</v>
          </cell>
        </row>
        <row r="2606">
          <cell r="I2606" t="str">
            <v>IN-DS1-D-06</v>
          </cell>
        </row>
        <row r="2607">
          <cell r="I2607" t="str">
            <v>IN-DS2-D-19</v>
          </cell>
        </row>
        <row r="2608">
          <cell r="I2608" t="str">
            <v>IN-DS3-D-34</v>
          </cell>
        </row>
        <row r="2609">
          <cell r="I2609" t="str">
            <v>IN-DS3-D-30</v>
          </cell>
        </row>
        <row r="2610">
          <cell r="I2610" t="str">
            <v>IN-DS3-D-32</v>
          </cell>
        </row>
        <row r="2611">
          <cell r="I2611" t="str">
            <v>IN-DS3-D-33</v>
          </cell>
        </row>
        <row r="2612">
          <cell r="I2612" t="str">
            <v>IN-DS3-D-36</v>
          </cell>
        </row>
        <row r="2613">
          <cell r="I2613" t="str">
            <v>IN-DS3-D-37</v>
          </cell>
        </row>
        <row r="2614">
          <cell r="I2614" t="str">
            <v>INDP-B1-E-184</v>
          </cell>
        </row>
        <row r="2615">
          <cell r="I2615" t="str">
            <v>INDP-B1-E-183</v>
          </cell>
        </row>
        <row r="2616">
          <cell r="I2616" t="str">
            <v>INDP-B1-E-182</v>
          </cell>
        </row>
        <row r="2617">
          <cell r="I2617" t="str">
            <v>INDP-B1-E-181</v>
          </cell>
        </row>
        <row r="2618">
          <cell r="I2618" t="str">
            <v>INDP-B1-E-180</v>
          </cell>
        </row>
        <row r="2619">
          <cell r="I2619" t="str">
            <v>INDP-B1-E-179</v>
          </cell>
        </row>
        <row r="2620">
          <cell r="I2620" t="str">
            <v>INDP-B1-E-178</v>
          </cell>
        </row>
        <row r="2621">
          <cell r="I2621" t="str">
            <v>INDP-B1-E-177</v>
          </cell>
        </row>
        <row r="2622">
          <cell r="I2622" t="str">
            <v>INDP-B1-E-176</v>
          </cell>
        </row>
        <row r="2623">
          <cell r="I2623" t="str">
            <v>INDP-B1-E-175</v>
          </cell>
        </row>
        <row r="2624">
          <cell r="I2624" t="str">
            <v>INDP-B1-E-174</v>
          </cell>
        </row>
        <row r="2625">
          <cell r="I2625" t="str">
            <v>INDP-B1-E-173</v>
          </cell>
        </row>
        <row r="2626">
          <cell r="I2626" t="str">
            <v>INDP-B1-E-172</v>
          </cell>
        </row>
        <row r="2627">
          <cell r="I2627" t="str">
            <v>INDP-B1-E-171</v>
          </cell>
        </row>
        <row r="2628">
          <cell r="I2628" t="str">
            <v>INDP-B1-E-170</v>
          </cell>
        </row>
        <row r="2629">
          <cell r="I2629" t="str">
            <v>INDP-B1-E-169</v>
          </cell>
        </row>
        <row r="2630">
          <cell r="I2630" t="str">
            <v>INDP-B1-E-168</v>
          </cell>
        </row>
        <row r="2631">
          <cell r="I2631" t="str">
            <v>INDP-B1-E-167</v>
          </cell>
        </row>
        <row r="2632">
          <cell r="I2632" t="str">
            <v>INDP-B1-E-166</v>
          </cell>
        </row>
        <row r="2633">
          <cell r="I2633" t="str">
            <v>INDP-B1-E-165</v>
          </cell>
        </row>
        <row r="2634">
          <cell r="I2634" t="str">
            <v>INDP-B1-E-164</v>
          </cell>
        </row>
        <row r="2635">
          <cell r="I2635" t="str">
            <v>INDP-B1-E-163</v>
          </cell>
        </row>
        <row r="2636">
          <cell r="I2636" t="str">
            <v>INDP-B1-E-162</v>
          </cell>
        </row>
        <row r="2637">
          <cell r="I2637" t="str">
            <v>INDP-B1-E-161</v>
          </cell>
        </row>
        <row r="2638">
          <cell r="I2638" t="str">
            <v>INDP-B1-E-160</v>
          </cell>
        </row>
        <row r="2639">
          <cell r="I2639" t="str">
            <v>INDP-B1-E-159</v>
          </cell>
        </row>
        <row r="2640">
          <cell r="I2640" t="str">
            <v>INDP-B1-E-158</v>
          </cell>
        </row>
        <row r="2641">
          <cell r="I2641" t="str">
            <v>INDP-B1-E-157</v>
          </cell>
        </row>
        <row r="2642">
          <cell r="I2642" t="str">
            <v>INDP-B1-E-156</v>
          </cell>
        </row>
        <row r="2643">
          <cell r="I2643" t="str">
            <v>INDP-B1-E-155</v>
          </cell>
        </row>
        <row r="2644">
          <cell r="I2644" t="str">
            <v>INDP-B1-E-154</v>
          </cell>
        </row>
        <row r="2645">
          <cell r="I2645" t="str">
            <v>INDP-B1-E-153</v>
          </cell>
        </row>
        <row r="2646">
          <cell r="I2646" t="str">
            <v>INDP-B1-E-152</v>
          </cell>
        </row>
        <row r="2647">
          <cell r="I2647" t="str">
            <v>INDP-B1-E-151</v>
          </cell>
        </row>
        <row r="2648">
          <cell r="I2648" t="str">
            <v>INDP-B1-E-150</v>
          </cell>
        </row>
        <row r="2649">
          <cell r="I2649" t="str">
            <v>INDP-B1-E-149</v>
          </cell>
        </row>
        <row r="2650">
          <cell r="I2650" t="str">
            <v>INDP-B1-E-148</v>
          </cell>
        </row>
        <row r="2651">
          <cell r="I2651" t="str">
            <v>INDP-B1-E-147</v>
          </cell>
        </row>
        <row r="2652">
          <cell r="I2652" t="str">
            <v>INDP-B1-E-146</v>
          </cell>
        </row>
        <row r="2653">
          <cell r="I2653" t="str">
            <v>INDP-B1-E-145</v>
          </cell>
        </row>
        <row r="2654">
          <cell r="I2654" t="str">
            <v>INDP-B1-E-144</v>
          </cell>
        </row>
        <row r="2655">
          <cell r="I2655" t="str">
            <v>IN-DS1-D-25</v>
          </cell>
        </row>
        <row r="2656">
          <cell r="I2656" t="str">
            <v>IN-DS1-D-24</v>
          </cell>
        </row>
        <row r="2657">
          <cell r="I2657" t="str">
            <v>IN-DS1-D-23</v>
          </cell>
        </row>
        <row r="2658">
          <cell r="I2658" t="str">
            <v>IN-DS1-D-21</v>
          </cell>
        </row>
        <row r="2659">
          <cell r="I2659" t="str">
            <v>IN-DS1-D-20</v>
          </cell>
        </row>
        <row r="2660">
          <cell r="I2660" t="str">
            <v>IN-DS2-D-17</v>
          </cell>
        </row>
        <row r="2661">
          <cell r="I2661" t="str">
            <v>IN-DS1-D-12</v>
          </cell>
        </row>
        <row r="2662">
          <cell r="I2662" t="str">
            <v>IN-DS1-D-11</v>
          </cell>
        </row>
        <row r="2663">
          <cell r="I2663" t="str">
            <v>IN-DS1-D-10</v>
          </cell>
        </row>
        <row r="2664">
          <cell r="I2664" t="str">
            <v>IN-DS1-D-07</v>
          </cell>
        </row>
        <row r="2665">
          <cell r="I2665" t="str">
            <v>IN-DS3-D-38</v>
          </cell>
        </row>
        <row r="2666">
          <cell r="I2666" t="str">
            <v>IN-DS1-D-04</v>
          </cell>
        </row>
        <row r="2667">
          <cell r="I2667" t="str">
            <v>CUOFI-DEP-407</v>
          </cell>
        </row>
        <row r="2668">
          <cell r="I2668" t="str">
            <v>CUOFI-DEP-406</v>
          </cell>
        </row>
        <row r="2669">
          <cell r="I2669" t="str">
            <v>CUOFI-DEP-405</v>
          </cell>
        </row>
        <row r="2670">
          <cell r="I2670" t="str">
            <v>CUOFI-DEP-404</v>
          </cell>
        </row>
        <row r="2671">
          <cell r="I2671" t="str">
            <v>CUOFI-DEP-403</v>
          </cell>
        </row>
        <row r="2672">
          <cell r="I2672" t="str">
            <v>CUOFI-DEP-402</v>
          </cell>
        </row>
        <row r="2673">
          <cell r="I2673" t="str">
            <v>CUOFI-DEP-401</v>
          </cell>
        </row>
        <row r="2674">
          <cell r="I2674" t="str">
            <v>CUOFI-DEP-308</v>
          </cell>
        </row>
        <row r="2675">
          <cell r="I2675" t="str">
            <v>CUOFI-DEP-307</v>
          </cell>
        </row>
        <row r="2676">
          <cell r="I2676" t="str">
            <v>CUOFI-DEP-306</v>
          </cell>
        </row>
        <row r="2677">
          <cell r="I2677" t="str">
            <v>CUOFI-DEP-305</v>
          </cell>
        </row>
        <row r="2678">
          <cell r="I2678" t="str">
            <v>CUOFI-DEP-304</v>
          </cell>
        </row>
        <row r="2679">
          <cell r="I2679" t="str">
            <v>CUOFI-DEP-303</v>
          </cell>
        </row>
        <row r="2680">
          <cell r="I2680" t="str">
            <v>CUOFI-DEP-302</v>
          </cell>
        </row>
        <row r="2681">
          <cell r="I2681" t="str">
            <v>CUOFI-DEP-301</v>
          </cell>
        </row>
        <row r="2682">
          <cell r="I2682" t="str">
            <v>CUOFI-DEP-207</v>
          </cell>
        </row>
        <row r="2683">
          <cell r="I2683" t="str">
            <v>CUOFI-DEP-206</v>
          </cell>
        </row>
        <row r="2684">
          <cell r="I2684" t="str">
            <v>CUOFI-DEP-205</v>
          </cell>
        </row>
        <row r="2685">
          <cell r="I2685" t="str">
            <v>CUOFI-DEP-204</v>
          </cell>
        </row>
        <row r="2686">
          <cell r="I2686" t="str">
            <v>CUOFI-DEP-203</v>
          </cell>
        </row>
        <row r="2687">
          <cell r="I2687" t="str">
            <v>CUOFI-DEP-202</v>
          </cell>
        </row>
        <row r="2688">
          <cell r="I2688" t="str">
            <v>CUOFI-DEP-201</v>
          </cell>
        </row>
        <row r="2689">
          <cell r="I2689" t="str">
            <v>CUOFI-DEP-101</v>
          </cell>
        </row>
        <row r="2690">
          <cell r="I2690" t="str">
            <v>CUOFI-DS1-O-07</v>
          </cell>
        </row>
        <row r="2691">
          <cell r="I2691" t="str">
            <v>CUOFI-S1-DEP-1</v>
          </cell>
        </row>
        <row r="2692">
          <cell r="I2692" t="str">
            <v>CU-DS4-DEP-2</v>
          </cell>
        </row>
        <row r="2693">
          <cell r="I2693" t="str">
            <v>PSBCOM-02</v>
          </cell>
        </row>
        <row r="2694">
          <cell r="I2694" t="str">
            <v>PSBCOM-01</v>
          </cell>
        </row>
        <row r="2695">
          <cell r="I2695" t="str">
            <v>CU-DEP-1601</v>
          </cell>
        </row>
        <row r="2696">
          <cell r="I2696" t="str">
            <v>CU-DEP-2501</v>
          </cell>
        </row>
        <row r="2697">
          <cell r="I2697" t="str">
            <v>CU-DEP-2401</v>
          </cell>
        </row>
        <row r="2698">
          <cell r="I2698" t="str">
            <v>CU-DEP-2301</v>
          </cell>
        </row>
        <row r="2699">
          <cell r="I2699" t="str">
            <v>CU-DEP-2101</v>
          </cell>
        </row>
        <row r="2700">
          <cell r="I2700" t="str">
            <v>CU-DEP-1901</v>
          </cell>
        </row>
        <row r="2701">
          <cell r="I2701" t="str">
            <v>CU-DEP-2201</v>
          </cell>
        </row>
        <row r="2702">
          <cell r="I2702" t="str">
            <v>CU-DEP-2001</v>
          </cell>
        </row>
        <row r="2703">
          <cell r="I2703" t="str">
            <v>CU-DEP-1801</v>
          </cell>
        </row>
        <row r="2704">
          <cell r="I2704" t="str">
            <v>CU-DEP-1701</v>
          </cell>
        </row>
        <row r="2705">
          <cell r="I2705" t="str">
            <v>CU-DEP-1602</v>
          </cell>
        </row>
        <row r="2706">
          <cell r="I2706" t="str">
            <v>CU-DEP-1502</v>
          </cell>
        </row>
        <row r="2707">
          <cell r="I2707" t="str">
            <v>CU-DEP-1501</v>
          </cell>
        </row>
        <row r="2708">
          <cell r="I2708" t="str">
            <v>CU-DEP-1404</v>
          </cell>
        </row>
        <row r="2709">
          <cell r="I2709" t="str">
            <v>CU-DEP-1403</v>
          </cell>
        </row>
        <row r="2710">
          <cell r="I2710" t="str">
            <v>CU-DEP-1402</v>
          </cell>
        </row>
        <row r="2711">
          <cell r="I2711" t="str">
            <v>CU-DEP-1401</v>
          </cell>
        </row>
        <row r="2712">
          <cell r="I2712" t="str">
            <v>CU-DEP-1405</v>
          </cell>
        </row>
        <row r="2713">
          <cell r="I2713" t="str">
            <v>CU-DEP-1305</v>
          </cell>
        </row>
        <row r="2714">
          <cell r="I2714" t="str">
            <v>CU-DEP-1304</v>
          </cell>
        </row>
        <row r="2715">
          <cell r="I2715" t="str">
            <v>CU-DEP-1303</v>
          </cell>
        </row>
        <row r="2716">
          <cell r="I2716" t="str">
            <v>CU-DEP-1302</v>
          </cell>
        </row>
        <row r="2717">
          <cell r="I2717" t="str">
            <v>CU-DEP-1301</v>
          </cell>
        </row>
        <row r="2718">
          <cell r="I2718" t="str">
            <v>CU-DEP-1205</v>
          </cell>
        </row>
        <row r="2719">
          <cell r="I2719" t="str">
            <v>CU-DEP-1204</v>
          </cell>
        </row>
        <row r="2720">
          <cell r="I2720" t="str">
            <v>CU-DEP-1203</v>
          </cell>
        </row>
        <row r="2721">
          <cell r="I2721" t="str">
            <v>CU-DEP-1202</v>
          </cell>
        </row>
        <row r="2722">
          <cell r="I2722" t="str">
            <v>CU-DEP-1201</v>
          </cell>
        </row>
        <row r="2723">
          <cell r="I2723" t="str">
            <v>CU-DEP-1105</v>
          </cell>
        </row>
        <row r="2724">
          <cell r="I2724" t="str">
            <v>CU-DEP-1104</v>
          </cell>
        </row>
        <row r="2725">
          <cell r="I2725" t="str">
            <v>CU-DEP-1103</v>
          </cell>
        </row>
        <row r="2726">
          <cell r="I2726" t="str">
            <v>CU-DEP-1102</v>
          </cell>
        </row>
        <row r="2727">
          <cell r="I2727" t="str">
            <v>CU-DEP-1101</v>
          </cell>
        </row>
        <row r="2728">
          <cell r="I2728" t="str">
            <v>CU-DEP-1004</v>
          </cell>
        </row>
        <row r="2729">
          <cell r="I2729" t="str">
            <v>CU-DEP-1005</v>
          </cell>
        </row>
        <row r="2730">
          <cell r="I2730" t="str">
            <v>CU-DEP-1003</v>
          </cell>
        </row>
        <row r="2731">
          <cell r="I2731" t="str">
            <v>CU-DEP-1002</v>
          </cell>
        </row>
        <row r="2732">
          <cell r="I2732" t="str">
            <v>CU-DEP-1001</v>
          </cell>
        </row>
        <row r="2733">
          <cell r="I2733" t="str">
            <v>CU-DEP-904</v>
          </cell>
        </row>
        <row r="2734">
          <cell r="I2734" t="str">
            <v>CU-DEP-903</v>
          </cell>
        </row>
        <row r="2735">
          <cell r="I2735" t="str">
            <v>CU-DEP-902</v>
          </cell>
        </row>
        <row r="2736">
          <cell r="I2736" t="str">
            <v>CU-DEP-901</v>
          </cell>
        </row>
        <row r="2737">
          <cell r="I2737" t="str">
            <v>CU-DEP-905</v>
          </cell>
        </row>
        <row r="2738">
          <cell r="I2738" t="str">
            <v>CU-DEP-805</v>
          </cell>
        </row>
        <row r="2739">
          <cell r="I2739" t="str">
            <v>CU-DEP-804</v>
          </cell>
        </row>
        <row r="2740">
          <cell r="I2740" t="str">
            <v>CU-DEP-803</v>
          </cell>
        </row>
        <row r="2741">
          <cell r="I2741" t="str">
            <v>CU-DEP-802</v>
          </cell>
        </row>
        <row r="2742">
          <cell r="I2742" t="str">
            <v>CU-DEP-801</v>
          </cell>
        </row>
        <row r="2743">
          <cell r="I2743" t="str">
            <v>CU-DEP-705</v>
          </cell>
        </row>
        <row r="2744">
          <cell r="I2744" t="str">
            <v>CU-DEP-704</v>
          </cell>
        </row>
        <row r="2745">
          <cell r="I2745" t="str">
            <v>CU-DEP-703</v>
          </cell>
        </row>
        <row r="2746">
          <cell r="I2746" t="str">
            <v>CU-DEP-702</v>
          </cell>
        </row>
        <row r="2747">
          <cell r="I2747" t="str">
            <v>CU-DEP-701</v>
          </cell>
        </row>
        <row r="2748">
          <cell r="I2748" t="str">
            <v>CU-DEP-605</v>
          </cell>
        </row>
        <row r="2749">
          <cell r="I2749" t="str">
            <v>CU-DEP-604</v>
          </cell>
        </row>
        <row r="2750">
          <cell r="I2750" t="str">
            <v>CU-DEP-603</v>
          </cell>
        </row>
        <row r="2751">
          <cell r="I2751" t="str">
            <v>CU-DEP-602</v>
          </cell>
        </row>
        <row r="2752">
          <cell r="I2752" t="str">
            <v>CU-DEP-601</v>
          </cell>
        </row>
        <row r="2753">
          <cell r="I2753" t="str">
            <v>CU-DEP-504</v>
          </cell>
        </row>
        <row r="2754">
          <cell r="I2754" t="str">
            <v>CU-DEP-503</v>
          </cell>
        </row>
        <row r="2755">
          <cell r="I2755" t="str">
            <v>CU-DEP-502</v>
          </cell>
        </row>
        <row r="2756">
          <cell r="I2756" t="str">
            <v>CU-DEP-501</v>
          </cell>
        </row>
        <row r="2757">
          <cell r="I2757" t="str">
            <v>PSB-DS5-E-02</v>
          </cell>
        </row>
        <row r="2758">
          <cell r="I2758" t="str">
            <v>CU-DS5-V-88</v>
          </cell>
        </row>
        <row r="2759">
          <cell r="I2759" t="str">
            <v>CU-DS5-V-73</v>
          </cell>
        </row>
        <row r="2760">
          <cell r="I2760" t="str">
            <v>CU-DS5-V-71</v>
          </cell>
        </row>
        <row r="2761">
          <cell r="I2761" t="str">
            <v>CUO-DS5-V-60</v>
          </cell>
        </row>
        <row r="2762">
          <cell r="I2762" t="str">
            <v>CU-DS3-V-45</v>
          </cell>
        </row>
        <row r="2763">
          <cell r="I2763" t="str">
            <v>CU-DS3-V-46</v>
          </cell>
        </row>
        <row r="2764">
          <cell r="I2764" t="str">
            <v>CUO-DS4-V-34</v>
          </cell>
        </row>
        <row r="2765">
          <cell r="I2765" t="str">
            <v>CU-DS3-V-21</v>
          </cell>
        </row>
        <row r="2766">
          <cell r="I2766" t="str">
            <v>CU-DS3-V-20</v>
          </cell>
        </row>
        <row r="2767">
          <cell r="I2767" t="str">
            <v>CUO-DS3-V-08</v>
          </cell>
        </row>
        <row r="2768">
          <cell r="I2768" t="str">
            <v>LIBERTA-39A</v>
          </cell>
        </row>
        <row r="2769">
          <cell r="I2769" t="str">
            <v>INDP-B1-V-98</v>
          </cell>
        </row>
        <row r="2770">
          <cell r="I2770" t="str">
            <v>INDP-B1-V-97</v>
          </cell>
        </row>
        <row r="2771">
          <cell r="I2771" t="str">
            <v>INDP-B1-V-95</v>
          </cell>
        </row>
        <row r="2772">
          <cell r="I2772" t="str">
            <v>INDP-B1-E-94</v>
          </cell>
        </row>
        <row r="2773">
          <cell r="I2773" t="str">
            <v>INDP-B1-V-93</v>
          </cell>
        </row>
        <row r="2774">
          <cell r="I2774" t="str">
            <v>INDP-B1-V-92</v>
          </cell>
        </row>
        <row r="2775">
          <cell r="I2775" t="str">
            <v>INDP-B1-V-91</v>
          </cell>
        </row>
        <row r="2776">
          <cell r="I2776" t="str">
            <v>INDP-B1-E-90</v>
          </cell>
        </row>
        <row r="2777">
          <cell r="I2777" t="str">
            <v>INDP-B1-E-89</v>
          </cell>
        </row>
        <row r="2778">
          <cell r="I2778" t="str">
            <v>INDP-B1-E-88</v>
          </cell>
        </row>
        <row r="2779">
          <cell r="I2779" t="str">
            <v>INDP-B1-E-87</v>
          </cell>
        </row>
        <row r="2780">
          <cell r="I2780" t="str">
            <v>INDP-B1-E-86</v>
          </cell>
        </row>
        <row r="2781">
          <cell r="I2781" t="str">
            <v>INDP-B1-V-85</v>
          </cell>
        </row>
        <row r="2782">
          <cell r="I2782" t="str">
            <v>INDP-B1-E-84</v>
          </cell>
        </row>
        <row r="2783">
          <cell r="I2783" t="str">
            <v>INDP-B1-E-83</v>
          </cell>
        </row>
        <row r="2784">
          <cell r="I2784" t="str">
            <v>INDP-B1-E-82</v>
          </cell>
        </row>
        <row r="2785">
          <cell r="I2785" t="str">
            <v>INDP-B1-V-81</v>
          </cell>
        </row>
        <row r="2786">
          <cell r="I2786" t="str">
            <v>INDP-B1-E-55</v>
          </cell>
        </row>
        <row r="2787">
          <cell r="I2787" t="str">
            <v>INDP-B1-E-56</v>
          </cell>
        </row>
        <row r="2788">
          <cell r="I2788" t="str">
            <v>INDP-B1-V-121</v>
          </cell>
        </row>
        <row r="2789">
          <cell r="I2789" t="str">
            <v>INDP-B1-E-120</v>
          </cell>
        </row>
        <row r="2790">
          <cell r="I2790" t="str">
            <v>INDP-B1-E-119</v>
          </cell>
        </row>
        <row r="2791">
          <cell r="I2791" t="str">
            <v>INDP-B1-E-118</v>
          </cell>
        </row>
        <row r="2792">
          <cell r="I2792" t="str">
            <v>INDP-B1-V-117</v>
          </cell>
        </row>
        <row r="2793">
          <cell r="I2793" t="str">
            <v>INDP-B1-V-116</v>
          </cell>
        </row>
        <row r="2794">
          <cell r="I2794" t="str">
            <v>INDP-B1-V-115</v>
          </cell>
        </row>
        <row r="2795">
          <cell r="I2795" t="str">
            <v>INDP-B1-V-114</v>
          </cell>
        </row>
        <row r="2796">
          <cell r="I2796" t="str">
            <v>INDP-B1-V-113</v>
          </cell>
        </row>
        <row r="2797">
          <cell r="I2797" t="str">
            <v>INDP-B1-E-112</v>
          </cell>
        </row>
        <row r="2798">
          <cell r="I2798" t="str">
            <v>INDP-B1-V-111</v>
          </cell>
        </row>
        <row r="2799">
          <cell r="I2799" t="str">
            <v>INDP-B1-V-110</v>
          </cell>
        </row>
        <row r="2800">
          <cell r="I2800" t="str">
            <v>INDP-B1-V-109</v>
          </cell>
        </row>
        <row r="2801">
          <cell r="I2801" t="str">
            <v>INDP-B1-V-108</v>
          </cell>
        </row>
        <row r="2802">
          <cell r="I2802" t="str">
            <v>INDP-B1-V-105</v>
          </cell>
        </row>
        <row r="2803">
          <cell r="I2803" t="str">
            <v>INDP-B1-V-104</v>
          </cell>
        </row>
        <row r="2804">
          <cell r="I2804" t="str">
            <v>INDP-B1-V-103</v>
          </cell>
        </row>
        <row r="2805">
          <cell r="I2805" t="str">
            <v>INDP-B1-V-102</v>
          </cell>
        </row>
        <row r="2806">
          <cell r="I2806" t="str">
            <v>INDP-B1-V-101</v>
          </cell>
        </row>
        <row r="2807">
          <cell r="I2807" t="str">
            <v>INDP-B1-E-100</v>
          </cell>
        </row>
        <row r="2808">
          <cell r="I2808" t="str">
            <v>INDP-B1-V-32</v>
          </cell>
        </row>
        <row r="2809">
          <cell r="I2809" t="str">
            <v>INDP-B1-E-30</v>
          </cell>
        </row>
        <row r="2810">
          <cell r="I2810" t="str">
            <v>INDP-B1-E-29</v>
          </cell>
        </row>
        <row r="2811">
          <cell r="I2811" t="str">
            <v>INDP-B1-V-28</v>
          </cell>
        </row>
        <row r="2812">
          <cell r="I2812" t="str">
            <v>INDP-B1-V-27</v>
          </cell>
        </row>
        <row r="2813">
          <cell r="I2813" t="str">
            <v>INDP-B1-E-26</v>
          </cell>
        </row>
        <row r="2814">
          <cell r="I2814" t="str">
            <v>INDP-B1-E-25</v>
          </cell>
        </row>
        <row r="2815">
          <cell r="I2815" t="str">
            <v>INDP-B1-V-24</v>
          </cell>
        </row>
        <row r="2816">
          <cell r="I2816" t="str">
            <v>INDP-B1-V-23</v>
          </cell>
        </row>
        <row r="2817">
          <cell r="I2817" t="str">
            <v>INDP-B1-V-33</v>
          </cell>
        </row>
        <row r="2818">
          <cell r="I2818" t="str">
            <v>INDP-B1-E-54</v>
          </cell>
        </row>
        <row r="2819">
          <cell r="I2819" t="str">
            <v>INDP-B1-E-53</v>
          </cell>
        </row>
        <row r="2820">
          <cell r="I2820" t="str">
            <v>INDP-B1-E-52</v>
          </cell>
        </row>
        <row r="2821">
          <cell r="I2821" t="str">
            <v>INDP-B1-V-51</v>
          </cell>
        </row>
        <row r="2822">
          <cell r="I2822" t="str">
            <v>INDP-B1-V-50</v>
          </cell>
        </row>
        <row r="2823">
          <cell r="I2823" t="str">
            <v>INDP-B1-V-49</v>
          </cell>
        </row>
        <row r="2824">
          <cell r="I2824" t="str">
            <v>INDP-B1-V-48</v>
          </cell>
        </row>
        <row r="2825">
          <cell r="I2825" t="str">
            <v>INDP-B1-V-47</v>
          </cell>
        </row>
        <row r="2826">
          <cell r="I2826" t="str">
            <v>INDP-B1-E-34B</v>
          </cell>
        </row>
        <row r="2827">
          <cell r="I2827" t="str">
            <v>INDP-B1-V-43</v>
          </cell>
        </row>
        <row r="2828">
          <cell r="I2828" t="str">
            <v>INDP-B1-V-42</v>
          </cell>
        </row>
        <row r="2829">
          <cell r="I2829" t="str">
            <v>INDP-B1-E-41</v>
          </cell>
        </row>
        <row r="2830">
          <cell r="I2830" t="str">
            <v>INDP-B1-E-40</v>
          </cell>
        </row>
        <row r="2831">
          <cell r="I2831" t="str">
            <v>INDP-B1-V-39</v>
          </cell>
        </row>
        <row r="2832">
          <cell r="I2832" t="str">
            <v>INDP-B1-E-38</v>
          </cell>
        </row>
        <row r="2833">
          <cell r="I2833" t="str">
            <v>INDP-B1-E-37</v>
          </cell>
        </row>
        <row r="2834">
          <cell r="I2834" t="str">
            <v>INDP-B1-V-36</v>
          </cell>
        </row>
        <row r="2835">
          <cell r="I2835" t="str">
            <v>INDP-B1-V-35</v>
          </cell>
        </row>
        <row r="2836">
          <cell r="I2836" t="str">
            <v>INDP-B1-E-34</v>
          </cell>
        </row>
        <row r="2837">
          <cell r="I2837" t="str">
            <v>INDP-B1-2508</v>
          </cell>
        </row>
        <row r="2838">
          <cell r="I2838" t="str">
            <v>INDP-B1-2507</v>
          </cell>
        </row>
        <row r="2839">
          <cell r="I2839" t="str">
            <v>INDP-B1-2506</v>
          </cell>
        </row>
        <row r="2840">
          <cell r="I2840" t="str">
            <v>INDP-B1-2505</v>
          </cell>
        </row>
        <row r="2841">
          <cell r="I2841" t="str">
            <v>INDP-B1-2504</v>
          </cell>
        </row>
        <row r="2842">
          <cell r="I2842" t="str">
            <v>INDP-B1-2503</v>
          </cell>
        </row>
        <row r="2843">
          <cell r="I2843" t="str">
            <v>INDP-B1-2502</v>
          </cell>
        </row>
        <row r="2844">
          <cell r="I2844" t="str">
            <v>INDP-B1-2501</v>
          </cell>
        </row>
        <row r="2845">
          <cell r="I2845" t="str">
            <v>INDP-B1-2409</v>
          </cell>
        </row>
        <row r="2846">
          <cell r="I2846" t="str">
            <v>INDP-B1-2408</v>
          </cell>
        </row>
        <row r="2847">
          <cell r="I2847" t="str">
            <v>INDP-B1-2407</v>
          </cell>
        </row>
        <row r="2848">
          <cell r="I2848" t="str">
            <v>INDP-B1-2406</v>
          </cell>
        </row>
        <row r="2849">
          <cell r="I2849" t="str">
            <v>INDP-B1-2405</v>
          </cell>
        </row>
        <row r="2850">
          <cell r="I2850" t="str">
            <v>INDP-B1-2404</v>
          </cell>
        </row>
        <row r="2851">
          <cell r="I2851" t="str">
            <v>INDP-B1-2403</v>
          </cell>
        </row>
        <row r="2852">
          <cell r="I2852" t="str">
            <v>INDP-B1-2402</v>
          </cell>
        </row>
        <row r="2853">
          <cell r="I2853" t="str">
            <v>INDP-B1-2401</v>
          </cell>
        </row>
        <row r="2854">
          <cell r="I2854" t="str">
            <v>INDP-B1-2309</v>
          </cell>
        </row>
        <row r="2855">
          <cell r="I2855" t="str">
            <v>INDP-B1-2308</v>
          </cell>
        </row>
        <row r="2856">
          <cell r="I2856" t="str">
            <v>INDP-B1-2307</v>
          </cell>
        </row>
        <row r="2857">
          <cell r="I2857" t="str">
            <v>INDP-B1-2306</v>
          </cell>
        </row>
        <row r="2858">
          <cell r="I2858" t="str">
            <v>INDP-B1-2305</v>
          </cell>
        </row>
        <row r="2859">
          <cell r="I2859" t="str">
            <v>INDP-B1-2304</v>
          </cell>
        </row>
        <row r="2860">
          <cell r="I2860" t="str">
            <v>INDP-B1-2303</v>
          </cell>
        </row>
        <row r="2861">
          <cell r="I2861" t="str">
            <v>INDP-B1-2302</v>
          </cell>
        </row>
        <row r="2862">
          <cell r="I2862" t="str">
            <v>INDP-B1-2301</v>
          </cell>
        </row>
        <row r="2863">
          <cell r="I2863" t="str">
            <v>INDP-B1-2209</v>
          </cell>
        </row>
        <row r="2864">
          <cell r="I2864" t="str">
            <v>INDP-B1-2208</v>
          </cell>
        </row>
        <row r="2865">
          <cell r="I2865" t="str">
            <v>INDP-B1-2207</v>
          </cell>
        </row>
        <row r="2866">
          <cell r="I2866" t="str">
            <v>INDP-B1-2206</v>
          </cell>
        </row>
        <row r="2867">
          <cell r="I2867" t="str">
            <v>INDP-B1-2205</v>
          </cell>
        </row>
        <row r="2868">
          <cell r="I2868" t="str">
            <v>INDP-B1-2204</v>
          </cell>
        </row>
        <row r="2869">
          <cell r="I2869" t="str">
            <v>INDP-B1-2203</v>
          </cell>
        </row>
        <row r="2870">
          <cell r="I2870" t="str">
            <v>INDP-B1-2202</v>
          </cell>
        </row>
        <row r="2871">
          <cell r="I2871" t="str">
            <v>INDP-B1-2201</v>
          </cell>
        </row>
        <row r="2872">
          <cell r="I2872" t="str">
            <v>INDP-B1-2109</v>
          </cell>
        </row>
        <row r="2873">
          <cell r="I2873" t="str">
            <v>INDP-B1-2108</v>
          </cell>
        </row>
        <row r="2874">
          <cell r="I2874" t="str">
            <v>INDP-B1-2107</v>
          </cell>
        </row>
        <row r="2875">
          <cell r="I2875" t="str">
            <v>INDP-B1-2106</v>
          </cell>
        </row>
        <row r="2876">
          <cell r="I2876" t="str">
            <v>INDP-B1-2105</v>
          </cell>
        </row>
        <row r="2877">
          <cell r="I2877" t="str">
            <v>INDP-B1-2104</v>
          </cell>
        </row>
        <row r="2878">
          <cell r="I2878" t="str">
            <v>INDP-B1-2103</v>
          </cell>
        </row>
        <row r="2879">
          <cell r="I2879" t="str">
            <v>INDP-B1-2102</v>
          </cell>
        </row>
        <row r="2880">
          <cell r="I2880" t="str">
            <v>INDP-B1-2101</v>
          </cell>
        </row>
        <row r="2881">
          <cell r="I2881" t="str">
            <v>INDP-B1-2009</v>
          </cell>
        </row>
        <row r="2882">
          <cell r="I2882" t="str">
            <v>INDP-B1-2008</v>
          </cell>
        </row>
        <row r="2883">
          <cell r="I2883" t="str">
            <v>INDP-B1-2007</v>
          </cell>
        </row>
        <row r="2884">
          <cell r="I2884" t="str">
            <v>INDP-B1-2006</v>
          </cell>
        </row>
        <row r="2885">
          <cell r="I2885" t="str">
            <v>INDP-B1-2005</v>
          </cell>
        </row>
        <row r="2886">
          <cell r="I2886" t="str">
            <v>INDP-B1-2004</v>
          </cell>
        </row>
        <row r="2887">
          <cell r="I2887" t="str">
            <v>INDP-B1-2003</v>
          </cell>
        </row>
        <row r="2888">
          <cell r="I2888" t="str">
            <v>INDP-B1-2002</v>
          </cell>
        </row>
        <row r="2889">
          <cell r="I2889" t="str">
            <v>INDP-B1-2001</v>
          </cell>
        </row>
        <row r="2890">
          <cell r="I2890" t="str">
            <v>INDP-B1-1909</v>
          </cell>
        </row>
        <row r="2891">
          <cell r="I2891" t="str">
            <v>INDP-B1-1908</v>
          </cell>
        </row>
        <row r="2892">
          <cell r="I2892" t="str">
            <v>INDP-B1-1907</v>
          </cell>
        </row>
        <row r="2893">
          <cell r="I2893" t="str">
            <v>INDP-B1-1906</v>
          </cell>
        </row>
        <row r="2894">
          <cell r="I2894" t="str">
            <v>INDP-B1-1905</v>
          </cell>
        </row>
        <row r="2895">
          <cell r="I2895" t="str">
            <v>INDP-B1-1904</v>
          </cell>
        </row>
        <row r="2896">
          <cell r="I2896" t="str">
            <v>INDP-B1-1903</v>
          </cell>
        </row>
        <row r="2897">
          <cell r="I2897" t="str">
            <v>INDP-B1-1902</v>
          </cell>
        </row>
        <row r="2898">
          <cell r="I2898" t="str">
            <v>INDP-B1-1901</v>
          </cell>
        </row>
        <row r="2899">
          <cell r="I2899" t="str">
            <v>INDP-B1-1809</v>
          </cell>
        </row>
        <row r="2900">
          <cell r="I2900" t="str">
            <v>INDP-B1-1808</v>
          </cell>
        </row>
        <row r="2901">
          <cell r="I2901" t="str">
            <v>INDP-B1-1807</v>
          </cell>
        </row>
        <row r="2902">
          <cell r="I2902" t="str">
            <v>INDP-B1-1806</v>
          </cell>
        </row>
        <row r="2903">
          <cell r="I2903" t="str">
            <v>INDP-B1-1805</v>
          </cell>
        </row>
        <row r="2904">
          <cell r="I2904" t="str">
            <v>INDP-B1-1804</v>
          </cell>
        </row>
        <row r="2905">
          <cell r="I2905" t="str">
            <v>INDP-B1-1803</v>
          </cell>
        </row>
        <row r="2906">
          <cell r="I2906" t="str">
            <v>INDP-B1-1802</v>
          </cell>
        </row>
        <row r="2907">
          <cell r="I2907" t="str">
            <v>INDP-B1-1801</v>
          </cell>
        </row>
        <row r="2908">
          <cell r="I2908" t="str">
            <v>INDP-B1-1709</v>
          </cell>
        </row>
        <row r="2909">
          <cell r="I2909" t="str">
            <v>INDP-B1-1708</v>
          </cell>
        </row>
        <row r="2910">
          <cell r="I2910" t="str">
            <v>INDP-B1-1707</v>
          </cell>
        </row>
        <row r="2911">
          <cell r="I2911" t="str">
            <v>INDP-B1-1706</v>
          </cell>
        </row>
        <row r="2912">
          <cell r="I2912" t="str">
            <v>INDP-B1-1705</v>
          </cell>
        </row>
        <row r="2913">
          <cell r="I2913" t="str">
            <v>INDP-B1-1704</v>
          </cell>
        </row>
        <row r="2914">
          <cell r="I2914" t="str">
            <v>INDP-B1-1703</v>
          </cell>
        </row>
        <row r="2915">
          <cell r="I2915" t="str">
            <v>INDP-B1-1702</v>
          </cell>
        </row>
        <row r="2916">
          <cell r="I2916" t="str">
            <v>INDP-B1-1701</v>
          </cell>
        </row>
        <row r="2917">
          <cell r="I2917" t="str">
            <v>INDP-B1-1609</v>
          </cell>
        </row>
        <row r="2918">
          <cell r="I2918" t="str">
            <v>INDP-B1-1608</v>
          </cell>
        </row>
        <row r="2919">
          <cell r="I2919" t="str">
            <v>INDP-B1-1607</v>
          </cell>
        </row>
        <row r="2920">
          <cell r="I2920" t="str">
            <v>INDP-B1-1606</v>
          </cell>
        </row>
        <row r="2921">
          <cell r="I2921" t="str">
            <v>INDP-B1-1605</v>
          </cell>
        </row>
        <row r="2922">
          <cell r="I2922" t="str">
            <v>INDP-B1-1604</v>
          </cell>
        </row>
        <row r="2923">
          <cell r="I2923" t="str">
            <v>INDP-B1-1603</v>
          </cell>
        </row>
        <row r="2924">
          <cell r="I2924" t="str">
            <v>INDP-B1-1602</v>
          </cell>
        </row>
        <row r="2925">
          <cell r="I2925" t="str">
            <v>INDP-B1-1601</v>
          </cell>
        </row>
        <row r="2926">
          <cell r="I2926" t="str">
            <v>INDP-B1-1509</v>
          </cell>
        </row>
        <row r="2927">
          <cell r="I2927" t="str">
            <v>INDP-B1-1508</v>
          </cell>
        </row>
        <row r="2928">
          <cell r="I2928" t="str">
            <v>INDP-B1-1507</v>
          </cell>
        </row>
        <row r="2929">
          <cell r="I2929" t="str">
            <v>INDP-B1-1506</v>
          </cell>
        </row>
        <row r="2930">
          <cell r="I2930" t="str">
            <v>INDP-B1-1505</v>
          </cell>
        </row>
        <row r="2931">
          <cell r="I2931" t="str">
            <v>INDP-B1-1504</v>
          </cell>
        </row>
        <row r="2932">
          <cell r="I2932" t="str">
            <v>INDP-B1-1503</v>
          </cell>
        </row>
        <row r="2933">
          <cell r="I2933" t="str">
            <v>INDP-B1-1502</v>
          </cell>
        </row>
        <row r="2934">
          <cell r="I2934" t="str">
            <v>INDP-B1-1501</v>
          </cell>
        </row>
        <row r="2935">
          <cell r="I2935" t="str">
            <v>INDP-B1-1409</v>
          </cell>
        </row>
        <row r="2936">
          <cell r="I2936" t="str">
            <v>INDP-B1-1408</v>
          </cell>
        </row>
        <row r="2937">
          <cell r="I2937" t="str">
            <v>INDP-B1-1407</v>
          </cell>
        </row>
        <row r="2938">
          <cell r="I2938" t="str">
            <v>INDP-B1-1406</v>
          </cell>
        </row>
        <row r="2939">
          <cell r="I2939" t="str">
            <v>INDP-B1-1405</v>
          </cell>
        </row>
        <row r="2940">
          <cell r="I2940" t="str">
            <v>INDP-B1-1404</v>
          </cell>
        </row>
        <row r="2941">
          <cell r="I2941" t="str">
            <v>INDP-B1-1403</v>
          </cell>
        </row>
        <row r="2942">
          <cell r="I2942" t="str">
            <v>INDP-B1-1402</v>
          </cell>
        </row>
        <row r="2943">
          <cell r="I2943" t="str">
            <v>INDP-B1-1401</v>
          </cell>
        </row>
        <row r="2944">
          <cell r="I2944" t="str">
            <v>INDP-B1-1309</v>
          </cell>
        </row>
        <row r="2945">
          <cell r="I2945" t="str">
            <v>INDP-B1-1308</v>
          </cell>
        </row>
        <row r="2946">
          <cell r="I2946" t="str">
            <v>INDP-B1-1307</v>
          </cell>
        </row>
        <row r="2947">
          <cell r="I2947" t="str">
            <v>INDP-B1-1306</v>
          </cell>
        </row>
        <row r="2948">
          <cell r="I2948" t="str">
            <v>INDP-B1-1305</v>
          </cell>
        </row>
        <row r="2949">
          <cell r="I2949" t="str">
            <v>INDP-B1-1304</v>
          </cell>
        </row>
        <row r="2950">
          <cell r="I2950" t="str">
            <v>INDP-B1-1303</v>
          </cell>
        </row>
        <row r="2951">
          <cell r="I2951" t="str">
            <v>INDP-B1-1302</v>
          </cell>
        </row>
        <row r="2952">
          <cell r="I2952" t="str">
            <v>INDP-B1-1301</v>
          </cell>
        </row>
        <row r="2953">
          <cell r="I2953" t="str">
            <v>INDP-B1-1209</v>
          </cell>
        </row>
        <row r="2954">
          <cell r="I2954" t="str">
            <v>INDP-B1-1208</v>
          </cell>
        </row>
        <row r="2955">
          <cell r="I2955" t="str">
            <v>INDP-B1-1207</v>
          </cell>
        </row>
        <row r="2956">
          <cell r="I2956" t="str">
            <v>INDP-B1-1206</v>
          </cell>
        </row>
        <row r="2957">
          <cell r="I2957" t="str">
            <v>INDP-B1-1205</v>
          </cell>
        </row>
        <row r="2958">
          <cell r="I2958" t="str">
            <v>INDP-B1-1204</v>
          </cell>
        </row>
        <row r="2959">
          <cell r="I2959" t="str">
            <v>INDP-B1-1203</v>
          </cell>
        </row>
        <row r="2960">
          <cell r="I2960" t="str">
            <v>INDP-B1-1202</v>
          </cell>
        </row>
        <row r="2961">
          <cell r="I2961" t="str">
            <v>INDP-B1-1201</v>
          </cell>
        </row>
        <row r="2962">
          <cell r="I2962" t="str">
            <v>INDP-B1-1109</v>
          </cell>
        </row>
        <row r="2963">
          <cell r="I2963" t="str">
            <v>INDP-B1-1108</v>
          </cell>
        </row>
        <row r="2964">
          <cell r="I2964" t="str">
            <v>INDP-B1-1107</v>
          </cell>
        </row>
        <row r="2965">
          <cell r="I2965" t="str">
            <v>INDP-B1-1106</v>
          </cell>
        </row>
        <row r="2966">
          <cell r="I2966" t="str">
            <v>INDP-B1-1105</v>
          </cell>
        </row>
        <row r="2967">
          <cell r="I2967" t="str">
            <v>INDP-B1-1104</v>
          </cell>
        </row>
        <row r="2968">
          <cell r="I2968" t="str">
            <v>INDP-B1-1103</v>
          </cell>
        </row>
        <row r="2969">
          <cell r="I2969" t="str">
            <v>INDP-B1-1102</v>
          </cell>
        </row>
        <row r="2970">
          <cell r="I2970" t="str">
            <v>INDP-B1-1101</v>
          </cell>
        </row>
        <row r="2971">
          <cell r="I2971" t="str">
            <v>INDP-B1-1009</v>
          </cell>
        </row>
        <row r="2972">
          <cell r="I2972" t="str">
            <v>INDP-B1-1008</v>
          </cell>
        </row>
        <row r="2973">
          <cell r="I2973" t="str">
            <v>INDP-B1-1007</v>
          </cell>
        </row>
        <row r="2974">
          <cell r="I2974" t="str">
            <v>INDP-B1-1006</v>
          </cell>
        </row>
        <row r="2975">
          <cell r="I2975" t="str">
            <v>INDP-B1-1005</v>
          </cell>
        </row>
        <row r="2976">
          <cell r="I2976" t="str">
            <v>INDP-B1-1004</v>
          </cell>
        </row>
        <row r="2977">
          <cell r="I2977" t="str">
            <v>INDP-B1-1003</v>
          </cell>
        </row>
        <row r="2978">
          <cell r="I2978" t="str">
            <v>INDP-B1-1002</v>
          </cell>
        </row>
        <row r="2979">
          <cell r="I2979" t="str">
            <v>INDP-B1-1001</v>
          </cell>
        </row>
        <row r="2980">
          <cell r="I2980" t="str">
            <v>INDP-B1-909</v>
          </cell>
        </row>
        <row r="2981">
          <cell r="I2981" t="str">
            <v>INDP-B1-908</v>
          </cell>
        </row>
        <row r="2982">
          <cell r="I2982" t="str">
            <v>INDP-B1-907</v>
          </cell>
        </row>
        <row r="2983">
          <cell r="I2983" t="str">
            <v>INDP-B1-906</v>
          </cell>
        </row>
        <row r="2984">
          <cell r="I2984" t="str">
            <v>INDP-B1-905</v>
          </cell>
        </row>
        <row r="2985">
          <cell r="I2985" t="str">
            <v>INDP-B1-904</v>
          </cell>
        </row>
        <row r="2986">
          <cell r="I2986" t="str">
            <v>INDP-B1-903</v>
          </cell>
        </row>
        <row r="2987">
          <cell r="I2987" t="str">
            <v>INDP-B1-902</v>
          </cell>
        </row>
        <row r="2988">
          <cell r="I2988" t="str">
            <v>INDP-B1-901</v>
          </cell>
        </row>
        <row r="2989">
          <cell r="I2989" t="str">
            <v>INDP-B1-809</v>
          </cell>
        </row>
        <row r="2990">
          <cell r="I2990" t="str">
            <v>INDP-B1-808</v>
          </cell>
        </row>
        <row r="2991">
          <cell r="I2991" t="str">
            <v>INDP-B1-807</v>
          </cell>
        </row>
        <row r="2992">
          <cell r="I2992" t="str">
            <v>INDP-B1-806</v>
          </cell>
        </row>
        <row r="2993">
          <cell r="I2993" t="str">
            <v>INDP-B1-805</v>
          </cell>
        </row>
        <row r="2994">
          <cell r="I2994" t="str">
            <v>INDP-B1-804</v>
          </cell>
        </row>
        <row r="2995">
          <cell r="I2995" t="str">
            <v>INDP-B1-803</v>
          </cell>
        </row>
        <row r="2996">
          <cell r="I2996" t="str">
            <v>INDP-B1-802</v>
          </cell>
        </row>
        <row r="2997">
          <cell r="I2997" t="str">
            <v>INDP-B1-801</v>
          </cell>
        </row>
        <row r="2998">
          <cell r="I2998" t="str">
            <v>INDP-B1-709</v>
          </cell>
        </row>
        <row r="2999">
          <cell r="I2999" t="str">
            <v>INDP-B1-708</v>
          </cell>
        </row>
        <row r="3000">
          <cell r="I3000" t="str">
            <v>INDP-B1-707</v>
          </cell>
        </row>
        <row r="3001">
          <cell r="I3001" t="str">
            <v>INDP-B1-706</v>
          </cell>
        </row>
        <row r="3002">
          <cell r="I3002" t="str">
            <v>INDP-B1-705</v>
          </cell>
        </row>
        <row r="3003">
          <cell r="I3003" t="str">
            <v>INDP-B1-704</v>
          </cell>
        </row>
        <row r="3004">
          <cell r="I3004" t="str">
            <v>INDP-B1-703</v>
          </cell>
        </row>
        <row r="3005">
          <cell r="I3005" t="str">
            <v>INDP-B1-702</v>
          </cell>
        </row>
        <row r="3006">
          <cell r="I3006" t="str">
            <v>INDP-B1-701</v>
          </cell>
        </row>
        <row r="3007">
          <cell r="I3007" t="str">
            <v>INDP-B1-609</v>
          </cell>
        </row>
        <row r="3008">
          <cell r="I3008" t="str">
            <v>INDP-B1-608</v>
          </cell>
        </row>
        <row r="3009">
          <cell r="I3009" t="str">
            <v>INDP-B1-607</v>
          </cell>
        </row>
        <row r="3010">
          <cell r="I3010" t="str">
            <v>INDP-B1-606</v>
          </cell>
        </row>
        <row r="3011">
          <cell r="I3011" t="str">
            <v>INDP-B1-605</v>
          </cell>
        </row>
        <row r="3012">
          <cell r="I3012" t="str">
            <v>INDP-B1-604</v>
          </cell>
        </row>
        <row r="3013">
          <cell r="I3013" t="str">
            <v>INDP-B1-603</v>
          </cell>
        </row>
        <row r="3014">
          <cell r="I3014" t="str">
            <v>INDP-B1-602</v>
          </cell>
        </row>
        <row r="3015">
          <cell r="I3015" t="str">
            <v>INDP-B1-601</v>
          </cell>
        </row>
        <row r="3016">
          <cell r="I3016" t="str">
            <v>INDP-B1-509</v>
          </cell>
        </row>
        <row r="3017">
          <cell r="I3017" t="str">
            <v>INDP-B1-508</v>
          </cell>
        </row>
        <row r="3018">
          <cell r="I3018" t="str">
            <v>INDP-B1-507</v>
          </cell>
        </row>
        <row r="3019">
          <cell r="I3019" t="str">
            <v>INDP-B1-506</v>
          </cell>
        </row>
        <row r="3020">
          <cell r="I3020" t="str">
            <v>INDP-B1-505</v>
          </cell>
        </row>
        <row r="3021">
          <cell r="I3021" t="str">
            <v>INDP-B1-504</v>
          </cell>
        </row>
        <row r="3022">
          <cell r="I3022" t="str">
            <v>INDP-B1-503</v>
          </cell>
        </row>
        <row r="3023">
          <cell r="I3023" t="str">
            <v>INDP-B1-502</v>
          </cell>
        </row>
        <row r="3024">
          <cell r="I3024" t="str">
            <v>INDP-B1-501</v>
          </cell>
        </row>
        <row r="3025">
          <cell r="I3025" t="str">
            <v>INDP-B1-409</v>
          </cell>
        </row>
        <row r="3026">
          <cell r="I3026" t="str">
            <v>INDP-B1-408</v>
          </cell>
        </row>
        <row r="3027">
          <cell r="I3027" t="str">
            <v>INDP-B1-407</v>
          </cell>
        </row>
        <row r="3028">
          <cell r="I3028" t="str">
            <v>INDP-B1-406</v>
          </cell>
        </row>
        <row r="3029">
          <cell r="I3029" t="str">
            <v>INDP-B1-405</v>
          </cell>
        </row>
        <row r="3030">
          <cell r="I3030" t="str">
            <v>INDP-B1-404</v>
          </cell>
        </row>
        <row r="3031">
          <cell r="I3031" t="str">
            <v>INDP-B1-403</v>
          </cell>
        </row>
        <row r="3032">
          <cell r="I3032" t="str">
            <v>INDP-B1-402</v>
          </cell>
        </row>
        <row r="3033">
          <cell r="I3033" t="str">
            <v>INDP-B1-401</v>
          </cell>
        </row>
        <row r="3034">
          <cell r="I3034" t="str">
            <v>INDP-B1-309</v>
          </cell>
        </row>
        <row r="3035">
          <cell r="I3035" t="str">
            <v>INDP-B1-308</v>
          </cell>
        </row>
        <row r="3036">
          <cell r="I3036" t="str">
            <v>INDP-B1-307</v>
          </cell>
        </row>
        <row r="3037">
          <cell r="I3037" t="str">
            <v>INDP-B1-306</v>
          </cell>
        </row>
        <row r="3038">
          <cell r="I3038" t="str">
            <v>INDP-B1-305</v>
          </cell>
        </row>
        <row r="3039">
          <cell r="I3039" t="str">
            <v>INDP-B1-304</v>
          </cell>
        </row>
        <row r="3040">
          <cell r="I3040" t="str">
            <v>INDP-B1-303</v>
          </cell>
        </row>
        <row r="3041">
          <cell r="I3041" t="str">
            <v>INDP-B1-302</v>
          </cell>
        </row>
        <row r="3042">
          <cell r="I3042" t="str">
            <v>INDP-B1-301</v>
          </cell>
        </row>
        <row r="3043">
          <cell r="I3043" t="str">
            <v>INDP-B1-209</v>
          </cell>
        </row>
        <row r="3044">
          <cell r="I3044" t="str">
            <v>INDP-B1-208</v>
          </cell>
        </row>
        <row r="3045">
          <cell r="I3045" t="str">
            <v>INDP-B1-207</v>
          </cell>
        </row>
        <row r="3046">
          <cell r="I3046" t="str">
            <v>INDP-B1-206</v>
          </cell>
        </row>
        <row r="3047">
          <cell r="I3047" t="str">
            <v>INDP-B1-205</v>
          </cell>
        </row>
        <row r="3048">
          <cell r="I3048" t="str">
            <v>INDP-B1-204</v>
          </cell>
        </row>
        <row r="3049">
          <cell r="I3049" t="str">
            <v>INDP-B1-203</v>
          </cell>
        </row>
        <row r="3050">
          <cell r="I3050" t="str">
            <v>INDP-B1-202</v>
          </cell>
        </row>
        <row r="3051">
          <cell r="I3051" t="str">
            <v>INDP-B1-201</v>
          </cell>
        </row>
        <row r="3052">
          <cell r="I3052" t="str">
            <v>INDP-B1-109</v>
          </cell>
        </row>
        <row r="3053">
          <cell r="I3053" t="str">
            <v>LIBERTA-CL-EST-41</v>
          </cell>
        </row>
        <row r="3054">
          <cell r="I3054" t="str">
            <v>LIBERTA-CL-EST-14</v>
          </cell>
        </row>
        <row r="3055">
          <cell r="I3055" t="str">
            <v>LIBERTA-CL-EST-40</v>
          </cell>
        </row>
        <row r="3056">
          <cell r="I3056" t="str">
            <v>LIBERTA-CL-EST-37</v>
          </cell>
        </row>
        <row r="3057">
          <cell r="I3057" t="str">
            <v>LIBERTA-CL-EST-36</v>
          </cell>
        </row>
        <row r="3058">
          <cell r="I3058" t="str">
            <v>LIBERTA-CL-EST-26</v>
          </cell>
        </row>
        <row r="3059">
          <cell r="I3059" t="str">
            <v>LIBERTA-CL-EST-22</v>
          </cell>
        </row>
        <row r="3060">
          <cell r="I3060" t="str">
            <v>LIBERTA-CL-EST-21</v>
          </cell>
        </row>
        <row r="3061">
          <cell r="I3061" t="str">
            <v>LIBERTA-CL-EST-19</v>
          </cell>
        </row>
        <row r="3062">
          <cell r="I3062" t="str">
            <v>LIBERTA-CL-EST-17</v>
          </cell>
        </row>
        <row r="3063">
          <cell r="I3063" t="str">
            <v>LIBERTA-CL-EST-15</v>
          </cell>
        </row>
        <row r="3064">
          <cell r="I3064" t="str">
            <v>LIBERTA-CL-EST-04</v>
          </cell>
        </row>
        <row r="3065">
          <cell r="I3065" t="str">
            <v>LIBERTA-DEPOSITO</v>
          </cell>
        </row>
        <row r="3066">
          <cell r="I3066" t="str">
            <v>MONU-CLOSET3</v>
          </cell>
        </row>
        <row r="3067">
          <cell r="I3067" t="str">
            <v>MONU-DEP24</v>
          </cell>
        </row>
        <row r="3068">
          <cell r="I3068" t="str">
            <v>MONU-DEP14</v>
          </cell>
        </row>
        <row r="3069">
          <cell r="I3069" t="str">
            <v>MONU-DEP13</v>
          </cell>
        </row>
        <row r="3070">
          <cell r="I3070" t="str">
            <v>MONU-DEP12</v>
          </cell>
        </row>
        <row r="3071">
          <cell r="I3071" t="str">
            <v>MONU-DEP10B</v>
          </cell>
        </row>
        <row r="3072">
          <cell r="I3072" t="str">
            <v>MONU-DEP10A</v>
          </cell>
        </row>
        <row r="3073">
          <cell r="I3073" t="str">
            <v>MONU-DEP09B</v>
          </cell>
        </row>
        <row r="3074">
          <cell r="I3074" t="str">
            <v>MONU-DEP09A</v>
          </cell>
        </row>
        <row r="3075">
          <cell r="I3075" t="str">
            <v>MONU-DEP09</v>
          </cell>
        </row>
        <row r="3076">
          <cell r="I3076" t="str">
            <v>MONU-CLOSET22</v>
          </cell>
        </row>
        <row r="3077">
          <cell r="I3077" t="str">
            <v>MONU-DEP3B</v>
          </cell>
        </row>
        <row r="3078">
          <cell r="I3078" t="str">
            <v>MONU-DEP08</v>
          </cell>
        </row>
        <row r="3079">
          <cell r="I3079" t="str">
            <v>MONU-DEP07</v>
          </cell>
        </row>
        <row r="3080">
          <cell r="I3080" t="str">
            <v>MONU-DEP06</v>
          </cell>
        </row>
        <row r="3081">
          <cell r="I3081" t="str">
            <v>MONU-DEP05</v>
          </cell>
        </row>
        <row r="3082">
          <cell r="I3082" t="str">
            <v>MONU-DEP04C</v>
          </cell>
        </row>
        <row r="3083">
          <cell r="I3083" t="str">
            <v>MONU-DEP04B</v>
          </cell>
        </row>
        <row r="3084">
          <cell r="I3084" t="str">
            <v>MONU-DEP04</v>
          </cell>
        </row>
        <row r="3085">
          <cell r="I3085" t="str">
            <v>MONU-CLOSET2</v>
          </cell>
        </row>
        <row r="3086">
          <cell r="I3086" t="str">
            <v>MONU-DEP3A</v>
          </cell>
        </row>
        <row r="3087">
          <cell r="I3087" t="str">
            <v>MONU-DEP01B</v>
          </cell>
        </row>
        <row r="3088">
          <cell r="I3088" t="str">
            <v>MONU-CLOSET1</v>
          </cell>
        </row>
        <row r="3089">
          <cell r="I3089" t="str">
            <v>MONU-DEP01A</v>
          </cell>
        </row>
        <row r="3090">
          <cell r="I3090" t="str">
            <v>MONU-DEP01</v>
          </cell>
        </row>
        <row r="3091">
          <cell r="I3091" t="str">
            <v>BEL-S2-C61</v>
          </cell>
        </row>
        <row r="3092">
          <cell r="I3092" t="str">
            <v>BEL-S2-C49</v>
          </cell>
        </row>
        <row r="3093">
          <cell r="I3093" t="str">
            <v>BEL-S1-D04</v>
          </cell>
        </row>
        <row r="3094">
          <cell r="I3094" t="str">
            <v>BEL-S1-C25</v>
          </cell>
        </row>
        <row r="3095">
          <cell r="I3095" t="str">
            <v>BEL-S1-C13</v>
          </cell>
        </row>
        <row r="3096">
          <cell r="I3096" t="str">
            <v>LIBERTA-18</v>
          </cell>
        </row>
        <row r="3097">
          <cell r="I3097" t="str">
            <v>LIBERTA-DEP02</v>
          </cell>
        </row>
        <row r="3098">
          <cell r="I3098" t="str">
            <v>LIBERTA-DEP01</v>
          </cell>
        </row>
        <row r="3099">
          <cell r="I3099" t="str">
            <v>PPLOFI-DPO12</v>
          </cell>
        </row>
        <row r="3100">
          <cell r="I3100" t="str">
            <v>PPLOFI-ESTACOF30</v>
          </cell>
        </row>
        <row r="3101">
          <cell r="I3101" t="str">
            <v>PPLOFI-ESTACOF31</v>
          </cell>
        </row>
        <row r="3102">
          <cell r="I3102" t="str">
            <v>PPLOFI-ESTACOF32</v>
          </cell>
        </row>
        <row r="3103">
          <cell r="I3103" t="str">
            <v>PPLOFI-ESTACOF33</v>
          </cell>
        </row>
        <row r="3104">
          <cell r="I3104" t="str">
            <v>PPLOFI-ESTACOF34</v>
          </cell>
        </row>
        <row r="3105">
          <cell r="I3105" t="str">
            <v>PPLOFI-ESTACOF35</v>
          </cell>
        </row>
        <row r="3106">
          <cell r="I3106" t="str">
            <v>CUOFI-ES2-O-36</v>
          </cell>
        </row>
        <row r="3107">
          <cell r="I3107" t="str">
            <v>CUOFI-DS2-O-36</v>
          </cell>
        </row>
        <row r="3108">
          <cell r="I3108" t="str">
            <v>CUOFI-ES2-O-35</v>
          </cell>
        </row>
        <row r="3109">
          <cell r="I3109" t="str">
            <v>CUOFI-DS2-O-35</v>
          </cell>
        </row>
        <row r="3110">
          <cell r="I3110" t="str">
            <v>CUOFI-ES2-O-34</v>
          </cell>
        </row>
        <row r="3111">
          <cell r="I3111" t="str">
            <v>CUOFI-ES2-O-33</v>
          </cell>
        </row>
        <row r="3112">
          <cell r="I3112" t="str">
            <v>CUOFI-ES2-O-32</v>
          </cell>
        </row>
        <row r="3113">
          <cell r="I3113" t="str">
            <v>CUOFI-ES2-O-31</v>
          </cell>
        </row>
        <row r="3114">
          <cell r="I3114" t="str">
            <v>CUOFI-DS2-O-31</v>
          </cell>
        </row>
        <row r="3115">
          <cell r="I3115" t="str">
            <v>CUOFI-ES2-O-30</v>
          </cell>
        </row>
        <row r="3116">
          <cell r="I3116" t="str">
            <v>CUOFI-DS2-O-30</v>
          </cell>
        </row>
        <row r="3117">
          <cell r="I3117" t="str">
            <v>CUOFI-ES2-O-29</v>
          </cell>
        </row>
        <row r="3118">
          <cell r="I3118" t="str">
            <v>CUOFI-DS2-O-29</v>
          </cell>
        </row>
        <row r="3119">
          <cell r="I3119" t="str">
            <v>CUOFI-ES2-O-28</v>
          </cell>
        </row>
        <row r="3120">
          <cell r="I3120" t="str">
            <v>CUOFI-ES2-O-27</v>
          </cell>
        </row>
        <row r="3121">
          <cell r="I3121" t="str">
            <v>CUOFI-ES2-O-26</v>
          </cell>
        </row>
        <row r="3122">
          <cell r="I3122" t="str">
            <v>CUOFI-ES2-O-25</v>
          </cell>
        </row>
        <row r="3123">
          <cell r="I3123" t="str">
            <v>CUOFI-ES2-O-24</v>
          </cell>
        </row>
        <row r="3124">
          <cell r="I3124" t="str">
            <v>CUOFI-DS2-O-23B</v>
          </cell>
        </row>
        <row r="3125">
          <cell r="I3125" t="str">
            <v>CUOFI-DS2-O-23A</v>
          </cell>
        </row>
        <row r="3126">
          <cell r="I3126" t="str">
            <v>CUOFI-ES2-O-23</v>
          </cell>
        </row>
        <row r="3127">
          <cell r="I3127" t="str">
            <v>CUOFI-ES2-O-22</v>
          </cell>
        </row>
        <row r="3128">
          <cell r="I3128" t="str">
            <v>CUOFI-DS2-O-22</v>
          </cell>
        </row>
        <row r="3129">
          <cell r="I3129" t="str">
            <v>CUOFI-ES2-O-21</v>
          </cell>
        </row>
        <row r="3130">
          <cell r="I3130" t="str">
            <v>CUOFI-ES2-O-20</v>
          </cell>
        </row>
        <row r="3131">
          <cell r="I3131" t="str">
            <v>CUOFI-ES2-O-19</v>
          </cell>
        </row>
        <row r="3132">
          <cell r="I3132" t="str">
            <v>CUOFI-ES2-O-18</v>
          </cell>
        </row>
        <row r="3133">
          <cell r="I3133" t="str">
            <v>CUOFI-DS2-O-18</v>
          </cell>
        </row>
        <row r="3134">
          <cell r="I3134" t="str">
            <v>CUOFI-ES2-O-17</v>
          </cell>
        </row>
        <row r="3135">
          <cell r="I3135" t="str">
            <v>CUOFI-ES2-O-16</v>
          </cell>
        </row>
        <row r="3136">
          <cell r="I3136" t="str">
            <v>CUOFI-ES2-O-15</v>
          </cell>
        </row>
        <row r="3137">
          <cell r="I3137" t="str">
            <v>CUOFI-ES2-O-14</v>
          </cell>
        </row>
        <row r="3138">
          <cell r="I3138" t="str">
            <v>CUOFI-ES2-O-13</v>
          </cell>
        </row>
        <row r="3139">
          <cell r="I3139" t="str">
            <v>CUOFI-ES2-O-12</v>
          </cell>
        </row>
        <row r="3140">
          <cell r="I3140" t="str">
            <v>CUOFI-ES1-O-11</v>
          </cell>
        </row>
        <row r="3141">
          <cell r="I3141" t="str">
            <v>CUOFI-ES1-O-10</v>
          </cell>
        </row>
        <row r="3142">
          <cell r="I3142" t="str">
            <v>CUOFI-ES1-O-09</v>
          </cell>
        </row>
        <row r="3143">
          <cell r="I3143" t="str">
            <v>CUOFI-ES1-O-08</v>
          </cell>
        </row>
        <row r="3144">
          <cell r="I3144" t="str">
            <v>CUOFI-DS1-O-08</v>
          </cell>
        </row>
        <row r="3145">
          <cell r="I3145" t="str">
            <v>CUOFI-ES1-O-07</v>
          </cell>
        </row>
        <row r="3146">
          <cell r="I3146" t="str">
            <v>CUOFI-ES1-O-06</v>
          </cell>
        </row>
        <row r="3147">
          <cell r="I3147" t="str">
            <v>CUOFI-DS1-O-06</v>
          </cell>
        </row>
        <row r="3148">
          <cell r="I3148" t="str">
            <v>CUOFI-ES1-O-05</v>
          </cell>
        </row>
        <row r="3149">
          <cell r="I3149" t="str">
            <v>CUOFI-DS1-O-05</v>
          </cell>
        </row>
        <row r="3150">
          <cell r="I3150" t="str">
            <v>CUOFI-ES1-O-04</v>
          </cell>
        </row>
        <row r="3151">
          <cell r="I3151" t="str">
            <v>CUOFI-ES1-O-03</v>
          </cell>
        </row>
        <row r="3152">
          <cell r="I3152" t="str">
            <v>CUOFI-ES1-O-02</v>
          </cell>
        </row>
        <row r="3153">
          <cell r="I3153" t="str">
            <v>CUOFI-ES1-O-01</v>
          </cell>
        </row>
        <row r="3154">
          <cell r="I3154" t="str">
            <v>CUOFI-LC101</v>
          </cell>
        </row>
        <row r="3155">
          <cell r="I3155" t="str">
            <v>CUOFI-ES1-C-04</v>
          </cell>
        </row>
        <row r="3156">
          <cell r="I3156" t="str">
            <v>CUOFI-DS1-C-04</v>
          </cell>
        </row>
        <row r="3157">
          <cell r="I3157" t="str">
            <v>CUOFI-ES1-C-03</v>
          </cell>
        </row>
        <row r="3158">
          <cell r="I3158" t="str">
            <v>CUOFI-DS1-C-03</v>
          </cell>
        </row>
        <row r="3159">
          <cell r="I3159" t="str">
            <v>CUOFI-ES1-C-02</v>
          </cell>
        </row>
        <row r="3160">
          <cell r="I3160" t="str">
            <v>CUOFI-DS1-C-02</v>
          </cell>
        </row>
        <row r="3161">
          <cell r="I3161" t="str">
            <v>CUOFI-ES1-C-01</v>
          </cell>
        </row>
        <row r="3162">
          <cell r="I3162" t="str">
            <v>CUOFI-415</v>
          </cell>
        </row>
        <row r="3163">
          <cell r="I3163" t="str">
            <v>CUOFI-414</v>
          </cell>
        </row>
        <row r="3164">
          <cell r="I3164" t="str">
            <v>CUOFI-413</v>
          </cell>
        </row>
        <row r="3165">
          <cell r="I3165" t="str">
            <v>CUOFI-412</v>
          </cell>
        </row>
        <row r="3166">
          <cell r="I3166" t="str">
            <v>CUOFI-411</v>
          </cell>
        </row>
        <row r="3167">
          <cell r="I3167" t="str">
            <v>CUOFI-410</v>
          </cell>
        </row>
        <row r="3168">
          <cell r="I3168" t="str">
            <v>CUOFI-409</v>
          </cell>
        </row>
        <row r="3169">
          <cell r="I3169" t="str">
            <v>CUOFI-408</v>
          </cell>
        </row>
        <row r="3170">
          <cell r="I3170" t="str">
            <v>CUOFI-407</v>
          </cell>
        </row>
        <row r="3171">
          <cell r="I3171" t="str">
            <v>CUOFI-406</v>
          </cell>
        </row>
        <row r="3172">
          <cell r="I3172" t="str">
            <v>CUOFI-405</v>
          </cell>
        </row>
        <row r="3173">
          <cell r="I3173" t="str">
            <v>CUOFI-404</v>
          </cell>
        </row>
        <row r="3174">
          <cell r="I3174" t="str">
            <v>CUOFI-403</v>
          </cell>
        </row>
        <row r="3175">
          <cell r="I3175" t="str">
            <v>CUOFI-402</v>
          </cell>
        </row>
        <row r="3176">
          <cell r="I3176" t="str">
            <v>CUOFI-401</v>
          </cell>
        </row>
        <row r="3177">
          <cell r="I3177" t="str">
            <v>CUOFI-319</v>
          </cell>
        </row>
        <row r="3178">
          <cell r="I3178" t="str">
            <v>CUOFI-318</v>
          </cell>
        </row>
        <row r="3179">
          <cell r="I3179" t="str">
            <v>CUOFI-317</v>
          </cell>
        </row>
        <row r="3180">
          <cell r="I3180" t="str">
            <v>CUOFI-316</v>
          </cell>
        </row>
        <row r="3181">
          <cell r="I3181" t="str">
            <v>CUOFI-315</v>
          </cell>
        </row>
        <row r="3182">
          <cell r="I3182" t="str">
            <v>CUOFI-314</v>
          </cell>
        </row>
        <row r="3183">
          <cell r="I3183" t="str">
            <v>CUOFI-313</v>
          </cell>
        </row>
        <row r="3184">
          <cell r="I3184" t="str">
            <v>CUOFI-312</v>
          </cell>
        </row>
        <row r="3185">
          <cell r="I3185" t="str">
            <v>CUOFI-311</v>
          </cell>
        </row>
        <row r="3186">
          <cell r="I3186" t="str">
            <v>CUOFI-310</v>
          </cell>
        </row>
        <row r="3187">
          <cell r="I3187" t="str">
            <v>CUOFI-309</v>
          </cell>
        </row>
        <row r="3188">
          <cell r="I3188" t="str">
            <v>CUOFI-308</v>
          </cell>
        </row>
        <row r="3189">
          <cell r="I3189" t="str">
            <v>CUOFI-307</v>
          </cell>
        </row>
        <row r="3190">
          <cell r="I3190" t="str">
            <v>CUOFI-306</v>
          </cell>
        </row>
        <row r="3191">
          <cell r="I3191" t="str">
            <v>CUOFI-305</v>
          </cell>
        </row>
        <row r="3192">
          <cell r="I3192" t="str">
            <v>CUOFI-304</v>
          </cell>
        </row>
        <row r="3193">
          <cell r="I3193" t="str">
            <v>CUOFI-303</v>
          </cell>
        </row>
        <row r="3194">
          <cell r="I3194" t="str">
            <v>CUOFI-302</v>
          </cell>
        </row>
        <row r="3195">
          <cell r="I3195" t="str">
            <v>CUOFI-301</v>
          </cell>
        </row>
        <row r="3196">
          <cell r="I3196" t="str">
            <v>CUOFI-215</v>
          </cell>
        </row>
        <row r="3197">
          <cell r="I3197" t="str">
            <v>CUOFI-214</v>
          </cell>
        </row>
        <row r="3198">
          <cell r="I3198" t="str">
            <v>CUOFI-213</v>
          </cell>
        </row>
        <row r="3199">
          <cell r="I3199" t="str">
            <v>CUOFI-212</v>
          </cell>
        </row>
        <row r="3200">
          <cell r="I3200" t="str">
            <v>CUOFI-211</v>
          </cell>
        </row>
        <row r="3201">
          <cell r="I3201" t="str">
            <v>CUOFI-210</v>
          </cell>
        </row>
        <row r="3202">
          <cell r="I3202" t="str">
            <v>CUOFI-209</v>
          </cell>
        </row>
        <row r="3203">
          <cell r="I3203" t="str">
            <v>CUOFI-208</v>
          </cell>
        </row>
        <row r="3204">
          <cell r="I3204" t="str">
            <v>CUOFI-207</v>
          </cell>
        </row>
        <row r="3205">
          <cell r="I3205" t="str">
            <v>CUOFI-206</v>
          </cell>
        </row>
        <row r="3206">
          <cell r="I3206" t="str">
            <v>CUOFI-205</v>
          </cell>
        </row>
        <row r="3207">
          <cell r="I3207" t="str">
            <v>CUOFI-204</v>
          </cell>
        </row>
        <row r="3208">
          <cell r="I3208" t="str">
            <v>CUOFI-203</v>
          </cell>
        </row>
        <row r="3209">
          <cell r="I3209" t="str">
            <v>CUOFI-202</v>
          </cell>
        </row>
        <row r="3210">
          <cell r="I3210" t="str">
            <v>CUOFI-201</v>
          </cell>
        </row>
        <row r="3211">
          <cell r="I3211" t="str">
            <v>CUOFI-106</v>
          </cell>
        </row>
        <row r="3212">
          <cell r="I3212" t="str">
            <v>CUOFI-105</v>
          </cell>
        </row>
        <row r="3213">
          <cell r="I3213" t="str">
            <v>CUOFI-104</v>
          </cell>
        </row>
        <row r="3214">
          <cell r="I3214" t="str">
            <v>CUOFI-103</v>
          </cell>
        </row>
        <row r="3215">
          <cell r="I3215" t="str">
            <v>CUOFI-102</v>
          </cell>
        </row>
        <row r="3216">
          <cell r="I3216" t="str">
            <v>CUOFI-101</v>
          </cell>
        </row>
        <row r="3217">
          <cell r="I3217" t="str">
            <v>PPLOFI-ESTAC5</v>
          </cell>
        </row>
        <row r="3218">
          <cell r="I3218" t="str">
            <v>PPLOFI-ESTAC4</v>
          </cell>
        </row>
        <row r="3219">
          <cell r="I3219" t="str">
            <v>PPLOFI-ESTAC3</v>
          </cell>
        </row>
        <row r="3220">
          <cell r="I3220" t="str">
            <v>PPLOFI-ESTAC2</v>
          </cell>
        </row>
        <row r="3221">
          <cell r="I3221" t="str">
            <v>PPLOFI-ESTAC1</v>
          </cell>
        </row>
        <row r="3222">
          <cell r="I3222" t="str">
            <v>PPLOFI-C11</v>
          </cell>
        </row>
        <row r="3223">
          <cell r="I3223" t="str">
            <v>PPLOFI-C10</v>
          </cell>
        </row>
        <row r="3224">
          <cell r="I3224" t="str">
            <v>PPLOFI-DPO09</v>
          </cell>
        </row>
        <row r="3225">
          <cell r="I3225" t="str">
            <v>PPLOFI-DPO08</v>
          </cell>
        </row>
        <row r="3226">
          <cell r="I3226" t="str">
            <v>PPLOFI-DPO07</v>
          </cell>
        </row>
        <row r="3227">
          <cell r="I3227" t="str">
            <v>PPLOFI-DPO06</v>
          </cell>
        </row>
        <row r="3228">
          <cell r="I3228" t="str">
            <v>PPLOFI-DPO05</v>
          </cell>
        </row>
        <row r="3229">
          <cell r="I3229" t="str">
            <v>PPLOFI-DPO04</v>
          </cell>
        </row>
        <row r="3230">
          <cell r="I3230" t="str">
            <v>PPLOFI-DPO03</v>
          </cell>
        </row>
        <row r="3231">
          <cell r="I3231" t="str">
            <v>PPLOFI-DPO02</v>
          </cell>
        </row>
        <row r="3232">
          <cell r="I3232" t="str">
            <v>PPLOFI-DPO01</v>
          </cell>
        </row>
        <row r="3233">
          <cell r="I3233" t="str">
            <v>PPLOFI-ESTACOF29</v>
          </cell>
        </row>
        <row r="3234">
          <cell r="I3234" t="str">
            <v>PPLOFI-ESTACOF28</v>
          </cell>
        </row>
        <row r="3235">
          <cell r="I3235" t="str">
            <v>PPLOFI-ESTACOF27</v>
          </cell>
        </row>
        <row r="3236">
          <cell r="I3236" t="str">
            <v>PPLOFI-ESTACOF26</v>
          </cell>
        </row>
        <row r="3237">
          <cell r="I3237" t="str">
            <v>PPLOFI-ESTACOF25</v>
          </cell>
        </row>
        <row r="3238">
          <cell r="I3238" t="str">
            <v>PPLOFI-ESTACOF24</v>
          </cell>
        </row>
        <row r="3239">
          <cell r="I3239" t="str">
            <v>PPLOFI-ESTACOF23</v>
          </cell>
        </row>
        <row r="3240">
          <cell r="I3240" t="str">
            <v>PPLOFI-ESTACOF22</v>
          </cell>
        </row>
        <row r="3241">
          <cell r="I3241" t="str">
            <v>PPLOFI-ESTACOF21</v>
          </cell>
        </row>
        <row r="3242">
          <cell r="I3242" t="str">
            <v>PPLOFI-ESTACOF20</v>
          </cell>
        </row>
        <row r="3243">
          <cell r="I3243" t="str">
            <v>PPLOFI-ESTACOF19</v>
          </cell>
        </row>
        <row r="3244">
          <cell r="I3244" t="str">
            <v>PPLOFI-ESTACOF18</v>
          </cell>
        </row>
        <row r="3245">
          <cell r="I3245" t="str">
            <v>PPLOFI-ESTACOF17</v>
          </cell>
        </row>
        <row r="3246">
          <cell r="I3246" t="str">
            <v>PPLOFI-ESTACOF16</v>
          </cell>
        </row>
        <row r="3247">
          <cell r="I3247" t="str">
            <v>PPLOFI-ESTACOF15</v>
          </cell>
        </row>
        <row r="3248">
          <cell r="I3248" t="str">
            <v>PPLOFI-ESTACOF14</v>
          </cell>
        </row>
        <row r="3249">
          <cell r="I3249" t="str">
            <v>PPLOFI-ESTACOF13</v>
          </cell>
        </row>
        <row r="3250">
          <cell r="I3250" t="str">
            <v>PPLOFI-ESTACOF12</v>
          </cell>
        </row>
        <row r="3251">
          <cell r="I3251" t="str">
            <v>PPLOFI-ESTACOF11</v>
          </cell>
        </row>
        <row r="3252">
          <cell r="I3252" t="str">
            <v>PPLOFI-ESTACOF10</v>
          </cell>
        </row>
        <row r="3253">
          <cell r="I3253" t="str">
            <v>PPLOFI-ESTACOF9</v>
          </cell>
        </row>
        <row r="3254">
          <cell r="I3254" t="str">
            <v>PPLOFI-ESTACOF8</v>
          </cell>
        </row>
        <row r="3255">
          <cell r="I3255" t="str">
            <v>PPLOFI-ESTACOF7</v>
          </cell>
        </row>
        <row r="3256">
          <cell r="I3256" t="str">
            <v>PPLOFI-ESTACOF6</v>
          </cell>
        </row>
        <row r="3257">
          <cell r="I3257" t="str">
            <v>PPLOFI-ESTACOF5</v>
          </cell>
        </row>
        <row r="3258">
          <cell r="I3258" t="str">
            <v>PPLOFI-ESTACOF4</v>
          </cell>
        </row>
        <row r="3259">
          <cell r="I3259" t="str">
            <v>PPLOFI-ESTACOF3</v>
          </cell>
        </row>
        <row r="3260">
          <cell r="I3260" t="str">
            <v>PPLOFI-ESTACOF2</v>
          </cell>
        </row>
        <row r="3261">
          <cell r="I3261" t="str">
            <v>PPLOFI-ESTACOF1</v>
          </cell>
        </row>
        <row r="3262">
          <cell r="I3262" t="str">
            <v>PPLOFI-LC02</v>
          </cell>
        </row>
        <row r="3263">
          <cell r="I3263" t="str">
            <v>PPLOFI-LC01</v>
          </cell>
        </row>
        <row r="3264">
          <cell r="I3264" t="str">
            <v>PPLOFI-417</v>
          </cell>
        </row>
        <row r="3265">
          <cell r="I3265" t="str">
            <v>PPLOFI-416</v>
          </cell>
        </row>
        <row r="3266">
          <cell r="I3266" t="str">
            <v>PPLOFI-415</v>
          </cell>
        </row>
        <row r="3267">
          <cell r="I3267" t="str">
            <v>PPLOFI-414</v>
          </cell>
        </row>
        <row r="3268">
          <cell r="I3268" t="str">
            <v>PPLOFI-413</v>
          </cell>
        </row>
        <row r="3269">
          <cell r="I3269" t="str">
            <v>PPLOFI-412</v>
          </cell>
        </row>
        <row r="3270">
          <cell r="I3270" t="str">
            <v>PPLOFI-411</v>
          </cell>
        </row>
        <row r="3271">
          <cell r="I3271" t="str">
            <v>PPLOFI-410</v>
          </cell>
        </row>
        <row r="3272">
          <cell r="I3272" t="str">
            <v>PPLOFI-409</v>
          </cell>
        </row>
        <row r="3273">
          <cell r="I3273" t="str">
            <v>PPLOFI-408</v>
          </cell>
        </row>
        <row r="3274">
          <cell r="I3274" t="str">
            <v>PPLOFI-407</v>
          </cell>
        </row>
        <row r="3275">
          <cell r="I3275" t="str">
            <v>PPLOFI-406</v>
          </cell>
        </row>
        <row r="3276">
          <cell r="I3276" t="str">
            <v>PPLOFI-405</v>
          </cell>
        </row>
        <row r="3277">
          <cell r="I3277" t="str">
            <v>PPLOFI-404</v>
          </cell>
        </row>
        <row r="3278">
          <cell r="I3278" t="str">
            <v>PPLOFI-403</v>
          </cell>
        </row>
        <row r="3279">
          <cell r="I3279" t="str">
            <v>PPLOFI-402</v>
          </cell>
        </row>
        <row r="3280">
          <cell r="I3280" t="str">
            <v>PPLOFI-401</v>
          </cell>
        </row>
        <row r="3281">
          <cell r="I3281" t="str">
            <v>PPLOFI-317</v>
          </cell>
        </row>
        <row r="3282">
          <cell r="I3282" t="str">
            <v>PPLOFI-316</v>
          </cell>
        </row>
        <row r="3283">
          <cell r="I3283" t="str">
            <v>PPLOFI-315</v>
          </cell>
        </row>
        <row r="3284">
          <cell r="I3284" t="str">
            <v>PPLOFI-314</v>
          </cell>
        </row>
        <row r="3285">
          <cell r="I3285" t="str">
            <v>PPLOFI-313</v>
          </cell>
        </row>
        <row r="3286">
          <cell r="I3286" t="str">
            <v>PPLOFI-312</v>
          </cell>
        </row>
        <row r="3287">
          <cell r="I3287" t="str">
            <v>PPLOFI-311</v>
          </cell>
        </row>
        <row r="3288">
          <cell r="I3288" t="str">
            <v>PPLOFI-310</v>
          </cell>
        </row>
        <row r="3289">
          <cell r="I3289" t="str">
            <v>PPLOFI-309</v>
          </cell>
        </row>
        <row r="3290">
          <cell r="I3290" t="str">
            <v>PPLOFI-308</v>
          </cell>
        </row>
        <row r="3291">
          <cell r="I3291" t="str">
            <v>PPLOFI-307</v>
          </cell>
        </row>
        <row r="3292">
          <cell r="I3292" t="str">
            <v>PPLOFI-306</v>
          </cell>
        </row>
        <row r="3293">
          <cell r="I3293" t="str">
            <v>PPLOFI-305</v>
          </cell>
        </row>
        <row r="3294">
          <cell r="I3294" t="str">
            <v>PPLOFI-304</v>
          </cell>
        </row>
        <row r="3295">
          <cell r="I3295" t="str">
            <v>PPLOFI-303</v>
          </cell>
        </row>
        <row r="3296">
          <cell r="I3296" t="str">
            <v>PPLOFI-302</v>
          </cell>
        </row>
        <row r="3297">
          <cell r="I3297" t="str">
            <v>PPLOFI-301</v>
          </cell>
        </row>
        <row r="3298">
          <cell r="I3298" t="str">
            <v>PPLOFI-217</v>
          </cell>
        </row>
        <row r="3299">
          <cell r="I3299" t="str">
            <v>PPLOFI-216</v>
          </cell>
        </row>
        <row r="3300">
          <cell r="I3300" t="str">
            <v>PPLOFI-215</v>
          </cell>
        </row>
        <row r="3301">
          <cell r="I3301" t="str">
            <v>PPLOFI-214</v>
          </cell>
        </row>
        <row r="3302">
          <cell r="I3302" t="str">
            <v>PPLOFI-213</v>
          </cell>
        </row>
        <row r="3303">
          <cell r="I3303" t="str">
            <v>PPLOFI-212</v>
          </cell>
        </row>
        <row r="3304">
          <cell r="I3304" t="str">
            <v>PPLOFI-211</v>
          </cell>
        </row>
        <row r="3305">
          <cell r="I3305" t="str">
            <v>PPLOFI-210</v>
          </cell>
        </row>
        <row r="3306">
          <cell r="I3306" t="str">
            <v>PPLOFI-209</v>
          </cell>
        </row>
        <row r="3307">
          <cell r="I3307" t="str">
            <v>PPLOFI-208</v>
          </cell>
        </row>
        <row r="3308">
          <cell r="I3308" t="str">
            <v>PPLOFI-207</v>
          </cell>
        </row>
        <row r="3309">
          <cell r="I3309" t="str">
            <v>PPLOFI-206</v>
          </cell>
        </row>
        <row r="3310">
          <cell r="I3310" t="str">
            <v>PPLOFI-205</v>
          </cell>
        </row>
        <row r="3311">
          <cell r="I3311" t="str">
            <v>PPLOFI-204</v>
          </cell>
        </row>
        <row r="3312">
          <cell r="I3312" t="str">
            <v>PPLOFI-203</v>
          </cell>
        </row>
        <row r="3313">
          <cell r="I3313" t="str">
            <v>PPLOFI-202</v>
          </cell>
        </row>
        <row r="3314">
          <cell r="I3314" t="str">
            <v>PPLOFI-201</v>
          </cell>
        </row>
        <row r="3315">
          <cell r="I3315" t="str">
            <v>PPLOFI-103</v>
          </cell>
        </row>
        <row r="3316">
          <cell r="I3316" t="str">
            <v>PPLOFI-102</v>
          </cell>
        </row>
        <row r="3317">
          <cell r="I3317" t="str">
            <v>PPLOFI-101</v>
          </cell>
        </row>
        <row r="3318">
          <cell r="I3318" t="str">
            <v>PSBOFI-DS2-E34</v>
          </cell>
        </row>
        <row r="3319">
          <cell r="I3319" t="str">
            <v>PSBOFI-DS2-E10</v>
          </cell>
        </row>
        <row r="3320">
          <cell r="I3320" t="str">
            <v>PSBOFI-DS2-E09</v>
          </cell>
        </row>
        <row r="3321">
          <cell r="I3321" t="str">
            <v>PSBOFI-DS2-7</v>
          </cell>
        </row>
        <row r="3322">
          <cell r="I3322" t="str">
            <v>PSBOFI-DS2-6</v>
          </cell>
        </row>
        <row r="3323">
          <cell r="I3323" t="str">
            <v>PSBOFI-DS2-5</v>
          </cell>
        </row>
        <row r="3324">
          <cell r="I3324" t="str">
            <v>PSBOFI-DS2-4</v>
          </cell>
        </row>
        <row r="3325">
          <cell r="I3325" t="str">
            <v>PSBOFI-DS2-3</v>
          </cell>
        </row>
        <row r="3326">
          <cell r="I3326" t="str">
            <v>PSBOFI-DS2-2</v>
          </cell>
        </row>
        <row r="3327">
          <cell r="I3327" t="str">
            <v>PSBOFI-DS1-1</v>
          </cell>
        </row>
        <row r="3328">
          <cell r="I3328" t="str">
            <v>PSBOFI-ES2-8</v>
          </cell>
        </row>
        <row r="3329">
          <cell r="I3329" t="str">
            <v>PSBOFI-ES2-9</v>
          </cell>
        </row>
        <row r="3330">
          <cell r="I3330" t="str">
            <v>PSBOFI-ES2-10</v>
          </cell>
        </row>
        <row r="3331">
          <cell r="I3331" t="str">
            <v>PSBOFI-ES2-11</v>
          </cell>
        </row>
        <row r="3332">
          <cell r="I3332" t="str">
            <v>PSBOFI-ES2-12</v>
          </cell>
        </row>
        <row r="3333">
          <cell r="I3333" t="str">
            <v>PSBOFI-ES2-13</v>
          </cell>
        </row>
        <row r="3334">
          <cell r="I3334" t="str">
            <v>PSBOFI-ES2-14</v>
          </cell>
        </row>
        <row r="3335">
          <cell r="I3335" t="str">
            <v>PSBOFI-ES2-15</v>
          </cell>
        </row>
        <row r="3336">
          <cell r="I3336" t="str">
            <v>PSBOFI-ES2-16</v>
          </cell>
        </row>
        <row r="3337">
          <cell r="I3337" t="str">
            <v>PSBOFI-ES2-17</v>
          </cell>
        </row>
        <row r="3338">
          <cell r="I3338" t="str">
            <v>PSBOFI-ES2-18</v>
          </cell>
        </row>
        <row r="3339">
          <cell r="I3339" t="str">
            <v>PSBOFI-ES2-19</v>
          </cell>
        </row>
        <row r="3340">
          <cell r="I3340" t="str">
            <v>PSBOFI-ES2-20</v>
          </cell>
        </row>
        <row r="3341">
          <cell r="I3341" t="str">
            <v>PSBOFI-ES2-21</v>
          </cell>
        </row>
        <row r="3342">
          <cell r="I3342" t="str">
            <v>PSBOFI-ES2-22</v>
          </cell>
        </row>
        <row r="3343">
          <cell r="I3343" t="str">
            <v>PSBOFI-ES2-23</v>
          </cell>
        </row>
        <row r="3344">
          <cell r="I3344" t="str">
            <v>PSBOFI-ES2-24</v>
          </cell>
        </row>
        <row r="3345">
          <cell r="I3345" t="str">
            <v>PSBOFI-ES2-25</v>
          </cell>
        </row>
        <row r="3346">
          <cell r="I3346" t="str">
            <v>PSBOFI-ES2-26</v>
          </cell>
        </row>
        <row r="3347">
          <cell r="I3347" t="str">
            <v>PSBOFI-ES2-27</v>
          </cell>
        </row>
        <row r="3348">
          <cell r="I3348" t="str">
            <v>PSBOFI-ES2-28</v>
          </cell>
        </row>
        <row r="3349">
          <cell r="I3349" t="str">
            <v>PSBOFI-ES2-29</v>
          </cell>
        </row>
        <row r="3350">
          <cell r="I3350" t="str">
            <v>PSBOFI-ES2-30</v>
          </cell>
        </row>
        <row r="3351">
          <cell r="I3351" t="str">
            <v>PSBOFI-ES2-31</v>
          </cell>
        </row>
        <row r="3352">
          <cell r="I3352" t="str">
            <v>PSBOFI-ES2-32</v>
          </cell>
        </row>
        <row r="3353">
          <cell r="I3353" t="str">
            <v>PSBOFI-ES2-33</v>
          </cell>
        </row>
        <row r="3354">
          <cell r="I3354" t="str">
            <v>PSBOFI-ES2-34</v>
          </cell>
        </row>
        <row r="3355">
          <cell r="I3355" t="str">
            <v>PSBOFI-ES2-35</v>
          </cell>
        </row>
        <row r="3356">
          <cell r="I3356" t="str">
            <v>PSBOFI-ES2-36</v>
          </cell>
        </row>
        <row r="3357">
          <cell r="I3357" t="str">
            <v>PSBOFI-ES2-37</v>
          </cell>
        </row>
        <row r="3358">
          <cell r="I3358" t="str">
            <v>PSBOFI-ES2-38</v>
          </cell>
        </row>
        <row r="3359">
          <cell r="I3359" t="str">
            <v>PSBOFI-ES2-39</v>
          </cell>
        </row>
        <row r="3360">
          <cell r="I3360" t="str">
            <v>PSBOFI-ES2-40</v>
          </cell>
        </row>
        <row r="3361">
          <cell r="I3361" t="str">
            <v>PSBOFI-ES2-41</v>
          </cell>
        </row>
        <row r="3362">
          <cell r="I3362" t="str">
            <v>PSBOFI-ES2-42</v>
          </cell>
        </row>
        <row r="3363">
          <cell r="I3363" t="str">
            <v>PSBOFI-ES1-1</v>
          </cell>
        </row>
        <row r="3364">
          <cell r="I3364" t="str">
            <v>PSBOFI-ES1-2</v>
          </cell>
        </row>
        <row r="3365">
          <cell r="I3365" t="str">
            <v>PSBOFI-ES1-3</v>
          </cell>
        </row>
        <row r="3366">
          <cell r="I3366" t="str">
            <v>PSBOFI-ES1-4</v>
          </cell>
        </row>
        <row r="3367">
          <cell r="I3367" t="str">
            <v>PSBOFI-ES1-5</v>
          </cell>
        </row>
        <row r="3368">
          <cell r="I3368" t="str">
            <v>PSBOFI-ES1-6</v>
          </cell>
        </row>
        <row r="3369">
          <cell r="I3369" t="str">
            <v>PSBOFI-ES1-7</v>
          </cell>
        </row>
        <row r="3370">
          <cell r="I3370" t="str">
            <v>PSBOFI-426</v>
          </cell>
        </row>
        <row r="3371">
          <cell r="I3371" t="str">
            <v>PSBOFI-425</v>
          </cell>
        </row>
        <row r="3372">
          <cell r="I3372" t="str">
            <v>PSBOFI-424</v>
          </cell>
        </row>
        <row r="3373">
          <cell r="I3373" t="str">
            <v>PSBOFI-423</v>
          </cell>
        </row>
        <row r="3374">
          <cell r="I3374" t="str">
            <v>PSBOFI-422</v>
          </cell>
        </row>
        <row r="3375">
          <cell r="I3375" t="str">
            <v>PSBOFI-421</v>
          </cell>
        </row>
        <row r="3376">
          <cell r="I3376" t="str">
            <v>PSBOFI-420</v>
          </cell>
        </row>
        <row r="3377">
          <cell r="I3377" t="str">
            <v>PSBOFI-419</v>
          </cell>
        </row>
        <row r="3378">
          <cell r="I3378" t="str">
            <v>PSBOFI-418</v>
          </cell>
        </row>
        <row r="3379">
          <cell r="I3379" t="str">
            <v>PSBOFI-417</v>
          </cell>
        </row>
        <row r="3380">
          <cell r="I3380" t="str">
            <v>PSBOFI-416</v>
          </cell>
        </row>
        <row r="3381">
          <cell r="I3381" t="str">
            <v>PSBOFI-415</v>
          </cell>
        </row>
        <row r="3382">
          <cell r="I3382" t="str">
            <v>PSBOFI-414</v>
          </cell>
        </row>
        <row r="3383">
          <cell r="I3383" t="str">
            <v>PSBOFI-413</v>
          </cell>
        </row>
        <row r="3384">
          <cell r="I3384" t="str">
            <v>PSBOFI-412</v>
          </cell>
        </row>
        <row r="3385">
          <cell r="I3385" t="str">
            <v>PSBOFI-411</v>
          </cell>
        </row>
        <row r="3386">
          <cell r="I3386" t="str">
            <v>PSBOFI-410</v>
          </cell>
        </row>
        <row r="3387">
          <cell r="I3387" t="str">
            <v>PSBOFI-409</v>
          </cell>
        </row>
        <row r="3388">
          <cell r="I3388" t="str">
            <v>PSBOFI-408</v>
          </cell>
        </row>
        <row r="3389">
          <cell r="I3389" t="str">
            <v>PSBOFI-407</v>
          </cell>
        </row>
        <row r="3390">
          <cell r="I3390" t="str">
            <v>PSBOFI-406</v>
          </cell>
        </row>
        <row r="3391">
          <cell r="I3391" t="str">
            <v>PSBOFI-405</v>
          </cell>
        </row>
        <row r="3392">
          <cell r="I3392" t="str">
            <v>PSBOFI-404</v>
          </cell>
        </row>
        <row r="3393">
          <cell r="I3393" t="str">
            <v>PSBOFI-403</v>
          </cell>
        </row>
        <row r="3394">
          <cell r="I3394" t="str">
            <v>PSBOFI-402</v>
          </cell>
        </row>
        <row r="3395">
          <cell r="I3395" t="str">
            <v>PSBOFI-401</v>
          </cell>
        </row>
        <row r="3396">
          <cell r="I3396" t="str">
            <v>PSBOFI-325</v>
          </cell>
        </row>
        <row r="3397">
          <cell r="I3397" t="str">
            <v>PSBOFI-324</v>
          </cell>
        </row>
        <row r="3398">
          <cell r="I3398" t="str">
            <v>PSBOFI-323</v>
          </cell>
        </row>
        <row r="3399">
          <cell r="I3399" t="str">
            <v>PSBOFI-322</v>
          </cell>
        </row>
        <row r="3400">
          <cell r="I3400" t="str">
            <v>PSBOFI-320</v>
          </cell>
        </row>
        <row r="3401">
          <cell r="I3401" t="str">
            <v>PSBOFI-319</v>
          </cell>
        </row>
        <row r="3402">
          <cell r="I3402" t="str">
            <v>PSBOFI-317</v>
          </cell>
        </row>
        <row r="3403">
          <cell r="I3403" t="str">
            <v>PSBOFI-316</v>
          </cell>
        </row>
        <row r="3404">
          <cell r="I3404" t="str">
            <v>PSBOFI-315</v>
          </cell>
        </row>
        <row r="3405">
          <cell r="I3405" t="str">
            <v>PSBOFI-314</v>
          </cell>
        </row>
        <row r="3406">
          <cell r="I3406" t="str">
            <v>PSBOFI-313</v>
          </cell>
        </row>
        <row r="3407">
          <cell r="I3407" t="str">
            <v>PSBOFI-318</v>
          </cell>
        </row>
        <row r="3408">
          <cell r="I3408" t="str">
            <v>PSBOFI-312</v>
          </cell>
        </row>
        <row r="3409">
          <cell r="I3409" t="str">
            <v>PSBOFI-311</v>
          </cell>
        </row>
        <row r="3410">
          <cell r="I3410" t="str">
            <v>PSBOFI-310</v>
          </cell>
        </row>
        <row r="3411">
          <cell r="I3411" t="str">
            <v>PSBOFI-309</v>
          </cell>
        </row>
        <row r="3412">
          <cell r="I3412" t="str">
            <v>PSBOFI-308</v>
          </cell>
        </row>
        <row r="3413">
          <cell r="I3413" t="str">
            <v>PSBOFI-307</v>
          </cell>
        </row>
        <row r="3414">
          <cell r="I3414" t="str">
            <v>PSBOFI-306</v>
          </cell>
        </row>
        <row r="3415">
          <cell r="I3415" t="str">
            <v>PSBOFI-305</v>
          </cell>
        </row>
        <row r="3416">
          <cell r="I3416" t="str">
            <v>PSBOFI-304</v>
          </cell>
        </row>
        <row r="3417">
          <cell r="I3417" t="str">
            <v>PSBOFI-303</v>
          </cell>
        </row>
        <row r="3418">
          <cell r="I3418" t="str">
            <v>PSBOFI-302</v>
          </cell>
        </row>
        <row r="3419">
          <cell r="I3419" t="str">
            <v>PSBOFI-301</v>
          </cell>
        </row>
        <row r="3420">
          <cell r="I3420" t="str">
            <v>PSBOFI-226</v>
          </cell>
        </row>
        <row r="3421">
          <cell r="I3421" t="str">
            <v>PSBOFI-225</v>
          </cell>
        </row>
        <row r="3422">
          <cell r="I3422" t="str">
            <v>PSBOFI-224</v>
          </cell>
        </row>
        <row r="3423">
          <cell r="I3423" t="str">
            <v>PSBOFI-223</v>
          </cell>
        </row>
        <row r="3424">
          <cell r="I3424" t="str">
            <v>PSBOFI-222</v>
          </cell>
        </row>
        <row r="3425">
          <cell r="I3425" t="str">
            <v>PSBOFI-221</v>
          </cell>
        </row>
        <row r="3426">
          <cell r="I3426" t="str">
            <v>PSBOFI-220</v>
          </cell>
        </row>
        <row r="3427">
          <cell r="I3427" t="str">
            <v>PSBOFI-219</v>
          </cell>
        </row>
        <row r="3428">
          <cell r="I3428" t="str">
            <v>PSBOFI-218</v>
          </cell>
        </row>
        <row r="3429">
          <cell r="I3429" t="str">
            <v>PSBOFI-217</v>
          </cell>
        </row>
        <row r="3430">
          <cell r="I3430" t="str">
            <v>PSBOFI-216</v>
          </cell>
        </row>
        <row r="3431">
          <cell r="I3431" t="str">
            <v>PSBOFI-215</v>
          </cell>
        </row>
        <row r="3432">
          <cell r="I3432" t="str">
            <v>PSBOFI-214</v>
          </cell>
        </row>
        <row r="3433">
          <cell r="I3433" t="str">
            <v>PSBOFI-213</v>
          </cell>
        </row>
        <row r="3434">
          <cell r="I3434" t="str">
            <v>PSBOFI-212</v>
          </cell>
        </row>
        <row r="3435">
          <cell r="I3435" t="str">
            <v>PSBOFI-211</v>
          </cell>
        </row>
        <row r="3436">
          <cell r="I3436" t="str">
            <v>PSBOFI-210</v>
          </cell>
        </row>
        <row r="3437">
          <cell r="I3437" t="str">
            <v>PSBOFI-209</v>
          </cell>
        </row>
        <row r="3438">
          <cell r="I3438" t="str">
            <v>PSBOFI-208</v>
          </cell>
        </row>
        <row r="3439">
          <cell r="I3439" t="str">
            <v>PSBOFI-207</v>
          </cell>
        </row>
        <row r="3440">
          <cell r="I3440" t="str">
            <v>PSBOFI-206</v>
          </cell>
        </row>
        <row r="3441">
          <cell r="I3441" t="str">
            <v>PSBOFI-205</v>
          </cell>
        </row>
        <row r="3442">
          <cell r="I3442" t="str">
            <v>PSBOFI-204</v>
          </cell>
        </row>
        <row r="3443">
          <cell r="I3443" t="str">
            <v>PSBOFI-203</v>
          </cell>
        </row>
        <row r="3444">
          <cell r="I3444" t="str">
            <v>PSBOFI-202</v>
          </cell>
        </row>
        <row r="3445">
          <cell r="I3445" t="str">
            <v>PSBOFI-201</v>
          </cell>
        </row>
        <row r="3446">
          <cell r="I3446" t="str">
            <v>PSBOFI-102</v>
          </cell>
        </row>
        <row r="3447">
          <cell r="I3447" t="str">
            <v>PSBOFI-101</v>
          </cell>
        </row>
        <row r="3448">
          <cell r="I3448" t="str">
            <v>LIBERTA-41A</v>
          </cell>
        </row>
        <row r="3449">
          <cell r="I3449" t="str">
            <v>LIBERTA-40</v>
          </cell>
        </row>
        <row r="3450">
          <cell r="I3450" t="str">
            <v>LIBERTA-42A</v>
          </cell>
        </row>
        <row r="3451">
          <cell r="I3451" t="str">
            <v>LIBERTA-38A</v>
          </cell>
        </row>
        <row r="3452">
          <cell r="I3452" t="str">
            <v>LIBERTA-37A</v>
          </cell>
        </row>
        <row r="3453">
          <cell r="I3453" t="str">
            <v>LIBERTA-36A</v>
          </cell>
        </row>
        <row r="3454">
          <cell r="I3454" t="str">
            <v>LIBERTA-35A</v>
          </cell>
        </row>
        <row r="3455">
          <cell r="I3455" t="str">
            <v>LIBERTA-34A</v>
          </cell>
        </row>
        <row r="3456">
          <cell r="I3456" t="str">
            <v>LIBERTA-33A</v>
          </cell>
        </row>
        <row r="3457">
          <cell r="I3457" t="str">
            <v>LIBERTA-32A</v>
          </cell>
        </row>
        <row r="3458">
          <cell r="I3458" t="str">
            <v>LIBERTA-31A</v>
          </cell>
        </row>
        <row r="3459">
          <cell r="I3459" t="str">
            <v>LIBERTA-30A</v>
          </cell>
        </row>
        <row r="3460">
          <cell r="I3460" t="str">
            <v>LIBERTA-29A</v>
          </cell>
        </row>
        <row r="3461">
          <cell r="I3461" t="str">
            <v>LIBERTA-28A</v>
          </cell>
        </row>
        <row r="3462">
          <cell r="I3462" t="str">
            <v>LIBERTA-27A</v>
          </cell>
        </row>
        <row r="3463">
          <cell r="I3463" t="str">
            <v>LIBERTA-26A</v>
          </cell>
        </row>
        <row r="3464">
          <cell r="I3464" t="str">
            <v>LIBERTA-25</v>
          </cell>
        </row>
        <row r="3465">
          <cell r="I3465" t="str">
            <v>LIBERTA-24</v>
          </cell>
        </row>
        <row r="3466">
          <cell r="I3466" t="str">
            <v>LIBERTA-23A</v>
          </cell>
        </row>
        <row r="3467">
          <cell r="I3467" t="str">
            <v>LIBERTA-22A</v>
          </cell>
        </row>
        <row r="3468">
          <cell r="I3468" t="str">
            <v>LIBERTA-21B</v>
          </cell>
        </row>
        <row r="3469">
          <cell r="I3469" t="str">
            <v>LIBERTA-20B</v>
          </cell>
        </row>
        <row r="3470">
          <cell r="I3470" t="str">
            <v>LIBERTA-19</v>
          </cell>
        </row>
        <row r="3471">
          <cell r="I3471" t="str">
            <v>LIBERTA-17B</v>
          </cell>
        </row>
        <row r="3472">
          <cell r="I3472" t="str">
            <v>LIBERTA-16B</v>
          </cell>
        </row>
        <row r="3473">
          <cell r="I3473" t="str">
            <v>LIBERTA-15B</v>
          </cell>
        </row>
        <row r="3474">
          <cell r="I3474" t="str">
            <v>LIBERTA-14B</v>
          </cell>
        </row>
        <row r="3475">
          <cell r="I3475" t="str">
            <v>LIBERTA-13B</v>
          </cell>
        </row>
        <row r="3476">
          <cell r="I3476" t="str">
            <v>LIBERTA-12A</v>
          </cell>
        </row>
        <row r="3477">
          <cell r="I3477" t="str">
            <v>LIBERTA-11A</v>
          </cell>
        </row>
        <row r="3478">
          <cell r="I3478" t="str">
            <v>LIBERTA-10A</v>
          </cell>
        </row>
        <row r="3479">
          <cell r="I3479" t="str">
            <v>LIBERTA-9A</v>
          </cell>
        </row>
        <row r="3480">
          <cell r="I3480" t="str">
            <v>LIBERTA-8A</v>
          </cell>
        </row>
        <row r="3481">
          <cell r="I3481" t="str">
            <v>LIBERTA-7A</v>
          </cell>
        </row>
        <row r="3482">
          <cell r="I3482" t="str">
            <v>LIBERTA-6A</v>
          </cell>
        </row>
        <row r="3483">
          <cell r="I3483" t="str">
            <v>LIBERTA-5A</v>
          </cell>
        </row>
        <row r="3484">
          <cell r="I3484" t="str">
            <v>LIBERTA-4A</v>
          </cell>
        </row>
        <row r="3485">
          <cell r="I3485" t="str">
            <v>LIBERTA-3A</v>
          </cell>
        </row>
        <row r="3486">
          <cell r="I3486" t="str">
            <v>LIBERTA-2A</v>
          </cell>
        </row>
        <row r="3487">
          <cell r="I3487" t="str">
            <v>LIBERTA-1A</v>
          </cell>
        </row>
        <row r="3488">
          <cell r="I3488" t="str">
            <v>LIBERTA-504</v>
          </cell>
        </row>
        <row r="3489">
          <cell r="I3489" t="str">
            <v>LIBERTA-503</v>
          </cell>
        </row>
        <row r="3490">
          <cell r="I3490" t="str">
            <v>LIBERTA-502</v>
          </cell>
        </row>
        <row r="3491">
          <cell r="I3491" t="str">
            <v>LIBERTA-501</v>
          </cell>
        </row>
        <row r="3492">
          <cell r="I3492" t="str">
            <v>LIBERTA-405</v>
          </cell>
        </row>
        <row r="3493">
          <cell r="I3493" t="str">
            <v>LIBERTA-404</v>
          </cell>
        </row>
        <row r="3494">
          <cell r="I3494" t="str">
            <v>LIBERTA-403</v>
          </cell>
        </row>
        <row r="3495">
          <cell r="I3495" t="str">
            <v>LIBERTA-402</v>
          </cell>
        </row>
        <row r="3496">
          <cell r="I3496" t="str">
            <v>LIBERTA-401</v>
          </cell>
        </row>
        <row r="3497">
          <cell r="I3497" t="str">
            <v>LIBERTA-304</v>
          </cell>
        </row>
        <row r="3498">
          <cell r="I3498" t="str">
            <v>LIBERTA-303</v>
          </cell>
        </row>
        <row r="3499">
          <cell r="I3499" t="str">
            <v>LIBERTA-302</v>
          </cell>
        </row>
        <row r="3500">
          <cell r="I3500" t="str">
            <v>LIBERTA-301</v>
          </cell>
        </row>
        <row r="3501">
          <cell r="I3501" t="str">
            <v>LIBERTA-205</v>
          </cell>
        </row>
        <row r="3502">
          <cell r="I3502" t="str">
            <v>LIBERTA-204</v>
          </cell>
        </row>
        <row r="3503">
          <cell r="I3503" t="str">
            <v>LIBERTA-203</v>
          </cell>
        </row>
        <row r="3504">
          <cell r="I3504" t="str">
            <v>LIBERTA-202</v>
          </cell>
        </row>
        <row r="3505">
          <cell r="I3505" t="str">
            <v>LIBERTA-201</v>
          </cell>
        </row>
        <row r="3506">
          <cell r="I3506" t="str">
            <v>LIBERTA-104</v>
          </cell>
        </row>
        <row r="3507">
          <cell r="I3507" t="str">
            <v>LIBERTA-103</v>
          </cell>
        </row>
        <row r="3508">
          <cell r="I3508" t="str">
            <v>LIBERTA-102</v>
          </cell>
        </row>
        <row r="3509">
          <cell r="I3509" t="str">
            <v>LIBERTA-101</v>
          </cell>
        </row>
        <row r="3510">
          <cell r="I3510" t="str">
            <v>LIBERTA-S03</v>
          </cell>
        </row>
        <row r="3511">
          <cell r="I3511" t="str">
            <v>LIBERTA-S02</v>
          </cell>
        </row>
        <row r="3512">
          <cell r="I3512" t="str">
            <v>LIBERTA-S01</v>
          </cell>
        </row>
        <row r="3513">
          <cell r="I3513" t="str">
            <v>ICON-D78</v>
          </cell>
        </row>
        <row r="3514">
          <cell r="I3514" t="str">
            <v>ICON-D77</v>
          </cell>
        </row>
        <row r="3515">
          <cell r="I3515" t="str">
            <v>ICON-D76</v>
          </cell>
        </row>
        <row r="3516">
          <cell r="I3516" t="str">
            <v>ICON-D75</v>
          </cell>
        </row>
        <row r="3517">
          <cell r="I3517" t="str">
            <v>ICON-D52</v>
          </cell>
        </row>
        <row r="3518">
          <cell r="I3518" t="str">
            <v>ICON-D02</v>
          </cell>
        </row>
        <row r="3519">
          <cell r="I3519" t="str">
            <v>ICON-D1</v>
          </cell>
        </row>
        <row r="3520">
          <cell r="I3520" t="str">
            <v>ICON-D04</v>
          </cell>
        </row>
        <row r="3521">
          <cell r="I3521" t="str">
            <v>ICON-D03</v>
          </cell>
        </row>
        <row r="3522">
          <cell r="I3522" t="str">
            <v>ICON-D01</v>
          </cell>
        </row>
        <row r="3523">
          <cell r="I3523" t="str">
            <v>ICON-D3</v>
          </cell>
        </row>
        <row r="3524">
          <cell r="I3524" t="str">
            <v>ICON-E78</v>
          </cell>
        </row>
        <row r="3525">
          <cell r="I3525" t="str">
            <v>ICON-E77</v>
          </cell>
        </row>
        <row r="3526">
          <cell r="I3526" t="str">
            <v>ICON-E76</v>
          </cell>
        </row>
        <row r="3527">
          <cell r="I3527" t="str">
            <v>ICON-E75</v>
          </cell>
        </row>
        <row r="3528">
          <cell r="I3528" t="str">
            <v>ICON-E74</v>
          </cell>
        </row>
        <row r="3529">
          <cell r="I3529" t="str">
            <v>ICON-E73</v>
          </cell>
        </row>
        <row r="3530">
          <cell r="I3530" t="str">
            <v>ICON-E72</v>
          </cell>
        </row>
        <row r="3531">
          <cell r="I3531" t="str">
            <v>ICON-E71</v>
          </cell>
        </row>
        <row r="3532">
          <cell r="I3532" t="str">
            <v>ICON-E70</v>
          </cell>
        </row>
        <row r="3533">
          <cell r="I3533" t="str">
            <v>ICON-E69</v>
          </cell>
        </row>
        <row r="3534">
          <cell r="I3534" t="str">
            <v>ICON-E68</v>
          </cell>
        </row>
        <row r="3535">
          <cell r="I3535" t="str">
            <v>ICON-E67</v>
          </cell>
        </row>
        <row r="3536">
          <cell r="I3536" t="str">
            <v>ICON-E66</v>
          </cell>
        </row>
        <row r="3537">
          <cell r="I3537" t="str">
            <v>ICON-E65</v>
          </cell>
        </row>
        <row r="3538">
          <cell r="I3538" t="str">
            <v>ICON-E64</v>
          </cell>
        </row>
        <row r="3539">
          <cell r="I3539" t="str">
            <v>ICON-E63</v>
          </cell>
        </row>
        <row r="3540">
          <cell r="I3540" t="str">
            <v>ICON-E62</v>
          </cell>
        </row>
        <row r="3541">
          <cell r="I3541" t="str">
            <v>ICON-E61</v>
          </cell>
        </row>
        <row r="3542">
          <cell r="I3542" t="str">
            <v>ICON-E60</v>
          </cell>
        </row>
        <row r="3543">
          <cell r="I3543" t="str">
            <v>ICON-E59</v>
          </cell>
        </row>
        <row r="3544">
          <cell r="I3544" t="str">
            <v>ICON-E58</v>
          </cell>
        </row>
        <row r="3545">
          <cell r="I3545" t="str">
            <v>ICON-E57</v>
          </cell>
        </row>
        <row r="3546">
          <cell r="I3546" t="str">
            <v>ICON-E56</v>
          </cell>
        </row>
        <row r="3547">
          <cell r="I3547" t="str">
            <v>ICON-E55</v>
          </cell>
        </row>
        <row r="3548">
          <cell r="I3548" t="str">
            <v>ICON-E54</v>
          </cell>
        </row>
        <row r="3549">
          <cell r="I3549" t="str">
            <v>ICON-E53</v>
          </cell>
        </row>
        <row r="3550">
          <cell r="I3550" t="str">
            <v>ICON-E52</v>
          </cell>
        </row>
        <row r="3551">
          <cell r="I3551" t="str">
            <v>ICON-E51</v>
          </cell>
        </row>
        <row r="3552">
          <cell r="I3552" t="str">
            <v>ICON-E50</v>
          </cell>
        </row>
        <row r="3553">
          <cell r="I3553" t="str">
            <v>ICON-E49</v>
          </cell>
        </row>
        <row r="3554">
          <cell r="I3554" t="str">
            <v>ICON-E48</v>
          </cell>
        </row>
        <row r="3555">
          <cell r="I3555" t="str">
            <v>ICON-E47</v>
          </cell>
        </row>
        <row r="3556">
          <cell r="I3556" t="str">
            <v>ICON-E46</v>
          </cell>
        </row>
        <row r="3557">
          <cell r="I3557" t="str">
            <v>ICON-E45</v>
          </cell>
        </row>
        <row r="3558">
          <cell r="I3558" t="str">
            <v>ICON-E44</v>
          </cell>
        </row>
        <row r="3559">
          <cell r="I3559" t="str">
            <v>ICON-E43</v>
          </cell>
        </row>
        <row r="3560">
          <cell r="I3560" t="str">
            <v>ICON-E42</v>
          </cell>
        </row>
        <row r="3561">
          <cell r="I3561" t="str">
            <v>ICON-E41</v>
          </cell>
        </row>
        <row r="3562">
          <cell r="I3562" t="str">
            <v>ICON-E40</v>
          </cell>
        </row>
        <row r="3563">
          <cell r="I3563" t="str">
            <v>ICON-E39</v>
          </cell>
        </row>
        <row r="3564">
          <cell r="I3564" t="str">
            <v>ICON-E38</v>
          </cell>
        </row>
        <row r="3565">
          <cell r="I3565" t="str">
            <v>ICON-E37</v>
          </cell>
        </row>
        <row r="3566">
          <cell r="I3566" t="str">
            <v>ICON-E36</v>
          </cell>
        </row>
        <row r="3567">
          <cell r="I3567" t="str">
            <v>ICON-E35</v>
          </cell>
        </row>
        <row r="3568">
          <cell r="I3568" t="str">
            <v>ICON-E34</v>
          </cell>
        </row>
        <row r="3569">
          <cell r="I3569" t="str">
            <v>ICON-E33</v>
          </cell>
        </row>
        <row r="3570">
          <cell r="I3570" t="str">
            <v>ICON-E32</v>
          </cell>
        </row>
        <row r="3571">
          <cell r="I3571" t="str">
            <v>ICON-E31</v>
          </cell>
        </row>
        <row r="3572">
          <cell r="I3572" t="str">
            <v>ICON-E30</v>
          </cell>
        </row>
        <row r="3573">
          <cell r="I3573" t="str">
            <v>ICON-E29</v>
          </cell>
        </row>
        <row r="3574">
          <cell r="I3574" t="str">
            <v>ICON-E28</v>
          </cell>
        </row>
        <row r="3575">
          <cell r="I3575" t="str">
            <v>ICON-E27</v>
          </cell>
        </row>
        <row r="3576">
          <cell r="I3576" t="str">
            <v>ICON-E26</v>
          </cell>
        </row>
        <row r="3577">
          <cell r="I3577" t="str">
            <v>ICON-E25</v>
          </cell>
        </row>
        <row r="3578">
          <cell r="I3578" t="str">
            <v>ICON-E24</v>
          </cell>
        </row>
        <row r="3579">
          <cell r="I3579" t="str">
            <v>ICON-E23</v>
          </cell>
        </row>
        <row r="3580">
          <cell r="I3580" t="str">
            <v>ICON-E22</v>
          </cell>
        </row>
        <row r="3581">
          <cell r="I3581" t="str">
            <v>ICON-E21</v>
          </cell>
        </row>
        <row r="3582">
          <cell r="I3582" t="str">
            <v>ICON-E20</v>
          </cell>
        </row>
        <row r="3583">
          <cell r="I3583" t="str">
            <v>ICON-E19</v>
          </cell>
        </row>
        <row r="3584">
          <cell r="I3584" t="str">
            <v>ICON-E18</v>
          </cell>
        </row>
        <row r="3585">
          <cell r="I3585" t="str">
            <v>ICON-E17</v>
          </cell>
        </row>
        <row r="3586">
          <cell r="I3586" t="str">
            <v>ICON-E16</v>
          </cell>
        </row>
        <row r="3587">
          <cell r="I3587" t="str">
            <v>ICON-E15</v>
          </cell>
        </row>
        <row r="3588">
          <cell r="I3588" t="str">
            <v>ICON-E14</v>
          </cell>
        </row>
        <row r="3589">
          <cell r="I3589" t="str">
            <v>ICON-E13</v>
          </cell>
        </row>
        <row r="3590">
          <cell r="I3590" t="str">
            <v>ICON-E12</v>
          </cell>
        </row>
        <row r="3591">
          <cell r="I3591" t="str">
            <v>ICON-E11</v>
          </cell>
        </row>
        <row r="3592">
          <cell r="I3592" t="str">
            <v>ICON-E10</v>
          </cell>
        </row>
        <row r="3593">
          <cell r="I3593" t="str">
            <v>ICON-E9</v>
          </cell>
        </row>
        <row r="3594">
          <cell r="I3594" t="str">
            <v>ICON-E8</v>
          </cell>
        </row>
        <row r="3595">
          <cell r="I3595" t="str">
            <v>ICON-E7</v>
          </cell>
        </row>
        <row r="3596">
          <cell r="I3596" t="str">
            <v>ICON-E6</v>
          </cell>
        </row>
        <row r="3597">
          <cell r="I3597" t="str">
            <v>ICON-E5</v>
          </cell>
        </row>
        <row r="3598">
          <cell r="I3598" t="str">
            <v>ICON-E4</v>
          </cell>
        </row>
        <row r="3599">
          <cell r="I3599" t="str">
            <v>ICON-E3</v>
          </cell>
        </row>
        <row r="3600">
          <cell r="I3600" t="str">
            <v>ICON-E2</v>
          </cell>
        </row>
        <row r="3601">
          <cell r="I3601" t="str">
            <v>ICON-E1</v>
          </cell>
        </row>
        <row r="3602">
          <cell r="I3602" t="str">
            <v>ICON-1108</v>
          </cell>
        </row>
        <row r="3603">
          <cell r="I3603" t="str">
            <v>ICON-1008</v>
          </cell>
        </row>
        <row r="3604">
          <cell r="I3604" t="str">
            <v>ICON-908</v>
          </cell>
        </row>
        <row r="3605">
          <cell r="I3605" t="str">
            <v>ICON-808</v>
          </cell>
        </row>
        <row r="3606">
          <cell r="I3606" t="str">
            <v>ICON-708</v>
          </cell>
        </row>
        <row r="3607">
          <cell r="I3607" t="str">
            <v>ICON-608</v>
          </cell>
        </row>
        <row r="3608">
          <cell r="I3608" t="str">
            <v>ICON-508</v>
          </cell>
        </row>
        <row r="3609">
          <cell r="I3609" t="str">
            <v>ICON-408</v>
          </cell>
        </row>
        <row r="3610">
          <cell r="I3610" t="str">
            <v>ICON-308</v>
          </cell>
        </row>
        <row r="3611">
          <cell r="I3611" t="str">
            <v>ICON-208</v>
          </cell>
        </row>
        <row r="3612">
          <cell r="I3612" t="str">
            <v>ICON-1107</v>
          </cell>
        </row>
        <row r="3613">
          <cell r="I3613" t="str">
            <v>ICON-1007</v>
          </cell>
        </row>
        <row r="3614">
          <cell r="I3614" t="str">
            <v>ICON-907</v>
          </cell>
        </row>
        <row r="3615">
          <cell r="I3615" t="str">
            <v>ICON-807</v>
          </cell>
        </row>
        <row r="3616">
          <cell r="I3616" t="str">
            <v>ICON-707</v>
          </cell>
        </row>
        <row r="3617">
          <cell r="I3617" t="str">
            <v>ICON-607</v>
          </cell>
        </row>
        <row r="3618">
          <cell r="I3618" t="str">
            <v>ICON-507</v>
          </cell>
        </row>
        <row r="3619">
          <cell r="I3619" t="str">
            <v>ICON-407</v>
          </cell>
        </row>
        <row r="3620">
          <cell r="I3620" t="str">
            <v>ICON-307</v>
          </cell>
        </row>
        <row r="3621">
          <cell r="I3621" t="str">
            <v>ICON-207</v>
          </cell>
        </row>
        <row r="3622">
          <cell r="I3622" t="str">
            <v>ICON-1106</v>
          </cell>
        </row>
        <row r="3623">
          <cell r="I3623" t="str">
            <v>ICON-1006</v>
          </cell>
        </row>
        <row r="3624">
          <cell r="I3624" t="str">
            <v>ICON-906</v>
          </cell>
        </row>
        <row r="3625">
          <cell r="I3625" t="str">
            <v>ICON-806</v>
          </cell>
        </row>
        <row r="3626">
          <cell r="I3626" t="str">
            <v>ICON-706</v>
          </cell>
        </row>
        <row r="3627">
          <cell r="I3627" t="str">
            <v>ICON-606</v>
          </cell>
        </row>
        <row r="3628">
          <cell r="I3628" t="str">
            <v>ICON-506</v>
          </cell>
        </row>
        <row r="3629">
          <cell r="I3629" t="str">
            <v>ICON-406</v>
          </cell>
        </row>
        <row r="3630">
          <cell r="I3630" t="str">
            <v>ICON-306</v>
          </cell>
        </row>
        <row r="3631">
          <cell r="I3631" t="str">
            <v>ICON-206</v>
          </cell>
        </row>
        <row r="3632">
          <cell r="I3632" t="str">
            <v>ICON-1105</v>
          </cell>
        </row>
        <row r="3633">
          <cell r="I3633" t="str">
            <v>ICON-1005</v>
          </cell>
        </row>
        <row r="3634">
          <cell r="I3634" t="str">
            <v>ICON-905</v>
          </cell>
        </row>
        <row r="3635">
          <cell r="I3635" t="str">
            <v>ICON-805</v>
          </cell>
        </row>
        <row r="3636">
          <cell r="I3636" t="str">
            <v>ICON-705</v>
          </cell>
        </row>
        <row r="3637">
          <cell r="I3637" t="str">
            <v>ICON-605</v>
          </cell>
        </row>
        <row r="3638">
          <cell r="I3638" t="str">
            <v>ICON-505</v>
          </cell>
        </row>
        <row r="3639">
          <cell r="I3639" t="str">
            <v>ICON-405</v>
          </cell>
        </row>
        <row r="3640">
          <cell r="I3640" t="str">
            <v>ICON-305</v>
          </cell>
        </row>
        <row r="3641">
          <cell r="I3641" t="str">
            <v>ICON-205</v>
          </cell>
        </row>
        <row r="3642">
          <cell r="I3642" t="str">
            <v>ICON-1104</v>
          </cell>
        </row>
        <row r="3643">
          <cell r="I3643" t="str">
            <v>ICON-1004</v>
          </cell>
        </row>
        <row r="3644">
          <cell r="I3644" t="str">
            <v>ICON-904</v>
          </cell>
        </row>
        <row r="3645">
          <cell r="I3645" t="str">
            <v>ICON-804</v>
          </cell>
        </row>
        <row r="3646">
          <cell r="I3646" t="str">
            <v>ICON-704</v>
          </cell>
        </row>
        <row r="3647">
          <cell r="I3647" t="str">
            <v>ICON-604</v>
          </cell>
        </row>
        <row r="3648">
          <cell r="I3648" t="str">
            <v>ICON-504</v>
          </cell>
        </row>
        <row r="3649">
          <cell r="I3649" t="str">
            <v>ICON-404</v>
          </cell>
        </row>
        <row r="3650">
          <cell r="I3650" t="str">
            <v>ICON-304</v>
          </cell>
        </row>
        <row r="3651">
          <cell r="I3651" t="str">
            <v>ICON-204</v>
          </cell>
        </row>
        <row r="3652">
          <cell r="I3652" t="str">
            <v>ICON-1103</v>
          </cell>
        </row>
        <row r="3653">
          <cell r="I3653" t="str">
            <v>ICON-1003</v>
          </cell>
        </row>
        <row r="3654">
          <cell r="I3654" t="str">
            <v>ICON-903</v>
          </cell>
        </row>
        <row r="3655">
          <cell r="I3655" t="str">
            <v>ICON-803</v>
          </cell>
        </row>
        <row r="3656">
          <cell r="I3656" t="str">
            <v>ICON-703</v>
          </cell>
        </row>
        <row r="3657">
          <cell r="I3657" t="str">
            <v>ICON-603</v>
          </cell>
        </row>
        <row r="3658">
          <cell r="I3658" t="str">
            <v>ICON-503</v>
          </cell>
        </row>
        <row r="3659">
          <cell r="I3659" t="str">
            <v>ICON-403</v>
          </cell>
        </row>
        <row r="3660">
          <cell r="I3660" t="str">
            <v>ICON-303</v>
          </cell>
        </row>
        <row r="3661">
          <cell r="I3661" t="str">
            <v>ICON-203</v>
          </cell>
        </row>
        <row r="3662">
          <cell r="I3662" t="str">
            <v>ICON-103</v>
          </cell>
        </row>
        <row r="3663">
          <cell r="I3663" t="str">
            <v>ICON-1102</v>
          </cell>
        </row>
        <row r="3664">
          <cell r="I3664" t="str">
            <v>ICON-1002</v>
          </cell>
        </row>
        <row r="3665">
          <cell r="I3665" t="str">
            <v>ICON-902</v>
          </cell>
        </row>
        <row r="3666">
          <cell r="I3666" t="str">
            <v>ICON-802</v>
          </cell>
        </row>
        <row r="3667">
          <cell r="I3667" t="str">
            <v>ICON-702</v>
          </cell>
        </row>
        <row r="3668">
          <cell r="I3668" t="str">
            <v>ICON-602</v>
          </cell>
        </row>
        <row r="3669">
          <cell r="I3669" t="str">
            <v>ICON-502</v>
          </cell>
        </row>
        <row r="3670">
          <cell r="I3670" t="str">
            <v>ICON-402</v>
          </cell>
        </row>
        <row r="3671">
          <cell r="I3671" t="str">
            <v>ICON-302</v>
          </cell>
        </row>
        <row r="3672">
          <cell r="I3672" t="str">
            <v>ICON-202</v>
          </cell>
        </row>
        <row r="3673">
          <cell r="I3673" t="str">
            <v>ICON-102</v>
          </cell>
        </row>
        <row r="3674">
          <cell r="I3674" t="str">
            <v>ICON-1001</v>
          </cell>
        </row>
        <row r="3675">
          <cell r="I3675" t="str">
            <v>ICON-801</v>
          </cell>
        </row>
        <row r="3676">
          <cell r="I3676" t="str">
            <v>ICON-601</v>
          </cell>
        </row>
        <row r="3677">
          <cell r="I3677" t="str">
            <v>ICON-401</v>
          </cell>
        </row>
        <row r="3678">
          <cell r="I3678" t="str">
            <v>ICON-201</v>
          </cell>
        </row>
        <row r="3679">
          <cell r="I3679" t="str">
            <v>ICON-101</v>
          </cell>
        </row>
        <row r="3680">
          <cell r="I3680" t="str">
            <v>CU-DS3-V-13-2</v>
          </cell>
        </row>
        <row r="3681">
          <cell r="I3681" t="str">
            <v>CU-DS3-V-13-1</v>
          </cell>
        </row>
        <row r="3682">
          <cell r="I3682" t="str">
            <v>CU-DS6-DEP-31</v>
          </cell>
        </row>
        <row r="3683">
          <cell r="I3683" t="str">
            <v>CU-DS6-DEP-2</v>
          </cell>
        </row>
        <row r="3684">
          <cell r="I3684" t="str">
            <v>CU-DS6-DEP-1</v>
          </cell>
        </row>
        <row r="3685">
          <cell r="I3685" t="str">
            <v>POINT-DS5-86</v>
          </cell>
        </row>
        <row r="3686">
          <cell r="I3686" t="str">
            <v>POINT-DS5-85</v>
          </cell>
        </row>
        <row r="3687">
          <cell r="I3687" t="str">
            <v>POINT-DS5-84</v>
          </cell>
        </row>
        <row r="3688">
          <cell r="I3688" t="str">
            <v>POINT-DS5-83</v>
          </cell>
        </row>
        <row r="3689">
          <cell r="I3689" t="str">
            <v>POINT-DS5-82</v>
          </cell>
        </row>
        <row r="3690">
          <cell r="I3690" t="str">
            <v>POINT-DS5-81</v>
          </cell>
        </row>
        <row r="3691">
          <cell r="I3691" t="str">
            <v>POINT-DS5-80</v>
          </cell>
        </row>
        <row r="3692">
          <cell r="I3692" t="str">
            <v>POINT-DS5-79</v>
          </cell>
        </row>
        <row r="3693">
          <cell r="I3693" t="str">
            <v>POINT-DS5-78</v>
          </cell>
        </row>
        <row r="3694">
          <cell r="I3694" t="str">
            <v>POINT-DS5-77</v>
          </cell>
        </row>
        <row r="3695">
          <cell r="I3695" t="str">
            <v>POINT-DS5-76</v>
          </cell>
        </row>
        <row r="3696">
          <cell r="I3696" t="str">
            <v>POINT-DS5-75</v>
          </cell>
        </row>
        <row r="3697">
          <cell r="I3697" t="str">
            <v>POINT-DS4-74</v>
          </cell>
        </row>
        <row r="3698">
          <cell r="I3698" t="str">
            <v>POINT-DS4-73</v>
          </cell>
        </row>
        <row r="3699">
          <cell r="I3699" t="str">
            <v>POINT-DS4-72</v>
          </cell>
        </row>
        <row r="3700">
          <cell r="I3700" t="str">
            <v>POINT-DS4-71</v>
          </cell>
        </row>
        <row r="3701">
          <cell r="I3701" t="str">
            <v>POINT-DS4-70</v>
          </cell>
        </row>
        <row r="3702">
          <cell r="I3702" t="str">
            <v>POINT-DS4-69</v>
          </cell>
        </row>
        <row r="3703">
          <cell r="I3703" t="str">
            <v>POINT-DS4-68</v>
          </cell>
        </row>
        <row r="3704">
          <cell r="I3704" t="str">
            <v>POINT-DS4-67</v>
          </cell>
        </row>
        <row r="3705">
          <cell r="I3705" t="str">
            <v>POINT-DS4-66</v>
          </cell>
        </row>
        <row r="3706">
          <cell r="I3706" t="str">
            <v>POINT-DS4-65</v>
          </cell>
        </row>
        <row r="3707">
          <cell r="I3707" t="str">
            <v>POINT-DS4-64</v>
          </cell>
        </row>
        <row r="3708">
          <cell r="I3708" t="str">
            <v>POINT-DS4-63</v>
          </cell>
        </row>
        <row r="3709">
          <cell r="I3709" t="str">
            <v>POINT-DS4-62</v>
          </cell>
        </row>
        <row r="3710">
          <cell r="I3710" t="str">
            <v>POINT-DS4-61</v>
          </cell>
        </row>
        <row r="3711">
          <cell r="I3711" t="str">
            <v>POINT-DS4-60</v>
          </cell>
        </row>
        <row r="3712">
          <cell r="I3712" t="str">
            <v>POINT-DS4-59</v>
          </cell>
        </row>
        <row r="3713">
          <cell r="I3713" t="str">
            <v>POINT-DS4-58</v>
          </cell>
        </row>
        <row r="3714">
          <cell r="I3714" t="str">
            <v>POINT-DS4-57</v>
          </cell>
        </row>
        <row r="3715">
          <cell r="I3715" t="str">
            <v>POINT-DS4-56</v>
          </cell>
        </row>
        <row r="3716">
          <cell r="I3716" t="str">
            <v>POINT-DS4-55</v>
          </cell>
        </row>
        <row r="3717">
          <cell r="I3717" t="str">
            <v>POINT-DS4-54</v>
          </cell>
        </row>
        <row r="3718">
          <cell r="I3718" t="str">
            <v>POINT-DS4-53</v>
          </cell>
        </row>
        <row r="3719">
          <cell r="I3719" t="str">
            <v>POINT-DS4-52</v>
          </cell>
        </row>
        <row r="3720">
          <cell r="I3720" t="str">
            <v>POINT-DS4-51</v>
          </cell>
        </row>
        <row r="3721">
          <cell r="I3721" t="str">
            <v>POINT-DS4-50</v>
          </cell>
        </row>
        <row r="3722">
          <cell r="I3722" t="str">
            <v>POINT-DS3-49</v>
          </cell>
        </row>
        <row r="3723">
          <cell r="I3723" t="str">
            <v>POINT-DS3-48</v>
          </cell>
        </row>
        <row r="3724">
          <cell r="I3724" t="str">
            <v>POINT-DS3-47</v>
          </cell>
        </row>
        <row r="3725">
          <cell r="I3725" t="str">
            <v>POINT-DS3-46</v>
          </cell>
        </row>
        <row r="3726">
          <cell r="I3726" t="str">
            <v>POINT-DS3-45</v>
          </cell>
        </row>
        <row r="3727">
          <cell r="I3727" t="str">
            <v>POINT-DS3-44</v>
          </cell>
        </row>
        <row r="3728">
          <cell r="I3728" t="str">
            <v>POINT-DS3-43</v>
          </cell>
        </row>
        <row r="3729">
          <cell r="I3729" t="str">
            <v>POINT-DS3-42</v>
          </cell>
        </row>
        <row r="3730">
          <cell r="I3730" t="str">
            <v>POINT-DS3-41</v>
          </cell>
        </row>
        <row r="3731">
          <cell r="I3731" t="str">
            <v>POINT-DS3-40</v>
          </cell>
        </row>
        <row r="3732">
          <cell r="I3732" t="str">
            <v>POINT-DS3-39</v>
          </cell>
        </row>
        <row r="3733">
          <cell r="I3733" t="str">
            <v>POINT-DS3-38</v>
          </cell>
        </row>
        <row r="3734">
          <cell r="I3734" t="str">
            <v>POINT-DS3-37</v>
          </cell>
        </row>
        <row r="3735">
          <cell r="I3735" t="str">
            <v>POINT-DS3-36</v>
          </cell>
        </row>
        <row r="3736">
          <cell r="I3736" t="str">
            <v>POINT-DS3-35</v>
          </cell>
        </row>
        <row r="3737">
          <cell r="I3737" t="str">
            <v>POINT-DS3-34</v>
          </cell>
        </row>
        <row r="3738">
          <cell r="I3738" t="str">
            <v>POINT-DS3-33</v>
          </cell>
        </row>
        <row r="3739">
          <cell r="I3739" t="str">
            <v>POINT-DS3-32</v>
          </cell>
        </row>
        <row r="3740">
          <cell r="I3740" t="str">
            <v>POINT-DS3-31</v>
          </cell>
        </row>
        <row r="3741">
          <cell r="I3741" t="str">
            <v>POINT-DS3-30</v>
          </cell>
        </row>
        <row r="3742">
          <cell r="I3742" t="str">
            <v>POINT-DS3-29</v>
          </cell>
        </row>
        <row r="3743">
          <cell r="I3743" t="str">
            <v>POINT-DS3-28</v>
          </cell>
        </row>
        <row r="3744">
          <cell r="I3744" t="str">
            <v>POINT-DS2-27</v>
          </cell>
        </row>
        <row r="3745">
          <cell r="I3745" t="str">
            <v>POINT-DS2-26</v>
          </cell>
        </row>
        <row r="3746">
          <cell r="I3746" t="str">
            <v>POINT-DS2-25</v>
          </cell>
        </row>
        <row r="3747">
          <cell r="I3747" t="str">
            <v>POINT-DS2-24</v>
          </cell>
        </row>
        <row r="3748">
          <cell r="I3748" t="str">
            <v>POINT-DS2-23</v>
          </cell>
        </row>
        <row r="3749">
          <cell r="I3749" t="str">
            <v>POINT-DS2-22</v>
          </cell>
        </row>
        <row r="3750">
          <cell r="I3750" t="str">
            <v>POINT-DS2-21</v>
          </cell>
        </row>
        <row r="3751">
          <cell r="I3751" t="str">
            <v>POINT-DS2-20</v>
          </cell>
        </row>
        <row r="3752">
          <cell r="I3752" t="str">
            <v>POINT-DS2-19</v>
          </cell>
        </row>
        <row r="3753">
          <cell r="I3753" t="str">
            <v>POINT-DS2-18</v>
          </cell>
        </row>
        <row r="3754">
          <cell r="I3754" t="str">
            <v>POINT-DS2-17</v>
          </cell>
        </row>
        <row r="3755">
          <cell r="I3755" t="str">
            <v>POINT-DS2-16</v>
          </cell>
        </row>
        <row r="3756">
          <cell r="I3756" t="str">
            <v>POINT-DS2-15</v>
          </cell>
        </row>
        <row r="3757">
          <cell r="I3757" t="str">
            <v>POINT-DS2-14</v>
          </cell>
        </row>
        <row r="3758">
          <cell r="I3758" t="str">
            <v>POINT-DS2-13</v>
          </cell>
        </row>
        <row r="3759">
          <cell r="I3759" t="str">
            <v>POINT-ES5-09</v>
          </cell>
        </row>
        <row r="3760">
          <cell r="I3760" t="str">
            <v>POINT-ES5-08</v>
          </cell>
        </row>
        <row r="3761">
          <cell r="I3761" t="str">
            <v>POINT-ES5-07</v>
          </cell>
        </row>
        <row r="3762">
          <cell r="I3762" t="str">
            <v>POINT-ES5-06</v>
          </cell>
        </row>
        <row r="3763">
          <cell r="I3763" t="str">
            <v>POINT-ES5-05</v>
          </cell>
        </row>
        <row r="3764">
          <cell r="I3764" t="str">
            <v>POINT-ES5-04</v>
          </cell>
        </row>
        <row r="3765">
          <cell r="I3765" t="str">
            <v>POINT-ES5-03</v>
          </cell>
        </row>
        <row r="3766">
          <cell r="I3766" t="str">
            <v>POINT-ES5-02</v>
          </cell>
        </row>
        <row r="3767">
          <cell r="I3767" t="str">
            <v>POINT-ES5-01</v>
          </cell>
        </row>
        <row r="3768">
          <cell r="I3768" t="str">
            <v>POINT-ES5-100</v>
          </cell>
        </row>
        <row r="3769">
          <cell r="I3769" t="str">
            <v>POINT-ES5-99</v>
          </cell>
        </row>
        <row r="3770">
          <cell r="I3770" t="str">
            <v>POINT-ES5-98</v>
          </cell>
        </row>
        <row r="3771">
          <cell r="I3771" t="str">
            <v>POINT-ES5-97</v>
          </cell>
        </row>
        <row r="3772">
          <cell r="I3772" t="str">
            <v>POINT-ES5-96</v>
          </cell>
        </row>
        <row r="3773">
          <cell r="I3773" t="str">
            <v>POINT-ES5-95</v>
          </cell>
        </row>
        <row r="3774">
          <cell r="I3774" t="str">
            <v>POINT-ES5-94</v>
          </cell>
        </row>
        <row r="3775">
          <cell r="I3775" t="str">
            <v>POINT-ES5-93</v>
          </cell>
        </row>
        <row r="3776">
          <cell r="I3776" t="str">
            <v>POINT-ES4-92</v>
          </cell>
        </row>
        <row r="3777">
          <cell r="I3777" t="str">
            <v>POINT-ES4-91</v>
          </cell>
        </row>
        <row r="3778">
          <cell r="I3778" t="str">
            <v>POINT-ES4-90</v>
          </cell>
        </row>
        <row r="3779">
          <cell r="I3779" t="str">
            <v>POINT-ES4-89</v>
          </cell>
        </row>
        <row r="3780">
          <cell r="I3780" t="str">
            <v>POINT-ES4-88</v>
          </cell>
        </row>
        <row r="3781">
          <cell r="I3781" t="str">
            <v>POINT-ES4-87</v>
          </cell>
        </row>
        <row r="3782">
          <cell r="I3782" t="str">
            <v>POINT-ES4-86</v>
          </cell>
        </row>
        <row r="3783">
          <cell r="I3783" t="str">
            <v>POINT-ES4-85</v>
          </cell>
        </row>
        <row r="3784">
          <cell r="I3784" t="str">
            <v>POINT-ES4-84</v>
          </cell>
        </row>
        <row r="3785">
          <cell r="I3785" t="str">
            <v>POINT-ES4-83</v>
          </cell>
        </row>
        <row r="3786">
          <cell r="I3786" t="str">
            <v>POINT-ES4-82</v>
          </cell>
        </row>
        <row r="3787">
          <cell r="I3787" t="str">
            <v>POINT-ES4-81</v>
          </cell>
        </row>
        <row r="3788">
          <cell r="I3788" t="str">
            <v>POINT-ES4-80</v>
          </cell>
        </row>
        <row r="3789">
          <cell r="I3789" t="str">
            <v>POINT-ES4-79</v>
          </cell>
        </row>
        <row r="3790">
          <cell r="I3790" t="str">
            <v>POINT-ES4-78</v>
          </cell>
        </row>
        <row r="3791">
          <cell r="I3791" t="str">
            <v>POINT-ES4-77</v>
          </cell>
        </row>
        <row r="3792">
          <cell r="I3792" t="str">
            <v>POINT-ES4-76</v>
          </cell>
        </row>
        <row r="3793">
          <cell r="I3793" t="str">
            <v>POINT-ES4-75</v>
          </cell>
        </row>
        <row r="3794">
          <cell r="I3794" t="str">
            <v>POINT-ES4-74</v>
          </cell>
        </row>
        <row r="3795">
          <cell r="I3795" t="str">
            <v>POINT-ES4-73</v>
          </cell>
        </row>
        <row r="3796">
          <cell r="I3796" t="str">
            <v>POINT-ES4-72</v>
          </cell>
        </row>
        <row r="3797">
          <cell r="I3797" t="str">
            <v>POINT-ES4-71</v>
          </cell>
        </row>
        <row r="3798">
          <cell r="I3798" t="str">
            <v>POINT-ES4-70</v>
          </cell>
        </row>
        <row r="3799">
          <cell r="I3799" t="str">
            <v>POINT-ES4-69</v>
          </cell>
        </row>
        <row r="3800">
          <cell r="I3800" t="str">
            <v>POINT-ES4-68</v>
          </cell>
        </row>
        <row r="3801">
          <cell r="I3801" t="str">
            <v>POINT-ES4-67</v>
          </cell>
        </row>
        <row r="3802">
          <cell r="I3802" t="str">
            <v>POINT-ES4-66</v>
          </cell>
        </row>
        <row r="3803">
          <cell r="I3803" t="str">
            <v>POINT-ES4-65</v>
          </cell>
        </row>
        <row r="3804">
          <cell r="I3804" t="str">
            <v>POINT-ES4-64</v>
          </cell>
        </row>
        <row r="3805">
          <cell r="I3805" t="str">
            <v>POINT-ES4-63</v>
          </cell>
        </row>
        <row r="3806">
          <cell r="I3806" t="str">
            <v>POINT-ES4-62</v>
          </cell>
        </row>
        <row r="3807">
          <cell r="I3807" t="str">
            <v>POINT-ES4-61</v>
          </cell>
        </row>
        <row r="3808">
          <cell r="I3808" t="str">
            <v>POINT-ES4-60</v>
          </cell>
        </row>
        <row r="3809">
          <cell r="I3809" t="str">
            <v>POINT-ES3-59</v>
          </cell>
        </row>
        <row r="3810">
          <cell r="I3810" t="str">
            <v>POINT-ES3-58</v>
          </cell>
        </row>
        <row r="3811">
          <cell r="I3811" t="str">
            <v>POINT-ES3-57</v>
          </cell>
        </row>
        <row r="3812">
          <cell r="I3812" t="str">
            <v>POINT-ES3-56</v>
          </cell>
        </row>
        <row r="3813">
          <cell r="I3813" t="str">
            <v>POINT-ES3-55</v>
          </cell>
        </row>
        <row r="3814">
          <cell r="I3814" t="str">
            <v>POINT-ES3-54</v>
          </cell>
        </row>
        <row r="3815">
          <cell r="I3815" t="str">
            <v>POINT-ES3-53</v>
          </cell>
        </row>
        <row r="3816">
          <cell r="I3816" t="str">
            <v>POINT-ES3-52</v>
          </cell>
        </row>
        <row r="3817">
          <cell r="I3817" t="str">
            <v>POINT-ES3-51</v>
          </cell>
        </row>
        <row r="3818">
          <cell r="I3818" t="str">
            <v>POINT-ES3-50</v>
          </cell>
        </row>
        <row r="3819">
          <cell r="I3819" t="str">
            <v>POINT-ES3-49</v>
          </cell>
        </row>
        <row r="3820">
          <cell r="I3820" t="str">
            <v>POINT-ES3-48</v>
          </cell>
        </row>
        <row r="3821">
          <cell r="I3821" t="str">
            <v>POINT-ES3-47</v>
          </cell>
        </row>
        <row r="3822">
          <cell r="I3822" t="str">
            <v>POINT-ES3-46</v>
          </cell>
        </row>
        <row r="3823">
          <cell r="I3823" t="str">
            <v>POINT-ES3-45</v>
          </cell>
        </row>
        <row r="3824">
          <cell r="I3824" t="str">
            <v>POINT-ES3-44</v>
          </cell>
        </row>
        <row r="3825">
          <cell r="I3825" t="str">
            <v>POINT-ES3-43</v>
          </cell>
        </row>
        <row r="3826">
          <cell r="I3826" t="str">
            <v>POINT-ES3-42</v>
          </cell>
        </row>
        <row r="3827">
          <cell r="I3827" t="str">
            <v>POINT-ES3-41</v>
          </cell>
        </row>
        <row r="3828">
          <cell r="I3828" t="str">
            <v>POINT-ES3-40</v>
          </cell>
        </row>
        <row r="3829">
          <cell r="I3829" t="str">
            <v>POINT-ES3-39</v>
          </cell>
        </row>
        <row r="3830">
          <cell r="I3830" t="str">
            <v>POINT-ES3-38</v>
          </cell>
        </row>
        <row r="3831">
          <cell r="I3831" t="str">
            <v>POINT-ES3-37</v>
          </cell>
        </row>
        <row r="3832">
          <cell r="I3832" t="str">
            <v>POINT-ES3-36</v>
          </cell>
        </row>
        <row r="3833">
          <cell r="I3833" t="str">
            <v>POINT-ES3-35</v>
          </cell>
        </row>
        <row r="3834">
          <cell r="I3834" t="str">
            <v>POINT-ES3-34</v>
          </cell>
        </row>
        <row r="3835">
          <cell r="I3835" t="str">
            <v>POINT-ES3-33</v>
          </cell>
        </row>
        <row r="3836">
          <cell r="I3836" t="str">
            <v>POINT-ES3-32</v>
          </cell>
        </row>
        <row r="3837">
          <cell r="I3837" t="str">
            <v>POINT-ES3-31</v>
          </cell>
        </row>
        <row r="3838">
          <cell r="I3838" t="str">
            <v>POINT-ES3-30</v>
          </cell>
        </row>
        <row r="3839">
          <cell r="I3839" t="str">
            <v>POINT-ES3-29</v>
          </cell>
        </row>
        <row r="3840">
          <cell r="I3840" t="str">
            <v>POINT-ES3-28</v>
          </cell>
        </row>
        <row r="3841">
          <cell r="I3841" t="str">
            <v>POINT-ES3-27</v>
          </cell>
        </row>
        <row r="3842">
          <cell r="I3842" t="str">
            <v>POINT-ES2-26</v>
          </cell>
        </row>
        <row r="3843">
          <cell r="I3843" t="str">
            <v>POINT-ES2-25</v>
          </cell>
        </row>
        <row r="3844">
          <cell r="I3844" t="str">
            <v>POINT-ES2-24</v>
          </cell>
        </row>
        <row r="3845">
          <cell r="I3845" t="str">
            <v>POINT-ES2-23</v>
          </cell>
        </row>
        <row r="3846">
          <cell r="I3846" t="str">
            <v>POINT-ES2-22</v>
          </cell>
        </row>
        <row r="3847">
          <cell r="I3847" t="str">
            <v>POINT-ES2-21</v>
          </cell>
        </row>
        <row r="3848">
          <cell r="I3848" t="str">
            <v>POINT-ES2-20</v>
          </cell>
        </row>
        <row r="3849">
          <cell r="I3849" t="str">
            <v>POINT-ES2-19</v>
          </cell>
        </row>
        <row r="3850">
          <cell r="I3850" t="str">
            <v>POINT-ES2-18</v>
          </cell>
        </row>
        <row r="3851">
          <cell r="I3851" t="str">
            <v>POINT-ES2-17</v>
          </cell>
        </row>
        <row r="3852">
          <cell r="I3852" t="str">
            <v>POINT-ES2-16</v>
          </cell>
        </row>
        <row r="3853">
          <cell r="I3853" t="str">
            <v>POINT-ES2-15</v>
          </cell>
        </row>
        <row r="3854">
          <cell r="I3854" t="str">
            <v>POINT-ES2-14</v>
          </cell>
        </row>
        <row r="3855">
          <cell r="I3855" t="str">
            <v>POINT-ES2-13</v>
          </cell>
        </row>
        <row r="3856">
          <cell r="I3856" t="str">
            <v>POINT-ES2-12</v>
          </cell>
        </row>
        <row r="3857">
          <cell r="I3857" t="str">
            <v>POINT-ES2-11</v>
          </cell>
        </row>
        <row r="3858">
          <cell r="I3858" t="str">
            <v>POINT-ES2-10</v>
          </cell>
        </row>
        <row r="3859">
          <cell r="I3859" t="str">
            <v>POINT-ES2-09</v>
          </cell>
        </row>
        <row r="3860">
          <cell r="I3860" t="str">
            <v>POINT-ES2-08</v>
          </cell>
        </row>
        <row r="3861">
          <cell r="I3861" t="str">
            <v>POINT-ES2-07</v>
          </cell>
        </row>
        <row r="3862">
          <cell r="I3862" t="str">
            <v>POINT-ES2-06</v>
          </cell>
        </row>
        <row r="3863">
          <cell r="I3863" t="str">
            <v>POINT-ES2-05</v>
          </cell>
        </row>
        <row r="3864">
          <cell r="I3864" t="str">
            <v>POINT-ES2-04</v>
          </cell>
        </row>
        <row r="3865">
          <cell r="I3865" t="str">
            <v>POINT-ES2-03</v>
          </cell>
        </row>
        <row r="3866">
          <cell r="I3866" t="str">
            <v>POINT-ES2-02</v>
          </cell>
        </row>
        <row r="3867">
          <cell r="I3867" t="str">
            <v>POINT-ES2-01</v>
          </cell>
        </row>
        <row r="3868">
          <cell r="I3868" t="str">
            <v>POINT-2010</v>
          </cell>
        </row>
        <row r="3869">
          <cell r="I3869" t="str">
            <v>POINT-2009</v>
          </cell>
        </row>
        <row r="3870">
          <cell r="I3870" t="str">
            <v>POINT-2008</v>
          </cell>
        </row>
        <row r="3871">
          <cell r="I3871" t="str">
            <v>POINT-2007</v>
          </cell>
        </row>
        <row r="3872">
          <cell r="I3872" t="str">
            <v>POINT-2006</v>
          </cell>
        </row>
        <row r="3873">
          <cell r="I3873" t="str">
            <v>POINT-2005</v>
          </cell>
        </row>
        <row r="3874">
          <cell r="I3874" t="str">
            <v>POINT-2004</v>
          </cell>
        </row>
        <row r="3875">
          <cell r="I3875" t="str">
            <v>POINT-2003</v>
          </cell>
        </row>
        <row r="3876">
          <cell r="I3876" t="str">
            <v>POINT-2002</v>
          </cell>
        </row>
        <row r="3877">
          <cell r="I3877" t="str">
            <v>POINT-2001</v>
          </cell>
        </row>
        <row r="3878">
          <cell r="I3878" t="str">
            <v>POINT-1910</v>
          </cell>
        </row>
        <row r="3879">
          <cell r="I3879" t="str">
            <v>POINT-1909</v>
          </cell>
        </row>
        <row r="3880">
          <cell r="I3880" t="str">
            <v>POINT-1908</v>
          </cell>
        </row>
        <row r="3881">
          <cell r="I3881" t="str">
            <v>POINT-1907</v>
          </cell>
        </row>
        <row r="3882">
          <cell r="I3882" t="str">
            <v>POINT-1906</v>
          </cell>
        </row>
        <row r="3883">
          <cell r="I3883" t="str">
            <v>POINT-1905</v>
          </cell>
        </row>
        <row r="3884">
          <cell r="I3884" t="str">
            <v>POINT-1904</v>
          </cell>
        </row>
        <row r="3885">
          <cell r="I3885" t="str">
            <v>POINT-1903</v>
          </cell>
        </row>
        <row r="3886">
          <cell r="I3886" t="str">
            <v>POINT-1902</v>
          </cell>
        </row>
        <row r="3887">
          <cell r="I3887" t="str">
            <v>POINT-1901</v>
          </cell>
        </row>
        <row r="3888">
          <cell r="I3888" t="str">
            <v>POINT-1810</v>
          </cell>
        </row>
        <row r="3889">
          <cell r="I3889" t="str">
            <v>POINT-1809</v>
          </cell>
        </row>
        <row r="3890">
          <cell r="I3890" t="str">
            <v>POINT-1808</v>
          </cell>
        </row>
        <row r="3891">
          <cell r="I3891" t="str">
            <v>POINT-1807</v>
          </cell>
        </row>
        <row r="3892">
          <cell r="I3892" t="str">
            <v>POINT-1806</v>
          </cell>
        </row>
        <row r="3893">
          <cell r="I3893" t="str">
            <v>POINT-1805</v>
          </cell>
        </row>
        <row r="3894">
          <cell r="I3894" t="str">
            <v>POINT-1804</v>
          </cell>
        </row>
        <row r="3895">
          <cell r="I3895" t="str">
            <v>POINT-1803</v>
          </cell>
        </row>
        <row r="3896">
          <cell r="I3896" t="str">
            <v>POINT-1802</v>
          </cell>
        </row>
        <row r="3897">
          <cell r="I3897" t="str">
            <v>POINT-1801</v>
          </cell>
        </row>
        <row r="3898">
          <cell r="I3898" t="str">
            <v>POINT-1710</v>
          </cell>
        </row>
        <row r="3899">
          <cell r="I3899" t="str">
            <v>POINT-1709</v>
          </cell>
        </row>
        <row r="3900">
          <cell r="I3900" t="str">
            <v>POINT-1708</v>
          </cell>
        </row>
        <row r="3901">
          <cell r="I3901" t="str">
            <v>POINT-1707</v>
          </cell>
        </row>
        <row r="3902">
          <cell r="I3902" t="str">
            <v>POINT-1706</v>
          </cell>
        </row>
        <row r="3903">
          <cell r="I3903" t="str">
            <v>POINT-1705</v>
          </cell>
        </row>
        <row r="3904">
          <cell r="I3904" t="str">
            <v>POINT-1704</v>
          </cell>
        </row>
        <row r="3905">
          <cell r="I3905" t="str">
            <v>POINT-1703</v>
          </cell>
        </row>
        <row r="3906">
          <cell r="I3906" t="str">
            <v>POINT-1702</v>
          </cell>
        </row>
        <row r="3907">
          <cell r="I3907" t="str">
            <v>POINT-1701</v>
          </cell>
        </row>
        <row r="3908">
          <cell r="I3908" t="str">
            <v>POINT-1610</v>
          </cell>
        </row>
        <row r="3909">
          <cell r="I3909" t="str">
            <v>POINT-1609</v>
          </cell>
        </row>
        <row r="3910">
          <cell r="I3910" t="str">
            <v>POINT-1608</v>
          </cell>
        </row>
        <row r="3911">
          <cell r="I3911" t="str">
            <v>POINT-1607</v>
          </cell>
        </row>
        <row r="3912">
          <cell r="I3912" t="str">
            <v>POINT-1606</v>
          </cell>
        </row>
        <row r="3913">
          <cell r="I3913" t="str">
            <v>POINT-1605</v>
          </cell>
        </row>
        <row r="3914">
          <cell r="I3914" t="str">
            <v>POINT-1604</v>
          </cell>
        </row>
        <row r="3915">
          <cell r="I3915" t="str">
            <v>POINT-1603</v>
          </cell>
        </row>
        <row r="3916">
          <cell r="I3916" t="str">
            <v>POINT-1602</v>
          </cell>
        </row>
        <row r="3917">
          <cell r="I3917" t="str">
            <v>POINT-1601</v>
          </cell>
        </row>
        <row r="3918">
          <cell r="I3918" t="str">
            <v>POINT-1510</v>
          </cell>
        </row>
        <row r="3919">
          <cell r="I3919" t="str">
            <v>POINT-1509</v>
          </cell>
        </row>
        <row r="3920">
          <cell r="I3920" t="str">
            <v>POINT-1508</v>
          </cell>
        </row>
        <row r="3921">
          <cell r="I3921" t="str">
            <v>POINT-1507</v>
          </cell>
        </row>
        <row r="3922">
          <cell r="I3922" t="str">
            <v>POINT-1506</v>
          </cell>
        </row>
        <row r="3923">
          <cell r="I3923" t="str">
            <v>POINT-1505</v>
          </cell>
        </row>
        <row r="3924">
          <cell r="I3924" t="str">
            <v>POINT-1504</v>
          </cell>
        </row>
        <row r="3925">
          <cell r="I3925" t="str">
            <v>POINT-1503</v>
          </cell>
        </row>
        <row r="3926">
          <cell r="I3926" t="str">
            <v>POINT-1502</v>
          </cell>
        </row>
        <row r="3927">
          <cell r="I3927" t="str">
            <v>POINT-1501</v>
          </cell>
        </row>
        <row r="3928">
          <cell r="I3928" t="str">
            <v>POINT-1410</v>
          </cell>
        </row>
        <row r="3929">
          <cell r="I3929" t="str">
            <v>POINT-1409</v>
          </cell>
        </row>
        <row r="3930">
          <cell r="I3930" t="str">
            <v>POINT-1408</v>
          </cell>
        </row>
        <row r="3931">
          <cell r="I3931" t="str">
            <v>POINT-1407</v>
          </cell>
        </row>
        <row r="3932">
          <cell r="I3932" t="str">
            <v>POINT-1406</v>
          </cell>
        </row>
        <row r="3933">
          <cell r="I3933" t="str">
            <v>POINT-1405</v>
          </cell>
        </row>
        <row r="3934">
          <cell r="I3934" t="str">
            <v>POINT-1404</v>
          </cell>
        </row>
        <row r="3935">
          <cell r="I3935" t="str">
            <v>POINT-1403</v>
          </cell>
        </row>
        <row r="3936">
          <cell r="I3936" t="str">
            <v>POINT-1402</v>
          </cell>
        </row>
        <row r="3937">
          <cell r="I3937" t="str">
            <v>POINT-1401</v>
          </cell>
        </row>
        <row r="3938">
          <cell r="I3938" t="str">
            <v>POINT-1310</v>
          </cell>
        </row>
        <row r="3939">
          <cell r="I3939" t="str">
            <v>POINT-1309</v>
          </cell>
        </row>
        <row r="3940">
          <cell r="I3940" t="str">
            <v>POINT-1308</v>
          </cell>
        </row>
        <row r="3941">
          <cell r="I3941" t="str">
            <v>POINT-1307</v>
          </cell>
        </row>
        <row r="3942">
          <cell r="I3942" t="str">
            <v>POINT-1306</v>
          </cell>
        </row>
        <row r="3943">
          <cell r="I3943" t="str">
            <v>POINT-1305</v>
          </cell>
        </row>
        <row r="3944">
          <cell r="I3944" t="str">
            <v>POINT-1304</v>
          </cell>
        </row>
        <row r="3945">
          <cell r="I3945" t="str">
            <v>POINT-1303</v>
          </cell>
        </row>
        <row r="3946">
          <cell r="I3946" t="str">
            <v>POINT-1302</v>
          </cell>
        </row>
        <row r="3947">
          <cell r="I3947" t="str">
            <v>POINT-1301</v>
          </cell>
        </row>
        <row r="3948">
          <cell r="I3948" t="str">
            <v>POINT-1210</v>
          </cell>
        </row>
        <row r="3949">
          <cell r="I3949" t="str">
            <v>POINT-1209</v>
          </cell>
        </row>
        <row r="3950">
          <cell r="I3950" t="str">
            <v>POINT-1208</v>
          </cell>
        </row>
        <row r="3951">
          <cell r="I3951" t="str">
            <v>POINT-1207</v>
          </cell>
        </row>
        <row r="3952">
          <cell r="I3952" t="str">
            <v>POINT-1206</v>
          </cell>
        </row>
        <row r="3953">
          <cell r="I3953" t="str">
            <v>POINT-1205</v>
          </cell>
        </row>
        <row r="3954">
          <cell r="I3954" t="str">
            <v>POINT-1204</v>
          </cell>
        </row>
        <row r="3955">
          <cell r="I3955" t="str">
            <v>POINT-1203</v>
          </cell>
        </row>
        <row r="3956">
          <cell r="I3956" t="str">
            <v>POINT-1202</v>
          </cell>
        </row>
        <row r="3957">
          <cell r="I3957" t="str">
            <v>POINT-1201</v>
          </cell>
        </row>
        <row r="3958">
          <cell r="I3958" t="str">
            <v>POINT-1110</v>
          </cell>
        </row>
        <row r="3959">
          <cell r="I3959" t="str">
            <v>POINT-1109</v>
          </cell>
        </row>
        <row r="3960">
          <cell r="I3960" t="str">
            <v>POINT-1108</v>
          </cell>
        </row>
        <row r="3961">
          <cell r="I3961" t="str">
            <v>POINT-1107</v>
          </cell>
        </row>
        <row r="3962">
          <cell r="I3962" t="str">
            <v>POINT-1106</v>
          </cell>
        </row>
        <row r="3963">
          <cell r="I3963" t="str">
            <v>POINT-1105</v>
          </cell>
        </row>
        <row r="3964">
          <cell r="I3964" t="str">
            <v>POINT-1104</v>
          </cell>
        </row>
        <row r="3965">
          <cell r="I3965" t="str">
            <v>POINT-1103</v>
          </cell>
        </row>
        <row r="3966">
          <cell r="I3966" t="str">
            <v>POINT-1102</v>
          </cell>
        </row>
        <row r="3967">
          <cell r="I3967" t="str">
            <v>POINT-1101</v>
          </cell>
        </row>
        <row r="3968">
          <cell r="I3968" t="str">
            <v>POINT-1010</v>
          </cell>
        </row>
        <row r="3969">
          <cell r="I3969" t="str">
            <v>POINT-1009</v>
          </cell>
        </row>
        <row r="3970">
          <cell r="I3970" t="str">
            <v>POINT-1008</v>
          </cell>
        </row>
        <row r="3971">
          <cell r="I3971" t="str">
            <v>POINT-1007</v>
          </cell>
        </row>
        <row r="3972">
          <cell r="I3972" t="str">
            <v>POINT-1006</v>
          </cell>
        </row>
        <row r="3973">
          <cell r="I3973" t="str">
            <v>POINT-1005</v>
          </cell>
        </row>
        <row r="3974">
          <cell r="I3974" t="str">
            <v>POINT-1004</v>
          </cell>
        </row>
        <row r="3975">
          <cell r="I3975" t="str">
            <v>POINT-1003</v>
          </cell>
        </row>
        <row r="3976">
          <cell r="I3976" t="str">
            <v>POINT-1002</v>
          </cell>
        </row>
        <row r="3977">
          <cell r="I3977" t="str">
            <v>POINT-1001</v>
          </cell>
        </row>
        <row r="3978">
          <cell r="I3978" t="str">
            <v>POINT-910</v>
          </cell>
        </row>
        <row r="3979">
          <cell r="I3979" t="str">
            <v>POINT-909</v>
          </cell>
        </row>
        <row r="3980">
          <cell r="I3980" t="str">
            <v>POINT-908</v>
          </cell>
        </row>
        <row r="3981">
          <cell r="I3981" t="str">
            <v>POINT-907</v>
          </cell>
        </row>
        <row r="3982">
          <cell r="I3982" t="str">
            <v>POINT-906</v>
          </cell>
        </row>
        <row r="3983">
          <cell r="I3983" t="str">
            <v>POINT-905</v>
          </cell>
        </row>
        <row r="3984">
          <cell r="I3984" t="str">
            <v>POINT-904</v>
          </cell>
        </row>
        <row r="3985">
          <cell r="I3985" t="str">
            <v>POINT-903</v>
          </cell>
        </row>
        <row r="3986">
          <cell r="I3986" t="str">
            <v>POINT-902</v>
          </cell>
        </row>
        <row r="3987">
          <cell r="I3987" t="str">
            <v>POINT-901</v>
          </cell>
        </row>
        <row r="3988">
          <cell r="I3988" t="str">
            <v>POINT-810</v>
          </cell>
        </row>
        <row r="3989">
          <cell r="I3989" t="str">
            <v>POINT-809</v>
          </cell>
        </row>
        <row r="3990">
          <cell r="I3990" t="str">
            <v>POINT-808</v>
          </cell>
        </row>
        <row r="3991">
          <cell r="I3991" t="str">
            <v>POINT-807</v>
          </cell>
        </row>
        <row r="3992">
          <cell r="I3992" t="str">
            <v>POINT-806</v>
          </cell>
        </row>
        <row r="3993">
          <cell r="I3993" t="str">
            <v>POINT-805</v>
          </cell>
        </row>
        <row r="3994">
          <cell r="I3994" t="str">
            <v>POINT-804</v>
          </cell>
        </row>
        <row r="3995">
          <cell r="I3995" t="str">
            <v>POINT-803</v>
          </cell>
        </row>
        <row r="3996">
          <cell r="I3996" t="str">
            <v>POINT-802</v>
          </cell>
        </row>
        <row r="3997">
          <cell r="I3997" t="str">
            <v>POINT-801</v>
          </cell>
        </row>
        <row r="3998">
          <cell r="I3998" t="str">
            <v>POINT-710</v>
          </cell>
        </row>
        <row r="3999">
          <cell r="I3999" t="str">
            <v>POINT-709</v>
          </cell>
        </row>
        <row r="4000">
          <cell r="I4000" t="str">
            <v>POINT-708</v>
          </cell>
        </row>
        <row r="4001">
          <cell r="I4001" t="str">
            <v>POINT-707</v>
          </cell>
        </row>
        <row r="4002">
          <cell r="I4002" t="str">
            <v>POINT-706</v>
          </cell>
        </row>
        <row r="4003">
          <cell r="I4003" t="str">
            <v>POINT-705</v>
          </cell>
        </row>
        <row r="4004">
          <cell r="I4004" t="str">
            <v>POINT-704</v>
          </cell>
        </row>
        <row r="4005">
          <cell r="I4005" t="str">
            <v>POINT-703</v>
          </cell>
        </row>
        <row r="4006">
          <cell r="I4006" t="str">
            <v>POINT-702</v>
          </cell>
        </row>
        <row r="4007">
          <cell r="I4007" t="str">
            <v>POINT-701</v>
          </cell>
        </row>
        <row r="4008">
          <cell r="I4008" t="str">
            <v>POINT-610</v>
          </cell>
        </row>
        <row r="4009">
          <cell r="I4009" t="str">
            <v>POINT-609</v>
          </cell>
        </row>
        <row r="4010">
          <cell r="I4010" t="str">
            <v>POINT-608</v>
          </cell>
        </row>
        <row r="4011">
          <cell r="I4011" t="str">
            <v>POINT-607</v>
          </cell>
        </row>
        <row r="4012">
          <cell r="I4012" t="str">
            <v>POINT-606</v>
          </cell>
        </row>
        <row r="4013">
          <cell r="I4013" t="str">
            <v>POINT-605</v>
          </cell>
        </row>
        <row r="4014">
          <cell r="I4014" t="str">
            <v>POINT-604</v>
          </cell>
        </row>
        <row r="4015">
          <cell r="I4015" t="str">
            <v>POINT-603</v>
          </cell>
        </row>
        <row r="4016">
          <cell r="I4016" t="str">
            <v>POINT-602</v>
          </cell>
        </row>
        <row r="4017">
          <cell r="I4017" t="str">
            <v>POINT-601</v>
          </cell>
        </row>
        <row r="4018">
          <cell r="I4018" t="str">
            <v>POINT-510</v>
          </cell>
        </row>
        <row r="4019">
          <cell r="I4019" t="str">
            <v>POINT-509</v>
          </cell>
        </row>
        <row r="4020">
          <cell r="I4020" t="str">
            <v>POINT-508</v>
          </cell>
        </row>
        <row r="4021">
          <cell r="I4021" t="str">
            <v>POINT-507</v>
          </cell>
        </row>
        <row r="4022">
          <cell r="I4022" t="str">
            <v>POINT-506</v>
          </cell>
        </row>
        <row r="4023">
          <cell r="I4023" t="str">
            <v>POINT-505</v>
          </cell>
        </row>
        <row r="4024">
          <cell r="I4024" t="str">
            <v>POINT-504</v>
          </cell>
        </row>
        <row r="4025">
          <cell r="I4025" t="str">
            <v>POINT-503</v>
          </cell>
        </row>
        <row r="4026">
          <cell r="I4026" t="str">
            <v>POINT-502</v>
          </cell>
        </row>
        <row r="4027">
          <cell r="I4027" t="str">
            <v>POINT-501</v>
          </cell>
        </row>
        <row r="4028">
          <cell r="I4028" t="str">
            <v>GR-CLS4-E65</v>
          </cell>
        </row>
        <row r="4029">
          <cell r="I4029" t="str">
            <v>GR-CLS4-C38</v>
          </cell>
        </row>
        <row r="4030">
          <cell r="I4030" t="str">
            <v>GR-CLS4-E63</v>
          </cell>
        </row>
        <row r="4031">
          <cell r="I4031" t="str">
            <v>GR-CLS4-E62</v>
          </cell>
        </row>
        <row r="4032">
          <cell r="I4032" t="str">
            <v>GR-CLS4-E61</v>
          </cell>
        </row>
        <row r="4033">
          <cell r="I4033" t="str">
            <v>GR-CLS4-E60</v>
          </cell>
        </row>
        <row r="4034">
          <cell r="I4034" t="str">
            <v>GR-CLS4-E59</v>
          </cell>
        </row>
        <row r="4035">
          <cell r="I4035" t="str">
            <v>GR-CLS4-E58</v>
          </cell>
        </row>
        <row r="4036">
          <cell r="I4036" t="str">
            <v>GR-CLS3-E52</v>
          </cell>
        </row>
        <row r="4037">
          <cell r="I4037" t="str">
            <v>GR-CLS3-E51</v>
          </cell>
        </row>
        <row r="4038">
          <cell r="I4038" t="str">
            <v>GR-CLS3-C29</v>
          </cell>
        </row>
        <row r="4039">
          <cell r="I4039" t="str">
            <v>GR-CLS3-C28</v>
          </cell>
        </row>
        <row r="4040">
          <cell r="I4040" t="str">
            <v>GR-CLS3-E44</v>
          </cell>
        </row>
        <row r="4041">
          <cell r="I4041" t="str">
            <v>GR-CLS3-E43</v>
          </cell>
        </row>
        <row r="4042">
          <cell r="I4042" t="str">
            <v>GR-CLS3-E42</v>
          </cell>
        </row>
        <row r="4043">
          <cell r="I4043" t="str">
            <v>GR-CLS3-E41</v>
          </cell>
        </row>
        <row r="4044">
          <cell r="I4044" t="str">
            <v>GR-CLS3-E40</v>
          </cell>
        </row>
        <row r="4045">
          <cell r="I4045" t="str">
            <v>GR-CLS3-E39</v>
          </cell>
        </row>
        <row r="4046">
          <cell r="I4046" t="str">
            <v>GR-CLS3-E38</v>
          </cell>
        </row>
        <row r="4047">
          <cell r="I4047" t="str">
            <v>GR-CLS3-E37</v>
          </cell>
        </row>
        <row r="4048">
          <cell r="I4048" t="str">
            <v>GR-CLS2-E32</v>
          </cell>
        </row>
        <row r="4049">
          <cell r="I4049" t="str">
            <v>GR-CLS2-E31</v>
          </cell>
        </row>
        <row r="4050">
          <cell r="I4050" t="str">
            <v>GR-CLS2-CL17</v>
          </cell>
        </row>
        <row r="4051">
          <cell r="I4051" t="str">
            <v>GR-CLS2-E29</v>
          </cell>
        </row>
        <row r="4052">
          <cell r="I4052" t="str">
            <v>GR-CLS2-E24</v>
          </cell>
        </row>
        <row r="4053">
          <cell r="I4053" t="str">
            <v>GR-CLS2-E23</v>
          </cell>
        </row>
        <row r="4054">
          <cell r="I4054" t="str">
            <v>GR-CLS2-E22</v>
          </cell>
        </row>
        <row r="4055">
          <cell r="I4055" t="str">
            <v>GR-CLS2-E21</v>
          </cell>
        </row>
        <row r="4056">
          <cell r="I4056" t="str">
            <v>GR-CLS2-CL11</v>
          </cell>
        </row>
        <row r="4057">
          <cell r="I4057" t="str">
            <v>GR-CLS2-E19</v>
          </cell>
        </row>
        <row r="4058">
          <cell r="I4058" t="str">
            <v>GR-CLS2-E18</v>
          </cell>
        </row>
        <row r="4059">
          <cell r="I4059" t="str">
            <v>GR-CLS2-E17</v>
          </cell>
        </row>
        <row r="4060">
          <cell r="I4060" t="str">
            <v>GR-CLS1-E12</v>
          </cell>
        </row>
        <row r="4061">
          <cell r="I4061" t="str">
            <v>GR-CLS1-E11</v>
          </cell>
        </row>
        <row r="4062">
          <cell r="I4062" t="str">
            <v>GR-CLS1-E10</v>
          </cell>
        </row>
        <row r="4063">
          <cell r="I4063" t="str">
            <v>GR-CLS1-E09</v>
          </cell>
        </row>
        <row r="4064">
          <cell r="I4064" t="str">
            <v>GR-CLS1-E03</v>
          </cell>
        </row>
        <row r="4065">
          <cell r="I4065" t="str">
            <v>GR-CLS1-E01</v>
          </cell>
        </row>
        <row r="4066">
          <cell r="I4066" t="str">
            <v>GR-CLS1-A</v>
          </cell>
        </row>
        <row r="4067">
          <cell r="I4067" t="str">
            <v>GR-ES4-70</v>
          </cell>
        </row>
        <row r="4068">
          <cell r="I4068" t="str">
            <v>GR-ES4-69</v>
          </cell>
        </row>
        <row r="4069">
          <cell r="I4069" t="str">
            <v>GR-ES4-68</v>
          </cell>
        </row>
        <row r="4070">
          <cell r="I4070" t="str">
            <v>GR-ES4-67</v>
          </cell>
        </row>
        <row r="4071">
          <cell r="I4071" t="str">
            <v>GR-ES4-66</v>
          </cell>
        </row>
        <row r="4072">
          <cell r="I4072" t="str">
            <v>GR-ES4-65</v>
          </cell>
        </row>
        <row r="4073">
          <cell r="I4073" t="str">
            <v>GR-ES4-64</v>
          </cell>
        </row>
        <row r="4074">
          <cell r="I4074" t="str">
            <v>GR-ES4-63</v>
          </cell>
        </row>
        <row r="4075">
          <cell r="I4075" t="str">
            <v>GR-ES4-62</v>
          </cell>
        </row>
        <row r="4076">
          <cell r="I4076" t="str">
            <v>GR-ES4-61</v>
          </cell>
        </row>
        <row r="4077">
          <cell r="I4077" t="str">
            <v>GR-ES4-60</v>
          </cell>
        </row>
        <row r="4078">
          <cell r="I4078" t="str">
            <v>GR-ES4-59</v>
          </cell>
        </row>
        <row r="4079">
          <cell r="I4079" t="str">
            <v>GR-ES4-58</v>
          </cell>
        </row>
        <row r="4080">
          <cell r="I4080" t="str">
            <v>GR-ES3-57</v>
          </cell>
        </row>
        <row r="4081">
          <cell r="I4081" t="str">
            <v>GR-ES3-56</v>
          </cell>
        </row>
        <row r="4082">
          <cell r="I4082" t="str">
            <v>GR-ES3-55</v>
          </cell>
        </row>
        <row r="4083">
          <cell r="I4083" t="str">
            <v>GR-ES3-54</v>
          </cell>
        </row>
        <row r="4084">
          <cell r="I4084" t="str">
            <v>GR-ES3-53</v>
          </cell>
        </row>
        <row r="4085">
          <cell r="I4085" t="str">
            <v>GR-ES3-52</v>
          </cell>
        </row>
        <row r="4086">
          <cell r="I4086" t="str">
            <v>GR-ES3-51</v>
          </cell>
        </row>
        <row r="4087">
          <cell r="I4087" t="str">
            <v>GR-ES3-50</v>
          </cell>
        </row>
        <row r="4088">
          <cell r="I4088" t="str">
            <v>GR-ES3-49</v>
          </cell>
        </row>
        <row r="4089">
          <cell r="I4089" t="str">
            <v>GR-ES3-48</v>
          </cell>
        </row>
        <row r="4090">
          <cell r="I4090" t="str">
            <v>GR-ES3-47</v>
          </cell>
        </row>
        <row r="4091">
          <cell r="I4091" t="str">
            <v>GR-ES3-46</v>
          </cell>
        </row>
        <row r="4092">
          <cell r="I4092" t="str">
            <v>GR-ES3-45</v>
          </cell>
        </row>
        <row r="4093">
          <cell r="I4093" t="str">
            <v>GR-ES3-44</v>
          </cell>
        </row>
        <row r="4094">
          <cell r="I4094" t="str">
            <v>GR-ES3-43</v>
          </cell>
        </row>
        <row r="4095">
          <cell r="I4095" t="str">
            <v>GR-ES3-42</v>
          </cell>
        </row>
        <row r="4096">
          <cell r="I4096" t="str">
            <v>GR-ES3-41</v>
          </cell>
        </row>
        <row r="4097">
          <cell r="I4097" t="str">
            <v>GR-ES3-40</v>
          </cell>
        </row>
        <row r="4098">
          <cell r="I4098" t="str">
            <v>GR-ES3-39</v>
          </cell>
        </row>
        <row r="4099">
          <cell r="I4099" t="str">
            <v>GR-ES3-38</v>
          </cell>
        </row>
        <row r="4100">
          <cell r="I4100" t="str">
            <v>GR-ES3-37</v>
          </cell>
        </row>
        <row r="4101">
          <cell r="I4101" t="str">
            <v>GR-ES2-36</v>
          </cell>
        </row>
        <row r="4102">
          <cell r="I4102" t="str">
            <v>GR-ES2-35</v>
          </cell>
        </row>
        <row r="4103">
          <cell r="I4103" t="str">
            <v>GR-ES2-34</v>
          </cell>
        </row>
        <row r="4104">
          <cell r="I4104" t="str">
            <v>GR-ES2-33</v>
          </cell>
        </row>
        <row r="4105">
          <cell r="I4105" t="str">
            <v>GR-ES2-32</v>
          </cell>
        </row>
        <row r="4106">
          <cell r="I4106" t="str">
            <v>GR-ES2-31</v>
          </cell>
        </row>
        <row r="4107">
          <cell r="I4107" t="str">
            <v>GR-ES2-30</v>
          </cell>
        </row>
        <row r="4108">
          <cell r="I4108" t="str">
            <v>GR-ES2-29</v>
          </cell>
        </row>
        <row r="4109">
          <cell r="I4109" t="str">
            <v>GR-ES2-28</v>
          </cell>
        </row>
        <row r="4110">
          <cell r="I4110" t="str">
            <v>GR-ES2-27</v>
          </cell>
        </row>
        <row r="4111">
          <cell r="I4111" t="str">
            <v>GR-ES2-26</v>
          </cell>
        </row>
        <row r="4112">
          <cell r="I4112" t="str">
            <v>GR-ES2-25</v>
          </cell>
        </row>
        <row r="4113">
          <cell r="I4113" t="str">
            <v>GR-ES2-24</v>
          </cell>
        </row>
        <row r="4114">
          <cell r="I4114" t="str">
            <v>GR-ES2-23</v>
          </cell>
        </row>
        <row r="4115">
          <cell r="I4115" t="str">
            <v>GR-ES2-22</v>
          </cell>
        </row>
        <row r="4116">
          <cell r="I4116" t="str">
            <v>GR-ES2-21</v>
          </cell>
        </row>
        <row r="4117">
          <cell r="I4117" t="str">
            <v>GR-ES2-20</v>
          </cell>
        </row>
        <row r="4118">
          <cell r="I4118" t="str">
            <v>GR-ES2-19</v>
          </cell>
        </row>
        <row r="4119">
          <cell r="I4119" t="str">
            <v>GR-ES2-18</v>
          </cell>
        </row>
        <row r="4120">
          <cell r="I4120" t="str">
            <v>GR-ES2-17</v>
          </cell>
        </row>
        <row r="4121">
          <cell r="I4121" t="str">
            <v>GR-ES1-16</v>
          </cell>
        </row>
        <row r="4122">
          <cell r="I4122" t="str">
            <v>GR-ES1-15</v>
          </cell>
        </row>
        <row r="4123">
          <cell r="I4123" t="str">
            <v>GR-ES1-14</v>
          </cell>
        </row>
        <row r="4124">
          <cell r="I4124" t="str">
            <v>GR-ES1-13</v>
          </cell>
        </row>
        <row r="4125">
          <cell r="I4125" t="str">
            <v>GR-ES1-12</v>
          </cell>
        </row>
        <row r="4126">
          <cell r="I4126" t="str">
            <v>GR-ES1-11</v>
          </cell>
        </row>
        <row r="4127">
          <cell r="I4127" t="str">
            <v>GR-ES1-10</v>
          </cell>
        </row>
        <row r="4128">
          <cell r="I4128" t="str">
            <v>GR-ES1-9</v>
          </cell>
        </row>
        <row r="4129">
          <cell r="I4129" t="str">
            <v>GR-ES1-00</v>
          </cell>
        </row>
        <row r="4130">
          <cell r="I4130" t="str">
            <v>GR-ES1-7</v>
          </cell>
        </row>
        <row r="4131">
          <cell r="I4131" t="str">
            <v>GR-ES1-6</v>
          </cell>
        </row>
        <row r="4132">
          <cell r="I4132" t="str">
            <v>GR-ES1-5</v>
          </cell>
        </row>
        <row r="4133">
          <cell r="I4133" t="str">
            <v>GR-ES1-4</v>
          </cell>
        </row>
        <row r="4134">
          <cell r="I4134" t="str">
            <v>GR-ES1-3</v>
          </cell>
        </row>
        <row r="4135">
          <cell r="I4135" t="str">
            <v>GR-ES1-2</v>
          </cell>
        </row>
        <row r="4136">
          <cell r="I4136" t="str">
            <v>GR-ES1-1</v>
          </cell>
        </row>
        <row r="4137">
          <cell r="I4137" t="str">
            <v>GR-908</v>
          </cell>
        </row>
        <row r="4138">
          <cell r="I4138" t="str">
            <v>GR-907</v>
          </cell>
        </row>
        <row r="4139">
          <cell r="I4139" t="str">
            <v>GR-906</v>
          </cell>
        </row>
        <row r="4140">
          <cell r="I4140" t="str">
            <v>GR-905</v>
          </cell>
        </row>
        <row r="4141">
          <cell r="I4141" t="str">
            <v>GR-904</v>
          </cell>
        </row>
        <row r="4142">
          <cell r="I4142" t="str">
            <v>GR-903</v>
          </cell>
        </row>
        <row r="4143">
          <cell r="I4143" t="str">
            <v>GR-902</v>
          </cell>
        </row>
        <row r="4144">
          <cell r="I4144" t="str">
            <v>GR-901</v>
          </cell>
        </row>
        <row r="4145">
          <cell r="I4145" t="str">
            <v>GR-808</v>
          </cell>
        </row>
        <row r="4146">
          <cell r="I4146" t="str">
            <v>GR-807</v>
          </cell>
        </row>
        <row r="4147">
          <cell r="I4147" t="str">
            <v>GR-806</v>
          </cell>
        </row>
        <row r="4148">
          <cell r="I4148" t="str">
            <v>GR-805</v>
          </cell>
        </row>
        <row r="4149">
          <cell r="I4149" t="str">
            <v>GR-804</v>
          </cell>
        </row>
        <row r="4150">
          <cell r="I4150" t="str">
            <v>GR-803</v>
          </cell>
        </row>
        <row r="4151">
          <cell r="I4151" t="str">
            <v>GR-802</v>
          </cell>
        </row>
        <row r="4152">
          <cell r="I4152" t="str">
            <v>GR-801</v>
          </cell>
        </row>
        <row r="4153">
          <cell r="I4153" t="str">
            <v>GR-708</v>
          </cell>
        </row>
        <row r="4154">
          <cell r="I4154" t="str">
            <v>GR-707</v>
          </cell>
        </row>
        <row r="4155">
          <cell r="I4155" t="str">
            <v>GR-706</v>
          </cell>
        </row>
        <row r="4156">
          <cell r="I4156" t="str">
            <v>GR-705</v>
          </cell>
        </row>
        <row r="4157">
          <cell r="I4157" t="str">
            <v>GR-704</v>
          </cell>
        </row>
        <row r="4158">
          <cell r="I4158" t="str">
            <v>GR-703</v>
          </cell>
        </row>
        <row r="4159">
          <cell r="I4159" t="str">
            <v>GR-702</v>
          </cell>
        </row>
        <row r="4160">
          <cell r="I4160" t="str">
            <v>GR-701</v>
          </cell>
        </row>
        <row r="4161">
          <cell r="I4161" t="str">
            <v>GR-608</v>
          </cell>
        </row>
        <row r="4162">
          <cell r="I4162" t="str">
            <v>GR-607</v>
          </cell>
        </row>
        <row r="4163">
          <cell r="I4163" t="str">
            <v>GR-606</v>
          </cell>
        </row>
        <row r="4164">
          <cell r="I4164" t="str">
            <v>GR-605</v>
          </cell>
        </row>
        <row r="4165">
          <cell r="I4165" t="str">
            <v>GR-604</v>
          </cell>
        </row>
        <row r="4166">
          <cell r="I4166" t="str">
            <v>GR-603</v>
          </cell>
        </row>
        <row r="4167">
          <cell r="I4167" t="str">
            <v>GR-602</v>
          </cell>
        </row>
        <row r="4168">
          <cell r="I4168" t="str">
            <v>GR-601</v>
          </cell>
        </row>
        <row r="4169">
          <cell r="I4169" t="str">
            <v>GR-508</v>
          </cell>
        </row>
        <row r="4170">
          <cell r="I4170" t="str">
            <v>GR-507</v>
          </cell>
        </row>
        <row r="4171">
          <cell r="I4171" t="str">
            <v>GR-506</v>
          </cell>
        </row>
        <row r="4172">
          <cell r="I4172" t="str">
            <v>GR-505</v>
          </cell>
        </row>
        <row r="4173">
          <cell r="I4173" t="str">
            <v>GR-504</v>
          </cell>
        </row>
        <row r="4174">
          <cell r="I4174" t="str">
            <v>GR-503</v>
          </cell>
        </row>
        <row r="4175">
          <cell r="I4175" t="str">
            <v>GR-502</v>
          </cell>
        </row>
        <row r="4176">
          <cell r="I4176" t="str">
            <v>GR-501</v>
          </cell>
        </row>
        <row r="4177">
          <cell r="I4177" t="str">
            <v>GR-408</v>
          </cell>
        </row>
        <row r="4178">
          <cell r="I4178" t="str">
            <v>GR-407</v>
          </cell>
        </row>
        <row r="4179">
          <cell r="I4179" t="str">
            <v>GR-406</v>
          </cell>
        </row>
        <row r="4180">
          <cell r="I4180" t="str">
            <v>GR-405</v>
          </cell>
        </row>
        <row r="4181">
          <cell r="I4181" t="str">
            <v>GR-404</v>
          </cell>
        </row>
        <row r="4182">
          <cell r="I4182" t="str">
            <v>GR-403</v>
          </cell>
        </row>
        <row r="4183">
          <cell r="I4183" t="str">
            <v>GR-402</v>
          </cell>
        </row>
        <row r="4184">
          <cell r="I4184" t="str">
            <v>GR-401</v>
          </cell>
        </row>
        <row r="4185">
          <cell r="I4185" t="str">
            <v>GR-308</v>
          </cell>
        </row>
        <row r="4186">
          <cell r="I4186" t="str">
            <v>GR-307</v>
          </cell>
        </row>
        <row r="4187">
          <cell r="I4187" t="str">
            <v>GR-306</v>
          </cell>
        </row>
        <row r="4188">
          <cell r="I4188" t="str">
            <v>GR-305</v>
          </cell>
        </row>
        <row r="4189">
          <cell r="I4189" t="str">
            <v>GR-304</v>
          </cell>
        </row>
        <row r="4190">
          <cell r="I4190" t="str">
            <v>GR-303</v>
          </cell>
        </row>
        <row r="4191">
          <cell r="I4191" t="str">
            <v>GR-302</v>
          </cell>
        </row>
        <row r="4192">
          <cell r="I4192" t="str">
            <v>GR-301</v>
          </cell>
        </row>
        <row r="4193">
          <cell r="I4193" t="str">
            <v>GR-208</v>
          </cell>
        </row>
        <row r="4194">
          <cell r="I4194" t="str">
            <v>GR-207</v>
          </cell>
        </row>
        <row r="4195">
          <cell r="I4195" t="str">
            <v>GR-206</v>
          </cell>
        </row>
        <row r="4196">
          <cell r="I4196" t="str">
            <v>GR-205</v>
          </cell>
        </row>
        <row r="4197">
          <cell r="I4197" t="str">
            <v>GR-204</v>
          </cell>
        </row>
        <row r="4198">
          <cell r="I4198" t="str">
            <v>GR-203</v>
          </cell>
        </row>
        <row r="4199">
          <cell r="I4199" t="str">
            <v>GR-202</v>
          </cell>
        </row>
        <row r="4200">
          <cell r="I4200" t="str">
            <v>GR-201</v>
          </cell>
        </row>
        <row r="4201">
          <cell r="I4201" t="str">
            <v>GR-106</v>
          </cell>
        </row>
        <row r="4202">
          <cell r="I4202" t="str">
            <v>GR-105</v>
          </cell>
        </row>
        <row r="4203">
          <cell r="I4203" t="str">
            <v>GR-104</v>
          </cell>
        </row>
        <row r="4204">
          <cell r="I4204" t="str">
            <v>GR-103</v>
          </cell>
        </row>
        <row r="4205">
          <cell r="I4205" t="str">
            <v>GR-102</v>
          </cell>
        </row>
        <row r="4206">
          <cell r="I4206" t="str">
            <v>GR-101</v>
          </cell>
        </row>
        <row r="4207">
          <cell r="I4207" t="str">
            <v>PSB-DS5-E-01</v>
          </cell>
        </row>
        <row r="4208">
          <cell r="I4208" t="str">
            <v>PSB-CLS4-E-108</v>
          </cell>
        </row>
        <row r="4209">
          <cell r="I4209" t="str">
            <v>PSB-CLS4-E-81</v>
          </cell>
        </row>
        <row r="4210">
          <cell r="I4210" t="str">
            <v>PSB-CLS3-E-71</v>
          </cell>
        </row>
        <row r="4211">
          <cell r="I4211" t="str">
            <v>PSB-CLS3-E-44</v>
          </cell>
        </row>
        <row r="4212">
          <cell r="I4212" t="str">
            <v>PSB-ES4-115</v>
          </cell>
        </row>
        <row r="4213">
          <cell r="I4213" t="str">
            <v>PSB-ES4-114</v>
          </cell>
        </row>
        <row r="4214">
          <cell r="I4214" t="str">
            <v>PSB-ES4-113</v>
          </cell>
        </row>
        <row r="4215">
          <cell r="I4215" t="str">
            <v>PSB-ES4-112</v>
          </cell>
        </row>
        <row r="4216">
          <cell r="I4216" t="str">
            <v>PSB-ES4-111</v>
          </cell>
        </row>
        <row r="4217">
          <cell r="I4217" t="str">
            <v>PSB-ES4-110</v>
          </cell>
        </row>
        <row r="4218">
          <cell r="I4218" t="str">
            <v>PSB-ES4-109</v>
          </cell>
        </row>
        <row r="4219">
          <cell r="I4219" t="str">
            <v>PSB-ES4-108</v>
          </cell>
        </row>
        <row r="4220">
          <cell r="I4220" t="str">
            <v>PSB-ES4-107</v>
          </cell>
        </row>
        <row r="4221">
          <cell r="I4221" t="str">
            <v>PSB-ES4-106</v>
          </cell>
        </row>
        <row r="4222">
          <cell r="I4222" t="str">
            <v>PSB-ES4-105</v>
          </cell>
        </row>
        <row r="4223">
          <cell r="I4223" t="str">
            <v>PSB-ES4-104</v>
          </cell>
        </row>
        <row r="4224">
          <cell r="I4224" t="str">
            <v>PSB-ES3-103</v>
          </cell>
        </row>
        <row r="4225">
          <cell r="I4225" t="str">
            <v>PSB-ES3-102</v>
          </cell>
        </row>
        <row r="4226">
          <cell r="I4226" t="str">
            <v>PSB-ES3-101</v>
          </cell>
        </row>
        <row r="4227">
          <cell r="I4227" t="str">
            <v>PSB-ES3-100</v>
          </cell>
        </row>
        <row r="4228">
          <cell r="I4228" t="str">
            <v>PSB-ES3-99</v>
          </cell>
        </row>
        <row r="4229">
          <cell r="I4229" t="str">
            <v>PSB-ES3-98</v>
          </cell>
        </row>
        <row r="4230">
          <cell r="I4230" t="str">
            <v>PSB-ES3-97</v>
          </cell>
        </row>
        <row r="4231">
          <cell r="I4231" t="str">
            <v>PSB-ES3-96</v>
          </cell>
        </row>
        <row r="4232">
          <cell r="I4232" t="str">
            <v>PSB-ES3-95</v>
          </cell>
        </row>
        <row r="4233">
          <cell r="I4233" t="str">
            <v>PSB-ES3-94</v>
          </cell>
        </row>
        <row r="4234">
          <cell r="I4234" t="str">
            <v>PSB-ES3-93</v>
          </cell>
        </row>
        <row r="4235">
          <cell r="I4235" t="str">
            <v>PSB-ES3-92</v>
          </cell>
        </row>
        <row r="4236">
          <cell r="I4236" t="str">
            <v>PSB-ES3-91</v>
          </cell>
        </row>
        <row r="4237">
          <cell r="I4237" t="str">
            <v>PSB-ES3-90</v>
          </cell>
        </row>
        <row r="4238">
          <cell r="I4238" t="str">
            <v>PSB-ES3-89</v>
          </cell>
        </row>
        <row r="4239">
          <cell r="I4239" t="str">
            <v>PSB-ES3-88</v>
          </cell>
        </row>
        <row r="4240">
          <cell r="I4240" t="str">
            <v>PSB-ES3-87</v>
          </cell>
        </row>
        <row r="4241">
          <cell r="I4241" t="str">
            <v>PSB-ES3-86</v>
          </cell>
        </row>
        <row r="4242">
          <cell r="I4242" t="str">
            <v>PSB-ES3-85</v>
          </cell>
        </row>
        <row r="4243">
          <cell r="I4243" t="str">
            <v>PSB-ES3-84</v>
          </cell>
        </row>
        <row r="4244">
          <cell r="I4244" t="str">
            <v>PSB-ES3-83</v>
          </cell>
        </row>
        <row r="4245">
          <cell r="I4245" t="str">
            <v>PSB-ES3-82</v>
          </cell>
        </row>
        <row r="4246">
          <cell r="I4246" t="str">
            <v>PSB-ES3-81</v>
          </cell>
        </row>
        <row r="4247">
          <cell r="I4247" t="str">
            <v>PSB-ES3-80</v>
          </cell>
        </row>
        <row r="4248">
          <cell r="I4248" t="str">
            <v>PSB-ES3-79</v>
          </cell>
        </row>
        <row r="4249">
          <cell r="I4249" t="str">
            <v>PSB-ES3-78</v>
          </cell>
        </row>
        <row r="4250">
          <cell r="I4250" t="str">
            <v>PSB-ES3-77</v>
          </cell>
        </row>
        <row r="4251">
          <cell r="I4251" t="str">
            <v>PSB-ES3-76</v>
          </cell>
        </row>
        <row r="4252">
          <cell r="I4252" t="str">
            <v>PSB-ES3-75</v>
          </cell>
        </row>
        <row r="4253">
          <cell r="I4253" t="str">
            <v>PSB-ES3-74</v>
          </cell>
        </row>
        <row r="4254">
          <cell r="I4254" t="str">
            <v>PSB-ES3-73</v>
          </cell>
        </row>
        <row r="4255">
          <cell r="I4255" t="str">
            <v>PSB-ES3-72</v>
          </cell>
        </row>
        <row r="4256">
          <cell r="I4256" t="str">
            <v>PSB-ES3-71</v>
          </cell>
        </row>
        <row r="4257">
          <cell r="I4257" t="str">
            <v>PSB-ES3-70</v>
          </cell>
        </row>
        <row r="4258">
          <cell r="I4258" t="str">
            <v>PSB-ES3-69</v>
          </cell>
        </row>
        <row r="4259">
          <cell r="I4259" t="str">
            <v>PSB-ES3-68</v>
          </cell>
        </row>
        <row r="4260">
          <cell r="I4260" t="str">
            <v>PSB-ES3-67</v>
          </cell>
        </row>
        <row r="4261">
          <cell r="I4261" t="str">
            <v>PSB-ES2-66</v>
          </cell>
        </row>
        <row r="4262">
          <cell r="I4262" t="str">
            <v>PSB-ES2-65</v>
          </cell>
        </row>
        <row r="4263">
          <cell r="I4263" t="str">
            <v>PSB-ES2-64</v>
          </cell>
        </row>
        <row r="4264">
          <cell r="I4264" t="str">
            <v>PSB-ES2-63</v>
          </cell>
        </row>
        <row r="4265">
          <cell r="I4265" t="str">
            <v>PSB-ES2-62</v>
          </cell>
        </row>
        <row r="4266">
          <cell r="I4266" t="str">
            <v>PSB-ES2-61</v>
          </cell>
        </row>
        <row r="4267">
          <cell r="I4267" t="str">
            <v>PSB-ES2-60</v>
          </cell>
        </row>
        <row r="4268">
          <cell r="I4268" t="str">
            <v>PSB-ES2-59</v>
          </cell>
        </row>
        <row r="4269">
          <cell r="I4269" t="str">
            <v>PSB-ES2-58</v>
          </cell>
        </row>
        <row r="4270">
          <cell r="I4270" t="str">
            <v>PSB-ES2-57</v>
          </cell>
        </row>
        <row r="4271">
          <cell r="I4271" t="str">
            <v>PSB-ES2-56</v>
          </cell>
        </row>
        <row r="4272">
          <cell r="I4272" t="str">
            <v>PSB-ES2-55</v>
          </cell>
        </row>
        <row r="4273">
          <cell r="I4273" t="str">
            <v>PSB-ES2-54</v>
          </cell>
        </row>
        <row r="4274">
          <cell r="I4274" t="str">
            <v>PSB-ES2-53</v>
          </cell>
        </row>
        <row r="4275">
          <cell r="I4275" t="str">
            <v>PSB-ES2-52</v>
          </cell>
        </row>
        <row r="4276">
          <cell r="I4276" t="str">
            <v>PSB-ES2-51</v>
          </cell>
        </row>
        <row r="4277">
          <cell r="I4277" t="str">
            <v>PSB-ES2-50</v>
          </cell>
        </row>
        <row r="4278">
          <cell r="I4278" t="str">
            <v>PSB-ES2-49</v>
          </cell>
        </row>
        <row r="4279">
          <cell r="I4279" t="str">
            <v>PSB-ES2-48</v>
          </cell>
        </row>
        <row r="4280">
          <cell r="I4280" t="str">
            <v>PSB-ES2-47</v>
          </cell>
        </row>
        <row r="4281">
          <cell r="I4281" t="str">
            <v>PSB-ES2-46</v>
          </cell>
        </row>
        <row r="4282">
          <cell r="I4282" t="str">
            <v>PSB-ES2-45</v>
          </cell>
        </row>
        <row r="4283">
          <cell r="I4283" t="str">
            <v>PSB-ES2-44</v>
          </cell>
        </row>
        <row r="4284">
          <cell r="I4284" t="str">
            <v>PSB-ES2-43</v>
          </cell>
        </row>
        <row r="4285">
          <cell r="I4285" t="str">
            <v>PSB-2010</v>
          </cell>
        </row>
        <row r="4286">
          <cell r="I4286" t="str">
            <v>PSB-2009</v>
          </cell>
        </row>
        <row r="4287">
          <cell r="I4287" t="str">
            <v>PSB-2008</v>
          </cell>
        </row>
        <row r="4288">
          <cell r="I4288" t="str">
            <v>PSB-2007</v>
          </cell>
        </row>
        <row r="4289">
          <cell r="I4289" t="str">
            <v>PSB-2006</v>
          </cell>
        </row>
        <row r="4290">
          <cell r="I4290" t="str">
            <v>PSB-2005</v>
          </cell>
        </row>
        <row r="4291">
          <cell r="I4291" t="str">
            <v>PSB-2004</v>
          </cell>
        </row>
        <row r="4292">
          <cell r="I4292" t="str">
            <v>PSB-2003</v>
          </cell>
        </row>
        <row r="4293">
          <cell r="I4293" t="str">
            <v>PSB-2002</v>
          </cell>
        </row>
        <row r="4294">
          <cell r="I4294" t="str">
            <v>PSB-2001</v>
          </cell>
        </row>
        <row r="4295">
          <cell r="I4295" t="str">
            <v>PSB-1910</v>
          </cell>
        </row>
        <row r="4296">
          <cell r="I4296" t="str">
            <v>PSB-1909</v>
          </cell>
        </row>
        <row r="4297">
          <cell r="I4297" t="str">
            <v>PSB-1908</v>
          </cell>
        </row>
        <row r="4298">
          <cell r="I4298" t="str">
            <v>PSB-1907</v>
          </cell>
        </row>
        <row r="4299">
          <cell r="I4299" t="str">
            <v>PSB-1906</v>
          </cell>
        </row>
        <row r="4300">
          <cell r="I4300" t="str">
            <v>PSB-1905</v>
          </cell>
        </row>
        <row r="4301">
          <cell r="I4301" t="str">
            <v>PSB-1904</v>
          </cell>
        </row>
        <row r="4302">
          <cell r="I4302" t="str">
            <v>PSB-1903</v>
          </cell>
        </row>
        <row r="4303">
          <cell r="I4303" t="str">
            <v>PSB-1902</v>
          </cell>
        </row>
        <row r="4304">
          <cell r="I4304" t="str">
            <v>PSB-1901</v>
          </cell>
        </row>
        <row r="4305">
          <cell r="I4305" t="str">
            <v>PSB-1810</v>
          </cell>
        </row>
        <row r="4306">
          <cell r="I4306" t="str">
            <v>PSB-1809</v>
          </cell>
        </row>
        <row r="4307">
          <cell r="I4307" t="str">
            <v>PSB-1808</v>
          </cell>
        </row>
        <row r="4308">
          <cell r="I4308" t="str">
            <v>PSB-1807</v>
          </cell>
        </row>
        <row r="4309">
          <cell r="I4309" t="str">
            <v>PSB-1806</v>
          </cell>
        </row>
        <row r="4310">
          <cell r="I4310" t="str">
            <v>PSB-1805</v>
          </cell>
        </row>
        <row r="4311">
          <cell r="I4311" t="str">
            <v>PSB-1804</v>
          </cell>
        </row>
        <row r="4312">
          <cell r="I4312" t="str">
            <v>PSB-1803</v>
          </cell>
        </row>
        <row r="4313">
          <cell r="I4313" t="str">
            <v>PSB-1802</v>
          </cell>
        </row>
        <row r="4314">
          <cell r="I4314" t="str">
            <v>PSB-1801</v>
          </cell>
        </row>
        <row r="4315">
          <cell r="I4315" t="str">
            <v>PSB-1710</v>
          </cell>
        </row>
        <row r="4316">
          <cell r="I4316" t="str">
            <v>PSB-1709</v>
          </cell>
        </row>
        <row r="4317">
          <cell r="I4317" t="str">
            <v>PSB-1708</v>
          </cell>
        </row>
        <row r="4318">
          <cell r="I4318" t="str">
            <v>PSB-1707</v>
          </cell>
        </row>
        <row r="4319">
          <cell r="I4319" t="str">
            <v>PSB-1706</v>
          </cell>
        </row>
        <row r="4320">
          <cell r="I4320" t="str">
            <v>PSB-1705</v>
          </cell>
        </row>
        <row r="4321">
          <cell r="I4321" t="str">
            <v>PSB-1704</v>
          </cell>
        </row>
        <row r="4322">
          <cell r="I4322" t="str">
            <v>PSB-1703</v>
          </cell>
        </row>
        <row r="4323">
          <cell r="I4323" t="str">
            <v>PSB-1702</v>
          </cell>
        </row>
        <row r="4324">
          <cell r="I4324" t="str">
            <v>PSB-1701</v>
          </cell>
        </row>
        <row r="4325">
          <cell r="I4325" t="str">
            <v>PSB-1610</v>
          </cell>
        </row>
        <row r="4326">
          <cell r="I4326" t="str">
            <v>PSB-1609</v>
          </cell>
        </row>
        <row r="4327">
          <cell r="I4327" t="str">
            <v>PSB-1608</v>
          </cell>
        </row>
        <row r="4328">
          <cell r="I4328" t="str">
            <v>PSB-1607</v>
          </cell>
        </row>
        <row r="4329">
          <cell r="I4329" t="str">
            <v>PSB-1606</v>
          </cell>
        </row>
        <row r="4330">
          <cell r="I4330" t="str">
            <v>PSB-1605</v>
          </cell>
        </row>
        <row r="4331">
          <cell r="I4331" t="str">
            <v>PSB-1604</v>
          </cell>
        </row>
        <row r="4332">
          <cell r="I4332" t="str">
            <v>PSB-1603</v>
          </cell>
        </row>
        <row r="4333">
          <cell r="I4333" t="str">
            <v>PSB-1602</v>
          </cell>
        </row>
        <row r="4334">
          <cell r="I4334" t="str">
            <v>PSB-1601</v>
          </cell>
        </row>
        <row r="4335">
          <cell r="I4335" t="str">
            <v>PSB-1510</v>
          </cell>
        </row>
        <row r="4336">
          <cell r="I4336" t="str">
            <v>PSB-1509</v>
          </cell>
        </row>
        <row r="4337">
          <cell r="I4337" t="str">
            <v>PSB-1508</v>
          </cell>
        </row>
        <row r="4338">
          <cell r="I4338" t="str">
            <v>PSB-1507</v>
          </cell>
        </row>
        <row r="4339">
          <cell r="I4339" t="str">
            <v>PSB-1506</v>
          </cell>
        </row>
        <row r="4340">
          <cell r="I4340" t="str">
            <v>PSB-1505</v>
          </cell>
        </row>
        <row r="4341">
          <cell r="I4341" t="str">
            <v>PSB-1504</v>
          </cell>
        </row>
        <row r="4342">
          <cell r="I4342" t="str">
            <v>PSB-1503</v>
          </cell>
        </row>
        <row r="4343">
          <cell r="I4343" t="str">
            <v>PSB-1502</v>
          </cell>
        </row>
        <row r="4344">
          <cell r="I4344" t="str">
            <v>PSB-1501</v>
          </cell>
        </row>
        <row r="4345">
          <cell r="I4345" t="str">
            <v>PSB-1410</v>
          </cell>
        </row>
        <row r="4346">
          <cell r="I4346" t="str">
            <v>PSB-1409</v>
          </cell>
        </row>
        <row r="4347">
          <cell r="I4347" t="str">
            <v>PSB-1408</v>
          </cell>
        </row>
        <row r="4348">
          <cell r="I4348" t="str">
            <v>PSB-1407</v>
          </cell>
        </row>
        <row r="4349">
          <cell r="I4349" t="str">
            <v>PSB-1406</v>
          </cell>
        </row>
        <row r="4350">
          <cell r="I4350" t="str">
            <v>PSB-1405</v>
          </cell>
        </row>
        <row r="4351">
          <cell r="I4351" t="str">
            <v>PSB-1404</v>
          </cell>
        </row>
        <row r="4352">
          <cell r="I4352" t="str">
            <v>PSB-1403</v>
          </cell>
        </row>
        <row r="4353">
          <cell r="I4353" t="str">
            <v>PSB-1402</v>
          </cell>
        </row>
        <row r="4354">
          <cell r="I4354" t="str">
            <v>PSB-1401</v>
          </cell>
        </row>
        <row r="4355">
          <cell r="I4355" t="str">
            <v>PSB-1310</v>
          </cell>
        </row>
        <row r="4356">
          <cell r="I4356" t="str">
            <v>PSB-1309</v>
          </cell>
        </row>
        <row r="4357">
          <cell r="I4357" t="str">
            <v>PSB-1308</v>
          </cell>
        </row>
        <row r="4358">
          <cell r="I4358" t="str">
            <v>PSB-1307</v>
          </cell>
        </row>
        <row r="4359">
          <cell r="I4359" t="str">
            <v>PSB-1306</v>
          </cell>
        </row>
        <row r="4360">
          <cell r="I4360" t="str">
            <v>PSB-1305</v>
          </cell>
        </row>
        <row r="4361">
          <cell r="I4361" t="str">
            <v>PSB-1304</v>
          </cell>
        </row>
        <row r="4362">
          <cell r="I4362" t="str">
            <v>PSB-1303</v>
          </cell>
        </row>
        <row r="4363">
          <cell r="I4363" t="str">
            <v>PSB-1302</v>
          </cell>
        </row>
        <row r="4364">
          <cell r="I4364" t="str">
            <v>PSB-1301</v>
          </cell>
        </row>
        <row r="4365">
          <cell r="I4365" t="str">
            <v>PSB-1210</v>
          </cell>
        </row>
        <row r="4366">
          <cell r="I4366" t="str">
            <v>PSB-1209</v>
          </cell>
        </row>
        <row r="4367">
          <cell r="I4367" t="str">
            <v>PSB-1208</v>
          </cell>
        </row>
        <row r="4368">
          <cell r="I4368" t="str">
            <v>PSB-1207</v>
          </cell>
        </row>
        <row r="4369">
          <cell r="I4369" t="str">
            <v>PSB-1206</v>
          </cell>
        </row>
        <row r="4370">
          <cell r="I4370" t="str">
            <v>PSB-1205</v>
          </cell>
        </row>
        <row r="4371">
          <cell r="I4371" t="str">
            <v>PSB-1204</v>
          </cell>
        </row>
        <row r="4372">
          <cell r="I4372" t="str">
            <v>PSB-1203</v>
          </cell>
        </row>
        <row r="4373">
          <cell r="I4373" t="str">
            <v>PSB-1202</v>
          </cell>
        </row>
        <row r="4374">
          <cell r="I4374" t="str">
            <v>PSB-1201</v>
          </cell>
        </row>
        <row r="4375">
          <cell r="I4375" t="str">
            <v>PSB-1110</v>
          </cell>
        </row>
        <row r="4376">
          <cell r="I4376" t="str">
            <v>PSB-1109</v>
          </cell>
        </row>
        <row r="4377">
          <cell r="I4377" t="str">
            <v>PSB-1108</v>
          </cell>
        </row>
        <row r="4378">
          <cell r="I4378" t="str">
            <v>PSB-1107</v>
          </cell>
        </row>
        <row r="4379">
          <cell r="I4379" t="str">
            <v>PSB-1106</v>
          </cell>
        </row>
        <row r="4380">
          <cell r="I4380" t="str">
            <v>PSB-1105</v>
          </cell>
        </row>
        <row r="4381">
          <cell r="I4381" t="str">
            <v>PSB-1104</v>
          </cell>
        </row>
        <row r="4382">
          <cell r="I4382" t="str">
            <v>PSB-1103</v>
          </cell>
        </row>
        <row r="4383">
          <cell r="I4383" t="str">
            <v>PSB-1102</v>
          </cell>
        </row>
        <row r="4384">
          <cell r="I4384" t="str">
            <v>PSB-1101</v>
          </cell>
        </row>
        <row r="4385">
          <cell r="I4385" t="str">
            <v>PSB-1010</v>
          </cell>
        </row>
        <row r="4386">
          <cell r="I4386" t="str">
            <v>PSB-1009</v>
          </cell>
        </row>
        <row r="4387">
          <cell r="I4387" t="str">
            <v>PSB-1008</v>
          </cell>
        </row>
        <row r="4388">
          <cell r="I4388" t="str">
            <v>PSB-1007</v>
          </cell>
        </row>
        <row r="4389">
          <cell r="I4389" t="str">
            <v>PSB-1006</v>
          </cell>
        </row>
        <row r="4390">
          <cell r="I4390" t="str">
            <v>PSB-1005</v>
          </cell>
        </row>
        <row r="4391">
          <cell r="I4391" t="str">
            <v>PSB-1004</v>
          </cell>
        </row>
        <row r="4392">
          <cell r="I4392" t="str">
            <v>PSB-1003</v>
          </cell>
        </row>
        <row r="4393">
          <cell r="I4393" t="str">
            <v>PSB-1002</v>
          </cell>
        </row>
        <row r="4394">
          <cell r="I4394" t="str">
            <v>PSB-1001</v>
          </cell>
        </row>
        <row r="4395">
          <cell r="I4395" t="str">
            <v>PSB-910</v>
          </cell>
        </row>
        <row r="4396">
          <cell r="I4396" t="str">
            <v>PSB-909</v>
          </cell>
        </row>
        <row r="4397">
          <cell r="I4397" t="str">
            <v>PSB-908</v>
          </cell>
        </row>
        <row r="4398">
          <cell r="I4398" t="str">
            <v>PSB-907</v>
          </cell>
        </row>
        <row r="4399">
          <cell r="I4399" t="str">
            <v>PSB-906</v>
          </cell>
        </row>
        <row r="4400">
          <cell r="I4400" t="str">
            <v>PSB-905</v>
          </cell>
        </row>
        <row r="4401">
          <cell r="I4401" t="str">
            <v>PSB-904</v>
          </cell>
        </row>
        <row r="4402">
          <cell r="I4402" t="str">
            <v>PSB-903</v>
          </cell>
        </row>
        <row r="4403">
          <cell r="I4403" t="str">
            <v>PSB-902</v>
          </cell>
        </row>
        <row r="4404">
          <cell r="I4404" t="str">
            <v>PSB-901</v>
          </cell>
        </row>
        <row r="4405">
          <cell r="I4405" t="str">
            <v>PSB-810</v>
          </cell>
        </row>
        <row r="4406">
          <cell r="I4406" t="str">
            <v>PSB-809</v>
          </cell>
        </row>
        <row r="4407">
          <cell r="I4407" t="str">
            <v>PSB-808</v>
          </cell>
        </row>
        <row r="4408">
          <cell r="I4408" t="str">
            <v>PSB-807</v>
          </cell>
        </row>
        <row r="4409">
          <cell r="I4409" t="str">
            <v>PSB-806</v>
          </cell>
        </row>
        <row r="4410">
          <cell r="I4410" t="str">
            <v>PSB-805</v>
          </cell>
        </row>
        <row r="4411">
          <cell r="I4411" t="str">
            <v>PSB-804</v>
          </cell>
        </row>
        <row r="4412">
          <cell r="I4412" t="str">
            <v>PSB-803</v>
          </cell>
        </row>
        <row r="4413">
          <cell r="I4413" t="str">
            <v>PSB-802</v>
          </cell>
        </row>
        <row r="4414">
          <cell r="I4414" t="str">
            <v>PSB-801</v>
          </cell>
        </row>
        <row r="4415">
          <cell r="I4415" t="str">
            <v>PSB-710</v>
          </cell>
        </row>
        <row r="4416">
          <cell r="I4416" t="str">
            <v>PSB-709</v>
          </cell>
        </row>
        <row r="4417">
          <cell r="I4417" t="str">
            <v>PSB-708</v>
          </cell>
        </row>
        <row r="4418">
          <cell r="I4418" t="str">
            <v>PSB-707</v>
          </cell>
        </row>
        <row r="4419">
          <cell r="I4419" t="str">
            <v>PSB-706</v>
          </cell>
        </row>
        <row r="4420">
          <cell r="I4420" t="str">
            <v>PSB-705</v>
          </cell>
        </row>
        <row r="4421">
          <cell r="I4421" t="str">
            <v>PSB-704</v>
          </cell>
        </row>
        <row r="4422">
          <cell r="I4422" t="str">
            <v>PSB-703</v>
          </cell>
        </row>
        <row r="4423">
          <cell r="I4423" t="str">
            <v>PSB-702</v>
          </cell>
        </row>
        <row r="4424">
          <cell r="I4424" t="str">
            <v>PSB-701</v>
          </cell>
        </row>
        <row r="4425">
          <cell r="I4425" t="str">
            <v>PSB-610</v>
          </cell>
        </row>
        <row r="4426">
          <cell r="I4426" t="str">
            <v>PSB-609</v>
          </cell>
        </row>
        <row r="4427">
          <cell r="I4427" t="str">
            <v>PSB-608</v>
          </cell>
        </row>
        <row r="4428">
          <cell r="I4428" t="str">
            <v>PSB-607</v>
          </cell>
        </row>
        <row r="4429">
          <cell r="I4429" t="str">
            <v>PSB-606</v>
          </cell>
        </row>
        <row r="4430">
          <cell r="I4430" t="str">
            <v>PSB-605</v>
          </cell>
        </row>
        <row r="4431">
          <cell r="I4431" t="str">
            <v>PSB-604</v>
          </cell>
        </row>
        <row r="4432">
          <cell r="I4432" t="str">
            <v>PSB-603</v>
          </cell>
        </row>
        <row r="4433">
          <cell r="I4433" t="str">
            <v>PSB-602</v>
          </cell>
        </row>
        <row r="4434">
          <cell r="I4434" t="str">
            <v>PSB-601</v>
          </cell>
        </row>
        <row r="4435">
          <cell r="I4435" t="str">
            <v>PSB-509</v>
          </cell>
        </row>
        <row r="4436">
          <cell r="I4436" t="str">
            <v>PSB-508</v>
          </cell>
        </row>
        <row r="4437">
          <cell r="I4437" t="str">
            <v>PSB-507</v>
          </cell>
        </row>
        <row r="4438">
          <cell r="I4438" t="str">
            <v>PSB-506</v>
          </cell>
        </row>
        <row r="4439">
          <cell r="I4439" t="str">
            <v>PSB-505</v>
          </cell>
        </row>
        <row r="4440">
          <cell r="I4440" t="str">
            <v>PSB-504</v>
          </cell>
        </row>
        <row r="4441">
          <cell r="I4441" t="str">
            <v>PSB-503</v>
          </cell>
        </row>
        <row r="4442">
          <cell r="I4442" t="str">
            <v>PSB-502</v>
          </cell>
        </row>
        <row r="4443">
          <cell r="I4443" t="str">
            <v>PSB-501</v>
          </cell>
        </row>
        <row r="4444">
          <cell r="I4444" t="str">
            <v>MONU-DS3-11</v>
          </cell>
        </row>
        <row r="4445">
          <cell r="I4445" t="str">
            <v>MONU-DS3-10</v>
          </cell>
        </row>
        <row r="4446">
          <cell r="I4446" t="str">
            <v>MONU-CLOSET38</v>
          </cell>
        </row>
        <row r="4447">
          <cell r="I4447" t="str">
            <v>MONU-DEPÓSITO11</v>
          </cell>
        </row>
        <row r="4448">
          <cell r="I4448" t="str">
            <v>MONU-DEP04A</v>
          </cell>
        </row>
        <row r="4449">
          <cell r="I4449" t="str">
            <v>MONU-DEP03</v>
          </cell>
        </row>
        <row r="4450">
          <cell r="I4450" t="str">
            <v>MONU-DEP02</v>
          </cell>
        </row>
        <row r="4451">
          <cell r="I4451" t="str">
            <v>MONU-ES1-02</v>
          </cell>
        </row>
        <row r="4452">
          <cell r="I4452" t="str">
            <v>MONU-ES1-01</v>
          </cell>
        </row>
        <row r="4453">
          <cell r="I4453" t="str">
            <v>MONU-ES3-38</v>
          </cell>
        </row>
        <row r="4454">
          <cell r="I4454" t="str">
            <v>MONU-ES3-37</v>
          </cell>
        </row>
        <row r="4455">
          <cell r="I4455" t="str">
            <v>MONU-ES3-36</v>
          </cell>
        </row>
        <row r="4456">
          <cell r="I4456" t="str">
            <v>MONU-ES3-35</v>
          </cell>
        </row>
        <row r="4457">
          <cell r="I4457" t="str">
            <v>MONU-ES3-34</v>
          </cell>
        </row>
        <row r="4458">
          <cell r="I4458" t="str">
            <v>MONU-ES3-33</v>
          </cell>
        </row>
        <row r="4459">
          <cell r="I4459" t="str">
            <v>MONU-ES3-32</v>
          </cell>
        </row>
        <row r="4460">
          <cell r="I4460" t="str">
            <v>MONU-ES3-31</v>
          </cell>
        </row>
        <row r="4461">
          <cell r="I4461" t="str">
            <v>MONU-ES3-30</v>
          </cell>
        </row>
        <row r="4462">
          <cell r="I4462" t="str">
            <v>MONU-ES3-29</v>
          </cell>
        </row>
        <row r="4463">
          <cell r="I4463" t="str">
            <v>MONU-ES3-28</v>
          </cell>
        </row>
        <row r="4464">
          <cell r="I4464" t="str">
            <v>MONU-ES3-27</v>
          </cell>
        </row>
        <row r="4465">
          <cell r="I4465" t="str">
            <v>MONU-ES3-26</v>
          </cell>
        </row>
        <row r="4466">
          <cell r="I4466" t="str">
            <v>MONU-ES3-25</v>
          </cell>
        </row>
        <row r="4467">
          <cell r="I4467" t="str">
            <v>MONU-ES3-24</v>
          </cell>
        </row>
        <row r="4468">
          <cell r="I4468" t="str">
            <v>MONU-ES2-23</v>
          </cell>
        </row>
        <row r="4469">
          <cell r="I4469" t="str">
            <v>MONU-ES2-22</v>
          </cell>
        </row>
        <row r="4470">
          <cell r="I4470" t="str">
            <v>MONU-ES2-21</v>
          </cell>
        </row>
        <row r="4471">
          <cell r="I4471" t="str">
            <v>MONU-ES2-20</v>
          </cell>
        </row>
        <row r="4472">
          <cell r="I4472" t="str">
            <v>MONU-ES2-19</v>
          </cell>
        </row>
        <row r="4473">
          <cell r="I4473" t="str">
            <v>MONU-ES2-18</v>
          </cell>
        </row>
        <row r="4474">
          <cell r="I4474" t="str">
            <v>MONU-ES2-17</v>
          </cell>
        </row>
        <row r="4475">
          <cell r="I4475" t="str">
            <v>MONU-ES2-16</v>
          </cell>
        </row>
        <row r="4476">
          <cell r="I4476" t="str">
            <v>MONU-ES2-15</v>
          </cell>
        </row>
        <row r="4477">
          <cell r="I4477" t="str">
            <v>MONU-ES2-14</v>
          </cell>
        </row>
        <row r="4478">
          <cell r="I4478" t="str">
            <v>MONU-ES2-13</v>
          </cell>
        </row>
        <row r="4479">
          <cell r="I4479" t="str">
            <v>MONU-ES2-12</v>
          </cell>
        </row>
        <row r="4480">
          <cell r="I4480" t="str">
            <v>MONU-ES2-11</v>
          </cell>
        </row>
        <row r="4481">
          <cell r="I4481" t="str">
            <v>MONU-ES1-10</v>
          </cell>
        </row>
        <row r="4482">
          <cell r="I4482" t="str">
            <v>MONU-ES1-4</v>
          </cell>
        </row>
        <row r="4483">
          <cell r="I4483" t="str">
            <v>MONU-ES1-8</v>
          </cell>
        </row>
        <row r="4484">
          <cell r="I4484" t="str">
            <v>MONU-ES1-7</v>
          </cell>
        </row>
        <row r="4485">
          <cell r="I4485" t="str">
            <v>MONU-ES1-6</v>
          </cell>
        </row>
        <row r="4486">
          <cell r="I4486" t="str">
            <v>MONU-ES1-5</v>
          </cell>
        </row>
        <row r="4487">
          <cell r="I4487" t="str">
            <v>MONU-ES1-9</v>
          </cell>
        </row>
        <row r="4488">
          <cell r="I4488" t="str">
            <v>MONU-ES1-3</v>
          </cell>
        </row>
        <row r="4489">
          <cell r="I4489" t="str">
            <v>MONU-ES1-2</v>
          </cell>
        </row>
        <row r="4490">
          <cell r="I4490" t="str">
            <v>MONU-ES1-1</v>
          </cell>
        </row>
        <row r="4491">
          <cell r="I4491" t="str">
            <v>MONU-1207</v>
          </cell>
        </row>
        <row r="4492">
          <cell r="I4492" t="str">
            <v>MONU-1206</v>
          </cell>
        </row>
        <row r="4493">
          <cell r="I4493" t="str">
            <v>MONU-1205</v>
          </cell>
        </row>
        <row r="4494">
          <cell r="I4494" t="str">
            <v>MONU-1204</v>
          </cell>
        </row>
        <row r="4495">
          <cell r="I4495" t="str">
            <v>MONU-1203</v>
          </cell>
        </row>
        <row r="4496">
          <cell r="I4496" t="str">
            <v>MONU-1202</v>
          </cell>
        </row>
        <row r="4497">
          <cell r="I4497" t="str">
            <v>MONU-1201</v>
          </cell>
        </row>
        <row r="4498">
          <cell r="I4498" t="str">
            <v>MONU-1107</v>
          </cell>
        </row>
        <row r="4499">
          <cell r="I4499" t="str">
            <v>MONU-1106</v>
          </cell>
        </row>
        <row r="4500">
          <cell r="I4500" t="str">
            <v>MONU-1105</v>
          </cell>
        </row>
        <row r="4501">
          <cell r="I4501" t="str">
            <v>MONU-1104</v>
          </cell>
        </row>
        <row r="4502">
          <cell r="I4502" t="str">
            <v>MONU-1103</v>
          </cell>
        </row>
        <row r="4503">
          <cell r="I4503" t="str">
            <v>MONU-1102</v>
          </cell>
        </row>
        <row r="4504">
          <cell r="I4504" t="str">
            <v>MONU-1101</v>
          </cell>
        </row>
        <row r="4505">
          <cell r="I4505" t="str">
            <v>MONU-1007</v>
          </cell>
        </row>
        <row r="4506">
          <cell r="I4506" t="str">
            <v>MONU-1006</v>
          </cell>
        </row>
        <row r="4507">
          <cell r="I4507" t="str">
            <v>MONU-1005</v>
          </cell>
        </row>
        <row r="4508">
          <cell r="I4508" t="str">
            <v>MONU-1004</v>
          </cell>
        </row>
        <row r="4509">
          <cell r="I4509" t="str">
            <v>MONU-1003</v>
          </cell>
        </row>
        <row r="4510">
          <cell r="I4510" t="str">
            <v>MONU-1002</v>
          </cell>
        </row>
        <row r="4511">
          <cell r="I4511" t="str">
            <v>MONU-1001</v>
          </cell>
        </row>
        <row r="4512">
          <cell r="I4512" t="str">
            <v>MONU-907</v>
          </cell>
        </row>
        <row r="4513">
          <cell r="I4513" t="str">
            <v>MONU-906</v>
          </cell>
        </row>
        <row r="4514">
          <cell r="I4514" t="str">
            <v>MONU-905</v>
          </cell>
        </row>
        <row r="4515">
          <cell r="I4515" t="str">
            <v>MONU-904</v>
          </cell>
        </row>
        <row r="4516">
          <cell r="I4516" t="str">
            <v>MONU-903</v>
          </cell>
        </row>
        <row r="4517">
          <cell r="I4517" t="str">
            <v>MONU-902</v>
          </cell>
        </row>
        <row r="4518">
          <cell r="I4518" t="str">
            <v>MONU-901</v>
          </cell>
        </row>
        <row r="4519">
          <cell r="I4519" t="str">
            <v>MONU-807</v>
          </cell>
        </row>
        <row r="4520">
          <cell r="I4520" t="str">
            <v>MONU-806</v>
          </cell>
        </row>
        <row r="4521">
          <cell r="I4521" t="str">
            <v>MONU-805</v>
          </cell>
        </row>
        <row r="4522">
          <cell r="I4522" t="str">
            <v>MONU-804</v>
          </cell>
        </row>
        <row r="4523">
          <cell r="I4523" t="str">
            <v>MONU-803</v>
          </cell>
        </row>
        <row r="4524">
          <cell r="I4524" t="str">
            <v>MONU-802</v>
          </cell>
        </row>
        <row r="4525">
          <cell r="I4525" t="str">
            <v>MONU-801</v>
          </cell>
        </row>
        <row r="4526">
          <cell r="I4526" t="str">
            <v>MONU-707</v>
          </cell>
        </row>
        <row r="4527">
          <cell r="I4527" t="str">
            <v>MONU-706</v>
          </cell>
        </row>
        <row r="4528">
          <cell r="I4528" t="str">
            <v>MONU-705</v>
          </cell>
        </row>
        <row r="4529">
          <cell r="I4529" t="str">
            <v>MONU-704</v>
          </cell>
        </row>
        <row r="4530">
          <cell r="I4530" t="str">
            <v>MONU-703</v>
          </cell>
        </row>
        <row r="4531">
          <cell r="I4531" t="str">
            <v>MONU-702</v>
          </cell>
        </row>
        <row r="4532">
          <cell r="I4532" t="str">
            <v>MONU-701</v>
          </cell>
        </row>
        <row r="4533">
          <cell r="I4533" t="str">
            <v>MONU-607</v>
          </cell>
        </row>
        <row r="4534">
          <cell r="I4534" t="str">
            <v>MONU-606</v>
          </cell>
        </row>
        <row r="4535">
          <cell r="I4535" t="str">
            <v>MONU-605</v>
          </cell>
        </row>
        <row r="4536">
          <cell r="I4536" t="str">
            <v>MONU-604</v>
          </cell>
        </row>
        <row r="4537">
          <cell r="I4537" t="str">
            <v>MONU-603</v>
          </cell>
        </row>
        <row r="4538">
          <cell r="I4538" t="str">
            <v>MONU-602</v>
          </cell>
        </row>
        <row r="4539">
          <cell r="I4539" t="str">
            <v>MONU-601</v>
          </cell>
        </row>
        <row r="4540">
          <cell r="I4540" t="str">
            <v>MONU-507</v>
          </cell>
        </row>
        <row r="4541">
          <cell r="I4541" t="str">
            <v>MONU-506</v>
          </cell>
        </row>
        <row r="4542">
          <cell r="I4542" t="str">
            <v>MONU-505</v>
          </cell>
        </row>
        <row r="4543">
          <cell r="I4543" t="str">
            <v>MONU-504</v>
          </cell>
        </row>
        <row r="4544">
          <cell r="I4544" t="str">
            <v>MONU-503</v>
          </cell>
        </row>
        <row r="4545">
          <cell r="I4545" t="str">
            <v>MONU-502</v>
          </cell>
        </row>
        <row r="4546">
          <cell r="I4546" t="str">
            <v>MONU-501</v>
          </cell>
        </row>
        <row r="4547">
          <cell r="I4547" t="str">
            <v>MONU-407</v>
          </cell>
        </row>
        <row r="4548">
          <cell r="I4548" t="str">
            <v>MONU-406</v>
          </cell>
        </row>
        <row r="4549">
          <cell r="I4549" t="str">
            <v>MONU-405</v>
          </cell>
        </row>
        <row r="4550">
          <cell r="I4550" t="str">
            <v>MONU-404</v>
          </cell>
        </row>
        <row r="4551">
          <cell r="I4551" t="str">
            <v>MONU-403</v>
          </cell>
        </row>
        <row r="4552">
          <cell r="I4552" t="str">
            <v>MONU-402</v>
          </cell>
        </row>
        <row r="4553">
          <cell r="I4553" t="str">
            <v>MONU-401</v>
          </cell>
        </row>
        <row r="4554">
          <cell r="I4554" t="str">
            <v>MONU-307</v>
          </cell>
        </row>
        <row r="4555">
          <cell r="I4555" t="str">
            <v>MONU-306</v>
          </cell>
        </row>
        <row r="4556">
          <cell r="I4556" t="str">
            <v>MONU-305</v>
          </cell>
        </row>
        <row r="4557">
          <cell r="I4557" t="str">
            <v>MONU-304</v>
          </cell>
        </row>
        <row r="4558">
          <cell r="I4558" t="str">
            <v>MONU-303</v>
          </cell>
        </row>
        <row r="4559">
          <cell r="I4559" t="str">
            <v>MONU-302</v>
          </cell>
        </row>
        <row r="4560">
          <cell r="I4560" t="str">
            <v>MONU-301</v>
          </cell>
        </row>
        <row r="4561">
          <cell r="I4561" t="str">
            <v>MONU-207</v>
          </cell>
        </row>
        <row r="4562">
          <cell r="I4562" t="str">
            <v>MONU-206</v>
          </cell>
        </row>
        <row r="4563">
          <cell r="I4563" t="str">
            <v>MONU-205</v>
          </cell>
        </row>
        <row r="4564">
          <cell r="I4564" t="str">
            <v>MONU-204</v>
          </cell>
        </row>
        <row r="4565">
          <cell r="I4565" t="str">
            <v>MONU-203</v>
          </cell>
        </row>
        <row r="4566">
          <cell r="I4566" t="str">
            <v>MONU-202</v>
          </cell>
        </row>
        <row r="4567">
          <cell r="I4567" t="str">
            <v>MONU-201</v>
          </cell>
        </row>
        <row r="4568">
          <cell r="I4568" t="str">
            <v>MONU-LC1-103</v>
          </cell>
        </row>
        <row r="4569">
          <cell r="I4569" t="str">
            <v>MONU-LC1-102</v>
          </cell>
        </row>
        <row r="4570">
          <cell r="I4570" t="str">
            <v>MONU-LC1-101</v>
          </cell>
        </row>
        <row r="4571">
          <cell r="I4571" t="str">
            <v>DES-DS7-49A</v>
          </cell>
        </row>
        <row r="4572">
          <cell r="I4572" t="str">
            <v>DES-DS7-49</v>
          </cell>
        </row>
        <row r="4573">
          <cell r="I4573" t="str">
            <v>DES-DS6-48</v>
          </cell>
        </row>
        <row r="4574">
          <cell r="I4574" t="str">
            <v>DES-DS6-47</v>
          </cell>
        </row>
        <row r="4575">
          <cell r="I4575" t="str">
            <v>DES-DS6-46</v>
          </cell>
        </row>
        <row r="4576">
          <cell r="I4576" t="str">
            <v>DES-DS6-45</v>
          </cell>
        </row>
        <row r="4577">
          <cell r="I4577" t="str">
            <v>DES-DS6-44</v>
          </cell>
        </row>
        <row r="4578">
          <cell r="I4578" t="str">
            <v>DES-DS6-43</v>
          </cell>
        </row>
        <row r="4579">
          <cell r="I4579" t="str">
            <v>DES-DS6-42</v>
          </cell>
        </row>
        <row r="4580">
          <cell r="I4580" t="str">
            <v>DES-DS6-40</v>
          </cell>
        </row>
        <row r="4581">
          <cell r="I4581" t="str">
            <v>DES-DS5-39</v>
          </cell>
        </row>
        <row r="4582">
          <cell r="I4582" t="str">
            <v>DES-DS5-39MANT</v>
          </cell>
        </row>
        <row r="4583">
          <cell r="I4583" t="str">
            <v>DES-DS5-38</v>
          </cell>
        </row>
        <row r="4584">
          <cell r="I4584" t="str">
            <v>DES-DS5-37</v>
          </cell>
        </row>
        <row r="4585">
          <cell r="I4585" t="str">
            <v>DES-DS5-36</v>
          </cell>
        </row>
        <row r="4586">
          <cell r="I4586" t="str">
            <v>DES-DS5-35</v>
          </cell>
        </row>
        <row r="4587">
          <cell r="I4587" t="str">
            <v>DES-DS5-34</v>
          </cell>
        </row>
        <row r="4588">
          <cell r="I4588" t="str">
            <v>DES-DS4-33</v>
          </cell>
        </row>
        <row r="4589">
          <cell r="I4589" t="str">
            <v>DES-DS4-32</v>
          </cell>
        </row>
        <row r="4590">
          <cell r="I4590" t="str">
            <v>DES-DS4-31</v>
          </cell>
        </row>
        <row r="4591">
          <cell r="I4591" t="str">
            <v>DES-DS4-30</v>
          </cell>
        </row>
        <row r="4592">
          <cell r="I4592" t="str">
            <v>DES-DS4-29</v>
          </cell>
        </row>
        <row r="4593">
          <cell r="I4593" t="str">
            <v>DES-DS4-28</v>
          </cell>
        </row>
        <row r="4594">
          <cell r="I4594" t="str">
            <v>DES-DS4-27</v>
          </cell>
        </row>
        <row r="4595">
          <cell r="I4595" t="str">
            <v>DES-DS4-26</v>
          </cell>
        </row>
        <row r="4596">
          <cell r="I4596" t="str">
            <v>DES-DS4-25</v>
          </cell>
        </row>
        <row r="4597">
          <cell r="I4597" t="str">
            <v>DES-DS3-24</v>
          </cell>
        </row>
        <row r="4598">
          <cell r="I4598" t="str">
            <v>DES-DS3-23</v>
          </cell>
        </row>
        <row r="4599">
          <cell r="I4599" t="str">
            <v>DES-DS3-22</v>
          </cell>
        </row>
        <row r="4600">
          <cell r="I4600" t="str">
            <v>DES-DS3-21</v>
          </cell>
        </row>
        <row r="4601">
          <cell r="I4601" t="str">
            <v>DES-DS3-20</v>
          </cell>
        </row>
        <row r="4602">
          <cell r="I4602" t="str">
            <v>DES-DS3-19</v>
          </cell>
        </row>
        <row r="4603">
          <cell r="I4603" t="str">
            <v>DES-DS3-18</v>
          </cell>
        </row>
        <row r="4604">
          <cell r="I4604" t="str">
            <v>DES-DS3-17</v>
          </cell>
        </row>
        <row r="4605">
          <cell r="I4605" t="str">
            <v>DES-DS3-16</v>
          </cell>
        </row>
        <row r="4606">
          <cell r="I4606" t="str">
            <v>DES-DS2-15</v>
          </cell>
        </row>
        <row r="4607">
          <cell r="I4607" t="str">
            <v>DES-DS2-14</v>
          </cell>
        </row>
        <row r="4608">
          <cell r="I4608" t="str">
            <v>DES-DS2-13</v>
          </cell>
        </row>
        <row r="4609">
          <cell r="I4609" t="str">
            <v>DES-DS2-12</v>
          </cell>
        </row>
        <row r="4610">
          <cell r="I4610" t="str">
            <v>DES-DS2-11</v>
          </cell>
        </row>
        <row r="4611">
          <cell r="I4611" t="str">
            <v>DES-DS2-10</v>
          </cell>
        </row>
        <row r="4612">
          <cell r="I4612" t="str">
            <v>DES-DS2-08</v>
          </cell>
        </row>
        <row r="4613">
          <cell r="I4613" t="str">
            <v>DES-DS2-07</v>
          </cell>
        </row>
        <row r="4614">
          <cell r="I4614" t="str">
            <v>DES-DS1-06</v>
          </cell>
        </row>
        <row r="4615">
          <cell r="I4615" t="str">
            <v>DES-DS1-05</v>
          </cell>
        </row>
        <row r="4616">
          <cell r="I4616" t="str">
            <v>DES-DS1-04</v>
          </cell>
        </row>
        <row r="4617">
          <cell r="I4617" t="str">
            <v>DES-DS1-03</v>
          </cell>
        </row>
        <row r="4618">
          <cell r="I4618" t="str">
            <v>DES-DS1-02</v>
          </cell>
        </row>
        <row r="4619">
          <cell r="I4619" t="str">
            <v>DES-DS1-01</v>
          </cell>
        </row>
        <row r="4620">
          <cell r="I4620" t="str">
            <v>DES-DS2-09</v>
          </cell>
        </row>
        <row r="4621">
          <cell r="I4621" t="str">
            <v>DES-CLS7-20</v>
          </cell>
        </row>
        <row r="4622">
          <cell r="I4622" t="str">
            <v>DES-CLS7-19</v>
          </cell>
        </row>
        <row r="4623">
          <cell r="I4623" t="str">
            <v>DES-CLS6-18</v>
          </cell>
        </row>
        <row r="4624">
          <cell r="I4624" t="str">
            <v>DES-CLS6-17</v>
          </cell>
        </row>
        <row r="4625">
          <cell r="I4625" t="str">
            <v>DES-CLS6-16</v>
          </cell>
        </row>
        <row r="4626">
          <cell r="I4626" t="str">
            <v>DES-CLS5-15</v>
          </cell>
        </row>
        <row r="4627">
          <cell r="I4627" t="str">
            <v>DES-CLS5-14</v>
          </cell>
        </row>
        <row r="4628">
          <cell r="I4628" t="str">
            <v>DES-CLS5-13</v>
          </cell>
        </row>
        <row r="4629">
          <cell r="I4629" t="str">
            <v>DES-CLS4-12</v>
          </cell>
        </row>
        <row r="4630">
          <cell r="I4630" t="str">
            <v>DES-CLS4-11</v>
          </cell>
        </row>
        <row r="4631">
          <cell r="I4631" t="str">
            <v>DES-CLS4-10</v>
          </cell>
        </row>
        <row r="4632">
          <cell r="I4632" t="str">
            <v>DES-CLS3-09</v>
          </cell>
        </row>
        <row r="4633">
          <cell r="I4633" t="str">
            <v>DES-CLS3-08</v>
          </cell>
        </row>
        <row r="4634">
          <cell r="I4634" t="str">
            <v>DES-CLS3-07</v>
          </cell>
        </row>
        <row r="4635">
          <cell r="I4635" t="str">
            <v>DES-CLS2-06</v>
          </cell>
        </row>
        <row r="4636">
          <cell r="I4636" t="str">
            <v>DES-CLS2-05</v>
          </cell>
        </row>
        <row r="4637">
          <cell r="I4637" t="str">
            <v>DES-CLS2-04</v>
          </cell>
        </row>
        <row r="4638">
          <cell r="I4638" t="str">
            <v>DES-CLS1-03</v>
          </cell>
        </row>
        <row r="4639">
          <cell r="I4639" t="str">
            <v>DES-CLS1-02</v>
          </cell>
        </row>
        <row r="4640">
          <cell r="I4640" t="str">
            <v>DES-CLS1-01</v>
          </cell>
        </row>
        <row r="4641">
          <cell r="I4641" t="str">
            <v>DES-ES7-109</v>
          </cell>
        </row>
        <row r="4642">
          <cell r="I4642" t="str">
            <v>DES-ES7-108</v>
          </cell>
        </row>
        <row r="4643">
          <cell r="I4643" t="str">
            <v>DES-ES7-107</v>
          </cell>
        </row>
        <row r="4644">
          <cell r="I4644" t="str">
            <v>DES-ES7-106</v>
          </cell>
        </row>
        <row r="4645">
          <cell r="I4645" t="str">
            <v>DES-ES7-105</v>
          </cell>
        </row>
        <row r="4646">
          <cell r="I4646" t="str">
            <v>DES-ES7-104</v>
          </cell>
        </row>
        <row r="4647">
          <cell r="I4647" t="str">
            <v>DES-ES7-103</v>
          </cell>
        </row>
        <row r="4648">
          <cell r="I4648" t="str">
            <v>DES-ES7-102</v>
          </cell>
        </row>
        <row r="4649">
          <cell r="I4649" t="str">
            <v>DES-ES7-101</v>
          </cell>
        </row>
        <row r="4650">
          <cell r="I4650" t="str">
            <v>DES-ES7-100</v>
          </cell>
        </row>
        <row r="4651">
          <cell r="I4651" t="str">
            <v>DES-ES7-99</v>
          </cell>
        </row>
        <row r="4652">
          <cell r="I4652" t="str">
            <v>DES-ES6-98</v>
          </cell>
        </row>
        <row r="4653">
          <cell r="I4653" t="str">
            <v>DES-ES6-97</v>
          </cell>
        </row>
        <row r="4654">
          <cell r="I4654" t="str">
            <v>DES-ES6-96</v>
          </cell>
        </row>
        <row r="4655">
          <cell r="I4655" t="str">
            <v>DES-ES6-95</v>
          </cell>
        </row>
        <row r="4656">
          <cell r="I4656" t="str">
            <v>DES-ES6-94</v>
          </cell>
        </row>
        <row r="4657">
          <cell r="I4657" t="str">
            <v>DES-ES6-93</v>
          </cell>
        </row>
        <row r="4658">
          <cell r="I4658" t="str">
            <v>DES-ES6-92</v>
          </cell>
        </row>
        <row r="4659">
          <cell r="I4659" t="str">
            <v>DES-ES6-91</v>
          </cell>
        </row>
        <row r="4660">
          <cell r="I4660" t="str">
            <v>DES-ES6-90</v>
          </cell>
        </row>
        <row r="4661">
          <cell r="I4661" t="str">
            <v>DES-ES6-89</v>
          </cell>
        </row>
        <row r="4662">
          <cell r="I4662" t="str">
            <v>DES-ES6-88</v>
          </cell>
        </row>
        <row r="4663">
          <cell r="I4663" t="str">
            <v>DES-ES6-87</v>
          </cell>
        </row>
        <row r="4664">
          <cell r="I4664" t="str">
            <v>DES-ES6-86</v>
          </cell>
        </row>
        <row r="4665">
          <cell r="I4665" t="str">
            <v>DES-ES6-85</v>
          </cell>
        </row>
        <row r="4666">
          <cell r="I4666" t="str">
            <v>DES-ES6-84</v>
          </cell>
        </row>
        <row r="4667">
          <cell r="I4667" t="str">
            <v>DES-ES6-83</v>
          </cell>
        </row>
        <row r="4668">
          <cell r="I4668" t="str">
            <v>DES-ES6-82</v>
          </cell>
        </row>
        <row r="4669">
          <cell r="I4669" t="str">
            <v>DES-ES5-81</v>
          </cell>
        </row>
        <row r="4670">
          <cell r="I4670" t="str">
            <v>DES-ES5-80</v>
          </cell>
        </row>
        <row r="4671">
          <cell r="I4671" t="str">
            <v>DES-ES5-79</v>
          </cell>
        </row>
        <row r="4672">
          <cell r="I4672" t="str">
            <v>DES-ES5-78</v>
          </cell>
        </row>
        <row r="4673">
          <cell r="I4673" t="str">
            <v>DES-ES5-77</v>
          </cell>
        </row>
        <row r="4674">
          <cell r="I4674" t="str">
            <v>DES-ES5-76</v>
          </cell>
        </row>
        <row r="4675">
          <cell r="I4675" t="str">
            <v>DES-ES5-75</v>
          </cell>
        </row>
        <row r="4676">
          <cell r="I4676" t="str">
            <v>DES-ES5-74</v>
          </cell>
        </row>
        <row r="4677">
          <cell r="I4677" t="str">
            <v>DES-ES5-73</v>
          </cell>
        </row>
        <row r="4678">
          <cell r="I4678" t="str">
            <v>DES-ES5-72</v>
          </cell>
        </row>
        <row r="4679">
          <cell r="I4679" t="str">
            <v>DES-ES5-71</v>
          </cell>
        </row>
        <row r="4680">
          <cell r="I4680" t="str">
            <v>DES-ES5-70</v>
          </cell>
        </row>
        <row r="4681">
          <cell r="I4681" t="str">
            <v>DES-ES5-69</v>
          </cell>
        </row>
        <row r="4682">
          <cell r="I4682" t="str">
            <v>DES-ES5-68</v>
          </cell>
        </row>
        <row r="4683">
          <cell r="I4683" t="str">
            <v>DES-ES5-67</v>
          </cell>
        </row>
        <row r="4684">
          <cell r="I4684" t="str">
            <v>DES-ES4-66</v>
          </cell>
        </row>
        <row r="4685">
          <cell r="I4685" t="str">
            <v>DES-ES4-65</v>
          </cell>
        </row>
        <row r="4686">
          <cell r="I4686" t="str">
            <v>DES-ES4-64</v>
          </cell>
        </row>
        <row r="4687">
          <cell r="I4687" t="str">
            <v>DES-ES4-63</v>
          </cell>
        </row>
        <row r="4688">
          <cell r="I4688" t="str">
            <v>DES-ES4-62</v>
          </cell>
        </row>
        <row r="4689">
          <cell r="I4689" t="str">
            <v>DES-ES4-61</v>
          </cell>
        </row>
        <row r="4690">
          <cell r="I4690" t="str">
            <v>DES-ES4-60</v>
          </cell>
        </row>
        <row r="4691">
          <cell r="I4691" t="str">
            <v>DES-ES4-59</v>
          </cell>
        </row>
        <row r="4692">
          <cell r="I4692" t="str">
            <v>DES-ES4-58</v>
          </cell>
        </row>
        <row r="4693">
          <cell r="I4693" t="str">
            <v>DES-ES4-57</v>
          </cell>
        </row>
        <row r="4694">
          <cell r="I4694" t="str">
            <v>DES-ES4-56</v>
          </cell>
        </row>
        <row r="4695">
          <cell r="I4695" t="str">
            <v>DES-ES4-55</v>
          </cell>
        </row>
        <row r="4696">
          <cell r="I4696" t="str">
            <v>DES-ES4-54</v>
          </cell>
        </row>
        <row r="4697">
          <cell r="I4697" t="str">
            <v>DES-ES4-53</v>
          </cell>
        </row>
        <row r="4698">
          <cell r="I4698" t="str">
            <v>DES-ES4-52</v>
          </cell>
        </row>
        <row r="4699">
          <cell r="I4699" t="str">
            <v>DES-ES4-51</v>
          </cell>
        </row>
        <row r="4700">
          <cell r="I4700" t="str">
            <v>DES-ES4-50</v>
          </cell>
        </row>
        <row r="4701">
          <cell r="I4701" t="str">
            <v>DES-ES3-49</v>
          </cell>
        </row>
        <row r="4702">
          <cell r="I4702" t="str">
            <v>DES-ES3-48</v>
          </cell>
        </row>
        <row r="4703">
          <cell r="I4703" t="str">
            <v>DES-ES3-47</v>
          </cell>
        </row>
        <row r="4704">
          <cell r="I4704" t="str">
            <v>DES-ES3-46</v>
          </cell>
        </row>
        <row r="4705">
          <cell r="I4705" t="str">
            <v>DES-ES3-45</v>
          </cell>
        </row>
        <row r="4706">
          <cell r="I4706" t="str">
            <v>DES-ES3-44</v>
          </cell>
        </row>
        <row r="4707">
          <cell r="I4707" t="str">
            <v>DES-ES3-43</v>
          </cell>
        </row>
        <row r="4708">
          <cell r="I4708" t="str">
            <v>DES-ES3-42</v>
          </cell>
        </row>
        <row r="4709">
          <cell r="I4709" t="str">
            <v>DES-ES3-41</v>
          </cell>
        </row>
        <row r="4710">
          <cell r="I4710" t="str">
            <v>DES-ES3-40</v>
          </cell>
        </row>
        <row r="4711">
          <cell r="I4711" t="str">
            <v>DES-ES3-39</v>
          </cell>
        </row>
        <row r="4712">
          <cell r="I4712" t="str">
            <v>DES-ES3-38</v>
          </cell>
        </row>
        <row r="4713">
          <cell r="I4713" t="str">
            <v>DES-ES3-37</v>
          </cell>
        </row>
        <row r="4714">
          <cell r="I4714" t="str">
            <v>DES-ES3-36</v>
          </cell>
        </row>
        <row r="4715">
          <cell r="I4715" t="str">
            <v>DES-ES3-35</v>
          </cell>
        </row>
        <row r="4716">
          <cell r="I4716" t="str">
            <v>DES-ES3-34</v>
          </cell>
        </row>
        <row r="4717">
          <cell r="I4717" t="str">
            <v>DES-ES3-33</v>
          </cell>
        </row>
        <row r="4718">
          <cell r="I4718" t="str">
            <v>DES-ES2-32</v>
          </cell>
        </row>
        <row r="4719">
          <cell r="I4719" t="str">
            <v>DES-ES2-31</v>
          </cell>
        </row>
        <row r="4720">
          <cell r="I4720" t="str">
            <v>DES-ES2-30</v>
          </cell>
        </row>
        <row r="4721">
          <cell r="I4721" t="str">
            <v>DES-ES2-29</v>
          </cell>
        </row>
        <row r="4722">
          <cell r="I4722" t="str">
            <v>DES-ES2-28</v>
          </cell>
        </row>
        <row r="4723">
          <cell r="I4723" t="str">
            <v>DES-ES2-27</v>
          </cell>
        </row>
        <row r="4724">
          <cell r="I4724" t="str">
            <v>DES-ES2-26</v>
          </cell>
        </row>
        <row r="4725">
          <cell r="I4725" t="str">
            <v>DES-ES2-25</v>
          </cell>
        </row>
        <row r="4726">
          <cell r="I4726" t="str">
            <v>DES-ES2-24</v>
          </cell>
        </row>
        <row r="4727">
          <cell r="I4727" t="str">
            <v>DES-ES2-23</v>
          </cell>
        </row>
        <row r="4728">
          <cell r="I4728" t="str">
            <v>DES-ES2-22</v>
          </cell>
        </row>
        <row r="4729">
          <cell r="I4729" t="str">
            <v>DES-ES2-21</v>
          </cell>
        </row>
        <row r="4730">
          <cell r="I4730" t="str">
            <v>DES-ES2-20</v>
          </cell>
        </row>
        <row r="4731">
          <cell r="I4731" t="str">
            <v>DES-ES2-19</v>
          </cell>
        </row>
        <row r="4732">
          <cell r="I4732" t="str">
            <v>DES-ES2-18</v>
          </cell>
        </row>
        <row r="4733">
          <cell r="I4733" t="str">
            <v>DES-ES2-17</v>
          </cell>
        </row>
        <row r="4734">
          <cell r="I4734" t="str">
            <v>DES-ES2-16</v>
          </cell>
        </row>
        <row r="4735">
          <cell r="I4735" t="str">
            <v>DES-ES1-15</v>
          </cell>
        </row>
        <row r="4736">
          <cell r="I4736" t="str">
            <v>DES-ES1-14</v>
          </cell>
        </row>
        <row r="4737">
          <cell r="I4737" t="str">
            <v>DES-ES1-13</v>
          </cell>
        </row>
        <row r="4738">
          <cell r="I4738" t="str">
            <v>DES-ES1-12</v>
          </cell>
        </row>
        <row r="4739">
          <cell r="I4739" t="str">
            <v>DES-ES1-11</v>
          </cell>
        </row>
        <row r="4740">
          <cell r="I4740" t="str">
            <v>DES-ES1-10</v>
          </cell>
        </row>
        <row r="4741">
          <cell r="I4741" t="str">
            <v>DES-ES1-9</v>
          </cell>
        </row>
        <row r="4742">
          <cell r="I4742" t="str">
            <v>DES-ES1-8</v>
          </cell>
        </row>
        <row r="4743">
          <cell r="I4743" t="str">
            <v>DES-ES1-7</v>
          </cell>
        </row>
        <row r="4744">
          <cell r="I4744" t="str">
            <v>DES-ES1-6</v>
          </cell>
        </row>
        <row r="4745">
          <cell r="I4745" t="str">
            <v>DES-ES1-5</v>
          </cell>
        </row>
        <row r="4746">
          <cell r="I4746" t="str">
            <v>DES-ES1-4</v>
          </cell>
        </row>
        <row r="4747">
          <cell r="I4747" t="str">
            <v>DES-ES1-3</v>
          </cell>
        </row>
        <row r="4748">
          <cell r="I4748" t="str">
            <v>DES-ES1-2</v>
          </cell>
        </row>
        <row r="4749">
          <cell r="I4749" t="str">
            <v>DES-ES1-1</v>
          </cell>
        </row>
        <row r="4750">
          <cell r="I4750" t="str">
            <v>DES-2304</v>
          </cell>
        </row>
        <row r="4751">
          <cell r="I4751" t="str">
            <v>DES-2303</v>
          </cell>
        </row>
        <row r="4752">
          <cell r="I4752" t="str">
            <v>DES-2302</v>
          </cell>
        </row>
        <row r="4753">
          <cell r="I4753" t="str">
            <v>DES-2301</v>
          </cell>
        </row>
        <row r="4754">
          <cell r="I4754" t="str">
            <v>DES-2204</v>
          </cell>
        </row>
        <row r="4755">
          <cell r="I4755" t="str">
            <v>DES-2203</v>
          </cell>
        </row>
        <row r="4756">
          <cell r="I4756" t="str">
            <v>DES-2202</v>
          </cell>
        </row>
        <row r="4757">
          <cell r="I4757" t="str">
            <v>DES-2201</v>
          </cell>
        </row>
        <row r="4758">
          <cell r="I4758" t="str">
            <v>DES-2104</v>
          </cell>
        </row>
        <row r="4759">
          <cell r="I4759" t="str">
            <v>DES-2103</v>
          </cell>
        </row>
        <row r="4760">
          <cell r="I4760" t="str">
            <v>DES-2102</v>
          </cell>
        </row>
        <row r="4761">
          <cell r="I4761" t="str">
            <v>DES-2101</v>
          </cell>
        </row>
        <row r="4762">
          <cell r="I4762" t="str">
            <v>DES-2005</v>
          </cell>
        </row>
        <row r="4763">
          <cell r="I4763" t="str">
            <v>DES-2004</v>
          </cell>
        </row>
        <row r="4764">
          <cell r="I4764" t="str">
            <v>DES-2003</v>
          </cell>
        </row>
        <row r="4765">
          <cell r="I4765" t="str">
            <v>DES-2002</v>
          </cell>
        </row>
        <row r="4766">
          <cell r="I4766" t="str">
            <v>DES-2001</v>
          </cell>
        </row>
        <row r="4767">
          <cell r="I4767" t="str">
            <v>DES-1905</v>
          </cell>
        </row>
        <row r="4768">
          <cell r="I4768" t="str">
            <v>DES-1904</v>
          </cell>
        </row>
        <row r="4769">
          <cell r="I4769" t="str">
            <v>DES-1903</v>
          </cell>
        </row>
        <row r="4770">
          <cell r="I4770" t="str">
            <v>DES-1902</v>
          </cell>
        </row>
        <row r="4771">
          <cell r="I4771" t="str">
            <v>DES-1901</v>
          </cell>
        </row>
        <row r="4772">
          <cell r="I4772" t="str">
            <v>DES-1805</v>
          </cell>
        </row>
        <row r="4773">
          <cell r="I4773" t="str">
            <v>DES-1804</v>
          </cell>
        </row>
        <row r="4774">
          <cell r="I4774" t="str">
            <v>DES-1803</v>
          </cell>
        </row>
        <row r="4775">
          <cell r="I4775" t="str">
            <v>DES-1802</v>
          </cell>
        </row>
        <row r="4776">
          <cell r="I4776" t="str">
            <v>DES-1801</v>
          </cell>
        </row>
        <row r="4777">
          <cell r="I4777" t="str">
            <v>DES-1705</v>
          </cell>
        </row>
        <row r="4778">
          <cell r="I4778" t="str">
            <v>DES-1704</v>
          </cell>
        </row>
        <row r="4779">
          <cell r="I4779" t="str">
            <v>DES-1703</v>
          </cell>
        </row>
        <row r="4780">
          <cell r="I4780" t="str">
            <v>DES-1702</v>
          </cell>
        </row>
        <row r="4781">
          <cell r="I4781" t="str">
            <v>DES-1701</v>
          </cell>
        </row>
        <row r="4782">
          <cell r="I4782" t="str">
            <v>DES-1605</v>
          </cell>
        </row>
        <row r="4783">
          <cell r="I4783" t="str">
            <v>DES-1604</v>
          </cell>
        </row>
        <row r="4784">
          <cell r="I4784" t="str">
            <v>DES-1603</v>
          </cell>
        </row>
        <row r="4785">
          <cell r="I4785" t="str">
            <v>DES-1602</v>
          </cell>
        </row>
        <row r="4786">
          <cell r="I4786" t="str">
            <v>DES-1601</v>
          </cell>
        </row>
        <row r="4787">
          <cell r="I4787" t="str">
            <v>DES-1505</v>
          </cell>
        </row>
        <row r="4788">
          <cell r="I4788" t="str">
            <v>DES-1504</v>
          </cell>
        </row>
        <row r="4789">
          <cell r="I4789" t="str">
            <v>DES-1503</v>
          </cell>
        </row>
        <row r="4790">
          <cell r="I4790" t="str">
            <v>DES-1502</v>
          </cell>
        </row>
        <row r="4791">
          <cell r="I4791" t="str">
            <v>DES-1501</v>
          </cell>
        </row>
        <row r="4792">
          <cell r="I4792" t="str">
            <v>DES-1405</v>
          </cell>
        </row>
        <row r="4793">
          <cell r="I4793" t="str">
            <v>DES-1404</v>
          </cell>
        </row>
        <row r="4794">
          <cell r="I4794" t="str">
            <v>DES-1403</v>
          </cell>
        </row>
        <row r="4795">
          <cell r="I4795" t="str">
            <v>DES-1402</v>
          </cell>
        </row>
        <row r="4796">
          <cell r="I4796" t="str">
            <v>DES-1401</v>
          </cell>
        </row>
        <row r="4797">
          <cell r="I4797" t="str">
            <v>DES-1305</v>
          </cell>
        </row>
        <row r="4798">
          <cell r="I4798" t="str">
            <v>DES-1304</v>
          </cell>
        </row>
        <row r="4799">
          <cell r="I4799" t="str">
            <v>DES-1303</v>
          </cell>
        </row>
        <row r="4800">
          <cell r="I4800" t="str">
            <v>DES-1302</v>
          </cell>
        </row>
        <row r="4801">
          <cell r="I4801" t="str">
            <v>DES-1301</v>
          </cell>
        </row>
        <row r="4802">
          <cell r="I4802" t="str">
            <v>DES-1205</v>
          </cell>
        </row>
        <row r="4803">
          <cell r="I4803" t="str">
            <v>DES-1204</v>
          </cell>
        </row>
        <row r="4804">
          <cell r="I4804" t="str">
            <v>DES-1203</v>
          </cell>
        </row>
        <row r="4805">
          <cell r="I4805" t="str">
            <v>DES-1202</v>
          </cell>
        </row>
        <row r="4806">
          <cell r="I4806" t="str">
            <v>DES-1201</v>
          </cell>
        </row>
        <row r="4807">
          <cell r="I4807" t="str">
            <v>DES-1105</v>
          </cell>
        </row>
        <row r="4808">
          <cell r="I4808" t="str">
            <v>DES-1104</v>
          </cell>
        </row>
        <row r="4809">
          <cell r="I4809" t="str">
            <v>DES-1103</v>
          </cell>
        </row>
        <row r="4810">
          <cell r="I4810" t="str">
            <v>DES-1102</v>
          </cell>
        </row>
        <row r="4811">
          <cell r="I4811" t="str">
            <v>DES-1101</v>
          </cell>
        </row>
        <row r="4812">
          <cell r="I4812" t="str">
            <v>DES-1005</v>
          </cell>
        </row>
        <row r="4813">
          <cell r="I4813" t="str">
            <v>DES-1004</v>
          </cell>
        </row>
        <row r="4814">
          <cell r="I4814" t="str">
            <v>DES-1003</v>
          </cell>
        </row>
        <row r="4815">
          <cell r="I4815" t="str">
            <v>DES-1002</v>
          </cell>
        </row>
        <row r="4816">
          <cell r="I4816" t="str">
            <v>DES-1001</v>
          </cell>
        </row>
        <row r="4817">
          <cell r="I4817" t="str">
            <v>DES-905</v>
          </cell>
        </row>
        <row r="4818">
          <cell r="I4818" t="str">
            <v>DES-904</v>
          </cell>
        </row>
        <row r="4819">
          <cell r="I4819" t="str">
            <v>DES-903</v>
          </cell>
        </row>
        <row r="4820">
          <cell r="I4820" t="str">
            <v>DES-902</v>
          </cell>
        </row>
        <row r="4821">
          <cell r="I4821" t="str">
            <v>DES-901</v>
          </cell>
        </row>
        <row r="4822">
          <cell r="I4822" t="str">
            <v>DES-805</v>
          </cell>
        </row>
        <row r="4823">
          <cell r="I4823" t="str">
            <v>DES-804</v>
          </cell>
        </row>
        <row r="4824">
          <cell r="I4824" t="str">
            <v>DES-803</v>
          </cell>
        </row>
        <row r="4825">
          <cell r="I4825" t="str">
            <v>DES-802</v>
          </cell>
        </row>
        <row r="4826">
          <cell r="I4826" t="str">
            <v>DES-801</v>
          </cell>
        </row>
        <row r="4827">
          <cell r="I4827" t="str">
            <v>DES-705</v>
          </cell>
        </row>
        <row r="4828">
          <cell r="I4828" t="str">
            <v>DES-704</v>
          </cell>
        </row>
        <row r="4829">
          <cell r="I4829" t="str">
            <v>DES-703</v>
          </cell>
        </row>
        <row r="4830">
          <cell r="I4830" t="str">
            <v>DES-702</v>
          </cell>
        </row>
        <row r="4831">
          <cell r="I4831" t="str">
            <v>DES-701</v>
          </cell>
        </row>
        <row r="4832">
          <cell r="I4832" t="str">
            <v>DES-605</v>
          </cell>
        </row>
        <row r="4833">
          <cell r="I4833" t="str">
            <v>DES-604</v>
          </cell>
        </row>
        <row r="4834">
          <cell r="I4834" t="str">
            <v>DES-603</v>
          </cell>
        </row>
        <row r="4835">
          <cell r="I4835" t="str">
            <v>DES-602</v>
          </cell>
        </row>
        <row r="4836">
          <cell r="I4836" t="str">
            <v>DES-601</v>
          </cell>
        </row>
        <row r="4837">
          <cell r="I4837" t="str">
            <v>DES-505</v>
          </cell>
        </row>
        <row r="4838">
          <cell r="I4838" t="str">
            <v>DES-504</v>
          </cell>
        </row>
        <row r="4839">
          <cell r="I4839" t="str">
            <v>DES-503</v>
          </cell>
        </row>
        <row r="4840">
          <cell r="I4840" t="str">
            <v>DES-502</v>
          </cell>
        </row>
        <row r="4841">
          <cell r="I4841" t="str">
            <v>DES-501</v>
          </cell>
        </row>
        <row r="4842">
          <cell r="I4842" t="str">
            <v>DES-405</v>
          </cell>
        </row>
        <row r="4843">
          <cell r="I4843" t="str">
            <v>DES-404</v>
          </cell>
        </row>
        <row r="4844">
          <cell r="I4844" t="str">
            <v>DES-403</v>
          </cell>
        </row>
        <row r="4845">
          <cell r="I4845" t="str">
            <v>DES-402</v>
          </cell>
        </row>
        <row r="4846">
          <cell r="I4846" t="str">
            <v>DES-401</v>
          </cell>
        </row>
        <row r="4847">
          <cell r="I4847" t="str">
            <v>DES-305</v>
          </cell>
        </row>
        <row r="4848">
          <cell r="I4848" t="str">
            <v>DES-304</v>
          </cell>
        </row>
        <row r="4849">
          <cell r="I4849" t="str">
            <v>DES-303</v>
          </cell>
        </row>
        <row r="4850">
          <cell r="I4850" t="str">
            <v>DES-302</v>
          </cell>
        </row>
        <row r="4851">
          <cell r="I4851" t="str">
            <v>DES-301</v>
          </cell>
        </row>
        <row r="4852">
          <cell r="I4852" t="str">
            <v>DES-205</v>
          </cell>
        </row>
        <row r="4853">
          <cell r="I4853" t="str">
            <v>DES-204</v>
          </cell>
        </row>
        <row r="4854">
          <cell r="I4854" t="str">
            <v>DES-203</v>
          </cell>
        </row>
        <row r="4855">
          <cell r="I4855" t="str">
            <v>DES-202</v>
          </cell>
        </row>
        <row r="4856">
          <cell r="I4856" t="str">
            <v>DES-201</v>
          </cell>
        </row>
        <row r="4857">
          <cell r="I4857" t="str">
            <v>DES-105</v>
          </cell>
        </row>
        <row r="4858">
          <cell r="I4858" t="str">
            <v>DES-104</v>
          </cell>
        </row>
        <row r="4859">
          <cell r="I4859" t="str">
            <v>DES-103</v>
          </cell>
        </row>
        <row r="4860">
          <cell r="I4860" t="str">
            <v>CU-DS6-V-95</v>
          </cell>
        </row>
        <row r="4861">
          <cell r="I4861" t="str">
            <v>CU-DS6-V-92</v>
          </cell>
        </row>
        <row r="4862">
          <cell r="I4862" t="str">
            <v>CU-DS6-V-90</v>
          </cell>
        </row>
        <row r="4863">
          <cell r="I4863" t="str">
            <v>CU-DS6-V-89</v>
          </cell>
        </row>
        <row r="4864">
          <cell r="I4864" t="str">
            <v>CU-DS6-V-88</v>
          </cell>
        </row>
        <row r="4865">
          <cell r="I4865" t="str">
            <v>CU-DS6-V-87</v>
          </cell>
        </row>
        <row r="4866">
          <cell r="I4866" t="str">
            <v>CU-DS5-V-80B</v>
          </cell>
        </row>
        <row r="4867">
          <cell r="I4867" t="str">
            <v>CU-DS5-V-80A</v>
          </cell>
        </row>
        <row r="4868">
          <cell r="I4868" t="str">
            <v>CU-DS5-V-79</v>
          </cell>
        </row>
        <row r="4869">
          <cell r="I4869" t="str">
            <v>CU-DS5-V-78</v>
          </cell>
        </row>
        <row r="4870">
          <cell r="I4870" t="str">
            <v>CU-DS5-V-72</v>
          </cell>
        </row>
        <row r="4871">
          <cell r="I4871" t="str">
            <v>CU-DS5-V-65B</v>
          </cell>
        </row>
        <row r="4872">
          <cell r="I4872" t="str">
            <v>CU-DS5-V-65A</v>
          </cell>
        </row>
        <row r="4873">
          <cell r="I4873" t="str">
            <v>CU-DS5-V-64</v>
          </cell>
        </row>
        <row r="4874">
          <cell r="I4874" t="str">
            <v>CU-DS5-V-62</v>
          </cell>
        </row>
        <row r="4875">
          <cell r="I4875" t="str">
            <v>CU-DS5-V-61</v>
          </cell>
        </row>
        <row r="4876">
          <cell r="I4876" t="str">
            <v>CU-DS5-V-60</v>
          </cell>
        </row>
        <row r="4877">
          <cell r="I4877" t="str">
            <v>CU-DS5-V-59</v>
          </cell>
        </row>
        <row r="4878">
          <cell r="I4878" t="str">
            <v>CU-DS4-V-52</v>
          </cell>
        </row>
        <row r="4879">
          <cell r="I4879" t="str">
            <v>CU-DS4-V-51</v>
          </cell>
        </row>
        <row r="4880">
          <cell r="I4880" t="str">
            <v>CU-DS4-V-47</v>
          </cell>
        </row>
        <row r="4881">
          <cell r="I4881" t="str">
            <v>CU-DS4-V-39B</v>
          </cell>
        </row>
        <row r="4882">
          <cell r="I4882" t="str">
            <v>CU-DS4-V-39A</v>
          </cell>
        </row>
        <row r="4883">
          <cell r="I4883" t="str">
            <v>CU-DS4-V-38</v>
          </cell>
        </row>
        <row r="4884">
          <cell r="I4884" t="str">
            <v>CU-DS4-V-36</v>
          </cell>
        </row>
        <row r="4885">
          <cell r="I4885" t="str">
            <v>CU-DS4-V-35</v>
          </cell>
        </row>
        <row r="4886">
          <cell r="I4886" t="str">
            <v>CU-DS4-V-34</v>
          </cell>
        </row>
        <row r="4887">
          <cell r="I4887" t="str">
            <v>CU-DS4-V-33</v>
          </cell>
        </row>
        <row r="4888">
          <cell r="I4888" t="str">
            <v>CU-DS3-V-26</v>
          </cell>
        </row>
        <row r="4889">
          <cell r="I4889" t="str">
            <v>CU-DS3-V-25</v>
          </cell>
        </row>
        <row r="4890">
          <cell r="I4890" t="str">
            <v>CU-DS3-V-19</v>
          </cell>
        </row>
        <row r="4891">
          <cell r="I4891" t="str">
            <v>CU-DS3-V-12</v>
          </cell>
        </row>
        <row r="4892">
          <cell r="I4892" t="str">
            <v>CU-DS3-V-10</v>
          </cell>
        </row>
        <row r="4893">
          <cell r="I4893" t="str">
            <v>CU-DS3-V-09</v>
          </cell>
        </row>
        <row r="4894">
          <cell r="I4894" t="str">
            <v>CU-DS3-V-08</v>
          </cell>
        </row>
        <row r="4895">
          <cell r="I4895" t="str">
            <v>CU-DS3-V-07</v>
          </cell>
        </row>
        <row r="4896">
          <cell r="I4896" t="str">
            <v>CU-ES6-V-95</v>
          </cell>
        </row>
        <row r="4897">
          <cell r="I4897" t="str">
            <v>CU-ES6-V-94</v>
          </cell>
        </row>
        <row r="4898">
          <cell r="I4898" t="str">
            <v>CU-ES6-V-93</v>
          </cell>
        </row>
        <row r="4899">
          <cell r="I4899" t="str">
            <v>CU-ES6-V-92</v>
          </cell>
        </row>
        <row r="4900">
          <cell r="I4900" t="str">
            <v>CU-ES6-V-91</v>
          </cell>
        </row>
        <row r="4901">
          <cell r="I4901" t="str">
            <v>CU-ES6-V-90</v>
          </cell>
        </row>
        <row r="4902">
          <cell r="I4902" t="str">
            <v>CU-ES6-V-89</v>
          </cell>
        </row>
        <row r="4903">
          <cell r="I4903" t="str">
            <v>CU-ES6-V-88</v>
          </cell>
        </row>
        <row r="4904">
          <cell r="I4904" t="str">
            <v>CU-ES6-V-87</v>
          </cell>
        </row>
        <row r="4905">
          <cell r="I4905" t="str">
            <v>CU-ES6-V-86</v>
          </cell>
        </row>
        <row r="4906">
          <cell r="I4906" t="str">
            <v>CU-ES6-V-85</v>
          </cell>
        </row>
        <row r="4907">
          <cell r="I4907" t="str">
            <v>CU-ES6-V-84</v>
          </cell>
        </row>
        <row r="4908">
          <cell r="I4908" t="str">
            <v>CU-ES6-V-83</v>
          </cell>
        </row>
        <row r="4909">
          <cell r="I4909" t="str">
            <v>CU-ES6-V-82</v>
          </cell>
        </row>
        <row r="4910">
          <cell r="I4910" t="str">
            <v>CU-ES6-V-81</v>
          </cell>
        </row>
        <row r="4911">
          <cell r="I4911" t="str">
            <v>CU-ES5-V-80</v>
          </cell>
        </row>
        <row r="4912">
          <cell r="I4912" t="str">
            <v>CU-ES5-V-79</v>
          </cell>
        </row>
        <row r="4913">
          <cell r="I4913" t="str">
            <v>CU-ES5-V-78</v>
          </cell>
        </row>
        <row r="4914">
          <cell r="I4914" t="str">
            <v>CU-ES5-V-77</v>
          </cell>
        </row>
        <row r="4915">
          <cell r="I4915" t="str">
            <v>CU-ES5-V-76</v>
          </cell>
        </row>
        <row r="4916">
          <cell r="I4916" t="str">
            <v>CU-ES5-V-75</v>
          </cell>
        </row>
        <row r="4917">
          <cell r="I4917" t="str">
            <v>CU-ES5-V-74</v>
          </cell>
        </row>
        <row r="4918">
          <cell r="I4918" t="str">
            <v>CU-ES5-V-73</v>
          </cell>
        </row>
        <row r="4919">
          <cell r="I4919" t="str">
            <v>CU-ES5-V-72</v>
          </cell>
        </row>
        <row r="4920">
          <cell r="I4920" t="str">
            <v>CU-ES5-V-71</v>
          </cell>
        </row>
        <row r="4921">
          <cell r="I4921" t="str">
            <v>CU-ES5-V-70</v>
          </cell>
        </row>
        <row r="4922">
          <cell r="I4922" t="str">
            <v>CU-ES5-V-69</v>
          </cell>
        </row>
        <row r="4923">
          <cell r="I4923" t="str">
            <v>CU-ES5-V-68</v>
          </cell>
        </row>
        <row r="4924">
          <cell r="I4924" t="str">
            <v>CU-ES5-V-67</v>
          </cell>
        </row>
        <row r="4925">
          <cell r="I4925" t="str">
            <v>CU-ES5-V-66</v>
          </cell>
        </row>
        <row r="4926">
          <cell r="I4926" t="str">
            <v>CU-ES5-V-65</v>
          </cell>
        </row>
        <row r="4927">
          <cell r="I4927" t="str">
            <v>CU-ES5-V-64</v>
          </cell>
        </row>
        <row r="4928">
          <cell r="I4928" t="str">
            <v>CU-ES5-V-63</v>
          </cell>
        </row>
        <row r="4929">
          <cell r="I4929" t="str">
            <v>CU-ES5-V-62</v>
          </cell>
        </row>
        <row r="4930">
          <cell r="I4930" t="str">
            <v>CU-ES5-V-61</v>
          </cell>
        </row>
        <row r="4931">
          <cell r="I4931" t="str">
            <v>CU-ES5-V-60</v>
          </cell>
        </row>
        <row r="4932">
          <cell r="I4932" t="str">
            <v>CU-ES5-V-59</v>
          </cell>
        </row>
        <row r="4933">
          <cell r="I4933" t="str">
            <v>CU-ES5-V-58</v>
          </cell>
        </row>
        <row r="4934">
          <cell r="I4934" t="str">
            <v>CU-ES5-V-57</v>
          </cell>
        </row>
        <row r="4935">
          <cell r="I4935" t="str">
            <v>CU-ES5-V-56</v>
          </cell>
        </row>
        <row r="4936">
          <cell r="I4936" t="str">
            <v>CU-ES5-V-55</v>
          </cell>
        </row>
        <row r="4937">
          <cell r="I4937" t="str">
            <v>CU-ES5-V-54</v>
          </cell>
        </row>
        <row r="4938">
          <cell r="I4938" t="str">
            <v>CU-ES5-V-53</v>
          </cell>
        </row>
        <row r="4939">
          <cell r="I4939" t="str">
            <v>CU-ES4-V-52</v>
          </cell>
        </row>
        <row r="4940">
          <cell r="I4940" t="str">
            <v>CU-ES4-V-51</v>
          </cell>
        </row>
        <row r="4941">
          <cell r="I4941" t="str">
            <v>CU-ES4-V-50</v>
          </cell>
        </row>
        <row r="4942">
          <cell r="I4942" t="str">
            <v>CU-ES4-V-49</v>
          </cell>
        </row>
        <row r="4943">
          <cell r="I4943" t="str">
            <v>CU-ES4-V-48</v>
          </cell>
        </row>
        <row r="4944">
          <cell r="I4944" t="str">
            <v>CU-ES4-V-47</v>
          </cell>
        </row>
        <row r="4945">
          <cell r="I4945" t="str">
            <v>CU-ES4-V-46</v>
          </cell>
        </row>
        <row r="4946">
          <cell r="I4946" t="str">
            <v>CU-ES4-V-45</v>
          </cell>
        </row>
        <row r="4947">
          <cell r="I4947" t="str">
            <v>CU-ES4-V-44</v>
          </cell>
        </row>
        <row r="4948">
          <cell r="I4948" t="str">
            <v>CU-ES4-V-43</v>
          </cell>
        </row>
        <row r="4949">
          <cell r="I4949" t="str">
            <v>CU-ES4-V-42</v>
          </cell>
        </row>
        <row r="4950">
          <cell r="I4950" t="str">
            <v>CU-ES4-V-41</v>
          </cell>
        </row>
        <row r="4951">
          <cell r="I4951" t="str">
            <v>CU-ES4-V-40</v>
          </cell>
        </row>
        <row r="4952">
          <cell r="I4952" t="str">
            <v>CU-ES4-V-39</v>
          </cell>
        </row>
        <row r="4953">
          <cell r="I4953" t="str">
            <v>CU-ES4-V-38</v>
          </cell>
        </row>
        <row r="4954">
          <cell r="I4954" t="str">
            <v>CU-ES4-V-37</v>
          </cell>
        </row>
        <row r="4955">
          <cell r="I4955" t="str">
            <v>CU-ES4-V-36</v>
          </cell>
        </row>
        <row r="4956">
          <cell r="I4956" t="str">
            <v>CU-ES4-V-35</v>
          </cell>
        </row>
        <row r="4957">
          <cell r="I4957" t="str">
            <v>CU-ES4-V-34</v>
          </cell>
        </row>
        <row r="4958">
          <cell r="I4958" t="str">
            <v>CU-ES4-V-33</v>
          </cell>
        </row>
        <row r="4959">
          <cell r="I4959" t="str">
            <v>CU-ES4-V-32</v>
          </cell>
        </row>
        <row r="4960">
          <cell r="I4960" t="str">
            <v>CU-ES4-V-31</v>
          </cell>
        </row>
        <row r="4961">
          <cell r="I4961" t="str">
            <v>CU-ES4-V-30</v>
          </cell>
        </row>
        <row r="4962">
          <cell r="I4962" t="str">
            <v>CU-ES4-V-29</v>
          </cell>
        </row>
        <row r="4963">
          <cell r="I4963" t="str">
            <v>CU-ES4-V-28</v>
          </cell>
        </row>
        <row r="4964">
          <cell r="I4964" t="str">
            <v>CU-ES4-V-27</v>
          </cell>
        </row>
        <row r="4965">
          <cell r="I4965" t="str">
            <v>CU-ES3-V-26</v>
          </cell>
        </row>
        <row r="4966">
          <cell r="I4966" t="str">
            <v>CU-ES3-V-25</v>
          </cell>
        </row>
        <row r="4967">
          <cell r="I4967" t="str">
            <v>CU-ES3-V-24</v>
          </cell>
        </row>
        <row r="4968">
          <cell r="I4968" t="str">
            <v>CU-ES3-V-23</v>
          </cell>
        </row>
        <row r="4969">
          <cell r="I4969" t="str">
            <v>CU-ES3-V-22</v>
          </cell>
        </row>
        <row r="4970">
          <cell r="I4970" t="str">
            <v>CU-ES3-V-21</v>
          </cell>
        </row>
        <row r="4971">
          <cell r="I4971" t="str">
            <v>CU-ES3-V-20</v>
          </cell>
        </row>
        <row r="4972">
          <cell r="I4972" t="str">
            <v>CU-ES3-V-19</v>
          </cell>
        </row>
        <row r="4973">
          <cell r="I4973" t="str">
            <v>CU-ES3-V-18</v>
          </cell>
        </row>
        <row r="4974">
          <cell r="I4974" t="str">
            <v>CU-ES3-V-17</v>
          </cell>
        </row>
        <row r="4975">
          <cell r="I4975" t="str">
            <v>CU-ES3-V-16</v>
          </cell>
        </row>
        <row r="4976">
          <cell r="I4976" t="str">
            <v>CU-ES3-V-15</v>
          </cell>
        </row>
        <row r="4977">
          <cell r="I4977" t="str">
            <v>CU-ES3-V-14</v>
          </cell>
        </row>
        <row r="4978">
          <cell r="I4978" t="str">
            <v>CU-ES3-V-13</v>
          </cell>
        </row>
        <row r="4979">
          <cell r="I4979" t="str">
            <v>CU-ES3-V-12</v>
          </cell>
        </row>
        <row r="4980">
          <cell r="I4980" t="str">
            <v>CU-ES3-V-11</v>
          </cell>
        </row>
        <row r="4981">
          <cell r="I4981" t="str">
            <v>CU-ES3-V-10</v>
          </cell>
        </row>
        <row r="4982">
          <cell r="I4982" t="str">
            <v>CU-ES3-V-09</v>
          </cell>
        </row>
        <row r="4983">
          <cell r="I4983" t="str">
            <v>CU-ES3-V-08</v>
          </cell>
        </row>
        <row r="4984">
          <cell r="I4984" t="str">
            <v>CU-ES3-V-07</v>
          </cell>
        </row>
        <row r="4985">
          <cell r="I4985" t="str">
            <v>CU-ES3-V-06</v>
          </cell>
        </row>
        <row r="4986">
          <cell r="I4986" t="str">
            <v>CU-ES3-V-05</v>
          </cell>
        </row>
        <row r="4987">
          <cell r="I4987" t="str">
            <v>CU-ES3-V-04</v>
          </cell>
        </row>
        <row r="4988">
          <cell r="I4988" t="str">
            <v>CU-ES3-V-03</v>
          </cell>
        </row>
        <row r="4989">
          <cell r="I4989" t="str">
            <v>CU-ES3-V-02</v>
          </cell>
        </row>
        <row r="4990">
          <cell r="I4990" t="str">
            <v>CU-ES3-V-01</v>
          </cell>
        </row>
        <row r="4991">
          <cell r="I4991" t="str">
            <v>CU-2506</v>
          </cell>
        </row>
        <row r="4992">
          <cell r="I4992" t="str">
            <v>CU-2505</v>
          </cell>
        </row>
        <row r="4993">
          <cell r="I4993" t="str">
            <v>CU-2504</v>
          </cell>
        </row>
        <row r="4994">
          <cell r="I4994" t="str">
            <v>CU-2503</v>
          </cell>
        </row>
        <row r="4995">
          <cell r="I4995" t="str">
            <v>CU-2502</v>
          </cell>
        </row>
        <row r="4996">
          <cell r="I4996" t="str">
            <v>CU-2501</v>
          </cell>
        </row>
        <row r="4997">
          <cell r="I4997" t="str">
            <v>CU-2406</v>
          </cell>
        </row>
        <row r="4998">
          <cell r="I4998" t="str">
            <v>CU-2405</v>
          </cell>
        </row>
        <row r="4999">
          <cell r="I4999" t="str">
            <v>CU-2404</v>
          </cell>
        </row>
        <row r="5000">
          <cell r="I5000" t="str">
            <v>CU-2403</v>
          </cell>
        </row>
        <row r="5001">
          <cell r="I5001" t="str">
            <v>CU-2402</v>
          </cell>
        </row>
        <row r="5002">
          <cell r="I5002" t="str">
            <v>CU-2401</v>
          </cell>
        </row>
        <row r="5003">
          <cell r="I5003" t="str">
            <v>CU-2306</v>
          </cell>
        </row>
        <row r="5004">
          <cell r="I5004" t="str">
            <v>CU-2305</v>
          </cell>
        </row>
        <row r="5005">
          <cell r="I5005" t="str">
            <v>CU-2304</v>
          </cell>
        </row>
        <row r="5006">
          <cell r="I5006" t="str">
            <v>CU-2303</v>
          </cell>
        </row>
        <row r="5007">
          <cell r="I5007" t="str">
            <v>CU-2302</v>
          </cell>
        </row>
        <row r="5008">
          <cell r="I5008" t="str">
            <v>CU-2301</v>
          </cell>
        </row>
        <row r="5009">
          <cell r="I5009" t="str">
            <v>CU-2207</v>
          </cell>
        </row>
        <row r="5010">
          <cell r="I5010" t="str">
            <v>CU-2206</v>
          </cell>
        </row>
        <row r="5011">
          <cell r="I5011" t="str">
            <v>CU-2205</v>
          </cell>
        </row>
        <row r="5012">
          <cell r="I5012" t="str">
            <v>CU-2204</v>
          </cell>
        </row>
        <row r="5013">
          <cell r="I5013" t="str">
            <v>CU-2203</v>
          </cell>
        </row>
        <row r="5014">
          <cell r="I5014" t="str">
            <v>CU-2202</v>
          </cell>
        </row>
        <row r="5015">
          <cell r="I5015" t="str">
            <v>CU-2201</v>
          </cell>
        </row>
        <row r="5016">
          <cell r="I5016" t="str">
            <v>CU-2107</v>
          </cell>
        </row>
        <row r="5017">
          <cell r="I5017" t="str">
            <v>CU-2106</v>
          </cell>
        </row>
        <row r="5018">
          <cell r="I5018" t="str">
            <v>CU-2105</v>
          </cell>
        </row>
        <row r="5019">
          <cell r="I5019" t="str">
            <v>CU-2104</v>
          </cell>
        </row>
        <row r="5020">
          <cell r="I5020" t="str">
            <v>CU-2103</v>
          </cell>
        </row>
        <row r="5021">
          <cell r="I5021" t="str">
            <v>CU-2102</v>
          </cell>
        </row>
        <row r="5022">
          <cell r="I5022" t="str">
            <v>CU-2101</v>
          </cell>
        </row>
        <row r="5023">
          <cell r="I5023" t="str">
            <v>CU-2007</v>
          </cell>
        </row>
        <row r="5024">
          <cell r="I5024" t="str">
            <v>CU-2006</v>
          </cell>
        </row>
        <row r="5025">
          <cell r="I5025" t="str">
            <v>CU-2005</v>
          </cell>
        </row>
        <row r="5026">
          <cell r="I5026" t="str">
            <v>CU-2004</v>
          </cell>
        </row>
        <row r="5027">
          <cell r="I5027" t="str">
            <v>CU-2003</v>
          </cell>
        </row>
        <row r="5028">
          <cell r="I5028" t="str">
            <v>CU-2002</v>
          </cell>
        </row>
        <row r="5029">
          <cell r="I5029" t="str">
            <v>CU-2001</v>
          </cell>
        </row>
        <row r="5030">
          <cell r="I5030" t="str">
            <v>CU-1907</v>
          </cell>
        </row>
        <row r="5031">
          <cell r="I5031" t="str">
            <v>CU-1906</v>
          </cell>
        </row>
        <row r="5032">
          <cell r="I5032" t="str">
            <v>CU-1905</v>
          </cell>
        </row>
        <row r="5033">
          <cell r="I5033" t="str">
            <v>CU-1904</v>
          </cell>
        </row>
        <row r="5034">
          <cell r="I5034" t="str">
            <v>CU-1903</v>
          </cell>
        </row>
        <row r="5035">
          <cell r="I5035" t="str">
            <v>CU-1902</v>
          </cell>
        </row>
        <row r="5036">
          <cell r="I5036" t="str">
            <v>CU-1901</v>
          </cell>
        </row>
        <row r="5037">
          <cell r="I5037" t="str">
            <v>CU-1807</v>
          </cell>
        </row>
        <row r="5038">
          <cell r="I5038" t="str">
            <v>CU-1806</v>
          </cell>
        </row>
        <row r="5039">
          <cell r="I5039" t="str">
            <v>CU-1805</v>
          </cell>
        </row>
        <row r="5040">
          <cell r="I5040" t="str">
            <v>CU-1804</v>
          </cell>
        </row>
        <row r="5041">
          <cell r="I5041" t="str">
            <v>CU-1803</v>
          </cell>
        </row>
        <row r="5042">
          <cell r="I5042" t="str">
            <v>CU-1802</v>
          </cell>
        </row>
        <row r="5043">
          <cell r="I5043" t="str">
            <v>CU-1801</v>
          </cell>
        </row>
        <row r="5044">
          <cell r="I5044" t="str">
            <v>CU-1707</v>
          </cell>
        </row>
        <row r="5045">
          <cell r="I5045" t="str">
            <v>CU-1706</v>
          </cell>
        </row>
        <row r="5046">
          <cell r="I5046" t="str">
            <v>CU-1705</v>
          </cell>
        </row>
        <row r="5047">
          <cell r="I5047" t="str">
            <v>CU-1704</v>
          </cell>
        </row>
        <row r="5048">
          <cell r="I5048" t="str">
            <v>CU-1703</v>
          </cell>
        </row>
        <row r="5049">
          <cell r="I5049" t="str">
            <v>CU-1702</v>
          </cell>
        </row>
        <row r="5050">
          <cell r="I5050" t="str">
            <v>CU-1701</v>
          </cell>
        </row>
        <row r="5051">
          <cell r="I5051" t="str">
            <v>CU-1608</v>
          </cell>
        </row>
        <row r="5052">
          <cell r="I5052" t="str">
            <v>CU-1607</v>
          </cell>
        </row>
        <row r="5053">
          <cell r="I5053" t="str">
            <v>CU-1606</v>
          </cell>
        </row>
        <row r="5054">
          <cell r="I5054" t="str">
            <v>CU-1605</v>
          </cell>
        </row>
        <row r="5055">
          <cell r="I5055" t="str">
            <v>CU-1604</v>
          </cell>
        </row>
        <row r="5056">
          <cell r="I5056" t="str">
            <v>CU-1603</v>
          </cell>
        </row>
        <row r="5057">
          <cell r="I5057" t="str">
            <v>CU-1602</v>
          </cell>
        </row>
        <row r="5058">
          <cell r="I5058" t="str">
            <v>CU-1601</v>
          </cell>
        </row>
        <row r="5059">
          <cell r="I5059" t="str">
            <v>CU-1508</v>
          </cell>
        </row>
        <row r="5060">
          <cell r="I5060" t="str">
            <v>CU-1507</v>
          </cell>
        </row>
        <row r="5061">
          <cell r="I5061" t="str">
            <v>CU-1506</v>
          </cell>
        </row>
        <row r="5062">
          <cell r="I5062" t="str">
            <v>CU-1505</v>
          </cell>
        </row>
        <row r="5063">
          <cell r="I5063" t="str">
            <v>CU-1504</v>
          </cell>
        </row>
        <row r="5064">
          <cell r="I5064" t="str">
            <v>CU-1503</v>
          </cell>
        </row>
        <row r="5065">
          <cell r="I5065" t="str">
            <v>CU-1502</v>
          </cell>
        </row>
        <row r="5066">
          <cell r="I5066" t="str">
            <v>CU-1501</v>
          </cell>
        </row>
        <row r="5067">
          <cell r="I5067" t="str">
            <v>CU-1409</v>
          </cell>
        </row>
        <row r="5068">
          <cell r="I5068" t="str">
            <v>CU-1408</v>
          </cell>
        </row>
        <row r="5069">
          <cell r="I5069" t="str">
            <v>CU-1407</v>
          </cell>
        </row>
        <row r="5070">
          <cell r="I5070" t="str">
            <v>CU-1406</v>
          </cell>
        </row>
        <row r="5071">
          <cell r="I5071" t="str">
            <v>CU-1405</v>
          </cell>
        </row>
        <row r="5072">
          <cell r="I5072" t="str">
            <v>CU-1404</v>
          </cell>
        </row>
        <row r="5073">
          <cell r="I5073" t="str">
            <v>CU-1403</v>
          </cell>
        </row>
        <row r="5074">
          <cell r="I5074" t="str">
            <v>CU-1402</v>
          </cell>
        </row>
        <row r="5075">
          <cell r="I5075" t="str">
            <v>CU-1401</v>
          </cell>
        </row>
        <row r="5076">
          <cell r="I5076" t="str">
            <v>CU-1309</v>
          </cell>
        </row>
        <row r="5077">
          <cell r="I5077" t="str">
            <v>CU-1308</v>
          </cell>
        </row>
        <row r="5078">
          <cell r="I5078" t="str">
            <v>CU-1307</v>
          </cell>
        </row>
        <row r="5079">
          <cell r="I5079" t="str">
            <v>CU-1306</v>
          </cell>
        </row>
        <row r="5080">
          <cell r="I5080" t="str">
            <v>CU-1305</v>
          </cell>
        </row>
        <row r="5081">
          <cell r="I5081" t="str">
            <v>CU-1304</v>
          </cell>
        </row>
        <row r="5082">
          <cell r="I5082" t="str">
            <v>CU-1303</v>
          </cell>
        </row>
        <row r="5083">
          <cell r="I5083" t="str">
            <v>CU-1302</v>
          </cell>
        </row>
        <row r="5084">
          <cell r="I5084" t="str">
            <v>CU-1301</v>
          </cell>
        </row>
        <row r="5085">
          <cell r="I5085" t="str">
            <v>CU-1209</v>
          </cell>
        </row>
        <row r="5086">
          <cell r="I5086" t="str">
            <v>CU-1208</v>
          </cell>
        </row>
        <row r="5087">
          <cell r="I5087" t="str">
            <v>CU-1207</v>
          </cell>
        </row>
        <row r="5088">
          <cell r="I5088" t="str">
            <v>CU-1206</v>
          </cell>
        </row>
        <row r="5089">
          <cell r="I5089" t="str">
            <v>CU-1205</v>
          </cell>
        </row>
        <row r="5090">
          <cell r="I5090" t="str">
            <v>CU-1204</v>
          </cell>
        </row>
        <row r="5091">
          <cell r="I5091" t="str">
            <v>CU-1203</v>
          </cell>
        </row>
        <row r="5092">
          <cell r="I5092" t="str">
            <v>CU-1202</v>
          </cell>
        </row>
        <row r="5093">
          <cell r="I5093" t="str">
            <v>CU-1201</v>
          </cell>
        </row>
        <row r="5094">
          <cell r="I5094" t="str">
            <v>CU-1109</v>
          </cell>
        </row>
        <row r="5095">
          <cell r="I5095" t="str">
            <v>CU-1108</v>
          </cell>
        </row>
        <row r="5096">
          <cell r="I5096" t="str">
            <v>CU-1107</v>
          </cell>
        </row>
        <row r="5097">
          <cell r="I5097" t="str">
            <v>CU-1106</v>
          </cell>
        </row>
        <row r="5098">
          <cell r="I5098" t="str">
            <v>CU-1105</v>
          </cell>
        </row>
        <row r="5099">
          <cell r="I5099" t="str">
            <v>CU-1104</v>
          </cell>
        </row>
        <row r="5100">
          <cell r="I5100" t="str">
            <v>CU-1103</v>
          </cell>
        </row>
        <row r="5101">
          <cell r="I5101" t="str">
            <v>CU-1102</v>
          </cell>
        </row>
        <row r="5102">
          <cell r="I5102" t="str">
            <v>CU-1101</v>
          </cell>
        </row>
        <row r="5103">
          <cell r="I5103" t="str">
            <v>CU-1009</v>
          </cell>
        </row>
        <row r="5104">
          <cell r="I5104" t="str">
            <v>CU-1008</v>
          </cell>
        </row>
        <row r="5105">
          <cell r="I5105" t="str">
            <v>CU-1007</v>
          </cell>
        </row>
        <row r="5106">
          <cell r="I5106" t="str">
            <v>CU-1006</v>
          </cell>
        </row>
        <row r="5107">
          <cell r="I5107" t="str">
            <v>CU-1005</v>
          </cell>
        </row>
        <row r="5108">
          <cell r="I5108" t="str">
            <v>CU-1004</v>
          </cell>
        </row>
        <row r="5109">
          <cell r="I5109" t="str">
            <v>CU-1003</v>
          </cell>
        </row>
        <row r="5110">
          <cell r="I5110" t="str">
            <v>CU-1002</v>
          </cell>
        </row>
        <row r="5111">
          <cell r="I5111" t="str">
            <v>CU-1001</v>
          </cell>
        </row>
        <row r="5112">
          <cell r="I5112" t="str">
            <v>CU-909</v>
          </cell>
        </row>
        <row r="5113">
          <cell r="I5113" t="str">
            <v>CU-908</v>
          </cell>
        </row>
        <row r="5114">
          <cell r="I5114" t="str">
            <v>CU-907</v>
          </cell>
        </row>
        <row r="5115">
          <cell r="I5115" t="str">
            <v>CU-906</v>
          </cell>
        </row>
        <row r="5116">
          <cell r="I5116" t="str">
            <v>CU-905</v>
          </cell>
        </row>
        <row r="5117">
          <cell r="I5117" t="str">
            <v>CU-904</v>
          </cell>
        </row>
        <row r="5118">
          <cell r="I5118" t="str">
            <v>CU-903</v>
          </cell>
        </row>
        <row r="5119">
          <cell r="I5119" t="str">
            <v>CU-902</v>
          </cell>
        </row>
        <row r="5120">
          <cell r="I5120" t="str">
            <v>CU-901</v>
          </cell>
        </row>
        <row r="5121">
          <cell r="I5121" t="str">
            <v>CU-809</v>
          </cell>
        </row>
        <row r="5122">
          <cell r="I5122" t="str">
            <v>CU-808</v>
          </cell>
        </row>
        <row r="5123">
          <cell r="I5123" t="str">
            <v>CU-807</v>
          </cell>
        </row>
        <row r="5124">
          <cell r="I5124" t="str">
            <v>CU-806</v>
          </cell>
        </row>
        <row r="5125">
          <cell r="I5125" t="str">
            <v>CU-805</v>
          </cell>
        </row>
        <row r="5126">
          <cell r="I5126" t="str">
            <v>CU-804</v>
          </cell>
        </row>
        <row r="5127">
          <cell r="I5127" t="str">
            <v>CU-803</v>
          </cell>
        </row>
        <row r="5128">
          <cell r="I5128" t="str">
            <v>CU-802</v>
          </cell>
        </row>
        <row r="5129">
          <cell r="I5129" t="str">
            <v>CU-801</v>
          </cell>
        </row>
        <row r="5130">
          <cell r="I5130" t="str">
            <v>CU-709</v>
          </cell>
        </row>
        <row r="5131">
          <cell r="I5131" t="str">
            <v>CU-708</v>
          </cell>
        </row>
        <row r="5132">
          <cell r="I5132" t="str">
            <v>CU-707</v>
          </cell>
        </row>
        <row r="5133">
          <cell r="I5133" t="str">
            <v>CU-706</v>
          </cell>
        </row>
        <row r="5134">
          <cell r="I5134" t="str">
            <v>CU-705</v>
          </cell>
        </row>
        <row r="5135">
          <cell r="I5135" t="str">
            <v>CU-704</v>
          </cell>
        </row>
        <row r="5136">
          <cell r="I5136" t="str">
            <v>CU-703</v>
          </cell>
        </row>
        <row r="5137">
          <cell r="I5137" t="str">
            <v>CU-702</v>
          </cell>
        </row>
        <row r="5138">
          <cell r="I5138" t="str">
            <v>CU-701</v>
          </cell>
        </row>
        <row r="5139">
          <cell r="I5139" t="str">
            <v>CU-609</v>
          </cell>
        </row>
        <row r="5140">
          <cell r="I5140" t="str">
            <v>CU-608</v>
          </cell>
        </row>
        <row r="5141">
          <cell r="I5141" t="str">
            <v>CU-607</v>
          </cell>
        </row>
        <row r="5142">
          <cell r="I5142" t="str">
            <v>CU-606</v>
          </cell>
        </row>
        <row r="5143">
          <cell r="I5143" t="str">
            <v>CU-605</v>
          </cell>
        </row>
        <row r="5144">
          <cell r="I5144" t="str">
            <v>CU-604</v>
          </cell>
        </row>
        <row r="5145">
          <cell r="I5145" t="str">
            <v>CU-603</v>
          </cell>
        </row>
        <row r="5146">
          <cell r="I5146" t="str">
            <v>CU-602</v>
          </cell>
        </row>
        <row r="5147">
          <cell r="I5147" t="str">
            <v>CU-601</v>
          </cell>
        </row>
        <row r="5148">
          <cell r="I5148" t="str">
            <v>CU-509</v>
          </cell>
        </row>
        <row r="5149">
          <cell r="I5149" t="str">
            <v>CU-508</v>
          </cell>
        </row>
        <row r="5150">
          <cell r="I5150" t="str">
            <v>CU-507</v>
          </cell>
        </row>
        <row r="5151">
          <cell r="I5151" t="str">
            <v>CU-506</v>
          </cell>
        </row>
        <row r="5152">
          <cell r="I5152" t="str">
            <v>CU-505</v>
          </cell>
        </row>
        <row r="5153">
          <cell r="I5153" t="str">
            <v>CU-504</v>
          </cell>
        </row>
        <row r="5154">
          <cell r="I5154" t="str">
            <v>CU-503</v>
          </cell>
        </row>
        <row r="5155">
          <cell r="I5155" t="str">
            <v>CU-502</v>
          </cell>
        </row>
        <row r="5156">
          <cell r="I5156" t="str">
            <v>CU-501</v>
          </cell>
        </row>
        <row r="5157">
          <cell r="I5157" t="str">
            <v>BEL-ES2-61</v>
          </cell>
        </row>
        <row r="5158">
          <cell r="I5158" t="str">
            <v>BEL-ES2-60</v>
          </cell>
        </row>
        <row r="5159">
          <cell r="I5159" t="str">
            <v>BEL-ES2-59</v>
          </cell>
        </row>
        <row r="5160">
          <cell r="I5160" t="str">
            <v>BEL-ES2-58</v>
          </cell>
        </row>
        <row r="5161">
          <cell r="I5161" t="str">
            <v>BEL-ES2-57</v>
          </cell>
        </row>
        <row r="5162">
          <cell r="I5162" t="str">
            <v>BEL-ES2-56</v>
          </cell>
        </row>
        <row r="5163">
          <cell r="I5163" t="str">
            <v>BEL-ES2-55</v>
          </cell>
        </row>
        <row r="5164">
          <cell r="I5164" t="str">
            <v>BEL-ES2-54</v>
          </cell>
        </row>
        <row r="5165">
          <cell r="I5165" t="str">
            <v>BEL-ES2-53</v>
          </cell>
        </row>
        <row r="5166">
          <cell r="I5166" t="str">
            <v>BEL-ES2-52</v>
          </cell>
        </row>
        <row r="5167">
          <cell r="I5167" t="str">
            <v>BEL-ES2-51</v>
          </cell>
        </row>
        <row r="5168">
          <cell r="I5168" t="str">
            <v>BEL-ES2-50</v>
          </cell>
        </row>
        <row r="5169">
          <cell r="I5169" t="str">
            <v>BEL-ES2-49</v>
          </cell>
        </row>
        <row r="5170">
          <cell r="I5170" t="str">
            <v>BEL-ES2-48</v>
          </cell>
        </row>
        <row r="5171">
          <cell r="I5171" t="str">
            <v>BEL-ES2-47</v>
          </cell>
        </row>
        <row r="5172">
          <cell r="I5172" t="str">
            <v>BEL-ES2-46</v>
          </cell>
        </row>
        <row r="5173">
          <cell r="I5173" t="str">
            <v>BEL-ES2-45</v>
          </cell>
        </row>
        <row r="5174">
          <cell r="I5174" t="str">
            <v>BEL-ES2-44</v>
          </cell>
        </row>
        <row r="5175">
          <cell r="I5175" t="str">
            <v>BEL-ES2-43</v>
          </cell>
        </row>
        <row r="5176">
          <cell r="I5176" t="str">
            <v>BEL-ES2-42</v>
          </cell>
        </row>
        <row r="5177">
          <cell r="I5177" t="str">
            <v>BEL-ES2-41</v>
          </cell>
        </row>
        <row r="5178">
          <cell r="I5178" t="str">
            <v>BEL-ES2-40</v>
          </cell>
        </row>
        <row r="5179">
          <cell r="I5179" t="str">
            <v>BEL-ES2-39</v>
          </cell>
        </row>
        <row r="5180">
          <cell r="I5180" t="str">
            <v>BEL-ES2-38</v>
          </cell>
        </row>
        <row r="5181">
          <cell r="I5181" t="str">
            <v>BEL-ES2-37</v>
          </cell>
        </row>
        <row r="5182">
          <cell r="I5182" t="str">
            <v>BEL-ES2-36</v>
          </cell>
        </row>
        <row r="5183">
          <cell r="I5183" t="str">
            <v>BEL-ES2-35</v>
          </cell>
        </row>
        <row r="5184">
          <cell r="I5184" t="str">
            <v>BEL-ES2-34</v>
          </cell>
        </row>
        <row r="5185">
          <cell r="I5185" t="str">
            <v>BEL-ES2-33</v>
          </cell>
        </row>
        <row r="5186">
          <cell r="I5186" t="str">
            <v>BEL-ES2-32</v>
          </cell>
        </row>
        <row r="5187">
          <cell r="I5187" t="str">
            <v>BEL-ES2-31</v>
          </cell>
        </row>
        <row r="5188">
          <cell r="I5188" t="str">
            <v>BEL-ES2-30</v>
          </cell>
        </row>
        <row r="5189">
          <cell r="I5189" t="str">
            <v>BEL-ES2-29</v>
          </cell>
        </row>
        <row r="5190">
          <cell r="I5190" t="str">
            <v>BEL-ES2-28</v>
          </cell>
        </row>
        <row r="5191">
          <cell r="I5191" t="str">
            <v>BEL-ES2-27</v>
          </cell>
        </row>
        <row r="5192">
          <cell r="I5192" t="str">
            <v>BEL-ES2-26</v>
          </cell>
        </row>
        <row r="5193">
          <cell r="I5193" t="str">
            <v>BEL-ES1-25</v>
          </cell>
        </row>
        <row r="5194">
          <cell r="I5194" t="str">
            <v>BEL-ES1-24</v>
          </cell>
        </row>
        <row r="5195">
          <cell r="I5195" t="str">
            <v>BEL-ES1-23</v>
          </cell>
        </row>
        <row r="5196">
          <cell r="I5196" t="str">
            <v>BEL-ES1-22</v>
          </cell>
        </row>
        <row r="5197">
          <cell r="I5197" t="str">
            <v>BEL-ES1-21</v>
          </cell>
        </row>
        <row r="5198">
          <cell r="I5198" t="str">
            <v>BEL-ES1-20</v>
          </cell>
        </row>
        <row r="5199">
          <cell r="I5199" t="str">
            <v>BEL-ES1-19</v>
          </cell>
        </row>
        <row r="5200">
          <cell r="I5200" t="str">
            <v>BEL-ES1-18</v>
          </cell>
        </row>
        <row r="5201">
          <cell r="I5201" t="str">
            <v>BEL-ES1-17</v>
          </cell>
        </row>
        <row r="5202">
          <cell r="I5202" t="str">
            <v>BEL-ES1-16</v>
          </cell>
        </row>
        <row r="5203">
          <cell r="I5203" t="str">
            <v>BEL-ES1-15</v>
          </cell>
        </row>
        <row r="5204">
          <cell r="I5204" t="str">
            <v>BEL-ES1-14</v>
          </cell>
        </row>
        <row r="5205">
          <cell r="I5205" t="str">
            <v>BEL-ES1-13</v>
          </cell>
        </row>
        <row r="5206">
          <cell r="I5206" t="str">
            <v>BEL-ES1-12</v>
          </cell>
        </row>
        <row r="5207">
          <cell r="I5207" t="str">
            <v>BEL-ES1-11</v>
          </cell>
        </row>
        <row r="5208">
          <cell r="I5208" t="str">
            <v>BEL-ES1-10</v>
          </cell>
        </row>
        <row r="5209">
          <cell r="I5209" t="str">
            <v>BEL-ES1-09</v>
          </cell>
        </row>
        <row r="5210">
          <cell r="I5210" t="str">
            <v>BEL-ES1-08</v>
          </cell>
        </row>
        <row r="5211">
          <cell r="I5211" t="str">
            <v>BEL-ES1-07</v>
          </cell>
        </row>
        <row r="5212">
          <cell r="I5212" t="str">
            <v>BEL-ES1-06</v>
          </cell>
        </row>
        <row r="5213">
          <cell r="I5213" t="str">
            <v>BEL-ES1-05</v>
          </cell>
        </row>
        <row r="5214">
          <cell r="I5214" t="str">
            <v>BEL-ES1-04</v>
          </cell>
        </row>
        <row r="5215">
          <cell r="I5215" t="str">
            <v>BEL-ES1-03</v>
          </cell>
        </row>
        <row r="5216">
          <cell r="I5216" t="str">
            <v>BEL-ES1-02</v>
          </cell>
        </row>
        <row r="5217">
          <cell r="I5217" t="str">
            <v>BEL-ES1-01</v>
          </cell>
        </row>
        <row r="5218">
          <cell r="I5218" t="str">
            <v>BEL-505</v>
          </cell>
        </row>
        <row r="5219">
          <cell r="I5219" t="str">
            <v>BEL-504</v>
          </cell>
        </row>
        <row r="5220">
          <cell r="I5220" t="str">
            <v>BEL-503</v>
          </cell>
        </row>
        <row r="5221">
          <cell r="I5221" t="str">
            <v>BEL-502</v>
          </cell>
        </row>
        <row r="5222">
          <cell r="I5222" t="str">
            <v>BEL-501</v>
          </cell>
        </row>
        <row r="5223">
          <cell r="I5223" t="str">
            <v>BEL-406-506</v>
          </cell>
        </row>
        <row r="5224">
          <cell r="I5224" t="str">
            <v>BEL-405</v>
          </cell>
        </row>
        <row r="5225">
          <cell r="I5225" t="str">
            <v>BEL-404</v>
          </cell>
        </row>
        <row r="5226">
          <cell r="I5226" t="str">
            <v>BEL-403</v>
          </cell>
        </row>
        <row r="5227">
          <cell r="I5227" t="str">
            <v>BEL-402</v>
          </cell>
        </row>
        <row r="5228">
          <cell r="I5228" t="str">
            <v>BEL-401</v>
          </cell>
        </row>
        <row r="5229">
          <cell r="I5229" t="str">
            <v>BEL-305</v>
          </cell>
        </row>
        <row r="5230">
          <cell r="I5230" t="str">
            <v>BEL-304</v>
          </cell>
        </row>
        <row r="5231">
          <cell r="I5231" t="str">
            <v>BEL-303</v>
          </cell>
        </row>
        <row r="5232">
          <cell r="I5232" t="str">
            <v>BEL-302</v>
          </cell>
        </row>
        <row r="5233">
          <cell r="I5233" t="str">
            <v>BEL-301</v>
          </cell>
        </row>
        <row r="5234">
          <cell r="I5234" t="str">
            <v>BEL-206-306</v>
          </cell>
        </row>
        <row r="5235">
          <cell r="I5235" t="str">
            <v>BEL-205</v>
          </cell>
        </row>
        <row r="5236">
          <cell r="I5236" t="str">
            <v>BEL-204</v>
          </cell>
        </row>
        <row r="5237">
          <cell r="I5237" t="str">
            <v>BEL-203</v>
          </cell>
        </row>
        <row r="5238">
          <cell r="I5238" t="str">
            <v>BEL-202</v>
          </cell>
        </row>
        <row r="5239">
          <cell r="I5239" t="str">
            <v>BEL-201</v>
          </cell>
        </row>
        <row r="5240">
          <cell r="I5240" t="str">
            <v>BEL-105</v>
          </cell>
        </row>
        <row r="5241">
          <cell r="I5241" t="str">
            <v>BEL-104</v>
          </cell>
        </row>
        <row r="5242">
          <cell r="I5242" t="str">
            <v>BEL-103</v>
          </cell>
        </row>
        <row r="5243">
          <cell r="I5243" t="str">
            <v>BEL-102</v>
          </cell>
        </row>
        <row r="5244">
          <cell r="I5244" t="str">
            <v>BEL-101</v>
          </cell>
        </row>
        <row r="5245">
          <cell r="I5245" t="str">
            <v>BEL-S05</v>
          </cell>
        </row>
        <row r="5246">
          <cell r="I5246" t="str">
            <v>BEL-S04</v>
          </cell>
        </row>
        <row r="5247">
          <cell r="I5247" t="str">
            <v>BEL-S03</v>
          </cell>
        </row>
        <row r="5248">
          <cell r="I5248" t="str">
            <v>BEL-S02</v>
          </cell>
        </row>
        <row r="5249">
          <cell r="I5249" t="str">
            <v>BEL-S01</v>
          </cell>
        </row>
        <row r="5250">
          <cell r="I5250" t="str">
            <v>PRR-101</v>
          </cell>
        </row>
        <row r="5251">
          <cell r="I5251" t="str">
            <v>PRR-201</v>
          </cell>
        </row>
        <row r="5252">
          <cell r="I5252" t="str">
            <v>PRR-202</v>
          </cell>
        </row>
        <row r="5253">
          <cell r="I5253" t="str">
            <v>PRR-203</v>
          </cell>
        </row>
        <row r="5254">
          <cell r="I5254" t="str">
            <v>PRR-204</v>
          </cell>
        </row>
        <row r="5255">
          <cell r="I5255" t="str">
            <v>PRR-205</v>
          </cell>
        </row>
        <row r="5256">
          <cell r="I5256" t="str">
            <v>PRR-206</v>
          </cell>
        </row>
        <row r="5257">
          <cell r="I5257" t="str">
            <v>PRR-301</v>
          </cell>
        </row>
        <row r="5258">
          <cell r="I5258" t="str">
            <v>PRR-302</v>
          </cell>
        </row>
        <row r="5259">
          <cell r="I5259" t="str">
            <v>PRR-303</v>
          </cell>
        </row>
        <row r="5260">
          <cell r="I5260" t="str">
            <v>PRR-304</v>
          </cell>
        </row>
        <row r="5261">
          <cell r="I5261" t="str">
            <v>PRR-305</v>
          </cell>
        </row>
        <row r="5262">
          <cell r="I5262" t="str">
            <v>PRR-306</v>
          </cell>
        </row>
        <row r="5263">
          <cell r="I5263" t="str">
            <v>PRR-401</v>
          </cell>
        </row>
        <row r="5264">
          <cell r="I5264" t="str">
            <v>PRR-402</v>
          </cell>
        </row>
        <row r="5265">
          <cell r="I5265" t="str">
            <v>PRR-403</v>
          </cell>
        </row>
        <row r="5266">
          <cell r="I5266" t="str">
            <v>PRR-404</v>
          </cell>
        </row>
        <row r="5267">
          <cell r="I5267" t="str">
            <v>PRR-405</v>
          </cell>
        </row>
        <row r="5268">
          <cell r="I5268" t="str">
            <v>PRR-406</v>
          </cell>
        </row>
        <row r="5269">
          <cell r="I5269" t="str">
            <v>PRR-501</v>
          </cell>
        </row>
        <row r="5270">
          <cell r="I5270" t="str">
            <v>PRR-502</v>
          </cell>
        </row>
        <row r="5271">
          <cell r="I5271" t="str">
            <v>PRR-503</v>
          </cell>
        </row>
        <row r="5272">
          <cell r="I5272" t="str">
            <v>PRR-504</v>
          </cell>
        </row>
        <row r="5273">
          <cell r="I5273" t="str">
            <v>PRR-505</v>
          </cell>
        </row>
        <row r="5274">
          <cell r="I5274" t="str">
            <v>PRR-506</v>
          </cell>
        </row>
        <row r="5275">
          <cell r="I5275" t="str">
            <v>PRR-601</v>
          </cell>
        </row>
        <row r="5276">
          <cell r="I5276" t="str">
            <v>PRR-602</v>
          </cell>
        </row>
        <row r="5277">
          <cell r="I5277" t="str">
            <v>PRR-603</v>
          </cell>
        </row>
        <row r="5278">
          <cell r="I5278" t="str">
            <v>PRR-604</v>
          </cell>
        </row>
        <row r="5279">
          <cell r="I5279" t="str">
            <v>PRR-605</v>
          </cell>
        </row>
        <row r="5280">
          <cell r="I5280" t="str">
            <v>PRR-606</v>
          </cell>
        </row>
        <row r="5281">
          <cell r="I5281" t="str">
            <v>PRR-701</v>
          </cell>
        </row>
        <row r="5282">
          <cell r="I5282" t="str">
            <v>PRR-702</v>
          </cell>
        </row>
        <row r="5283">
          <cell r="I5283" t="str">
            <v>PRR-703</v>
          </cell>
        </row>
        <row r="5284">
          <cell r="I5284" t="str">
            <v>PRR-704</v>
          </cell>
        </row>
        <row r="5285">
          <cell r="I5285" t="str">
            <v>PRR-705</v>
          </cell>
        </row>
        <row r="5286">
          <cell r="I5286" t="str">
            <v>PRR-706</v>
          </cell>
        </row>
        <row r="5287">
          <cell r="I5287" t="str">
            <v>PRR-801</v>
          </cell>
        </row>
        <row r="5288">
          <cell r="I5288" t="str">
            <v>PRR-802</v>
          </cell>
        </row>
        <row r="5289">
          <cell r="I5289" t="str">
            <v>PRR-803</v>
          </cell>
        </row>
        <row r="5290">
          <cell r="I5290" t="str">
            <v>PRR-804</v>
          </cell>
        </row>
        <row r="5291">
          <cell r="I5291" t="str">
            <v>PRR-805</v>
          </cell>
        </row>
        <row r="5292">
          <cell r="I5292" t="str">
            <v>PRR-806</v>
          </cell>
        </row>
        <row r="5293">
          <cell r="I5293" t="str">
            <v>PRR-901</v>
          </cell>
        </row>
        <row r="5294">
          <cell r="I5294" t="str">
            <v>PRR-902</v>
          </cell>
        </row>
        <row r="5295">
          <cell r="I5295" t="str">
            <v>PRR-903</v>
          </cell>
        </row>
        <row r="5296">
          <cell r="I5296" t="str">
            <v>PRR-904</v>
          </cell>
        </row>
        <row r="5297">
          <cell r="I5297" t="str">
            <v>PRR-905</v>
          </cell>
        </row>
        <row r="5298">
          <cell r="I5298" t="str">
            <v>PRR-906</v>
          </cell>
        </row>
        <row r="5299">
          <cell r="I5299" t="str">
            <v>PRR-1001</v>
          </cell>
        </row>
        <row r="5300">
          <cell r="I5300" t="str">
            <v>PRR-1002</v>
          </cell>
        </row>
        <row r="5301">
          <cell r="I5301" t="str">
            <v>PRR-1003</v>
          </cell>
        </row>
        <row r="5302">
          <cell r="I5302" t="str">
            <v>PRR-1004</v>
          </cell>
        </row>
        <row r="5303">
          <cell r="I5303" t="str">
            <v>PRR-1005</v>
          </cell>
        </row>
        <row r="5304">
          <cell r="I5304" t="str">
            <v>PRR-1006</v>
          </cell>
        </row>
        <row r="5305">
          <cell r="I5305" t="str">
            <v>PRR-1101</v>
          </cell>
        </row>
        <row r="5306">
          <cell r="I5306" t="str">
            <v>PRR-1102</v>
          </cell>
        </row>
        <row r="5307">
          <cell r="I5307" t="str">
            <v>PRR-1103</v>
          </cell>
        </row>
        <row r="5308">
          <cell r="I5308" t="str">
            <v>PRR-1104</v>
          </cell>
        </row>
        <row r="5309">
          <cell r="I5309" t="str">
            <v>PRR-1105</v>
          </cell>
        </row>
        <row r="5310">
          <cell r="I5310" t="str">
            <v>PRR-1106</v>
          </cell>
        </row>
        <row r="5311">
          <cell r="I5311" t="str">
            <v>PRR-1201</v>
          </cell>
        </row>
        <row r="5312">
          <cell r="I5312" t="str">
            <v>PRR-1202</v>
          </cell>
        </row>
        <row r="5313">
          <cell r="I5313" t="str">
            <v>PRR-1203</v>
          </cell>
        </row>
        <row r="5314">
          <cell r="I5314" t="str">
            <v>PRR-1204</v>
          </cell>
        </row>
        <row r="5315">
          <cell r="I5315" t="str">
            <v>PRR-1205</v>
          </cell>
        </row>
        <row r="5316">
          <cell r="I5316" t="str">
            <v>PRR-1206</v>
          </cell>
        </row>
        <row r="5317">
          <cell r="I5317" t="str">
            <v>PRR-1301</v>
          </cell>
        </row>
        <row r="5318">
          <cell r="I5318" t="str">
            <v>PRR-1302</v>
          </cell>
        </row>
        <row r="5319">
          <cell r="I5319" t="str">
            <v>PRR-1303</v>
          </cell>
        </row>
        <row r="5320">
          <cell r="I5320" t="str">
            <v>PRR-1304</v>
          </cell>
        </row>
        <row r="5321">
          <cell r="I5321" t="str">
            <v>PRR-1305</v>
          </cell>
        </row>
        <row r="5322">
          <cell r="I5322" t="str">
            <v>PRR-1306</v>
          </cell>
        </row>
        <row r="5323">
          <cell r="I5323" t="str">
            <v>PRR-1401</v>
          </cell>
        </row>
        <row r="5324">
          <cell r="I5324" t="str">
            <v>PRR-1402</v>
          </cell>
        </row>
        <row r="5325">
          <cell r="I5325" t="str">
            <v>PRR-1403</v>
          </cell>
        </row>
        <row r="5326">
          <cell r="I5326" t="str">
            <v>PRR-1404</v>
          </cell>
        </row>
        <row r="5327">
          <cell r="I5327" t="str">
            <v>PRR-1405</v>
          </cell>
        </row>
        <row r="5328">
          <cell r="I5328" t="str">
            <v>PRR-1406</v>
          </cell>
        </row>
        <row r="5329">
          <cell r="I5329" t="str">
            <v>PRR-1501</v>
          </cell>
        </row>
        <row r="5330">
          <cell r="I5330" t="str">
            <v>PRR-1502</v>
          </cell>
        </row>
        <row r="5331">
          <cell r="I5331" t="str">
            <v>PRR-1503</v>
          </cell>
        </row>
        <row r="5332">
          <cell r="I5332" t="str">
            <v>PRR-1504</v>
          </cell>
        </row>
        <row r="5333">
          <cell r="I5333" t="str">
            <v>PRR-1505</v>
          </cell>
        </row>
        <row r="5334">
          <cell r="I5334" t="str">
            <v>PRR-1506</v>
          </cell>
        </row>
        <row r="5335">
          <cell r="I5335" t="str">
            <v>PRR-1601</v>
          </cell>
        </row>
        <row r="5336">
          <cell r="I5336" t="str">
            <v>PRR-1602</v>
          </cell>
        </row>
        <row r="5337">
          <cell r="I5337" t="str">
            <v>PRR-1603</v>
          </cell>
        </row>
        <row r="5338">
          <cell r="I5338" t="str">
            <v>PRR-1604</v>
          </cell>
        </row>
        <row r="5339">
          <cell r="I5339" t="str">
            <v>PRR-1605</v>
          </cell>
        </row>
        <row r="5340">
          <cell r="I5340" t="str">
            <v>PRR-1606</v>
          </cell>
        </row>
        <row r="5341">
          <cell r="I5341" t="str">
            <v>PRR-1701</v>
          </cell>
        </row>
        <row r="5342">
          <cell r="I5342" t="str">
            <v>PRR-1702</v>
          </cell>
        </row>
        <row r="5343">
          <cell r="I5343" t="str">
            <v>PRR-1703</v>
          </cell>
        </row>
        <row r="5344">
          <cell r="I5344" t="str">
            <v>PRR-1704</v>
          </cell>
        </row>
        <row r="5345">
          <cell r="I5345" t="str">
            <v>PRR-1705</v>
          </cell>
        </row>
        <row r="5346">
          <cell r="I5346" t="str">
            <v>PRR-1706</v>
          </cell>
        </row>
        <row r="5347">
          <cell r="I5347" t="str">
            <v>PRR-1801</v>
          </cell>
        </row>
        <row r="5348">
          <cell r="I5348" t="str">
            <v>PRR-1802</v>
          </cell>
        </row>
        <row r="5349">
          <cell r="I5349" t="str">
            <v>PRR-1803</v>
          </cell>
        </row>
        <row r="5350">
          <cell r="I5350" t="str">
            <v>PRR-1804</v>
          </cell>
        </row>
        <row r="5351">
          <cell r="I5351" t="str">
            <v>PRR-1805</v>
          </cell>
        </row>
        <row r="5352">
          <cell r="I5352" t="str">
            <v>PRR-1806</v>
          </cell>
        </row>
        <row r="5353">
          <cell r="I5353" t="str">
            <v>PRR-1901</v>
          </cell>
        </row>
        <row r="5354">
          <cell r="I5354" t="str">
            <v>PRR-1902</v>
          </cell>
        </row>
        <row r="5355">
          <cell r="I5355" t="str">
            <v>PRR-1903</v>
          </cell>
        </row>
        <row r="5356">
          <cell r="I5356" t="str">
            <v>PRR-1904</v>
          </cell>
        </row>
        <row r="5357">
          <cell r="I5357" t="str">
            <v>PRR-1905</v>
          </cell>
        </row>
        <row r="5358">
          <cell r="I5358" t="str">
            <v>PRR-1906</v>
          </cell>
        </row>
        <row r="5359">
          <cell r="I5359" t="str">
            <v>PRR-2001</v>
          </cell>
        </row>
        <row r="5360">
          <cell r="I5360" t="str">
            <v>PRR-2002</v>
          </cell>
        </row>
        <row r="5361">
          <cell r="I5361" t="str">
            <v>PRR-2003</v>
          </cell>
        </row>
        <row r="5362">
          <cell r="I5362" t="str">
            <v>PRR-2004</v>
          </cell>
        </row>
        <row r="5363">
          <cell r="I5363" t="str">
            <v>PRR-2005</v>
          </cell>
        </row>
        <row r="5364">
          <cell r="I5364" t="str">
            <v>PRR-2006</v>
          </cell>
        </row>
        <row r="5365">
          <cell r="I5365" t="str">
            <v>PRR-L01</v>
          </cell>
        </row>
        <row r="5366">
          <cell r="I5366" t="str">
            <v>PRR-C-1</v>
          </cell>
        </row>
        <row r="5367">
          <cell r="I5367" t="str">
            <v>PRR-C-2</v>
          </cell>
        </row>
        <row r="5368">
          <cell r="I5368" t="str">
            <v>PRR-C-DISC</v>
          </cell>
        </row>
        <row r="5369">
          <cell r="I5369" t="str">
            <v>PRR-E-1</v>
          </cell>
        </row>
        <row r="5370">
          <cell r="I5370" t="str">
            <v>PRR-E-2</v>
          </cell>
        </row>
        <row r="5371">
          <cell r="I5371" t="str">
            <v>PRR-E-3</v>
          </cell>
        </row>
        <row r="5372">
          <cell r="I5372" t="str">
            <v>PRR-E-4</v>
          </cell>
        </row>
        <row r="5373">
          <cell r="I5373" t="str">
            <v>PRR-E-5</v>
          </cell>
        </row>
        <row r="5374">
          <cell r="I5374" t="str">
            <v>PRR-E-6</v>
          </cell>
        </row>
        <row r="5375">
          <cell r="I5375" t="str">
            <v>PRR-E-7</v>
          </cell>
        </row>
        <row r="5376">
          <cell r="I5376" t="str">
            <v>PRR-E-8</v>
          </cell>
        </row>
        <row r="5377">
          <cell r="I5377" t="str">
            <v>PRR-E-9</v>
          </cell>
        </row>
        <row r="5378">
          <cell r="I5378" t="str">
            <v>PRR-E-10</v>
          </cell>
        </row>
        <row r="5379">
          <cell r="I5379" t="str">
            <v>PRR-E-11</v>
          </cell>
        </row>
        <row r="5380">
          <cell r="I5380" t="str">
            <v>PRR-E-12</v>
          </cell>
        </row>
        <row r="5381">
          <cell r="I5381" t="str">
            <v>PRR-E-13</v>
          </cell>
        </row>
        <row r="5382">
          <cell r="I5382" t="str">
            <v>PRR-E-14</v>
          </cell>
        </row>
        <row r="5383">
          <cell r="I5383" t="str">
            <v>PRR-E-15</v>
          </cell>
        </row>
        <row r="5384">
          <cell r="I5384" t="str">
            <v>PRR-E-16</v>
          </cell>
        </row>
        <row r="5385">
          <cell r="I5385" t="str">
            <v>PRR-E-17</v>
          </cell>
        </row>
        <row r="5386">
          <cell r="I5386" t="str">
            <v>PRR-E-18</v>
          </cell>
        </row>
        <row r="5387">
          <cell r="I5387" t="str">
            <v>PRR-E-19</v>
          </cell>
        </row>
        <row r="5388">
          <cell r="I5388" t="str">
            <v>PRR-E-20</v>
          </cell>
        </row>
        <row r="5389">
          <cell r="I5389" t="str">
            <v>PRR-E-21</v>
          </cell>
        </row>
        <row r="5390">
          <cell r="I5390" t="str">
            <v>PRR-E-22</v>
          </cell>
        </row>
        <row r="5391">
          <cell r="I5391" t="str">
            <v>PRR-E-23</v>
          </cell>
        </row>
        <row r="5392">
          <cell r="I5392" t="str">
            <v>PRR-E-24</v>
          </cell>
        </row>
        <row r="5393">
          <cell r="I5393" t="str">
            <v>PRR-E-25</v>
          </cell>
        </row>
        <row r="5394">
          <cell r="I5394" t="str">
            <v>PRR-E-26</v>
          </cell>
        </row>
        <row r="5395">
          <cell r="I5395" t="str">
            <v>PRR-E-27</v>
          </cell>
        </row>
        <row r="5396">
          <cell r="I5396" t="str">
            <v>PRR-E-28</v>
          </cell>
        </row>
        <row r="5397">
          <cell r="I5397" t="str">
            <v>PRR-E-29</v>
          </cell>
        </row>
        <row r="5398">
          <cell r="I5398" t="str">
            <v>PRR-E-30</v>
          </cell>
        </row>
        <row r="5399">
          <cell r="I5399" t="str">
            <v>PRR-E-31</v>
          </cell>
        </row>
        <row r="5400">
          <cell r="I5400" t="str">
            <v>PRR-E-32</v>
          </cell>
        </row>
        <row r="5401">
          <cell r="I5401" t="str">
            <v>PRR-E-33</v>
          </cell>
        </row>
        <row r="5402">
          <cell r="I5402" t="str">
            <v>PRR-E-34</v>
          </cell>
        </row>
        <row r="5403">
          <cell r="I5403" t="str">
            <v>PRR-E-35</v>
          </cell>
        </row>
        <row r="5404">
          <cell r="I5404" t="str">
            <v>PRR-E-36</v>
          </cell>
        </row>
        <row r="5405">
          <cell r="I5405" t="str">
            <v>PRR-E-37</v>
          </cell>
        </row>
        <row r="5406">
          <cell r="I5406" t="str">
            <v>PRR-E-38</v>
          </cell>
        </row>
        <row r="5407">
          <cell r="I5407" t="str">
            <v>PRR-E-39</v>
          </cell>
        </row>
        <row r="5408">
          <cell r="I5408" t="str">
            <v>PRR-E-40</v>
          </cell>
        </row>
        <row r="5409">
          <cell r="I5409" t="str">
            <v>PRR-E-41</v>
          </cell>
        </row>
        <row r="5410">
          <cell r="I5410" t="str">
            <v>PRR-E-42</v>
          </cell>
        </row>
        <row r="5411">
          <cell r="I5411" t="str">
            <v>PRR-E-43</v>
          </cell>
        </row>
        <row r="5412">
          <cell r="I5412" t="str">
            <v>PRR-E-44</v>
          </cell>
        </row>
        <row r="5413">
          <cell r="I5413" t="str">
            <v>PRR-E-45</v>
          </cell>
        </row>
        <row r="5414">
          <cell r="I5414" t="str">
            <v>PRR-E-46</v>
          </cell>
        </row>
        <row r="5415">
          <cell r="I5415" t="str">
            <v>PRR-E-47</v>
          </cell>
        </row>
        <row r="5416">
          <cell r="I5416" t="str">
            <v>PRR-E-48</v>
          </cell>
        </row>
        <row r="5417">
          <cell r="I5417" t="str">
            <v>PRR-E-49</v>
          </cell>
        </row>
        <row r="5418">
          <cell r="I5418" t="str">
            <v>PRR-D-1</v>
          </cell>
        </row>
        <row r="5419">
          <cell r="I5419" t="str">
            <v>PRR-D-2</v>
          </cell>
        </row>
        <row r="5420">
          <cell r="I5420" t="str">
            <v>PRR-D-3</v>
          </cell>
        </row>
        <row r="5421">
          <cell r="I5421" t="str">
            <v>PRR-D-4</v>
          </cell>
        </row>
        <row r="5422">
          <cell r="I5422" t="str">
            <v>PRR-D-5</v>
          </cell>
        </row>
        <row r="5423">
          <cell r="I5423" t="str">
            <v>PRR-D-6</v>
          </cell>
        </row>
        <row r="5424">
          <cell r="I5424" t="str">
            <v>PRR-D-7</v>
          </cell>
        </row>
        <row r="5425">
          <cell r="I5425" t="str">
            <v>PRR-D-8</v>
          </cell>
        </row>
        <row r="5426">
          <cell r="I5426" t="str">
            <v>PRR-D-9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ado de Resultados"/>
      <sheetName val="Cabida"/>
      <sheetName val="Comparativo"/>
      <sheetName val="Reporte Presupuesto"/>
      <sheetName val="Ingresos"/>
      <sheetName val="Parametros"/>
      <sheetName val="Flujo de Caja"/>
      <sheetName val="Vladimir Figari"/>
      <sheetName val="Ppto Comercial"/>
      <sheetName val="Ppto Admin. y Legal"/>
      <sheetName val="IGV"/>
      <sheetName val="Data Ventas"/>
      <sheetName val="Requerimiento"/>
      <sheetName val="Caja Bancos"/>
      <sheetName val="A. Competencia"/>
      <sheetName val="Prestamo Dinerar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B3" t="str">
            <v>Dpto</v>
          </cell>
          <cell r="C3" t="str">
            <v>N° Estac.</v>
          </cell>
          <cell r="D3" t="str">
            <v>N° Depo</v>
          </cell>
          <cell r="E3" t="str">
            <v>Financiamiento</v>
          </cell>
          <cell r="F3" t="str">
            <v>Firma Minuta</v>
          </cell>
          <cell r="G3" t="str">
            <v>Fecha Desembolso</v>
          </cell>
          <cell r="H3" t="str">
            <v>N° Separacion</v>
          </cell>
          <cell r="I3" t="str">
            <v>Fecha</v>
          </cell>
          <cell r="J3" t="str">
            <v>Vendido</v>
          </cell>
          <cell r="K3" t="str">
            <v>Ruta</v>
          </cell>
          <cell r="L3" t="str">
            <v>Dpto</v>
          </cell>
          <cell r="M3" t="str">
            <v>N° Estac.</v>
          </cell>
          <cell r="N3" t="str">
            <v>N° Depo</v>
          </cell>
          <cell r="O3" t="str">
            <v>Aprobado</v>
          </cell>
          <cell r="P3" t="str">
            <v>Cliente</v>
          </cell>
          <cell r="Q3" t="str">
            <v>DNI</v>
          </cell>
          <cell r="R3" t="str">
            <v>Ocupacion</v>
          </cell>
          <cell r="S3" t="str">
            <v>Fecha Minuta</v>
          </cell>
          <cell r="T3" t="str">
            <v>Firma Minuta</v>
          </cell>
          <cell r="U3" t="str">
            <v>Días para la Firma</v>
          </cell>
          <cell r="V3" t="str">
            <v>Fecha Entrega</v>
          </cell>
          <cell r="W3" t="str">
            <v>Equip Verde</v>
          </cell>
          <cell r="X3" t="str">
            <v>Moneda</v>
          </cell>
          <cell r="Y3" t="str">
            <v>Total Venta</v>
          </cell>
          <cell r="Z3" t="str">
            <v>Monto Dpto</v>
          </cell>
          <cell r="AA3" t="str">
            <v>Estac. Adic.</v>
          </cell>
          <cell r="AB3" t="str">
            <v>Depo Adic</v>
          </cell>
          <cell r="AC3" t="str">
            <v>Tiene Cronograma</v>
          </cell>
          <cell r="AD3" t="str">
            <v>N° Dormitorio</v>
          </cell>
          <cell r="AE3" t="str">
            <v>Area Techada</v>
          </cell>
          <cell r="AF3" t="str">
            <v>Area No Tech.</v>
          </cell>
          <cell r="AG3" t="str">
            <v>Area Total</v>
          </cell>
          <cell r="AH3" t="str">
            <v>Forma Pago</v>
          </cell>
          <cell r="AI3" t="str">
            <v>Banco</v>
          </cell>
          <cell r="AJ3" t="str">
            <v>Separacion</v>
          </cell>
          <cell r="AK3" t="str">
            <v>Cuota Inicial</v>
          </cell>
          <cell r="AL3" t="str">
            <v>Saldo por Pagar</v>
          </cell>
          <cell r="AM3" t="str">
            <v>AFP</v>
          </cell>
          <cell r="AN3" t="str">
            <v>Promociones</v>
          </cell>
          <cell r="AO3" t="str">
            <v>Abonado</v>
          </cell>
          <cell r="AP3" t="str">
            <v>Obs Separacion</v>
          </cell>
          <cell r="AQ3" t="str">
            <v>Total Letras</v>
          </cell>
          <cell r="AR3" t="str">
            <v>Medio</v>
          </cell>
          <cell r="AS3" t="str">
            <v>Canal Atencion</v>
          </cell>
          <cell r="AT3" t="str">
            <v>Firma Minuta</v>
          </cell>
          <cell r="AU3" t="str">
            <v>Fecha Escritura</v>
          </cell>
          <cell r="AV3" t="str">
            <v>Fecha Desembolso</v>
          </cell>
          <cell r="AW3" t="str">
            <v>Notaria</v>
          </cell>
          <cell r="AX3" t="str">
            <v>Kardex</v>
          </cell>
          <cell r="AY3" t="str">
            <v>Dscto</v>
          </cell>
          <cell r="AZ3" t="str">
            <v>Vendedor</v>
          </cell>
          <cell r="BA3" t="str">
            <v>Generado</v>
          </cell>
          <cell r="BB3" t="str">
            <v>Aprobado</v>
          </cell>
          <cell r="BC3" t="str">
            <v>Anulado</v>
          </cell>
          <cell r="BD3" t="str">
            <v>Motivo Anulacion</v>
          </cell>
          <cell r="BE3" t="str">
            <v>Obs Devolucion</v>
          </cell>
          <cell r="BF3" t="str">
            <v>Audit</v>
          </cell>
          <cell r="BG3" t="str">
            <v>Tit2 Nombres</v>
          </cell>
          <cell r="BH3" t="str">
            <v>Tit2 DNI</v>
          </cell>
          <cell r="BI3" t="str">
            <v>Direccion</v>
          </cell>
          <cell r="BJ3" t="str">
            <v>Distrito</v>
          </cell>
        </row>
        <row r="4">
          <cell r="B4">
            <v>1605</v>
          </cell>
          <cell r="C4">
            <v>11</v>
          </cell>
          <cell r="D4" t="str">
            <v/>
          </cell>
          <cell r="E4" t="str">
            <v>AH</v>
          </cell>
          <cell r="H4">
            <v>1</v>
          </cell>
          <cell r="I4">
            <v>44800</v>
          </cell>
          <cell r="J4" t="str">
            <v>No</v>
          </cell>
          <cell r="K4" t="str">
            <v xml:space="preserve">  -</v>
          </cell>
          <cell r="L4">
            <v>1605</v>
          </cell>
          <cell r="M4">
            <v>11</v>
          </cell>
          <cell r="N4" t="str">
            <v/>
          </cell>
          <cell r="O4" t="str">
            <v>Si</v>
          </cell>
          <cell r="P4" t="str">
            <v>PATRICIA RIOJA CORDOVA</v>
          </cell>
          <cell r="Q4" t="str">
            <v>41813863</v>
          </cell>
          <cell r="R4" t="str">
            <v/>
          </cell>
          <cell r="S4">
            <v>44807</v>
          </cell>
          <cell r="T4">
            <v>44807</v>
          </cell>
          <cell r="V4">
            <v>44807</v>
          </cell>
          <cell r="W4" t="b">
            <v>0</v>
          </cell>
          <cell r="X4" t="str">
            <v>S/</v>
          </cell>
          <cell r="Y4">
            <v>387230</v>
          </cell>
          <cell r="Z4">
            <v>337200</v>
          </cell>
          <cell r="AA4">
            <v>50030</v>
          </cell>
          <cell r="AB4">
            <v>0</v>
          </cell>
          <cell r="AC4" t="b">
            <v>1</v>
          </cell>
          <cell r="AD4">
            <v>0</v>
          </cell>
          <cell r="AE4">
            <v>64.400000000000006</v>
          </cell>
          <cell r="AF4">
            <v>0</v>
          </cell>
          <cell r="AG4">
            <v>64.400000000000006</v>
          </cell>
          <cell r="AH4" t="str">
            <v>AHORRO MIVIVIENDA</v>
          </cell>
          <cell r="AI4" t="str">
            <v>BANCO DE CREDITO</v>
          </cell>
          <cell r="AJ4">
            <v>1500</v>
          </cell>
          <cell r="AK4">
            <v>58084.5</v>
          </cell>
          <cell r="AL4">
            <v>329145.5</v>
          </cell>
          <cell r="AM4">
            <v>0</v>
          </cell>
          <cell r="AN4">
            <v>0</v>
          </cell>
          <cell r="AO4">
            <v>1500</v>
          </cell>
          <cell r="AP4" t="str">
            <v/>
          </cell>
          <cell r="AQ4" t="str">
            <v/>
          </cell>
          <cell r="AR4" t="str">
            <v>BRANDING CASETA DE VENTAS</v>
          </cell>
          <cell r="AS4" t="str">
            <v xml:space="preserve">SALA DE VENTA </v>
          </cell>
          <cell r="AT4">
            <v>44807</v>
          </cell>
          <cell r="AU4" t="str">
            <v/>
          </cell>
          <cell r="AV4">
            <v>45107</v>
          </cell>
          <cell r="AW4" t="str">
            <v/>
          </cell>
          <cell r="AX4" t="str">
            <v/>
          </cell>
          <cell r="AY4" t="str">
            <v>Si</v>
          </cell>
          <cell r="AZ4" t="str">
            <v>GABRIEL LA CRUZ PAZ</v>
          </cell>
          <cell r="BA4" t="str">
            <v>GABRIEL LA CRUZ PAZ</v>
          </cell>
          <cell r="BB4" t="str">
            <v>GABRIEL LA CRUZ PAZ</v>
          </cell>
          <cell r="BC4" t="str">
            <v>No</v>
          </cell>
          <cell r="BD4" t="str">
            <v/>
          </cell>
          <cell r="BE4" t="str">
            <v/>
          </cell>
          <cell r="BG4" t="str">
            <v xml:space="preserve"> </v>
          </cell>
          <cell r="BH4" t="str">
            <v/>
          </cell>
          <cell r="BI4" t="str">
            <v>URB. JUAN PABLO II MDLO. 38 DPRTO. 101</v>
          </cell>
          <cell r="BJ4" t="str">
            <v>PARINARI</v>
          </cell>
        </row>
        <row r="5">
          <cell r="B5">
            <v>1602</v>
          </cell>
          <cell r="C5">
            <v>10</v>
          </cell>
          <cell r="D5" t="str">
            <v/>
          </cell>
          <cell r="E5" t="str">
            <v>CH</v>
          </cell>
          <cell r="H5">
            <v>2</v>
          </cell>
          <cell r="I5">
            <v>44800</v>
          </cell>
          <cell r="J5" t="str">
            <v>No</v>
          </cell>
          <cell r="K5" t="str">
            <v xml:space="preserve">  -</v>
          </cell>
          <cell r="L5">
            <v>1602</v>
          </cell>
          <cell r="M5">
            <v>10</v>
          </cell>
          <cell r="N5" t="str">
            <v/>
          </cell>
          <cell r="O5" t="str">
            <v>Si</v>
          </cell>
          <cell r="P5" t="str">
            <v>DANIEL ESAU BOGGIANO SAENZ</v>
          </cell>
          <cell r="Q5" t="str">
            <v>44323520</v>
          </cell>
          <cell r="R5" t="str">
            <v/>
          </cell>
          <cell r="S5">
            <v>44807</v>
          </cell>
          <cell r="T5">
            <v>44807</v>
          </cell>
          <cell r="V5">
            <v>44807</v>
          </cell>
          <cell r="W5" t="b">
            <v>0</v>
          </cell>
          <cell r="X5" t="str">
            <v>S/</v>
          </cell>
          <cell r="Y5">
            <v>556430</v>
          </cell>
          <cell r="Z5">
            <v>506400</v>
          </cell>
          <cell r="AA5">
            <v>50030</v>
          </cell>
          <cell r="AB5">
            <v>0</v>
          </cell>
          <cell r="AC5" t="b">
            <v>1</v>
          </cell>
          <cell r="AD5">
            <v>0</v>
          </cell>
          <cell r="AE5">
            <v>88.07</v>
          </cell>
          <cell r="AF5">
            <v>0</v>
          </cell>
          <cell r="AG5">
            <v>88.07</v>
          </cell>
          <cell r="AH5" t="str">
            <v>HIPOTECARIO</v>
          </cell>
          <cell r="AI5" t="str">
            <v>BANCO PICHINCHA</v>
          </cell>
          <cell r="AJ5">
            <v>1500</v>
          </cell>
          <cell r="AK5">
            <v>55590</v>
          </cell>
          <cell r="AL5">
            <v>500840</v>
          </cell>
          <cell r="AM5">
            <v>0</v>
          </cell>
          <cell r="AN5">
            <v>0</v>
          </cell>
          <cell r="AO5">
            <v>1500</v>
          </cell>
          <cell r="AP5" t="str">
            <v/>
          </cell>
          <cell r="AQ5" t="str">
            <v/>
          </cell>
          <cell r="AR5" t="str">
            <v>BRANDING CASETA DE VENTAS</v>
          </cell>
          <cell r="AS5" t="str">
            <v xml:space="preserve">SALA DE VENTA </v>
          </cell>
          <cell r="AT5">
            <v>44807</v>
          </cell>
          <cell r="AU5" t="str">
            <v/>
          </cell>
          <cell r="AV5">
            <v>45107</v>
          </cell>
          <cell r="AW5" t="str">
            <v/>
          </cell>
          <cell r="AX5" t="str">
            <v/>
          </cell>
          <cell r="AY5" t="str">
            <v>Si</v>
          </cell>
          <cell r="AZ5" t="str">
            <v>GABRIEL LA CRUZ PAZ</v>
          </cell>
          <cell r="BA5" t="str">
            <v>GABRIEL LA CRUZ PAZ</v>
          </cell>
          <cell r="BB5" t="str">
            <v>GABRIEL LA CRUZ PAZ</v>
          </cell>
          <cell r="BC5" t="str">
            <v>No</v>
          </cell>
          <cell r="BD5" t="str">
            <v/>
          </cell>
          <cell r="BE5" t="str">
            <v/>
          </cell>
          <cell r="BG5" t="str">
            <v xml:space="preserve"> </v>
          </cell>
          <cell r="BH5" t="str">
            <v/>
          </cell>
          <cell r="BI5" t="str">
            <v>URB. LAS MERCEDES DE NARANJAL ETAPA 4 MZ D LT 28</v>
          </cell>
          <cell r="BJ5" t="str">
            <v>SAN MARTIN DE PORRES</v>
          </cell>
        </row>
        <row r="6">
          <cell r="B6">
            <v>1305</v>
          </cell>
          <cell r="C6" t="str">
            <v/>
          </cell>
          <cell r="D6" t="str">
            <v/>
          </cell>
          <cell r="E6" t="str">
            <v>CH</v>
          </cell>
          <cell r="H6">
            <v>3</v>
          </cell>
          <cell r="I6">
            <v>44802</v>
          </cell>
          <cell r="J6" t="str">
            <v>No</v>
          </cell>
          <cell r="K6" t="str">
            <v xml:space="preserve"> </v>
          </cell>
          <cell r="L6">
            <v>1305</v>
          </cell>
          <cell r="M6" t="str">
            <v/>
          </cell>
          <cell r="N6" t="str">
            <v/>
          </cell>
          <cell r="O6" t="str">
            <v>Si</v>
          </cell>
          <cell r="P6" t="str">
            <v>LETICIA HUACHACA BACILIO</v>
          </cell>
          <cell r="Q6" t="str">
            <v>47673028</v>
          </cell>
          <cell r="R6" t="str">
            <v/>
          </cell>
          <cell r="S6">
            <v>44807</v>
          </cell>
          <cell r="T6">
            <v>44807</v>
          </cell>
          <cell r="V6">
            <v>44807</v>
          </cell>
          <cell r="W6" t="b">
            <v>0</v>
          </cell>
          <cell r="X6" t="str">
            <v>S/</v>
          </cell>
          <cell r="Y6">
            <v>327500</v>
          </cell>
          <cell r="Z6">
            <v>327500</v>
          </cell>
          <cell r="AA6">
            <v>0</v>
          </cell>
          <cell r="AB6">
            <v>0</v>
          </cell>
          <cell r="AC6" t="b">
            <v>1</v>
          </cell>
          <cell r="AD6">
            <v>0</v>
          </cell>
          <cell r="AE6">
            <v>52.4</v>
          </cell>
          <cell r="AF6">
            <v>0</v>
          </cell>
          <cell r="AG6">
            <v>52.4</v>
          </cell>
          <cell r="AH6" t="str">
            <v>HIPOTECARIO</v>
          </cell>
          <cell r="AI6" t="str">
            <v>BANCO DE CREDITO</v>
          </cell>
          <cell r="AJ6">
            <v>1500</v>
          </cell>
          <cell r="AK6">
            <v>65500</v>
          </cell>
          <cell r="AL6">
            <v>262000</v>
          </cell>
          <cell r="AM6">
            <v>0</v>
          </cell>
          <cell r="AN6">
            <v>0</v>
          </cell>
          <cell r="AO6">
            <v>1500</v>
          </cell>
          <cell r="AP6" t="str">
            <v/>
          </cell>
          <cell r="AQ6" t="str">
            <v/>
          </cell>
          <cell r="AR6" t="str">
            <v>BRANDING CASETA DE VENTAS</v>
          </cell>
          <cell r="AS6" t="str">
            <v xml:space="preserve">SALA DE VENTA </v>
          </cell>
          <cell r="AT6">
            <v>44807</v>
          </cell>
          <cell r="AU6" t="str">
            <v/>
          </cell>
          <cell r="AV6">
            <v>45199</v>
          </cell>
          <cell r="AW6" t="str">
            <v/>
          </cell>
          <cell r="AX6" t="str">
            <v/>
          </cell>
          <cell r="AY6" t="str">
            <v>Si</v>
          </cell>
          <cell r="AZ6" t="str">
            <v>CRISTIAN JORGE TRUJILLO BAZAN</v>
          </cell>
          <cell r="BA6" t="str">
            <v>GABRIEL LA CRUZ PAZ</v>
          </cell>
          <cell r="BB6" t="str">
            <v>GABRIEL LA CRUZ PAZ</v>
          </cell>
          <cell r="BC6" t="str">
            <v>No</v>
          </cell>
          <cell r="BD6" t="str">
            <v/>
          </cell>
          <cell r="BE6" t="str">
            <v/>
          </cell>
          <cell r="BG6" t="str">
            <v xml:space="preserve"> </v>
          </cell>
          <cell r="BH6" t="str">
            <v/>
          </cell>
          <cell r="BI6" t="str">
            <v>CALLE LOS CIPRECES ASOC. DE PROP. LOS ALAMOS MZ. K LT. 40</v>
          </cell>
          <cell r="BJ6" t="str">
            <v>CARABAYLLO</v>
          </cell>
        </row>
        <row r="7">
          <cell r="B7">
            <v>1707</v>
          </cell>
          <cell r="C7">
            <v>64</v>
          </cell>
          <cell r="D7" t="str">
            <v/>
          </cell>
          <cell r="E7" t="str">
            <v>AH</v>
          </cell>
          <cell r="H7">
            <v>4</v>
          </cell>
          <cell r="I7">
            <v>44802</v>
          </cell>
          <cell r="J7" t="str">
            <v>No</v>
          </cell>
          <cell r="K7" t="str">
            <v xml:space="preserve">  -</v>
          </cell>
          <cell r="L7">
            <v>1707</v>
          </cell>
          <cell r="M7">
            <v>64</v>
          </cell>
          <cell r="N7" t="str">
            <v/>
          </cell>
          <cell r="O7" t="str">
            <v>Si</v>
          </cell>
          <cell r="P7" t="str">
            <v>ANA MARIA JACINTO MEZA DE POLANCO</v>
          </cell>
          <cell r="Q7" t="str">
            <v>43621976</v>
          </cell>
          <cell r="R7" t="str">
            <v/>
          </cell>
          <cell r="S7">
            <v>44808</v>
          </cell>
          <cell r="T7">
            <v>44808</v>
          </cell>
          <cell r="V7">
            <v>44808</v>
          </cell>
          <cell r="W7" t="b">
            <v>0</v>
          </cell>
          <cell r="X7" t="str">
            <v>S/</v>
          </cell>
          <cell r="Y7">
            <v>533400</v>
          </cell>
          <cell r="Z7">
            <v>493400</v>
          </cell>
          <cell r="AA7">
            <v>40000</v>
          </cell>
          <cell r="AB7">
            <v>0</v>
          </cell>
          <cell r="AC7" t="b">
            <v>1</v>
          </cell>
          <cell r="AD7">
            <v>0</v>
          </cell>
          <cell r="AE7">
            <v>83.04</v>
          </cell>
          <cell r="AF7">
            <v>0</v>
          </cell>
          <cell r="AG7">
            <v>83.04</v>
          </cell>
          <cell r="AH7" t="str">
            <v>AHORRO HIPOTECARIO</v>
          </cell>
          <cell r="AI7" t="str">
            <v>BANCO PICHINCHA</v>
          </cell>
          <cell r="AJ7">
            <v>1500</v>
          </cell>
          <cell r="AK7">
            <v>53340</v>
          </cell>
          <cell r="AL7">
            <v>480060</v>
          </cell>
          <cell r="AM7">
            <v>0</v>
          </cell>
          <cell r="AN7">
            <v>0</v>
          </cell>
          <cell r="AO7">
            <v>1500</v>
          </cell>
          <cell r="AP7" t="str">
            <v/>
          </cell>
          <cell r="AQ7" t="str">
            <v/>
          </cell>
          <cell r="AR7" t="str">
            <v>BRANDING CASETA DE VENTAS</v>
          </cell>
          <cell r="AS7" t="str">
            <v xml:space="preserve">SALA DE VENTA </v>
          </cell>
          <cell r="AT7">
            <v>44808</v>
          </cell>
          <cell r="AU7" t="str">
            <v/>
          </cell>
          <cell r="AV7">
            <v>45169</v>
          </cell>
          <cell r="AW7" t="str">
            <v/>
          </cell>
          <cell r="AX7" t="str">
            <v/>
          </cell>
          <cell r="AY7" t="str">
            <v>Si</v>
          </cell>
          <cell r="AZ7" t="str">
            <v>CRISTIAN JORGE TRUJILLO BAZAN</v>
          </cell>
          <cell r="BA7" t="str">
            <v>GABRIEL LA CRUZ PAZ</v>
          </cell>
          <cell r="BB7" t="str">
            <v>GABRIEL LA CRUZ PAZ</v>
          </cell>
          <cell r="BC7" t="str">
            <v>No</v>
          </cell>
          <cell r="BD7" t="str">
            <v/>
          </cell>
          <cell r="BE7" t="str">
            <v/>
          </cell>
          <cell r="BG7" t="str">
            <v>RAUL ALFONSO JUNIOR POLANCO CASTRO</v>
          </cell>
          <cell r="BH7" t="str">
            <v>41735753</v>
          </cell>
          <cell r="BI7" t="str">
            <v>MZ. B 1 LT.13 V SECTOR DER. URB. ANTONIA MORENO DE CACERES</v>
          </cell>
          <cell r="BJ7" t="str">
            <v>VENTANILLA</v>
          </cell>
        </row>
        <row r="8">
          <cell r="B8">
            <v>1405</v>
          </cell>
          <cell r="C8">
            <v>44</v>
          </cell>
          <cell r="D8" t="str">
            <v/>
          </cell>
          <cell r="E8" t="str">
            <v>CH</v>
          </cell>
          <cell r="H8">
            <v>5</v>
          </cell>
          <cell r="I8">
            <v>44802</v>
          </cell>
          <cell r="J8" t="str">
            <v>No</v>
          </cell>
          <cell r="K8" t="str">
            <v xml:space="preserve">  -</v>
          </cell>
          <cell r="L8">
            <v>1405</v>
          </cell>
          <cell r="M8">
            <v>44</v>
          </cell>
          <cell r="N8" t="str">
            <v/>
          </cell>
          <cell r="O8" t="str">
            <v>Si</v>
          </cell>
          <cell r="P8" t="str">
            <v>RAUL ERNESTO SANTIAGO VASQUEZ</v>
          </cell>
          <cell r="Q8" t="str">
            <v>42616901</v>
          </cell>
          <cell r="R8" t="str">
            <v/>
          </cell>
          <cell r="S8">
            <v>44808</v>
          </cell>
          <cell r="T8">
            <v>44808</v>
          </cell>
          <cell r="V8">
            <v>44808</v>
          </cell>
          <cell r="W8" t="b">
            <v>0</v>
          </cell>
          <cell r="X8" t="str">
            <v>S/</v>
          </cell>
          <cell r="Y8">
            <v>369200</v>
          </cell>
          <cell r="Z8">
            <v>326200</v>
          </cell>
          <cell r="AA8">
            <v>43000</v>
          </cell>
          <cell r="AB8">
            <v>0</v>
          </cell>
          <cell r="AC8" t="b">
            <v>1</v>
          </cell>
          <cell r="AD8">
            <v>0</v>
          </cell>
          <cell r="AE8">
            <v>64.400000000000006</v>
          </cell>
          <cell r="AF8">
            <v>0</v>
          </cell>
          <cell r="AG8">
            <v>64.400000000000006</v>
          </cell>
          <cell r="AH8" t="str">
            <v>HIPOTECARIO</v>
          </cell>
          <cell r="AI8" t="str">
            <v>BANCO DE CREDITO</v>
          </cell>
          <cell r="AJ8">
            <v>1500</v>
          </cell>
          <cell r="AK8">
            <v>36920</v>
          </cell>
          <cell r="AL8">
            <v>332280</v>
          </cell>
          <cell r="AM8">
            <v>0</v>
          </cell>
          <cell r="AN8">
            <v>0</v>
          </cell>
          <cell r="AO8">
            <v>1500</v>
          </cell>
          <cell r="AP8" t="str">
            <v/>
          </cell>
          <cell r="AQ8" t="str">
            <v/>
          </cell>
          <cell r="AR8" t="str">
            <v>BRANDING CASETA DE VENTAS</v>
          </cell>
          <cell r="AS8" t="str">
            <v xml:space="preserve">SALA DE VENTA </v>
          </cell>
          <cell r="AT8">
            <v>44808</v>
          </cell>
          <cell r="AU8" t="str">
            <v/>
          </cell>
          <cell r="AV8">
            <v>45229</v>
          </cell>
          <cell r="AW8" t="str">
            <v/>
          </cell>
          <cell r="AX8" t="str">
            <v/>
          </cell>
          <cell r="AY8" t="str">
            <v>Si</v>
          </cell>
          <cell r="AZ8" t="str">
            <v>CRISTIAN JORGE TRUJILLO BAZAN</v>
          </cell>
          <cell r="BA8" t="str">
            <v>GABRIEL LA CRUZ PAZ</v>
          </cell>
          <cell r="BB8" t="str">
            <v>GABRIEL LA CRUZ PAZ</v>
          </cell>
          <cell r="BC8" t="str">
            <v>No</v>
          </cell>
          <cell r="BD8" t="str">
            <v/>
          </cell>
          <cell r="BE8" t="str">
            <v/>
          </cell>
          <cell r="BG8" t="str">
            <v xml:space="preserve"> </v>
          </cell>
          <cell r="BH8" t="str">
            <v/>
          </cell>
          <cell r="BI8" t="str">
            <v>CALLE ALONSO BRICEÑO N°195, DPTO 601</v>
          </cell>
          <cell r="BJ8" t="str">
            <v>SANTIAGO DE SURCO</v>
          </cell>
        </row>
        <row r="9">
          <cell r="B9">
            <v>1607</v>
          </cell>
          <cell r="C9" t="str">
            <v/>
          </cell>
          <cell r="D9" t="str">
            <v/>
          </cell>
          <cell r="E9" t="str">
            <v>AH</v>
          </cell>
          <cell r="H9">
            <v>6</v>
          </cell>
          <cell r="I9">
            <v>44802</v>
          </cell>
          <cell r="J9" t="str">
            <v>No</v>
          </cell>
          <cell r="K9" t="str">
            <v xml:space="preserve"> </v>
          </cell>
          <cell r="L9">
            <v>1607</v>
          </cell>
          <cell r="M9" t="str">
            <v/>
          </cell>
          <cell r="N9" t="str">
            <v/>
          </cell>
          <cell r="O9" t="str">
            <v>Si</v>
          </cell>
          <cell r="P9" t="str">
            <v>DANNA KASSANDRA NICOLLE GUEVARA ACERO</v>
          </cell>
          <cell r="Q9" t="str">
            <v>61876720</v>
          </cell>
          <cell r="R9" t="str">
            <v/>
          </cell>
          <cell r="S9">
            <v>44808</v>
          </cell>
          <cell r="T9">
            <v>44808</v>
          </cell>
          <cell r="V9">
            <v>44808</v>
          </cell>
          <cell r="W9" t="b">
            <v>0</v>
          </cell>
          <cell r="X9" t="str">
            <v>S/</v>
          </cell>
          <cell r="Y9">
            <v>252100</v>
          </cell>
          <cell r="Z9">
            <v>252100</v>
          </cell>
          <cell r="AA9">
            <v>0</v>
          </cell>
          <cell r="AB9">
            <v>0</v>
          </cell>
          <cell r="AC9" t="b">
            <v>1</v>
          </cell>
          <cell r="AD9">
            <v>0</v>
          </cell>
          <cell r="AE9">
            <v>39.76</v>
          </cell>
          <cell r="AF9">
            <v>0</v>
          </cell>
          <cell r="AG9">
            <v>39.76</v>
          </cell>
          <cell r="AH9" t="str">
            <v>AHORRO MIVIVIENDA</v>
          </cell>
          <cell r="AI9" t="str">
            <v>BANCO DE CREDITO</v>
          </cell>
          <cell r="AJ9">
            <v>1500</v>
          </cell>
          <cell r="AK9">
            <v>25210</v>
          </cell>
          <cell r="AL9">
            <v>226890</v>
          </cell>
          <cell r="AM9">
            <v>0</v>
          </cell>
          <cell r="AN9">
            <v>0</v>
          </cell>
          <cell r="AO9">
            <v>1500</v>
          </cell>
          <cell r="AP9" t="str">
            <v/>
          </cell>
          <cell r="AQ9" t="str">
            <v/>
          </cell>
          <cell r="AR9" t="str">
            <v>BRANDING CASETA DE VENTAS</v>
          </cell>
          <cell r="AS9" t="str">
            <v xml:space="preserve">SALA DE VENTA </v>
          </cell>
          <cell r="AT9">
            <v>44808</v>
          </cell>
          <cell r="AU9" t="str">
            <v/>
          </cell>
          <cell r="AV9">
            <v>45230</v>
          </cell>
          <cell r="AW9" t="str">
            <v/>
          </cell>
          <cell r="AX9" t="str">
            <v/>
          </cell>
          <cell r="AY9" t="str">
            <v>Si</v>
          </cell>
          <cell r="AZ9" t="str">
            <v>CRISTIAN JORGE TRUJILLO BAZAN</v>
          </cell>
          <cell r="BA9" t="str">
            <v>GABRIEL LA CRUZ PAZ</v>
          </cell>
          <cell r="BB9" t="str">
            <v>GABRIEL LA CRUZ PAZ</v>
          </cell>
          <cell r="BC9" t="str">
            <v>No</v>
          </cell>
          <cell r="BD9" t="str">
            <v/>
          </cell>
          <cell r="BE9" t="str">
            <v/>
          </cell>
          <cell r="BG9" t="str">
            <v xml:space="preserve"> </v>
          </cell>
          <cell r="BH9" t="str">
            <v/>
          </cell>
          <cell r="BI9" t="str">
            <v>AV. HECTOR GARCIA RIBEYRO N°187</v>
          </cell>
          <cell r="BJ9" t="str">
            <v>RIMAC</v>
          </cell>
        </row>
        <row r="10">
          <cell r="B10">
            <v>1007</v>
          </cell>
          <cell r="C10">
            <v>13</v>
          </cell>
          <cell r="D10" t="str">
            <v/>
          </cell>
          <cell r="E10" t="str">
            <v>AH</v>
          </cell>
          <cell r="H10">
            <v>7</v>
          </cell>
          <cell r="I10">
            <v>44802</v>
          </cell>
          <cell r="J10" t="str">
            <v>No</v>
          </cell>
          <cell r="K10" t="str">
            <v xml:space="preserve">  -</v>
          </cell>
          <cell r="L10">
            <v>1007</v>
          </cell>
          <cell r="M10">
            <v>13</v>
          </cell>
          <cell r="N10" t="str">
            <v/>
          </cell>
          <cell r="O10" t="str">
            <v>Si</v>
          </cell>
          <cell r="P10" t="str">
            <v>RAUL ERNESTO SANTIAGO VASQUEZ</v>
          </cell>
          <cell r="Q10" t="str">
            <v>42616901</v>
          </cell>
          <cell r="R10" t="str">
            <v/>
          </cell>
          <cell r="S10">
            <v>44808</v>
          </cell>
          <cell r="T10">
            <v>44808</v>
          </cell>
          <cell r="V10">
            <v>44808</v>
          </cell>
          <cell r="W10" t="b">
            <v>0</v>
          </cell>
          <cell r="X10" t="str">
            <v>S/</v>
          </cell>
          <cell r="Y10">
            <v>298730</v>
          </cell>
          <cell r="Z10">
            <v>250700</v>
          </cell>
          <cell r="AA10">
            <v>48030</v>
          </cell>
          <cell r="AB10">
            <v>0</v>
          </cell>
          <cell r="AC10" t="b">
            <v>1</v>
          </cell>
          <cell r="AD10">
            <v>0</v>
          </cell>
          <cell r="AE10">
            <v>51.76</v>
          </cell>
          <cell r="AF10">
            <v>0</v>
          </cell>
          <cell r="AG10">
            <v>51.76</v>
          </cell>
          <cell r="AH10" t="str">
            <v>AHORRO MIVIVIENDA</v>
          </cell>
          <cell r="AI10" t="str">
            <v>BANCO DE CREDITO</v>
          </cell>
          <cell r="AJ10">
            <v>1500</v>
          </cell>
          <cell r="AK10">
            <v>29873</v>
          </cell>
          <cell r="AL10">
            <v>268857</v>
          </cell>
          <cell r="AM10">
            <v>0</v>
          </cell>
          <cell r="AN10">
            <v>0</v>
          </cell>
          <cell r="AO10">
            <v>1500</v>
          </cell>
          <cell r="AP10" t="str">
            <v/>
          </cell>
          <cell r="AQ10" t="str">
            <v/>
          </cell>
          <cell r="AR10" t="str">
            <v>BRANDING CASETA DE VENTAS</v>
          </cell>
          <cell r="AS10" t="str">
            <v xml:space="preserve">SALA DE VENTA </v>
          </cell>
          <cell r="AT10">
            <v>44808</v>
          </cell>
          <cell r="AU10" t="str">
            <v/>
          </cell>
          <cell r="AV10">
            <v>45229</v>
          </cell>
          <cell r="AW10" t="str">
            <v/>
          </cell>
          <cell r="AX10" t="str">
            <v/>
          </cell>
          <cell r="AY10" t="str">
            <v>Si</v>
          </cell>
          <cell r="AZ10" t="str">
            <v>CRISTIAN JORGE TRUJILLO BAZAN</v>
          </cell>
          <cell r="BA10" t="str">
            <v>GABRIEL LA CRUZ PAZ</v>
          </cell>
          <cell r="BB10" t="str">
            <v>GABRIEL LA CRUZ PAZ</v>
          </cell>
          <cell r="BC10" t="str">
            <v>No</v>
          </cell>
          <cell r="BD10" t="str">
            <v/>
          </cell>
          <cell r="BE10" t="str">
            <v/>
          </cell>
          <cell r="BG10" t="str">
            <v xml:space="preserve"> </v>
          </cell>
          <cell r="BH10" t="str">
            <v/>
          </cell>
          <cell r="BI10" t="str">
            <v>CALLE ALONSO BRICEÑO N°195, DPTO 601</v>
          </cell>
          <cell r="BJ10" t="str">
            <v>SANTIAGO DE SURCO</v>
          </cell>
        </row>
        <row r="11">
          <cell r="B11" t="str">
            <v/>
          </cell>
          <cell r="C11">
            <v>43</v>
          </cell>
          <cell r="D11" t="str">
            <v/>
          </cell>
          <cell r="E11" t="str">
            <v>CD</v>
          </cell>
          <cell r="H11">
            <v>8</v>
          </cell>
          <cell r="I11">
            <v>44802</v>
          </cell>
          <cell r="J11" t="str">
            <v>No</v>
          </cell>
          <cell r="K11" t="str">
            <v xml:space="preserve">  -</v>
          </cell>
          <cell r="L11" t="str">
            <v/>
          </cell>
          <cell r="M11">
            <v>43</v>
          </cell>
          <cell r="N11" t="str">
            <v/>
          </cell>
          <cell r="O11" t="str">
            <v>Si</v>
          </cell>
          <cell r="P11" t="str">
            <v>CRISTIAN JORGE TRUJILLO BAZAN</v>
          </cell>
          <cell r="Q11" t="str">
            <v>42057206</v>
          </cell>
          <cell r="R11" t="str">
            <v/>
          </cell>
          <cell r="S11">
            <v>44808</v>
          </cell>
          <cell r="T11">
            <v>44808</v>
          </cell>
          <cell r="V11">
            <v>44808</v>
          </cell>
          <cell r="W11" t="b">
            <v>0</v>
          </cell>
          <cell r="X11" t="str">
            <v>S/</v>
          </cell>
          <cell r="Y11">
            <v>43000</v>
          </cell>
          <cell r="Z11">
            <v>0</v>
          </cell>
          <cell r="AA11">
            <v>43000</v>
          </cell>
          <cell r="AB11">
            <v>0</v>
          </cell>
          <cell r="AC11" t="b">
            <v>1</v>
          </cell>
          <cell r="AD11" t="str">
            <v/>
          </cell>
          <cell r="AE11">
            <v>12</v>
          </cell>
          <cell r="AF11">
            <v>0</v>
          </cell>
          <cell r="AG11">
            <v>12</v>
          </cell>
          <cell r="AH11" t="str">
            <v>CREDITO DIRECTO</v>
          </cell>
          <cell r="AI11" t="str">
            <v>CREDITO DIRECTO</v>
          </cell>
          <cell r="AJ11">
            <v>1000</v>
          </cell>
          <cell r="AK11">
            <v>4000</v>
          </cell>
          <cell r="AL11">
            <v>39000</v>
          </cell>
          <cell r="AM11">
            <v>0</v>
          </cell>
          <cell r="AN11">
            <v>0</v>
          </cell>
          <cell r="AO11">
            <v>1000</v>
          </cell>
          <cell r="AP11" t="str">
            <v/>
          </cell>
          <cell r="AQ11" t="str">
            <v/>
          </cell>
          <cell r="AR11" t="str">
            <v>BRANDING CASETA DE VENTAS</v>
          </cell>
          <cell r="AS11" t="str">
            <v xml:space="preserve">SALA DE VENTA </v>
          </cell>
          <cell r="AT11">
            <v>44808</v>
          </cell>
          <cell r="AU11" t="str">
            <v/>
          </cell>
          <cell r="AV11">
            <v>44838</v>
          </cell>
          <cell r="AW11" t="str">
            <v/>
          </cell>
          <cell r="AX11" t="str">
            <v/>
          </cell>
          <cell r="AY11" t="str">
            <v>Si</v>
          </cell>
          <cell r="AZ11" t="str">
            <v>CRISTIAN JORGE TRUJILLO BAZAN</v>
          </cell>
          <cell r="BA11" t="str">
            <v>GABRIEL LA CRUZ PAZ</v>
          </cell>
          <cell r="BB11" t="str">
            <v>GABRIEL LA CRUZ PAZ</v>
          </cell>
          <cell r="BC11" t="str">
            <v>No</v>
          </cell>
          <cell r="BD11" t="str">
            <v/>
          </cell>
          <cell r="BE11" t="str">
            <v/>
          </cell>
          <cell r="BG11" t="str">
            <v xml:space="preserve"> </v>
          </cell>
          <cell r="BH11" t="str">
            <v/>
          </cell>
          <cell r="BI11" t="str">
            <v>AV. MANUEL CIPRIANO DULANTO N° 1275, DPTO. 1903</v>
          </cell>
          <cell r="BJ11" t="str">
            <v>PUEBLO LIBRE</v>
          </cell>
        </row>
        <row r="12">
          <cell r="B12">
            <v>1505</v>
          </cell>
          <cell r="C12" t="str">
            <v/>
          </cell>
          <cell r="D12" t="str">
            <v/>
          </cell>
          <cell r="E12" t="str">
            <v>CH</v>
          </cell>
          <cell r="H12">
            <v>9</v>
          </cell>
          <cell r="I12">
            <v>44802</v>
          </cell>
          <cell r="J12" t="str">
            <v>No</v>
          </cell>
          <cell r="K12" t="str">
            <v xml:space="preserve"> </v>
          </cell>
          <cell r="L12">
            <v>1505</v>
          </cell>
          <cell r="M12" t="str">
            <v/>
          </cell>
          <cell r="N12" t="str">
            <v/>
          </cell>
          <cell r="O12" t="str">
            <v>Si</v>
          </cell>
          <cell r="P12" t="str">
            <v>CRISTIAN JORGE TRUJILLO BAZAN</v>
          </cell>
          <cell r="Q12" t="str">
            <v>42057206</v>
          </cell>
          <cell r="R12" t="str">
            <v/>
          </cell>
          <cell r="S12">
            <v>44808</v>
          </cell>
          <cell r="T12">
            <v>44808</v>
          </cell>
          <cell r="V12">
            <v>44808</v>
          </cell>
          <cell r="W12" t="b">
            <v>0</v>
          </cell>
          <cell r="X12" t="str">
            <v>S/</v>
          </cell>
          <cell r="Y12">
            <v>325000</v>
          </cell>
          <cell r="Z12">
            <v>325000</v>
          </cell>
          <cell r="AA12">
            <v>0</v>
          </cell>
          <cell r="AB12">
            <v>0</v>
          </cell>
          <cell r="AC12" t="b">
            <v>1</v>
          </cell>
          <cell r="AD12">
            <v>0</v>
          </cell>
          <cell r="AE12">
            <v>52.4</v>
          </cell>
          <cell r="AF12">
            <v>0</v>
          </cell>
          <cell r="AG12">
            <v>52.4</v>
          </cell>
          <cell r="AH12" t="str">
            <v>MIVIVIENDA</v>
          </cell>
          <cell r="AI12" t="str">
            <v>BANCO DE CREDITO</v>
          </cell>
          <cell r="AJ12">
            <v>1500</v>
          </cell>
          <cell r="AK12">
            <v>32500</v>
          </cell>
          <cell r="AL12">
            <v>292500</v>
          </cell>
          <cell r="AM12">
            <v>0</v>
          </cell>
          <cell r="AN12">
            <v>0</v>
          </cell>
          <cell r="AO12">
            <v>1500</v>
          </cell>
          <cell r="AP12" t="str">
            <v/>
          </cell>
          <cell r="AQ12" t="str">
            <v/>
          </cell>
          <cell r="AR12" t="str">
            <v>BRANDING CASETA DE VENTAS</v>
          </cell>
          <cell r="AS12" t="str">
            <v xml:space="preserve">SALA DE VENTA </v>
          </cell>
          <cell r="AT12">
            <v>44808</v>
          </cell>
          <cell r="AU12" t="str">
            <v/>
          </cell>
          <cell r="AV12">
            <v>45230</v>
          </cell>
          <cell r="AW12" t="str">
            <v/>
          </cell>
          <cell r="AX12" t="str">
            <v/>
          </cell>
          <cell r="AY12" t="str">
            <v>Si</v>
          </cell>
          <cell r="AZ12" t="str">
            <v>CRISTIAN JORGE TRUJILLO BAZAN</v>
          </cell>
          <cell r="BA12" t="str">
            <v>GABRIEL LA CRUZ PAZ</v>
          </cell>
          <cell r="BB12" t="str">
            <v>GABRIEL LA CRUZ PAZ</v>
          </cell>
          <cell r="BC12" t="str">
            <v>No</v>
          </cell>
          <cell r="BD12" t="str">
            <v/>
          </cell>
          <cell r="BE12" t="str">
            <v/>
          </cell>
          <cell r="BG12" t="str">
            <v xml:space="preserve"> </v>
          </cell>
          <cell r="BH12" t="str">
            <v/>
          </cell>
          <cell r="BI12" t="str">
            <v>AV. MANUEL CIPRIANO DULANTO N° 1275, DPTO. 1903</v>
          </cell>
          <cell r="BJ12" t="str">
            <v>PUEBLO LIBRE</v>
          </cell>
        </row>
        <row r="13">
          <cell r="B13">
            <v>0</v>
          </cell>
          <cell r="C13">
            <v>0</v>
          </cell>
          <cell r="D13">
            <v>0</v>
          </cell>
          <cell r="E13" t="str">
            <v>CH</v>
          </cell>
        </row>
        <row r="14">
          <cell r="B14">
            <v>0</v>
          </cell>
          <cell r="C14">
            <v>0</v>
          </cell>
          <cell r="D14">
            <v>0</v>
          </cell>
          <cell r="E14" t="str">
            <v>CH</v>
          </cell>
        </row>
        <row r="15">
          <cell r="B15">
            <v>0</v>
          </cell>
          <cell r="C15">
            <v>0</v>
          </cell>
          <cell r="D15">
            <v>0</v>
          </cell>
          <cell r="E15" t="str">
            <v>CH</v>
          </cell>
        </row>
        <row r="16">
          <cell r="B16">
            <v>0</v>
          </cell>
          <cell r="C16">
            <v>0</v>
          </cell>
          <cell r="D16">
            <v>0</v>
          </cell>
          <cell r="E16" t="str">
            <v>CH</v>
          </cell>
        </row>
        <row r="17">
          <cell r="B17">
            <v>0</v>
          </cell>
          <cell r="C17">
            <v>0</v>
          </cell>
          <cell r="D17">
            <v>0</v>
          </cell>
          <cell r="E17" t="str">
            <v>CH</v>
          </cell>
        </row>
        <row r="18">
          <cell r="B18">
            <v>0</v>
          </cell>
          <cell r="C18">
            <v>0</v>
          </cell>
          <cell r="D18">
            <v>0</v>
          </cell>
          <cell r="E18" t="str">
            <v>CH</v>
          </cell>
        </row>
        <row r="19">
          <cell r="B19">
            <v>0</v>
          </cell>
          <cell r="C19">
            <v>0</v>
          </cell>
          <cell r="D19">
            <v>0</v>
          </cell>
          <cell r="E19" t="str">
            <v>CH</v>
          </cell>
        </row>
        <row r="20">
          <cell r="B20">
            <v>0</v>
          </cell>
          <cell r="C20">
            <v>0</v>
          </cell>
          <cell r="D20">
            <v>0</v>
          </cell>
          <cell r="E20" t="str">
            <v>CH</v>
          </cell>
        </row>
        <row r="21">
          <cell r="B21">
            <v>0</v>
          </cell>
          <cell r="C21">
            <v>0</v>
          </cell>
          <cell r="D21">
            <v>0</v>
          </cell>
          <cell r="E21" t="str">
            <v>CH</v>
          </cell>
        </row>
        <row r="22">
          <cell r="B22">
            <v>0</v>
          </cell>
          <cell r="C22">
            <v>0</v>
          </cell>
          <cell r="D22">
            <v>0</v>
          </cell>
          <cell r="E22" t="str">
            <v>CH</v>
          </cell>
        </row>
        <row r="23">
          <cell r="B23">
            <v>0</v>
          </cell>
          <cell r="C23">
            <v>0</v>
          </cell>
          <cell r="D23">
            <v>0</v>
          </cell>
          <cell r="E23" t="str">
            <v>CH</v>
          </cell>
        </row>
        <row r="24">
          <cell r="B24">
            <v>0</v>
          </cell>
          <cell r="C24">
            <v>0</v>
          </cell>
          <cell r="D24">
            <v>0</v>
          </cell>
          <cell r="E24" t="str">
            <v>CH</v>
          </cell>
        </row>
        <row r="25">
          <cell r="B25">
            <v>0</v>
          </cell>
          <cell r="C25">
            <v>0</v>
          </cell>
          <cell r="D25">
            <v>0</v>
          </cell>
          <cell r="E25" t="str">
            <v>CH</v>
          </cell>
        </row>
        <row r="26">
          <cell r="B26">
            <v>0</v>
          </cell>
          <cell r="C26">
            <v>0</v>
          </cell>
          <cell r="D26">
            <v>0</v>
          </cell>
          <cell r="E26" t="str">
            <v>CH</v>
          </cell>
        </row>
        <row r="27">
          <cell r="B27">
            <v>0</v>
          </cell>
          <cell r="C27">
            <v>0</v>
          </cell>
          <cell r="D27">
            <v>0</v>
          </cell>
          <cell r="E27" t="str">
            <v>CH</v>
          </cell>
        </row>
        <row r="28">
          <cell r="B28">
            <v>0</v>
          </cell>
          <cell r="C28">
            <v>0</v>
          </cell>
          <cell r="D28">
            <v>0</v>
          </cell>
          <cell r="E28" t="str">
            <v>CH</v>
          </cell>
        </row>
        <row r="29">
          <cell r="B29">
            <v>0</v>
          </cell>
          <cell r="C29">
            <v>0</v>
          </cell>
          <cell r="D29">
            <v>0</v>
          </cell>
          <cell r="E29" t="str">
            <v>CH</v>
          </cell>
        </row>
        <row r="30">
          <cell r="B30">
            <v>0</v>
          </cell>
          <cell r="C30">
            <v>0</v>
          </cell>
          <cell r="D30">
            <v>0</v>
          </cell>
          <cell r="E30" t="str">
            <v>CH</v>
          </cell>
        </row>
        <row r="31">
          <cell r="B31">
            <v>0</v>
          </cell>
          <cell r="C31">
            <v>0</v>
          </cell>
          <cell r="D31">
            <v>0</v>
          </cell>
          <cell r="E31" t="str">
            <v>CH</v>
          </cell>
        </row>
        <row r="32">
          <cell r="B32">
            <v>0</v>
          </cell>
          <cell r="C32">
            <v>0</v>
          </cell>
          <cell r="D32">
            <v>0</v>
          </cell>
          <cell r="E32" t="str">
            <v>CH</v>
          </cell>
        </row>
        <row r="33">
          <cell r="B33">
            <v>0</v>
          </cell>
          <cell r="C33">
            <v>0</v>
          </cell>
          <cell r="D33">
            <v>0</v>
          </cell>
          <cell r="E33" t="str">
            <v>CH</v>
          </cell>
        </row>
        <row r="34">
          <cell r="B34">
            <v>0</v>
          </cell>
          <cell r="C34">
            <v>0</v>
          </cell>
          <cell r="D34">
            <v>0</v>
          </cell>
          <cell r="E34" t="str">
            <v>CH</v>
          </cell>
        </row>
        <row r="35">
          <cell r="B35">
            <v>0</v>
          </cell>
          <cell r="C35">
            <v>0</v>
          </cell>
          <cell r="D35">
            <v>0</v>
          </cell>
          <cell r="E35" t="str">
            <v>CH</v>
          </cell>
        </row>
        <row r="36">
          <cell r="B36">
            <v>0</v>
          </cell>
          <cell r="C36">
            <v>0</v>
          </cell>
          <cell r="D36">
            <v>0</v>
          </cell>
          <cell r="E36" t="str">
            <v>CH</v>
          </cell>
        </row>
        <row r="37">
          <cell r="B37">
            <v>0</v>
          </cell>
          <cell r="C37">
            <v>0</v>
          </cell>
          <cell r="D37">
            <v>0</v>
          </cell>
          <cell r="E37" t="str">
            <v>CH</v>
          </cell>
        </row>
        <row r="38">
          <cell r="B38">
            <v>0</v>
          </cell>
          <cell r="C38">
            <v>0</v>
          </cell>
          <cell r="D38">
            <v>0</v>
          </cell>
          <cell r="E38" t="str">
            <v>CH</v>
          </cell>
        </row>
        <row r="39">
          <cell r="B39">
            <v>0</v>
          </cell>
          <cell r="C39">
            <v>0</v>
          </cell>
          <cell r="D39">
            <v>0</v>
          </cell>
          <cell r="E39" t="str">
            <v>CH</v>
          </cell>
        </row>
        <row r="40">
          <cell r="B40">
            <v>0</v>
          </cell>
          <cell r="C40">
            <v>0</v>
          </cell>
          <cell r="D40">
            <v>0</v>
          </cell>
          <cell r="E40" t="str">
            <v>CH</v>
          </cell>
        </row>
        <row r="41">
          <cell r="B41">
            <v>0</v>
          </cell>
          <cell r="C41">
            <v>0</v>
          </cell>
          <cell r="D41">
            <v>0</v>
          </cell>
          <cell r="E41" t="str">
            <v>CH</v>
          </cell>
        </row>
        <row r="42">
          <cell r="B42">
            <v>0</v>
          </cell>
          <cell r="C42">
            <v>0</v>
          </cell>
          <cell r="D42">
            <v>0</v>
          </cell>
          <cell r="E42" t="str">
            <v>CH</v>
          </cell>
        </row>
        <row r="43">
          <cell r="B43">
            <v>0</v>
          </cell>
          <cell r="C43">
            <v>0</v>
          </cell>
          <cell r="D43">
            <v>0</v>
          </cell>
          <cell r="E43" t="str">
            <v>CH</v>
          </cell>
        </row>
        <row r="44">
          <cell r="B44">
            <v>0</v>
          </cell>
          <cell r="C44">
            <v>0</v>
          </cell>
          <cell r="D44">
            <v>0</v>
          </cell>
          <cell r="E44" t="str">
            <v>CH</v>
          </cell>
        </row>
        <row r="45">
          <cell r="B45">
            <v>0</v>
          </cell>
          <cell r="C45">
            <v>0</v>
          </cell>
          <cell r="D45">
            <v>0</v>
          </cell>
          <cell r="E45" t="str">
            <v>CH</v>
          </cell>
        </row>
        <row r="46">
          <cell r="B46">
            <v>0</v>
          </cell>
          <cell r="C46">
            <v>0</v>
          </cell>
          <cell r="D46">
            <v>0</v>
          </cell>
          <cell r="E46" t="str">
            <v>CH</v>
          </cell>
        </row>
        <row r="47">
          <cell r="B47">
            <v>0</v>
          </cell>
          <cell r="C47">
            <v>0</v>
          </cell>
          <cell r="D47">
            <v>0</v>
          </cell>
          <cell r="E47" t="str">
            <v>CH</v>
          </cell>
        </row>
        <row r="48">
          <cell r="B48">
            <v>0</v>
          </cell>
          <cell r="C48">
            <v>0</v>
          </cell>
          <cell r="D48">
            <v>0</v>
          </cell>
          <cell r="E48" t="str">
            <v>CH</v>
          </cell>
        </row>
        <row r="49">
          <cell r="B49">
            <v>0</v>
          </cell>
          <cell r="C49">
            <v>0</v>
          </cell>
          <cell r="D49">
            <v>0</v>
          </cell>
          <cell r="E49" t="str">
            <v>CH</v>
          </cell>
        </row>
        <row r="50">
          <cell r="B50">
            <v>0</v>
          </cell>
          <cell r="C50">
            <v>0</v>
          </cell>
          <cell r="D50">
            <v>0</v>
          </cell>
          <cell r="E50" t="str">
            <v>CH</v>
          </cell>
        </row>
        <row r="51">
          <cell r="B51">
            <v>0</v>
          </cell>
          <cell r="C51">
            <v>0</v>
          </cell>
          <cell r="D51">
            <v>0</v>
          </cell>
          <cell r="E51" t="str">
            <v>CH</v>
          </cell>
        </row>
        <row r="52">
          <cell r="B52">
            <v>0</v>
          </cell>
          <cell r="C52">
            <v>0</v>
          </cell>
          <cell r="D52">
            <v>0</v>
          </cell>
          <cell r="E52" t="str">
            <v>CH</v>
          </cell>
        </row>
        <row r="53">
          <cell r="B53">
            <v>0</v>
          </cell>
          <cell r="C53">
            <v>0</v>
          </cell>
          <cell r="D53">
            <v>0</v>
          </cell>
          <cell r="E53" t="str">
            <v>CH</v>
          </cell>
        </row>
        <row r="54">
          <cell r="B54">
            <v>0</v>
          </cell>
          <cell r="C54">
            <v>0</v>
          </cell>
          <cell r="D54">
            <v>0</v>
          </cell>
          <cell r="E54" t="str">
            <v>CH</v>
          </cell>
        </row>
        <row r="55">
          <cell r="B55">
            <v>0</v>
          </cell>
          <cell r="C55">
            <v>0</v>
          </cell>
          <cell r="D55">
            <v>0</v>
          </cell>
          <cell r="E55" t="str">
            <v>CH</v>
          </cell>
        </row>
        <row r="56">
          <cell r="B56">
            <v>0</v>
          </cell>
          <cell r="C56">
            <v>0</v>
          </cell>
          <cell r="D56">
            <v>0</v>
          </cell>
          <cell r="E56" t="str">
            <v>CH</v>
          </cell>
        </row>
        <row r="57">
          <cell r="B57">
            <v>0</v>
          </cell>
          <cell r="C57">
            <v>0</v>
          </cell>
          <cell r="D57">
            <v>0</v>
          </cell>
          <cell r="E57" t="str">
            <v>CH</v>
          </cell>
        </row>
        <row r="58">
          <cell r="B58">
            <v>0</v>
          </cell>
          <cell r="C58">
            <v>0</v>
          </cell>
          <cell r="D58">
            <v>0</v>
          </cell>
          <cell r="E58" t="str">
            <v>CH</v>
          </cell>
        </row>
        <row r="59">
          <cell r="B59">
            <v>0</v>
          </cell>
          <cell r="C59">
            <v>0</v>
          </cell>
          <cell r="D59">
            <v>0</v>
          </cell>
          <cell r="E59" t="str">
            <v>CH</v>
          </cell>
        </row>
        <row r="60">
          <cell r="B60">
            <v>0</v>
          </cell>
          <cell r="C60">
            <v>0</v>
          </cell>
          <cell r="D60">
            <v>0</v>
          </cell>
          <cell r="E60" t="str">
            <v>CH</v>
          </cell>
        </row>
        <row r="61">
          <cell r="B61">
            <v>0</v>
          </cell>
          <cell r="C61">
            <v>0</v>
          </cell>
          <cell r="D61">
            <v>0</v>
          </cell>
          <cell r="E61" t="str">
            <v>CH</v>
          </cell>
        </row>
        <row r="62">
          <cell r="B62">
            <v>0</v>
          </cell>
          <cell r="C62">
            <v>0</v>
          </cell>
          <cell r="D62">
            <v>0</v>
          </cell>
          <cell r="E62" t="str">
            <v>CH</v>
          </cell>
        </row>
        <row r="63">
          <cell r="B63">
            <v>0</v>
          </cell>
          <cell r="C63">
            <v>0</v>
          </cell>
          <cell r="D63">
            <v>0</v>
          </cell>
          <cell r="E63" t="str">
            <v>CH</v>
          </cell>
        </row>
        <row r="64">
          <cell r="B64">
            <v>0</v>
          </cell>
          <cell r="C64">
            <v>0</v>
          </cell>
          <cell r="D64">
            <v>0</v>
          </cell>
          <cell r="E64" t="str">
            <v>CH</v>
          </cell>
        </row>
        <row r="65">
          <cell r="B65">
            <v>0</v>
          </cell>
          <cell r="C65">
            <v>0</v>
          </cell>
          <cell r="D65">
            <v>0</v>
          </cell>
          <cell r="E65" t="str">
            <v>CH</v>
          </cell>
        </row>
        <row r="66">
          <cell r="B66">
            <v>0</v>
          </cell>
          <cell r="C66">
            <v>0</v>
          </cell>
          <cell r="D66">
            <v>0</v>
          </cell>
          <cell r="E66" t="str">
            <v>CH</v>
          </cell>
        </row>
        <row r="67">
          <cell r="B67">
            <v>0</v>
          </cell>
          <cell r="C67">
            <v>0</v>
          </cell>
          <cell r="D67">
            <v>0</v>
          </cell>
          <cell r="E67" t="str">
            <v>CH</v>
          </cell>
        </row>
        <row r="68">
          <cell r="B68">
            <v>0</v>
          </cell>
          <cell r="C68">
            <v>0</v>
          </cell>
          <cell r="D68">
            <v>0</v>
          </cell>
          <cell r="E68" t="str">
            <v>CH</v>
          </cell>
        </row>
        <row r="69">
          <cell r="B69">
            <v>0</v>
          </cell>
          <cell r="C69">
            <v>0</v>
          </cell>
          <cell r="D69">
            <v>0</v>
          </cell>
          <cell r="E69" t="str">
            <v>CH</v>
          </cell>
        </row>
        <row r="70">
          <cell r="B70">
            <v>0</v>
          </cell>
          <cell r="C70">
            <v>0</v>
          </cell>
          <cell r="D70">
            <v>0</v>
          </cell>
          <cell r="E70" t="str">
            <v>CH</v>
          </cell>
        </row>
        <row r="71">
          <cell r="B71">
            <v>0</v>
          </cell>
          <cell r="C71">
            <v>0</v>
          </cell>
          <cell r="D71">
            <v>0</v>
          </cell>
          <cell r="E71" t="str">
            <v>CH</v>
          </cell>
        </row>
        <row r="72">
          <cell r="B72">
            <v>0</v>
          </cell>
          <cell r="C72">
            <v>0</v>
          </cell>
          <cell r="D72">
            <v>0</v>
          </cell>
          <cell r="E72" t="str">
            <v>CH</v>
          </cell>
        </row>
        <row r="73">
          <cell r="B73">
            <v>0</v>
          </cell>
          <cell r="C73">
            <v>0</v>
          </cell>
          <cell r="D73">
            <v>0</v>
          </cell>
          <cell r="E73" t="str">
            <v>CH</v>
          </cell>
        </row>
        <row r="74">
          <cell r="B74">
            <v>0</v>
          </cell>
          <cell r="C74">
            <v>0</v>
          </cell>
          <cell r="D74">
            <v>0</v>
          </cell>
          <cell r="E74" t="str">
            <v>CH</v>
          </cell>
        </row>
        <row r="75">
          <cell r="B75">
            <v>0</v>
          </cell>
          <cell r="C75">
            <v>0</v>
          </cell>
          <cell r="D75">
            <v>0</v>
          </cell>
          <cell r="E75" t="str">
            <v>CH</v>
          </cell>
        </row>
        <row r="76">
          <cell r="B76">
            <v>0</v>
          </cell>
          <cell r="C76">
            <v>0</v>
          </cell>
          <cell r="D76">
            <v>0</v>
          </cell>
          <cell r="E76" t="str">
            <v>CH</v>
          </cell>
        </row>
        <row r="77">
          <cell r="B77">
            <v>0</v>
          </cell>
          <cell r="C77">
            <v>0</v>
          </cell>
          <cell r="D77">
            <v>0</v>
          </cell>
          <cell r="E77" t="str">
            <v>CH</v>
          </cell>
        </row>
        <row r="78">
          <cell r="B78">
            <v>0</v>
          </cell>
          <cell r="C78">
            <v>0</v>
          </cell>
          <cell r="D78">
            <v>0</v>
          </cell>
          <cell r="E78" t="str">
            <v>CH</v>
          </cell>
        </row>
        <row r="79">
          <cell r="B79">
            <v>0</v>
          </cell>
          <cell r="C79">
            <v>0</v>
          </cell>
          <cell r="D79">
            <v>0</v>
          </cell>
          <cell r="E79" t="str">
            <v>CH</v>
          </cell>
        </row>
        <row r="80">
          <cell r="B80">
            <v>0</v>
          </cell>
          <cell r="C80">
            <v>0</v>
          </cell>
          <cell r="D80">
            <v>0</v>
          </cell>
          <cell r="E80" t="str">
            <v>CH</v>
          </cell>
        </row>
        <row r="81">
          <cell r="B81">
            <v>0</v>
          </cell>
          <cell r="C81">
            <v>0</v>
          </cell>
          <cell r="D81">
            <v>0</v>
          </cell>
          <cell r="E81" t="str">
            <v>CH</v>
          </cell>
        </row>
        <row r="82">
          <cell r="B82">
            <v>0</v>
          </cell>
          <cell r="C82">
            <v>0</v>
          </cell>
          <cell r="D82">
            <v>0</v>
          </cell>
          <cell r="E82" t="str">
            <v>CH</v>
          </cell>
        </row>
        <row r="83">
          <cell r="B83">
            <v>0</v>
          </cell>
          <cell r="C83">
            <v>0</v>
          </cell>
          <cell r="D83">
            <v>0</v>
          </cell>
          <cell r="E83" t="str">
            <v>CH</v>
          </cell>
        </row>
        <row r="84">
          <cell r="B84">
            <v>0</v>
          </cell>
          <cell r="C84">
            <v>0</v>
          </cell>
          <cell r="D84">
            <v>0</v>
          </cell>
          <cell r="E84" t="str">
            <v>CH</v>
          </cell>
        </row>
        <row r="85">
          <cell r="B85">
            <v>0</v>
          </cell>
          <cell r="C85">
            <v>0</v>
          </cell>
          <cell r="D85">
            <v>0</v>
          </cell>
          <cell r="E85" t="str">
            <v>CH</v>
          </cell>
        </row>
        <row r="86">
          <cell r="B86">
            <v>0</v>
          </cell>
          <cell r="C86">
            <v>0</v>
          </cell>
          <cell r="D86">
            <v>0</v>
          </cell>
          <cell r="E86" t="str">
            <v>CH</v>
          </cell>
        </row>
        <row r="87">
          <cell r="B87">
            <v>0</v>
          </cell>
          <cell r="C87">
            <v>0</v>
          </cell>
          <cell r="D87">
            <v>0</v>
          </cell>
          <cell r="E87" t="str">
            <v>CH</v>
          </cell>
        </row>
        <row r="88">
          <cell r="B88">
            <v>0</v>
          </cell>
          <cell r="C88">
            <v>0</v>
          </cell>
          <cell r="D88">
            <v>0</v>
          </cell>
          <cell r="E88" t="str">
            <v>CH</v>
          </cell>
        </row>
        <row r="89">
          <cell r="B89">
            <v>0</v>
          </cell>
          <cell r="C89">
            <v>0</v>
          </cell>
          <cell r="D89">
            <v>0</v>
          </cell>
          <cell r="E89" t="str">
            <v>CH</v>
          </cell>
        </row>
        <row r="90">
          <cell r="B90">
            <v>0</v>
          </cell>
          <cell r="C90">
            <v>0</v>
          </cell>
          <cell r="D90">
            <v>0</v>
          </cell>
          <cell r="E90" t="str">
            <v>CH</v>
          </cell>
        </row>
        <row r="91">
          <cell r="B91">
            <v>0</v>
          </cell>
          <cell r="C91">
            <v>0</v>
          </cell>
          <cell r="D91">
            <v>0</v>
          </cell>
          <cell r="E91" t="str">
            <v>CH</v>
          </cell>
        </row>
        <row r="92">
          <cell r="B92">
            <v>0</v>
          </cell>
          <cell r="C92">
            <v>0</v>
          </cell>
          <cell r="D92">
            <v>0</v>
          </cell>
          <cell r="E92" t="str">
            <v>CH</v>
          </cell>
        </row>
        <row r="93">
          <cell r="B93">
            <v>0</v>
          </cell>
          <cell r="C93">
            <v>0</v>
          </cell>
          <cell r="D93">
            <v>0</v>
          </cell>
          <cell r="E93" t="str">
            <v>CH</v>
          </cell>
        </row>
        <row r="94">
          <cell r="B94">
            <v>0</v>
          </cell>
          <cell r="C94">
            <v>0</v>
          </cell>
          <cell r="D94">
            <v>0</v>
          </cell>
          <cell r="E94" t="str">
            <v>CH</v>
          </cell>
        </row>
        <row r="95">
          <cell r="B95">
            <v>0</v>
          </cell>
          <cell r="C95">
            <v>0</v>
          </cell>
          <cell r="D95">
            <v>0</v>
          </cell>
          <cell r="E95" t="str">
            <v>CH</v>
          </cell>
        </row>
        <row r="96">
          <cell r="B96">
            <v>0</v>
          </cell>
          <cell r="C96">
            <v>0</v>
          </cell>
          <cell r="D96">
            <v>0</v>
          </cell>
          <cell r="E96" t="str">
            <v>CH</v>
          </cell>
        </row>
        <row r="97">
          <cell r="B97">
            <v>0</v>
          </cell>
          <cell r="C97">
            <v>0</v>
          </cell>
          <cell r="D97">
            <v>0</v>
          </cell>
          <cell r="E97" t="str">
            <v>CH</v>
          </cell>
        </row>
        <row r="98">
          <cell r="B98">
            <v>0</v>
          </cell>
          <cell r="C98">
            <v>0</v>
          </cell>
          <cell r="D98">
            <v>0</v>
          </cell>
          <cell r="E98" t="str">
            <v>CH</v>
          </cell>
        </row>
        <row r="99">
          <cell r="B99">
            <v>0</v>
          </cell>
          <cell r="C99">
            <v>0</v>
          </cell>
          <cell r="D99">
            <v>0</v>
          </cell>
          <cell r="E99" t="str">
            <v>CH</v>
          </cell>
        </row>
        <row r="100">
          <cell r="B100">
            <v>0</v>
          </cell>
          <cell r="C100">
            <v>0</v>
          </cell>
          <cell r="D100">
            <v>0</v>
          </cell>
          <cell r="E100" t="str">
            <v>CH</v>
          </cell>
        </row>
        <row r="101">
          <cell r="B101">
            <v>0</v>
          </cell>
          <cell r="C101">
            <v>0</v>
          </cell>
          <cell r="D101">
            <v>0</v>
          </cell>
          <cell r="E101" t="str">
            <v>CH</v>
          </cell>
        </row>
        <row r="102">
          <cell r="B102">
            <v>0</v>
          </cell>
          <cell r="C102">
            <v>0</v>
          </cell>
          <cell r="D102">
            <v>0</v>
          </cell>
          <cell r="E102" t="str">
            <v>CH</v>
          </cell>
        </row>
        <row r="103">
          <cell r="B103">
            <v>0</v>
          </cell>
          <cell r="C103">
            <v>0</v>
          </cell>
          <cell r="D103">
            <v>0</v>
          </cell>
          <cell r="E103" t="str">
            <v>CH</v>
          </cell>
        </row>
        <row r="104">
          <cell r="B104">
            <v>0</v>
          </cell>
          <cell r="C104">
            <v>0</v>
          </cell>
          <cell r="D104">
            <v>0</v>
          </cell>
          <cell r="E104" t="str">
            <v>CH</v>
          </cell>
        </row>
        <row r="105">
          <cell r="B105">
            <v>0</v>
          </cell>
          <cell r="C105">
            <v>0</v>
          </cell>
          <cell r="D105">
            <v>0</v>
          </cell>
          <cell r="E105" t="str">
            <v>CH</v>
          </cell>
        </row>
        <row r="106">
          <cell r="B106">
            <v>0</v>
          </cell>
          <cell r="C106">
            <v>0</v>
          </cell>
          <cell r="D106">
            <v>0</v>
          </cell>
          <cell r="E106" t="str">
            <v>CH</v>
          </cell>
        </row>
        <row r="107">
          <cell r="B107">
            <v>0</v>
          </cell>
          <cell r="C107">
            <v>0</v>
          </cell>
          <cell r="D107">
            <v>0</v>
          </cell>
          <cell r="E107" t="str">
            <v>CH</v>
          </cell>
        </row>
        <row r="108">
          <cell r="B108">
            <v>0</v>
          </cell>
          <cell r="C108">
            <v>0</v>
          </cell>
          <cell r="D108">
            <v>0</v>
          </cell>
          <cell r="E108" t="str">
            <v>CH</v>
          </cell>
        </row>
        <row r="109">
          <cell r="B109">
            <v>0</v>
          </cell>
          <cell r="C109">
            <v>0</v>
          </cell>
          <cell r="D109">
            <v>0</v>
          </cell>
          <cell r="E109" t="str">
            <v>CH</v>
          </cell>
        </row>
        <row r="110">
          <cell r="B110">
            <v>0</v>
          </cell>
          <cell r="C110">
            <v>0</v>
          </cell>
          <cell r="D110">
            <v>0</v>
          </cell>
          <cell r="E110" t="str">
            <v>CH</v>
          </cell>
        </row>
        <row r="111">
          <cell r="B111">
            <v>0</v>
          </cell>
          <cell r="C111">
            <v>0</v>
          </cell>
          <cell r="D111">
            <v>0</v>
          </cell>
          <cell r="E111" t="str">
            <v>CH</v>
          </cell>
        </row>
        <row r="112">
          <cell r="B112">
            <v>0</v>
          </cell>
          <cell r="C112">
            <v>0</v>
          </cell>
          <cell r="D112">
            <v>0</v>
          </cell>
          <cell r="E112" t="str">
            <v>CH</v>
          </cell>
        </row>
        <row r="113">
          <cell r="B113">
            <v>0</v>
          </cell>
          <cell r="C113">
            <v>0</v>
          </cell>
          <cell r="D113">
            <v>0</v>
          </cell>
          <cell r="E113" t="str">
            <v>CH</v>
          </cell>
        </row>
        <row r="114">
          <cell r="B114">
            <v>0</v>
          </cell>
          <cell r="C114">
            <v>0</v>
          </cell>
          <cell r="D114">
            <v>0</v>
          </cell>
          <cell r="E114" t="str">
            <v>CH</v>
          </cell>
        </row>
        <row r="115">
          <cell r="B115">
            <v>0</v>
          </cell>
          <cell r="C115">
            <v>0</v>
          </cell>
          <cell r="D115">
            <v>0</v>
          </cell>
          <cell r="E115" t="str">
            <v>CH</v>
          </cell>
        </row>
        <row r="116">
          <cell r="B116">
            <v>0</v>
          </cell>
          <cell r="C116">
            <v>0</v>
          </cell>
          <cell r="D116">
            <v>0</v>
          </cell>
          <cell r="E116" t="str">
            <v>CH</v>
          </cell>
        </row>
        <row r="117">
          <cell r="B117">
            <v>0</v>
          </cell>
          <cell r="C117">
            <v>0</v>
          </cell>
          <cell r="D117">
            <v>0</v>
          </cell>
          <cell r="E117" t="str">
            <v>CH</v>
          </cell>
        </row>
        <row r="118">
          <cell r="B118">
            <v>0</v>
          </cell>
          <cell r="C118">
            <v>0</v>
          </cell>
          <cell r="D118">
            <v>0</v>
          </cell>
          <cell r="E118" t="str">
            <v>CH</v>
          </cell>
        </row>
        <row r="119">
          <cell r="B119">
            <v>0</v>
          </cell>
          <cell r="C119">
            <v>0</v>
          </cell>
          <cell r="D119">
            <v>0</v>
          </cell>
          <cell r="E119" t="str">
            <v>CH</v>
          </cell>
        </row>
        <row r="120">
          <cell r="B120">
            <v>0</v>
          </cell>
          <cell r="C120">
            <v>0</v>
          </cell>
          <cell r="D120">
            <v>0</v>
          </cell>
          <cell r="E120" t="str">
            <v>CH</v>
          </cell>
        </row>
        <row r="121">
          <cell r="B121">
            <v>0</v>
          </cell>
          <cell r="C121">
            <v>0</v>
          </cell>
          <cell r="D121">
            <v>0</v>
          </cell>
          <cell r="E121" t="str">
            <v>CH</v>
          </cell>
        </row>
      </sheetData>
      <sheetData sheetId="12" refreshError="1"/>
      <sheetData sheetId="13" refreshError="1"/>
      <sheetData sheetId="14" refreshError="1"/>
      <sheetData sheetId="1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751.452189699077" createdVersion="8" refreshedVersion="8" minRefreshableVersion="3" recordCount="273" xr:uid="{61E85D46-C542-4503-8091-67156DA45C1E}">
  <cacheSource type="worksheet">
    <worksheetSource name="Tabla1"/>
  </cacheSource>
  <cacheFields count="3">
    <cacheField name="Tipologia" numFmtId="0">
      <sharedItems count="21">
        <s v="A"/>
        <s v="B"/>
        <s v="C"/>
        <s v="D"/>
        <s v="E"/>
        <s v="F"/>
        <s v="G"/>
        <s v="H"/>
        <s v="I"/>
        <s v="J"/>
        <s v="K"/>
        <s v="L"/>
        <s v="M"/>
        <s v="N"/>
        <s v="O"/>
        <s v="P"/>
        <s v="Q"/>
        <s v="R"/>
        <s v="S"/>
        <s v="T"/>
        <s v="U"/>
      </sharedItems>
    </cacheField>
    <cacheField name="Hito" numFmtId="0">
      <sharedItems containsSemiMixedTypes="0" containsString="0" containsNumber="1" containsInteger="1" minValue="0" maxValue="12" count="13">
        <n v="0"/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Stock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x v="0"/>
    <x v="0"/>
    <n v="3"/>
  </r>
  <r>
    <x v="0"/>
    <x v="1"/>
    <n v="1"/>
  </r>
  <r>
    <x v="0"/>
    <x v="2"/>
    <n v="2"/>
  </r>
  <r>
    <x v="0"/>
    <x v="3"/>
    <n v="3"/>
  </r>
  <r>
    <x v="0"/>
    <x v="4"/>
    <n v="1"/>
  </r>
  <r>
    <x v="0"/>
    <x v="5"/>
    <n v="0"/>
  </r>
  <r>
    <x v="0"/>
    <x v="6"/>
    <n v="0"/>
  </r>
  <r>
    <x v="0"/>
    <x v="7"/>
    <n v="0"/>
  </r>
  <r>
    <x v="0"/>
    <x v="8"/>
    <n v="0"/>
  </r>
  <r>
    <x v="0"/>
    <x v="9"/>
    <n v="0"/>
  </r>
  <r>
    <x v="0"/>
    <x v="10"/>
    <n v="0"/>
  </r>
  <r>
    <x v="0"/>
    <x v="11"/>
    <n v="0"/>
  </r>
  <r>
    <x v="0"/>
    <x v="12"/>
    <n v="0"/>
  </r>
  <r>
    <x v="1"/>
    <x v="0"/>
    <n v="1"/>
  </r>
  <r>
    <x v="1"/>
    <x v="1"/>
    <n v="3"/>
  </r>
  <r>
    <x v="1"/>
    <x v="2"/>
    <n v="3"/>
  </r>
  <r>
    <x v="1"/>
    <x v="3"/>
    <n v="3"/>
  </r>
  <r>
    <x v="1"/>
    <x v="4"/>
    <n v="0"/>
  </r>
  <r>
    <x v="1"/>
    <x v="5"/>
    <n v="0"/>
  </r>
  <r>
    <x v="1"/>
    <x v="6"/>
    <n v="0"/>
  </r>
  <r>
    <x v="1"/>
    <x v="7"/>
    <n v="0"/>
  </r>
  <r>
    <x v="1"/>
    <x v="8"/>
    <n v="0"/>
  </r>
  <r>
    <x v="1"/>
    <x v="9"/>
    <n v="0"/>
  </r>
  <r>
    <x v="1"/>
    <x v="10"/>
    <n v="0"/>
  </r>
  <r>
    <x v="1"/>
    <x v="11"/>
    <n v="0"/>
  </r>
  <r>
    <x v="1"/>
    <x v="12"/>
    <n v="0"/>
  </r>
  <r>
    <x v="2"/>
    <x v="0"/>
    <n v="3"/>
  </r>
  <r>
    <x v="2"/>
    <x v="1"/>
    <n v="3"/>
  </r>
  <r>
    <x v="2"/>
    <x v="2"/>
    <n v="3"/>
  </r>
  <r>
    <x v="2"/>
    <x v="3"/>
    <n v="3"/>
  </r>
  <r>
    <x v="2"/>
    <x v="4"/>
    <n v="0"/>
  </r>
  <r>
    <x v="2"/>
    <x v="5"/>
    <n v="0"/>
  </r>
  <r>
    <x v="2"/>
    <x v="6"/>
    <n v="0"/>
  </r>
  <r>
    <x v="2"/>
    <x v="7"/>
    <n v="0"/>
  </r>
  <r>
    <x v="2"/>
    <x v="8"/>
    <n v="0"/>
  </r>
  <r>
    <x v="2"/>
    <x v="9"/>
    <n v="0"/>
  </r>
  <r>
    <x v="2"/>
    <x v="10"/>
    <n v="0"/>
  </r>
  <r>
    <x v="2"/>
    <x v="11"/>
    <n v="0"/>
  </r>
  <r>
    <x v="2"/>
    <x v="12"/>
    <n v="0"/>
  </r>
  <r>
    <x v="3"/>
    <x v="0"/>
    <n v="3"/>
  </r>
  <r>
    <x v="3"/>
    <x v="1"/>
    <n v="3"/>
  </r>
  <r>
    <x v="3"/>
    <x v="2"/>
    <n v="3"/>
  </r>
  <r>
    <x v="3"/>
    <x v="3"/>
    <n v="3"/>
  </r>
  <r>
    <x v="3"/>
    <x v="4"/>
    <n v="2"/>
  </r>
  <r>
    <x v="3"/>
    <x v="5"/>
    <n v="0"/>
  </r>
  <r>
    <x v="3"/>
    <x v="6"/>
    <n v="0"/>
  </r>
  <r>
    <x v="3"/>
    <x v="7"/>
    <n v="0"/>
  </r>
  <r>
    <x v="3"/>
    <x v="8"/>
    <n v="0"/>
  </r>
  <r>
    <x v="3"/>
    <x v="9"/>
    <n v="0"/>
  </r>
  <r>
    <x v="3"/>
    <x v="10"/>
    <n v="0"/>
  </r>
  <r>
    <x v="3"/>
    <x v="11"/>
    <n v="0"/>
  </r>
  <r>
    <x v="3"/>
    <x v="12"/>
    <n v="0"/>
  </r>
  <r>
    <x v="4"/>
    <x v="0"/>
    <n v="3"/>
  </r>
  <r>
    <x v="4"/>
    <x v="1"/>
    <n v="3"/>
  </r>
  <r>
    <x v="4"/>
    <x v="2"/>
    <n v="3"/>
  </r>
  <r>
    <x v="4"/>
    <x v="3"/>
    <n v="3"/>
  </r>
  <r>
    <x v="4"/>
    <x v="4"/>
    <n v="2"/>
  </r>
  <r>
    <x v="4"/>
    <x v="5"/>
    <n v="0"/>
  </r>
  <r>
    <x v="4"/>
    <x v="6"/>
    <n v="0"/>
  </r>
  <r>
    <x v="4"/>
    <x v="7"/>
    <n v="0"/>
  </r>
  <r>
    <x v="4"/>
    <x v="8"/>
    <n v="0"/>
  </r>
  <r>
    <x v="4"/>
    <x v="9"/>
    <n v="0"/>
  </r>
  <r>
    <x v="4"/>
    <x v="10"/>
    <n v="0"/>
  </r>
  <r>
    <x v="4"/>
    <x v="11"/>
    <n v="0"/>
  </r>
  <r>
    <x v="4"/>
    <x v="12"/>
    <n v="0"/>
  </r>
  <r>
    <x v="5"/>
    <x v="0"/>
    <n v="0"/>
  </r>
  <r>
    <x v="5"/>
    <x v="1"/>
    <n v="0"/>
  </r>
  <r>
    <x v="5"/>
    <x v="2"/>
    <n v="0"/>
  </r>
  <r>
    <x v="5"/>
    <x v="3"/>
    <n v="0"/>
  </r>
  <r>
    <x v="5"/>
    <x v="4"/>
    <n v="0"/>
  </r>
  <r>
    <x v="5"/>
    <x v="5"/>
    <n v="3"/>
  </r>
  <r>
    <x v="5"/>
    <x v="6"/>
    <n v="3"/>
  </r>
  <r>
    <x v="5"/>
    <x v="7"/>
    <n v="0"/>
  </r>
  <r>
    <x v="5"/>
    <x v="8"/>
    <n v="0"/>
  </r>
  <r>
    <x v="5"/>
    <x v="9"/>
    <n v="0"/>
  </r>
  <r>
    <x v="5"/>
    <x v="10"/>
    <n v="0"/>
  </r>
  <r>
    <x v="5"/>
    <x v="11"/>
    <n v="0"/>
  </r>
  <r>
    <x v="5"/>
    <x v="12"/>
    <n v="0"/>
  </r>
  <r>
    <x v="6"/>
    <x v="0"/>
    <n v="3"/>
  </r>
  <r>
    <x v="6"/>
    <x v="1"/>
    <n v="3"/>
  </r>
  <r>
    <x v="6"/>
    <x v="2"/>
    <n v="3"/>
  </r>
  <r>
    <x v="6"/>
    <x v="3"/>
    <n v="3"/>
  </r>
  <r>
    <x v="6"/>
    <x v="4"/>
    <n v="2"/>
  </r>
  <r>
    <x v="6"/>
    <x v="5"/>
    <n v="0"/>
  </r>
  <r>
    <x v="6"/>
    <x v="6"/>
    <n v="0"/>
  </r>
  <r>
    <x v="6"/>
    <x v="7"/>
    <n v="0"/>
  </r>
  <r>
    <x v="6"/>
    <x v="8"/>
    <n v="0"/>
  </r>
  <r>
    <x v="6"/>
    <x v="9"/>
    <n v="0"/>
  </r>
  <r>
    <x v="6"/>
    <x v="10"/>
    <n v="0"/>
  </r>
  <r>
    <x v="6"/>
    <x v="11"/>
    <n v="0"/>
  </r>
  <r>
    <x v="6"/>
    <x v="12"/>
    <n v="0"/>
  </r>
  <r>
    <x v="7"/>
    <x v="0"/>
    <n v="2"/>
  </r>
  <r>
    <x v="7"/>
    <x v="1"/>
    <n v="3"/>
  </r>
  <r>
    <x v="7"/>
    <x v="2"/>
    <n v="3"/>
  </r>
  <r>
    <x v="7"/>
    <x v="3"/>
    <n v="3"/>
  </r>
  <r>
    <x v="7"/>
    <x v="4"/>
    <n v="1"/>
  </r>
  <r>
    <x v="7"/>
    <x v="5"/>
    <n v="0"/>
  </r>
  <r>
    <x v="7"/>
    <x v="6"/>
    <n v="0"/>
  </r>
  <r>
    <x v="7"/>
    <x v="7"/>
    <n v="0"/>
  </r>
  <r>
    <x v="7"/>
    <x v="8"/>
    <n v="0"/>
  </r>
  <r>
    <x v="7"/>
    <x v="9"/>
    <n v="0"/>
  </r>
  <r>
    <x v="7"/>
    <x v="10"/>
    <n v="0"/>
  </r>
  <r>
    <x v="7"/>
    <x v="11"/>
    <n v="0"/>
  </r>
  <r>
    <x v="7"/>
    <x v="12"/>
    <n v="0"/>
  </r>
  <r>
    <x v="8"/>
    <x v="0"/>
    <n v="3"/>
  </r>
  <r>
    <x v="8"/>
    <x v="1"/>
    <n v="3"/>
  </r>
  <r>
    <x v="8"/>
    <x v="2"/>
    <n v="3"/>
  </r>
  <r>
    <x v="8"/>
    <x v="3"/>
    <n v="3"/>
  </r>
  <r>
    <x v="8"/>
    <x v="4"/>
    <n v="1"/>
  </r>
  <r>
    <x v="8"/>
    <x v="5"/>
    <n v="0"/>
  </r>
  <r>
    <x v="8"/>
    <x v="6"/>
    <n v="0"/>
  </r>
  <r>
    <x v="8"/>
    <x v="7"/>
    <n v="0"/>
  </r>
  <r>
    <x v="8"/>
    <x v="8"/>
    <n v="0"/>
  </r>
  <r>
    <x v="8"/>
    <x v="9"/>
    <n v="0"/>
  </r>
  <r>
    <x v="8"/>
    <x v="10"/>
    <n v="0"/>
  </r>
  <r>
    <x v="8"/>
    <x v="11"/>
    <n v="0"/>
  </r>
  <r>
    <x v="8"/>
    <x v="12"/>
    <n v="0"/>
  </r>
  <r>
    <x v="9"/>
    <x v="0"/>
    <n v="1"/>
  </r>
  <r>
    <x v="9"/>
    <x v="1"/>
    <n v="0"/>
  </r>
  <r>
    <x v="9"/>
    <x v="2"/>
    <n v="0"/>
  </r>
  <r>
    <x v="9"/>
    <x v="3"/>
    <n v="0"/>
  </r>
  <r>
    <x v="9"/>
    <x v="4"/>
    <n v="0"/>
  </r>
  <r>
    <x v="9"/>
    <x v="5"/>
    <n v="0"/>
  </r>
  <r>
    <x v="9"/>
    <x v="6"/>
    <n v="0"/>
  </r>
  <r>
    <x v="9"/>
    <x v="7"/>
    <n v="0"/>
  </r>
  <r>
    <x v="9"/>
    <x v="8"/>
    <n v="0"/>
  </r>
  <r>
    <x v="9"/>
    <x v="9"/>
    <n v="0"/>
  </r>
  <r>
    <x v="9"/>
    <x v="10"/>
    <n v="0"/>
  </r>
  <r>
    <x v="9"/>
    <x v="11"/>
    <n v="0"/>
  </r>
  <r>
    <x v="9"/>
    <x v="12"/>
    <n v="0"/>
  </r>
  <r>
    <x v="10"/>
    <x v="0"/>
    <n v="1"/>
  </r>
  <r>
    <x v="10"/>
    <x v="1"/>
    <n v="0"/>
  </r>
  <r>
    <x v="10"/>
    <x v="2"/>
    <n v="0"/>
  </r>
  <r>
    <x v="10"/>
    <x v="3"/>
    <n v="0"/>
  </r>
  <r>
    <x v="10"/>
    <x v="4"/>
    <n v="0"/>
  </r>
  <r>
    <x v="10"/>
    <x v="5"/>
    <n v="0"/>
  </r>
  <r>
    <x v="10"/>
    <x v="6"/>
    <n v="0"/>
  </r>
  <r>
    <x v="10"/>
    <x v="7"/>
    <n v="0"/>
  </r>
  <r>
    <x v="10"/>
    <x v="8"/>
    <n v="0"/>
  </r>
  <r>
    <x v="10"/>
    <x v="9"/>
    <n v="0"/>
  </r>
  <r>
    <x v="10"/>
    <x v="10"/>
    <n v="0"/>
  </r>
  <r>
    <x v="10"/>
    <x v="11"/>
    <n v="0"/>
  </r>
  <r>
    <x v="10"/>
    <x v="12"/>
    <n v="0"/>
  </r>
  <r>
    <x v="11"/>
    <x v="0"/>
    <n v="1"/>
  </r>
  <r>
    <x v="11"/>
    <x v="1"/>
    <n v="0"/>
  </r>
  <r>
    <x v="11"/>
    <x v="2"/>
    <n v="0"/>
  </r>
  <r>
    <x v="11"/>
    <x v="3"/>
    <n v="0"/>
  </r>
  <r>
    <x v="11"/>
    <x v="4"/>
    <n v="0"/>
  </r>
  <r>
    <x v="11"/>
    <x v="5"/>
    <n v="0"/>
  </r>
  <r>
    <x v="11"/>
    <x v="6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2"/>
    <x v="0"/>
    <n v="0"/>
  </r>
  <r>
    <x v="12"/>
    <x v="1"/>
    <n v="0"/>
  </r>
  <r>
    <x v="12"/>
    <x v="2"/>
    <n v="0"/>
  </r>
  <r>
    <x v="12"/>
    <x v="3"/>
    <n v="1"/>
  </r>
  <r>
    <x v="12"/>
    <x v="4"/>
    <n v="0"/>
  </r>
  <r>
    <x v="12"/>
    <x v="5"/>
    <n v="0"/>
  </r>
  <r>
    <x v="12"/>
    <x v="6"/>
    <n v="0"/>
  </r>
  <r>
    <x v="12"/>
    <x v="7"/>
    <n v="0"/>
  </r>
  <r>
    <x v="12"/>
    <x v="8"/>
    <n v="0"/>
  </r>
  <r>
    <x v="12"/>
    <x v="9"/>
    <n v="0"/>
  </r>
  <r>
    <x v="12"/>
    <x v="10"/>
    <n v="0"/>
  </r>
  <r>
    <x v="12"/>
    <x v="11"/>
    <n v="0"/>
  </r>
  <r>
    <x v="12"/>
    <x v="12"/>
    <n v="0"/>
  </r>
  <r>
    <x v="13"/>
    <x v="0"/>
    <n v="1"/>
  </r>
  <r>
    <x v="13"/>
    <x v="1"/>
    <n v="0"/>
  </r>
  <r>
    <x v="13"/>
    <x v="2"/>
    <n v="0"/>
  </r>
  <r>
    <x v="13"/>
    <x v="3"/>
    <n v="0"/>
  </r>
  <r>
    <x v="13"/>
    <x v="4"/>
    <n v="0"/>
  </r>
  <r>
    <x v="13"/>
    <x v="5"/>
    <n v="0"/>
  </r>
  <r>
    <x v="13"/>
    <x v="6"/>
    <n v="0"/>
  </r>
  <r>
    <x v="13"/>
    <x v="7"/>
    <n v="0"/>
  </r>
  <r>
    <x v="13"/>
    <x v="8"/>
    <n v="0"/>
  </r>
  <r>
    <x v="13"/>
    <x v="9"/>
    <n v="0"/>
  </r>
  <r>
    <x v="13"/>
    <x v="10"/>
    <n v="0"/>
  </r>
  <r>
    <x v="13"/>
    <x v="11"/>
    <n v="0"/>
  </r>
  <r>
    <x v="13"/>
    <x v="12"/>
    <n v="0"/>
  </r>
  <r>
    <x v="14"/>
    <x v="0"/>
    <n v="1"/>
  </r>
  <r>
    <x v="14"/>
    <x v="1"/>
    <n v="0"/>
  </r>
  <r>
    <x v="14"/>
    <x v="2"/>
    <n v="0"/>
  </r>
  <r>
    <x v="14"/>
    <x v="3"/>
    <n v="0"/>
  </r>
  <r>
    <x v="14"/>
    <x v="4"/>
    <n v="0"/>
  </r>
  <r>
    <x v="14"/>
    <x v="5"/>
    <n v="0"/>
  </r>
  <r>
    <x v="14"/>
    <x v="6"/>
    <n v="0"/>
  </r>
  <r>
    <x v="14"/>
    <x v="7"/>
    <n v="0"/>
  </r>
  <r>
    <x v="14"/>
    <x v="8"/>
    <n v="0"/>
  </r>
  <r>
    <x v="14"/>
    <x v="9"/>
    <n v="0"/>
  </r>
  <r>
    <x v="14"/>
    <x v="10"/>
    <n v="0"/>
  </r>
  <r>
    <x v="14"/>
    <x v="11"/>
    <n v="0"/>
  </r>
  <r>
    <x v="14"/>
    <x v="12"/>
    <n v="0"/>
  </r>
  <r>
    <x v="15"/>
    <x v="0"/>
    <n v="1"/>
  </r>
  <r>
    <x v="15"/>
    <x v="1"/>
    <n v="0"/>
  </r>
  <r>
    <x v="15"/>
    <x v="2"/>
    <n v="0"/>
  </r>
  <r>
    <x v="15"/>
    <x v="3"/>
    <n v="0"/>
  </r>
  <r>
    <x v="15"/>
    <x v="4"/>
    <n v="0"/>
  </r>
  <r>
    <x v="15"/>
    <x v="5"/>
    <n v="0"/>
  </r>
  <r>
    <x v="15"/>
    <x v="6"/>
    <n v="0"/>
  </r>
  <r>
    <x v="15"/>
    <x v="7"/>
    <n v="0"/>
  </r>
  <r>
    <x v="15"/>
    <x v="8"/>
    <n v="0"/>
  </r>
  <r>
    <x v="15"/>
    <x v="9"/>
    <n v="0"/>
  </r>
  <r>
    <x v="15"/>
    <x v="10"/>
    <n v="0"/>
  </r>
  <r>
    <x v="15"/>
    <x v="11"/>
    <n v="0"/>
  </r>
  <r>
    <x v="15"/>
    <x v="12"/>
    <n v="0"/>
  </r>
  <r>
    <x v="16"/>
    <x v="0"/>
    <n v="1"/>
  </r>
  <r>
    <x v="16"/>
    <x v="1"/>
    <n v="0"/>
  </r>
  <r>
    <x v="16"/>
    <x v="2"/>
    <n v="0"/>
  </r>
  <r>
    <x v="16"/>
    <x v="3"/>
    <n v="0"/>
  </r>
  <r>
    <x v="16"/>
    <x v="4"/>
    <n v="0"/>
  </r>
  <r>
    <x v="16"/>
    <x v="5"/>
    <n v="0"/>
  </r>
  <r>
    <x v="16"/>
    <x v="6"/>
    <n v="0"/>
  </r>
  <r>
    <x v="16"/>
    <x v="7"/>
    <n v="0"/>
  </r>
  <r>
    <x v="16"/>
    <x v="8"/>
    <n v="0"/>
  </r>
  <r>
    <x v="16"/>
    <x v="9"/>
    <n v="0"/>
  </r>
  <r>
    <x v="16"/>
    <x v="10"/>
    <n v="0"/>
  </r>
  <r>
    <x v="16"/>
    <x v="11"/>
    <n v="0"/>
  </r>
  <r>
    <x v="16"/>
    <x v="12"/>
    <n v="0"/>
  </r>
  <r>
    <x v="17"/>
    <x v="0"/>
    <n v="0"/>
  </r>
  <r>
    <x v="17"/>
    <x v="1"/>
    <n v="0"/>
  </r>
  <r>
    <x v="17"/>
    <x v="2"/>
    <n v="0"/>
  </r>
  <r>
    <x v="17"/>
    <x v="3"/>
    <n v="0"/>
  </r>
  <r>
    <x v="17"/>
    <x v="4"/>
    <n v="0"/>
  </r>
  <r>
    <x v="17"/>
    <x v="5"/>
    <n v="0"/>
  </r>
  <r>
    <x v="17"/>
    <x v="6"/>
    <n v="0"/>
  </r>
  <r>
    <x v="17"/>
    <x v="7"/>
    <n v="0"/>
  </r>
  <r>
    <x v="17"/>
    <x v="8"/>
    <n v="0"/>
  </r>
  <r>
    <x v="17"/>
    <x v="9"/>
    <n v="0"/>
  </r>
  <r>
    <x v="17"/>
    <x v="10"/>
    <n v="0"/>
  </r>
  <r>
    <x v="17"/>
    <x v="11"/>
    <n v="0"/>
  </r>
  <r>
    <x v="17"/>
    <x v="12"/>
    <n v="0"/>
  </r>
  <r>
    <x v="18"/>
    <x v="0"/>
    <n v="0"/>
  </r>
  <r>
    <x v="18"/>
    <x v="1"/>
    <n v="0"/>
  </r>
  <r>
    <x v="18"/>
    <x v="2"/>
    <n v="0"/>
  </r>
  <r>
    <x v="18"/>
    <x v="3"/>
    <n v="0"/>
  </r>
  <r>
    <x v="18"/>
    <x v="4"/>
    <n v="0"/>
  </r>
  <r>
    <x v="18"/>
    <x v="5"/>
    <n v="0"/>
  </r>
  <r>
    <x v="18"/>
    <x v="6"/>
    <n v="0"/>
  </r>
  <r>
    <x v="18"/>
    <x v="7"/>
    <n v="0"/>
  </r>
  <r>
    <x v="18"/>
    <x v="8"/>
    <n v="0"/>
  </r>
  <r>
    <x v="18"/>
    <x v="9"/>
    <n v="0"/>
  </r>
  <r>
    <x v="18"/>
    <x v="10"/>
    <n v="0"/>
  </r>
  <r>
    <x v="18"/>
    <x v="11"/>
    <n v="0"/>
  </r>
  <r>
    <x v="18"/>
    <x v="12"/>
    <n v="0"/>
  </r>
  <r>
    <x v="19"/>
    <x v="0"/>
    <n v="0"/>
  </r>
  <r>
    <x v="19"/>
    <x v="1"/>
    <n v="0"/>
  </r>
  <r>
    <x v="19"/>
    <x v="2"/>
    <n v="0"/>
  </r>
  <r>
    <x v="19"/>
    <x v="3"/>
    <n v="0"/>
  </r>
  <r>
    <x v="19"/>
    <x v="4"/>
    <n v="0"/>
  </r>
  <r>
    <x v="19"/>
    <x v="5"/>
    <n v="0"/>
  </r>
  <r>
    <x v="19"/>
    <x v="6"/>
    <n v="0"/>
  </r>
  <r>
    <x v="19"/>
    <x v="7"/>
    <n v="0"/>
  </r>
  <r>
    <x v="19"/>
    <x v="8"/>
    <n v="0"/>
  </r>
  <r>
    <x v="19"/>
    <x v="9"/>
    <n v="0"/>
  </r>
  <r>
    <x v="19"/>
    <x v="10"/>
    <n v="0"/>
  </r>
  <r>
    <x v="19"/>
    <x v="11"/>
    <n v="0"/>
  </r>
  <r>
    <x v="19"/>
    <x v="12"/>
    <n v="0"/>
  </r>
  <r>
    <x v="20"/>
    <x v="0"/>
    <n v="0"/>
  </r>
  <r>
    <x v="20"/>
    <x v="1"/>
    <n v="0"/>
  </r>
  <r>
    <x v="20"/>
    <x v="2"/>
    <n v="0"/>
  </r>
  <r>
    <x v="20"/>
    <x v="3"/>
    <n v="0"/>
  </r>
  <r>
    <x v="20"/>
    <x v="4"/>
    <n v="0"/>
  </r>
  <r>
    <x v="20"/>
    <x v="5"/>
    <n v="0"/>
  </r>
  <r>
    <x v="20"/>
    <x v="6"/>
    <n v="0"/>
  </r>
  <r>
    <x v="20"/>
    <x v="7"/>
    <n v="0"/>
  </r>
  <r>
    <x v="20"/>
    <x v="8"/>
    <n v="0"/>
  </r>
  <r>
    <x v="20"/>
    <x v="9"/>
    <n v="0"/>
  </r>
  <r>
    <x v="20"/>
    <x v="10"/>
    <n v="0"/>
  </r>
  <r>
    <x v="20"/>
    <x v="11"/>
    <n v="0"/>
  </r>
  <r>
    <x v="20"/>
    <x v="1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1FB60-DB5C-4622-90AF-71427AAC7EB1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X26" firstHeaderRow="1" firstDataRow="2" firstDataCol="1"/>
  <pivotFields count="3"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a de Stock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F47287-1F9D-48A7-9FD7-490E868C1757}" name="Tabla1" displayName="Tabla1" ref="A1:C274" totalsRowShown="0">
  <autoFilter ref="A1:C274" xr:uid="{E1F47287-1F9D-48A7-9FD7-490E868C1757}"/>
  <tableColumns count="3">
    <tableColumn id="1" xr3:uid="{343473D0-1D1A-4FCF-BEA9-B2749BF20024}" name="Tipologia"/>
    <tableColumn id="2" xr3:uid="{56955C5E-C17F-4534-B936-BA3B9F596864}" name="Hito"/>
    <tableColumn id="3" xr3:uid="{75DE9BB3-09AF-4B3C-924D-B2DDC5C343BA}" name="Stoc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/>
  </sheetPr>
  <dimension ref="B1:AB179"/>
  <sheetViews>
    <sheetView zoomScale="83" zoomScaleNormal="85" workbookViewId="0">
      <pane xSplit="7" ySplit="3" topLeftCell="I4" activePane="bottomRight" state="frozen"/>
      <selection pane="topRight" activeCell="H1" sqref="H1"/>
      <selection pane="bottomLeft" activeCell="A4" sqref="A4"/>
      <selection pane="bottomRight" activeCell="V1" sqref="V1"/>
    </sheetView>
  </sheetViews>
  <sheetFormatPr baseColWidth="10" defaultColWidth="11.44140625" defaultRowHeight="14.4" outlineLevelRow="1"/>
  <cols>
    <col min="1" max="1" width="5.33203125" customWidth="1"/>
    <col min="2" max="2" width="26.6640625" style="2" bestFit="1" customWidth="1"/>
    <col min="3" max="3" width="2.6640625" customWidth="1"/>
    <col min="4" max="4" width="15.6640625" style="1" customWidth="1"/>
    <col min="5" max="5" width="2.6640625" style="1" hidden="1" customWidth="1"/>
    <col min="6" max="6" width="15.6640625" style="527" hidden="1" customWidth="1"/>
    <col min="7" max="7" width="5" style="527" hidden="1" customWidth="1"/>
    <col min="8" max="8" width="15.6640625" style="527" hidden="1" customWidth="1"/>
    <col min="9" max="9" width="2.6640625" style="1" customWidth="1"/>
    <col min="10" max="10" width="16" style="1" customWidth="1"/>
    <col min="11" max="11" width="2.6640625" style="1" hidden="1" customWidth="1"/>
    <col min="12" max="12" width="16" style="1" hidden="1" customWidth="1"/>
    <col min="13" max="13" width="2.6640625" style="1" customWidth="1"/>
    <col min="14" max="14" width="15.6640625" style="1" customWidth="1"/>
    <col min="15" max="15" width="2.6640625" customWidth="1"/>
    <col min="16" max="16" width="19.5546875" customWidth="1"/>
    <col min="17" max="17" width="11.33203125" customWidth="1"/>
    <col min="18" max="18" width="11.44140625" customWidth="1"/>
    <col min="19" max="19" width="15.33203125" customWidth="1"/>
    <col min="20" max="20" width="16.33203125" customWidth="1"/>
    <col min="21" max="21" width="13.44140625" customWidth="1"/>
    <col min="22" max="22" width="11.44140625" customWidth="1"/>
    <col min="24" max="24" width="17.6640625" bestFit="1" customWidth="1"/>
    <col min="25" max="25" width="16.6640625" bestFit="1" customWidth="1"/>
    <col min="26" max="26" width="14.44140625" bestFit="1" customWidth="1"/>
    <col min="27" max="27" width="13.44140625" bestFit="1" customWidth="1"/>
    <col min="28" max="28" width="14.44140625" bestFit="1" customWidth="1"/>
  </cols>
  <sheetData>
    <row r="1" spans="2:28">
      <c r="B1" s="53"/>
      <c r="R1" s="569" t="s">
        <v>0</v>
      </c>
      <c r="S1" s="569"/>
      <c r="T1" s="569"/>
      <c r="U1" s="569"/>
      <c r="W1" s="569" t="s">
        <v>1</v>
      </c>
      <c r="X1" s="569"/>
      <c r="Y1" s="569"/>
      <c r="Z1" s="569"/>
      <c r="AA1" s="569"/>
      <c r="AB1" s="569"/>
    </row>
    <row r="2" spans="2:28">
      <c r="D2" s="5" t="s">
        <v>2</v>
      </c>
      <c r="F2" s="528" t="s">
        <v>3</v>
      </c>
      <c r="H2" s="528" t="s">
        <v>4</v>
      </c>
      <c r="J2" s="5" t="s">
        <v>5</v>
      </c>
      <c r="L2" s="5" t="s">
        <v>6</v>
      </c>
      <c r="N2" s="5" t="s">
        <v>7</v>
      </c>
      <c r="P2" s="5" t="s">
        <v>8</v>
      </c>
      <c r="Q2" s="50"/>
      <c r="R2" s="4" t="s">
        <v>9</v>
      </c>
      <c r="S2" s="4" t="s">
        <v>10</v>
      </c>
      <c r="T2" s="4" t="s">
        <v>11</v>
      </c>
      <c r="U2" s="4" t="s">
        <v>12</v>
      </c>
      <c r="W2" s="4" t="s">
        <v>9</v>
      </c>
      <c r="X2" s="4" t="s">
        <v>10</v>
      </c>
      <c r="Y2" s="4" t="s">
        <v>11</v>
      </c>
      <c r="Z2" s="4" t="s">
        <v>12</v>
      </c>
      <c r="AA2" s="4" t="s">
        <v>13</v>
      </c>
      <c r="AB2" s="4" t="s">
        <v>14</v>
      </c>
    </row>
    <row r="3" spans="2:28" s="1" customFormat="1" outlineLevel="1">
      <c r="B3" s="1">
        <v>1</v>
      </c>
      <c r="C3" s="1">
        <v>2</v>
      </c>
      <c r="D3" s="1">
        <v>3</v>
      </c>
      <c r="E3" s="1">
        <v>4</v>
      </c>
      <c r="F3" s="527">
        <v>5</v>
      </c>
      <c r="G3" s="527">
        <v>6</v>
      </c>
      <c r="H3" s="527">
        <v>7</v>
      </c>
      <c r="I3" s="1">
        <v>8</v>
      </c>
      <c r="J3" s="1">
        <v>9</v>
      </c>
      <c r="K3" s="1">
        <v>10</v>
      </c>
      <c r="L3" s="1">
        <v>11</v>
      </c>
      <c r="M3" s="1">
        <v>12</v>
      </c>
      <c r="N3" s="1">
        <v>13</v>
      </c>
      <c r="P3" s="41">
        <f ca="1">'Resumen Comparativo'!D4</f>
        <v>50514471.799999997</v>
      </c>
    </row>
    <row r="4" spans="2:28" ht="24.75" customHeight="1">
      <c r="B4" s="408">
        <f>'Resumen Comparativo'!K5</f>
        <v>189499.79999999702</v>
      </c>
      <c r="D4" s="15">
        <f>'Resumen Comparativo'!D19</f>
        <v>6679.1883955050671</v>
      </c>
      <c r="J4" s="1">
        <f ca="1">'Resumen Comparativo'!D11</f>
        <v>2918880</v>
      </c>
      <c r="V4" s="46">
        <f>300/6700</f>
        <v>4.4776119402985072E-2</v>
      </c>
    </row>
    <row r="5" spans="2:28">
      <c r="B5" s="6" t="s">
        <v>15</v>
      </c>
      <c r="D5" s="525">
        <v>6630</v>
      </c>
      <c r="F5" s="529"/>
      <c r="H5" s="529">
        <v>0</v>
      </c>
      <c r="J5" s="525">
        <v>55000</v>
      </c>
      <c r="L5" s="7"/>
      <c r="N5" s="525">
        <v>2000</v>
      </c>
      <c r="P5" s="4"/>
    </row>
    <row r="6" spans="2:28">
      <c r="B6" s="6" t="s">
        <v>16</v>
      </c>
      <c r="D6" s="526">
        <v>-0.05</v>
      </c>
      <c r="F6" s="529"/>
      <c r="H6" s="530">
        <v>0</v>
      </c>
      <c r="J6" s="537">
        <v>-0.08</v>
      </c>
      <c r="L6" s="7"/>
      <c r="N6" s="7"/>
      <c r="P6" s="4"/>
    </row>
    <row r="7" spans="2:28">
      <c r="B7" s="6" t="s">
        <v>17</v>
      </c>
      <c r="D7" s="7">
        <f>+D5*(1+D6)</f>
        <v>6298.5</v>
      </c>
      <c r="F7" s="529">
        <v>6306.16</v>
      </c>
      <c r="H7" s="529">
        <f>+H5*(1+H6)</f>
        <v>0</v>
      </c>
      <c r="J7" s="7">
        <f>+J5*(1+J6)</f>
        <v>50600</v>
      </c>
      <c r="L7" s="7"/>
      <c r="N7" s="7">
        <f>+N5*(1+N6)</f>
        <v>2000</v>
      </c>
      <c r="P7" s="4" t="s">
        <v>18</v>
      </c>
    </row>
    <row r="8" spans="2:28">
      <c r="B8" s="12">
        <v>3.65</v>
      </c>
      <c r="D8" s="11">
        <f>+D7/$B$8</f>
        <v>1725.6164383561645</v>
      </c>
      <c r="F8" s="529">
        <f>+F7/$B$8</f>
        <v>1727.7150684931507</v>
      </c>
      <c r="H8" s="529">
        <f>+H7/B8</f>
        <v>0</v>
      </c>
      <c r="J8" s="7"/>
      <c r="L8" s="11">
        <f>+L7/$B$8</f>
        <v>0</v>
      </c>
      <c r="N8" s="11">
        <f>+N7/$B$8</f>
        <v>547.94520547945206</v>
      </c>
      <c r="P8" s="4" t="s">
        <v>19</v>
      </c>
    </row>
    <row r="9" spans="2:28">
      <c r="D9" s="568">
        <f ca="1">'Resumen Comparativo'!K4</f>
        <v>189639.80000000075</v>
      </c>
      <c r="F9" s="531"/>
      <c r="H9" s="532"/>
      <c r="R9" t="str">
        <f ca="1">_xlfn.FORMULATEXT(R12)</f>
        <v>=CONTAR.SI.CONJUNTO('Lista Precios'!E:E;'Factores e Hitos'!B12)</v>
      </c>
      <c r="S9" t="str">
        <f t="shared" ref="S9:AB9" ca="1" si="0">_xlfn.FORMULATEXT(S12)</f>
        <v>=SUMAR.SI.CONJUNTO('Lista Precios'!AP:AP;'Lista Precios'!E:E;'Factores e Hitos'!B12)</v>
      </c>
      <c r="T9" t="str">
        <f t="shared" ca="1" si="0"/>
        <v>=PROMEDIO.SI.CONJUNTO('Lista Precios'!AP:AP;'Lista Precios'!E:E;'Factores e Hitos'!B12)</v>
      </c>
      <c r="U9" t="str">
        <f t="shared" ca="1" si="0"/>
        <v>=PROMEDIO.SI.CONJUNTO('Lista Precios'!AQ:AQ;'Lista Precios'!E:E;'Factores e Hitos'!B12)</v>
      </c>
      <c r="V9" t="str">
        <f t="shared" ca="1" si="0"/>
        <v>=R12-W12</v>
      </c>
      <c r="W9" t="str">
        <f t="shared" ca="1" si="0"/>
        <v>=CONTAR.SI.CONJUNTO('Lista Precios'!E:E;'Factores e Hitos'!B12;'Lista Precios'!AL:AL;"Disponible")</v>
      </c>
      <c r="X9" t="str">
        <f t="shared" ca="1" si="0"/>
        <v>=SUMAR.SI.CONJUNTO('Lista Precios'!AP:AP;'Lista Precios'!E:E;'Factores e Hitos'!B12;'Lista Precios'!AL:AL;"Disponible")</v>
      </c>
      <c r="Y9" t="str">
        <f t="shared" ca="1" si="0"/>
        <v>=PROMEDIO.SI.CONJUNTO('Lista Precios'!AP:AP;'Lista Precios'!E:E;'Factores e Hitos'!B12;'Lista Precios'!AL:AL;"Disponible")</v>
      </c>
      <c r="Z9" t="str">
        <f t="shared" ca="1" si="0"/>
        <v>=PROMEDIO.SI.CONJUNTO('Lista Precios'!AQ:AQ;'Lista Precios'!E:E;'Factores e Hitos'!B12;'Lista Precios'!AL:AL;"Disponible")</v>
      </c>
      <c r="AA9" t="str">
        <f t="shared" ca="1" si="0"/>
        <v>=MIN.SI.CONJUNTO('Lista Precios'!AQ:AQ;'Lista Precios'!E:E;'Factores e Hitos'!B12;'Lista Precios'!AL:AL;"Disponible")</v>
      </c>
      <c r="AB9" t="str">
        <f t="shared" ca="1" si="0"/>
        <v>=MAX.SI.CONJUNTO('Lista Precios'!AQ:AQ;'Lista Precios'!E:E;'Factores e Hitos'!B12;'Lista Precios'!AL:AL;"Disponible")</v>
      </c>
    </row>
    <row r="10" spans="2:28">
      <c r="B10" s="6" t="s">
        <v>20</v>
      </c>
      <c r="P10" s="4" t="s">
        <v>21</v>
      </c>
    </row>
    <row r="11" spans="2:28" outlineLevel="1">
      <c r="B11" s="3" t="s">
        <v>22</v>
      </c>
      <c r="D11" s="10">
        <v>0</v>
      </c>
      <c r="F11" s="530">
        <v>0</v>
      </c>
      <c r="H11" s="530">
        <v>0</v>
      </c>
      <c r="J11" s="8">
        <v>0</v>
      </c>
      <c r="L11" s="10">
        <v>0</v>
      </c>
      <c r="N11" s="10">
        <v>0</v>
      </c>
      <c r="T11" s="48">
        <v>247209.52380952382</v>
      </c>
      <c r="U11" s="48">
        <v>6878.1469114847023</v>
      </c>
    </row>
    <row r="12" spans="2:28" outlineLevel="1">
      <c r="B12" s="3" t="s">
        <v>23</v>
      </c>
      <c r="D12" s="526">
        <v>6.2799999999999995E-2</v>
      </c>
      <c r="F12" s="530">
        <v>0</v>
      </c>
      <c r="H12" s="530">
        <v>0</v>
      </c>
      <c r="J12" s="8"/>
      <c r="L12" s="8"/>
      <c r="N12" s="8"/>
      <c r="R12" s="52">
        <f>COUNTIFS('Lista Precios'!E:E,'Factores e Hitos'!B12)</f>
        <v>29</v>
      </c>
      <c r="S12" s="48">
        <f>SUMIFS('Lista Precios'!AP:AP,'Lista Precios'!E:E,'Factores e Hitos'!B12)</f>
        <v>7829800</v>
      </c>
      <c r="T12" s="48">
        <f>AVERAGEIFS('Lista Precios'!AP:AP,'Lista Precios'!E:E,'Factores e Hitos'!B12)</f>
        <v>269993.10344827588</v>
      </c>
      <c r="U12" s="48">
        <f>AVERAGEIFS('Lista Precios'!AQ:AQ,'Lista Precios'!E:E,'Factores e Hitos'!B12)</f>
        <v>6955.7163424607843</v>
      </c>
      <c r="V12" s="412">
        <f>R12-W12</f>
        <v>3</v>
      </c>
      <c r="W12" s="4">
        <f>COUNTIFS('Lista Precios'!E:E,'Factores e Hitos'!B12,'Lista Precios'!AL:AL,"Disponible")</f>
        <v>26</v>
      </c>
      <c r="X12" s="48">
        <f>SUMIFS('Lista Precios'!AP:AP,'Lista Precios'!E:E,'Factores e Hitos'!B12,'Lista Precios'!AL:AL,"Disponible")</f>
        <v>7020400</v>
      </c>
      <c r="Y12" s="48">
        <f>AVERAGEIFS('Lista Precios'!AP:AP,'Lista Precios'!E:E,'Factores e Hitos'!B12,'Lista Precios'!AL:AL,"Disponible")</f>
        <v>270015.38461538462</v>
      </c>
      <c r="Z12" s="48">
        <f>AVERAGEIFS('Lista Precios'!AQ:AQ,'Lista Precios'!E:E,'Factores e Hitos'!B12,'Lista Precios'!AL:AL,"Disponible")</f>
        <v>6978.6654078091624</v>
      </c>
      <c r="AA12" s="48">
        <f>_xlfn.MINIFS('Lista Precios'!AQ:AQ,'Lista Precios'!E:E,'Factores e Hitos'!B12,'Lista Precios'!AL:AL,"Disponible")</f>
        <v>6391.1845730027553</v>
      </c>
      <c r="AB12" s="48">
        <f>_xlfn.MAXIFS('Lista Precios'!AQ:AQ,'Lista Precios'!E:E,'Factores e Hitos'!B12,'Lista Precios'!AL:AL,"Disponible")</f>
        <v>7649.1228070175448</v>
      </c>
    </row>
    <row r="13" spans="2:28" outlineLevel="1">
      <c r="B13" s="3" t="s">
        <v>24</v>
      </c>
      <c r="D13" s="526">
        <v>0</v>
      </c>
      <c r="F13" s="530"/>
      <c r="H13" s="530"/>
      <c r="J13" s="8"/>
      <c r="L13" s="8"/>
      <c r="N13" s="8"/>
      <c r="R13" s="52">
        <f>COUNTIFS('Lista Precios'!E:E,'Factores e Hitos'!B13)</f>
        <v>84</v>
      </c>
      <c r="S13" s="48">
        <f>SUMIFS('Lista Precios'!AP:AP,'Lista Precios'!E:E,'Factores e Hitos'!B13)</f>
        <v>30790191.800000001</v>
      </c>
      <c r="T13" s="48">
        <f>AVERAGEIFS('Lista Precios'!AP:AP,'Lista Precios'!E:E,'Factores e Hitos'!B13)</f>
        <v>366549.90238095238</v>
      </c>
      <c r="U13" s="48">
        <f>AVERAGEIFS('Lista Precios'!AQ:AQ,'Lista Precios'!E:E,'Factores e Hitos'!B13)</f>
        <v>6616.394388516941</v>
      </c>
      <c r="V13" s="412">
        <f>R13-W13</f>
        <v>11</v>
      </c>
      <c r="W13" s="4">
        <f>COUNTIFS('Lista Precios'!E:E,'Factores e Hitos'!B13,'Lista Precios'!AL:AL,"Disponible")</f>
        <v>73</v>
      </c>
      <c r="X13" s="48">
        <f>SUMIFS('Lista Precios'!AP:AP,'Lista Precios'!E:E,'Factores e Hitos'!B13,'Lista Precios'!AL:AL,"Disponible")</f>
        <v>26983000</v>
      </c>
      <c r="Y13" s="48">
        <f>AVERAGEIFS('Lista Precios'!AP:AP,'Lista Precios'!E:E,'Factores e Hitos'!B13,'Lista Precios'!AL:AL,"Disponible")</f>
        <v>369630.1369863014</v>
      </c>
      <c r="Z13" s="48">
        <f>AVERAGEIFS('Lista Precios'!AQ:AQ,'Lista Precios'!E:E,'Factores e Hitos'!B13,'Lista Precios'!AL:AL,"Disponible")</f>
        <v>6650.3983900785261</v>
      </c>
      <c r="AA13" s="48">
        <f>_xlfn.MINIFS('Lista Precios'!AQ:AQ,'Lista Precios'!E:E,'Factores e Hitos'!B13,'Lista Precios'!AL:AL,"Disponible")</f>
        <v>5987.0064967516237</v>
      </c>
      <c r="AB13" s="48">
        <f>_xlfn.MAXIFS('Lista Precios'!AQ:AQ,'Lista Precios'!E:E,'Factores e Hitos'!B13,'Lista Precios'!AL:AL,"Disponible")</f>
        <v>7684.6196557468074</v>
      </c>
    </row>
    <row r="14" spans="2:28" outlineLevel="1">
      <c r="B14" s="3" t="s">
        <v>25</v>
      </c>
      <c r="D14" s="526">
        <v>-0.01</v>
      </c>
      <c r="F14" s="530"/>
      <c r="G14" s="533"/>
      <c r="H14" s="530"/>
      <c r="J14" s="8"/>
      <c r="L14" s="8"/>
      <c r="N14" s="8"/>
      <c r="R14" s="52">
        <f>COUNTIFS('Lista Precios'!E:E,'Factores e Hitos'!B14)</f>
        <v>18</v>
      </c>
      <c r="S14" s="48">
        <f>SUMIFS('Lista Precios'!AP:AP,'Lista Precios'!E:E,'Factores e Hitos'!B14)</f>
        <v>8908200</v>
      </c>
      <c r="T14" s="48">
        <f>AVERAGEIFS('Lista Precios'!AP:AP,'Lista Precios'!E:E,'Factores e Hitos'!B14)</f>
        <v>494900</v>
      </c>
      <c r="U14" s="48">
        <f>AVERAGEIFS('Lista Precios'!AQ:AQ,'Lista Precios'!E:E,'Factores e Hitos'!B14)</f>
        <v>6706.5509044759474</v>
      </c>
      <c r="V14" s="412">
        <f t="shared" ref="V14" si="1">R14-W14</f>
        <v>4</v>
      </c>
      <c r="W14" s="4">
        <f>COUNTIFS('Lista Precios'!E:E,'Factores e Hitos'!B14,'Lista Precios'!AL:AL,"Disponible")</f>
        <v>14</v>
      </c>
      <c r="X14" s="48">
        <f>SUMIFS('Lista Precios'!AP:AP,'Lista Precios'!E:E,'Factores e Hitos'!B14,'Lista Precios'!AL:AL,"Disponible")</f>
        <v>6615700</v>
      </c>
      <c r="Y14" s="48">
        <f>AVERAGEIFS('Lista Precios'!AP:AP,'Lista Precios'!E:E,'Factores e Hitos'!B14,'Lista Precios'!AL:AL,"Disponible")</f>
        <v>472550</v>
      </c>
      <c r="Z14" s="48">
        <f>AVERAGEIFS('Lista Precios'!AQ:AQ,'Lista Precios'!E:E,'Factores e Hitos'!B14,'Lista Precios'!AL:AL,"Disponible")</f>
        <v>6816.9359492210051</v>
      </c>
      <c r="AA14" s="48">
        <f>_xlfn.MINIFS('Lista Precios'!AQ:AQ,'Lista Precios'!E:E,'Factores e Hitos'!B14,'Lista Precios'!AL:AL,"Disponible")</f>
        <v>6292.5562608193886</v>
      </c>
      <c r="AB14" s="48">
        <f>_xlfn.MAXIFS('Lista Precios'!AQ:AQ,'Lista Precios'!E:E,'Factores e Hitos'!B14,'Lista Precios'!AL:AL,"Disponible")</f>
        <v>7416.3300634737461</v>
      </c>
    </row>
    <row r="15" spans="2:28">
      <c r="R15" s="412">
        <f>SUM(R12:R14)</f>
        <v>131</v>
      </c>
      <c r="V15" s="412">
        <f>SUM(V12:V14)</f>
        <v>18</v>
      </c>
      <c r="W15">
        <f>SUM(W12:W14)</f>
        <v>113</v>
      </c>
      <c r="X15" s="49"/>
      <c r="Y15" s="49"/>
      <c r="Z15" s="49"/>
    </row>
    <row r="16" spans="2:28">
      <c r="B16" s="6" t="s">
        <v>26</v>
      </c>
      <c r="P16" s="4" t="s">
        <v>21</v>
      </c>
      <c r="X16" s="49"/>
      <c r="Y16" s="49"/>
      <c r="Z16" s="49"/>
    </row>
    <row r="17" spans="2:28" outlineLevel="1">
      <c r="B17" s="508" t="s">
        <v>22</v>
      </c>
      <c r="D17" s="10">
        <v>0</v>
      </c>
      <c r="F17" s="530">
        <v>0</v>
      </c>
      <c r="H17" s="530">
        <v>0</v>
      </c>
      <c r="J17" s="8">
        <v>0</v>
      </c>
      <c r="L17" s="10">
        <v>0</v>
      </c>
      <c r="N17" s="10">
        <v>0</v>
      </c>
      <c r="T17" s="51"/>
      <c r="U17" s="51"/>
      <c r="X17" s="49"/>
      <c r="Y17" s="49"/>
      <c r="Z17" s="49"/>
    </row>
    <row r="18" spans="2:28" outlineLevel="1">
      <c r="B18" s="3" t="s">
        <v>27</v>
      </c>
      <c r="D18" s="10">
        <v>-0.02</v>
      </c>
      <c r="F18" s="530">
        <v>0</v>
      </c>
      <c r="H18" s="530">
        <v>0</v>
      </c>
      <c r="J18" s="8"/>
      <c r="L18" s="8"/>
      <c r="N18" s="8"/>
      <c r="R18" s="52">
        <f>COUNTIFS('Lista Precios'!F:F,'Factores e Hitos'!B18)</f>
        <v>13</v>
      </c>
      <c r="S18" s="48">
        <f>SUMIFS('Lista Precios'!AP:AP,'Lista Precios'!F:F,'Factores e Hitos'!B18)</f>
        <v>3573300</v>
      </c>
      <c r="T18" s="48">
        <f>AVERAGEIFS('Lista Precios'!AP:AP,'Lista Precios'!F:F,'Factores e Hitos'!B18)</f>
        <v>274869.23076923075</v>
      </c>
      <c r="U18" s="48">
        <f>AVERAGEIFS('Lista Precios'!AQ:AQ,'Lista Precios'!F:F,'Factores e Hitos'!B18)</f>
        <v>6883.7773796451474</v>
      </c>
      <c r="W18" s="4">
        <f>COUNTIFS('Lista Precios'!F:F,'Factores e Hitos'!B18,'Lista Precios'!AL:AL,"Disponible")</f>
        <v>10</v>
      </c>
      <c r="X18" s="48">
        <f>SUMIFS('Lista Precios'!AP:AP,'Lista Precios'!F:F,'Factores e Hitos'!B18,'Lista Precios'!AL:AL,"Disponible")</f>
        <v>2763900</v>
      </c>
      <c r="Y18" s="48">
        <f>AVERAGEIFS('Lista Precios'!AP:AP,'Lista Precios'!F:F,'Factores e Hitos'!B18,'Lista Precios'!AL:AL,"Disponible")</f>
        <v>276390</v>
      </c>
      <c r="Z18" s="48">
        <f>AVERAGEIFS('Lista Precios'!AQ:AQ,'Lista Precios'!F:F,'Factores e Hitos'!B18,'Lista Precios'!AL:AL,"Disponible")</f>
        <v>6921.8632607062345</v>
      </c>
      <c r="AA18" s="48">
        <f>_xlfn.MINIFS('Lista Precios'!AQ:AQ,'Lista Precios'!F:F,'Factores e Hitos'!B18,'Lista Precios'!AL:AL,"Disponible")</f>
        <v>6391.1845730027553</v>
      </c>
      <c r="AB18" s="48">
        <f>_xlfn.MAXIFS('Lista Precios'!AQ:AQ,'Lista Precios'!F:F,'Factores e Hitos'!B18,'Lista Precios'!AL:AL,"Disponible")</f>
        <v>7500.6260956674178</v>
      </c>
    </row>
    <row r="19" spans="2:28" outlineLevel="1">
      <c r="B19" s="3" t="s">
        <v>28</v>
      </c>
      <c r="D19" s="10">
        <v>0</v>
      </c>
      <c r="F19" s="530">
        <v>0</v>
      </c>
      <c r="H19" s="530">
        <v>0</v>
      </c>
      <c r="J19" s="8"/>
      <c r="L19" s="8"/>
      <c r="N19" s="8"/>
      <c r="R19" s="52">
        <f>COUNTIFS('Lista Precios'!F:F,'Factores e Hitos'!B19)</f>
        <v>12</v>
      </c>
      <c r="S19" s="48">
        <f>SUMIFS('Lista Precios'!AP:AP,'Lista Precios'!F:F,'Factores e Hitos'!B19)</f>
        <v>4250654</v>
      </c>
      <c r="T19" s="48">
        <f>AVERAGEIFS('Lista Precios'!AP:AP,'Lista Precios'!F:F,'Factores e Hitos'!B19)</f>
        <v>354221.16666666669</v>
      </c>
      <c r="U19" s="48">
        <f>AVERAGEIFS('Lista Precios'!AQ:AQ,'Lista Precios'!F:F,'Factores e Hitos'!B19)</f>
        <v>6541.4804555247765</v>
      </c>
      <c r="W19" s="4">
        <f>COUNTIFS('Lista Precios'!F:F,'Factores e Hitos'!B19,'Lista Precios'!AL:AL,"Disponible")</f>
        <v>10</v>
      </c>
      <c r="X19" s="48">
        <f>SUMIFS('Lista Precios'!AP:AP,'Lista Precios'!F:F,'Factores e Hitos'!B19,'Lista Precios'!AL:AL,"Disponible")</f>
        <v>3582500</v>
      </c>
      <c r="Y19" s="48">
        <f>AVERAGEIFS('Lista Precios'!AP:AP,'Lista Precios'!F:F,'Factores e Hitos'!B19,'Lista Precios'!AL:AL,"Disponible")</f>
        <v>358250</v>
      </c>
      <c r="Z19" s="48">
        <f>AVERAGEIFS('Lista Precios'!AQ:AQ,'Lista Precios'!F:F,'Factores e Hitos'!B19,'Lista Precios'!AL:AL,"Disponible")</f>
        <v>6615.8818097876283</v>
      </c>
      <c r="AA19" s="48">
        <f>_xlfn.MINIFS('Lista Precios'!AQ:AQ,'Lista Precios'!F:F,'Factores e Hitos'!B19,'Lista Precios'!AL:AL,"Disponible")</f>
        <v>6164.3582640812556</v>
      </c>
      <c r="AB19" s="48">
        <f>_xlfn.MAXIFS('Lista Precios'!AQ:AQ,'Lista Precios'!F:F,'Factores e Hitos'!B19,'Lista Precios'!AL:AL,"Disponible")</f>
        <v>6995.3831948291781</v>
      </c>
    </row>
    <row r="20" spans="2:28" outlineLevel="1">
      <c r="B20" s="3" t="s">
        <v>29</v>
      </c>
      <c r="D20" s="10">
        <v>0.02</v>
      </c>
      <c r="F20" s="530">
        <v>0</v>
      </c>
      <c r="H20" s="530">
        <v>0</v>
      </c>
      <c r="J20" s="8"/>
      <c r="L20" s="8"/>
      <c r="N20" s="8"/>
      <c r="R20" s="52">
        <f>COUNTIFS('Lista Precios'!F:F,'Factores e Hitos'!B20)</f>
        <v>12</v>
      </c>
      <c r="S20" s="48">
        <f>SUMIFS('Lista Precios'!AP:AP,'Lista Precios'!F:F,'Factores e Hitos'!B20)</f>
        <v>4216000</v>
      </c>
      <c r="T20" s="48">
        <f>AVERAGEIFS('Lista Precios'!AP:AP,'Lista Precios'!F:F,'Factores e Hitos'!B20)</f>
        <v>351333.33333333331</v>
      </c>
      <c r="U20" s="48">
        <f>AVERAGEIFS('Lista Precios'!AQ:AQ,'Lista Precios'!F:F,'Factores e Hitos'!B20)</f>
        <v>6683.1526219009565</v>
      </c>
      <c r="W20" s="4">
        <f>COUNTIFS('Lista Precios'!F:F,'Factores e Hitos'!B20,'Lista Precios'!AL:AL,"Disponible")</f>
        <v>12</v>
      </c>
      <c r="X20" s="48">
        <f>SUMIFS('Lista Precios'!AP:AP,'Lista Precios'!F:F,'Factores e Hitos'!B20,'Lista Precios'!AL:AL,"Disponible")</f>
        <v>4216000</v>
      </c>
      <c r="Y20" s="48">
        <f>AVERAGEIFS('Lista Precios'!AP:AP,'Lista Precios'!F:F,'Factores e Hitos'!B20,'Lista Precios'!AL:AL,"Disponible")</f>
        <v>351333.33333333331</v>
      </c>
      <c r="Z20" s="48">
        <f>AVERAGEIFS('Lista Precios'!AQ:AQ,'Lista Precios'!F:F,'Factores e Hitos'!B20,'Lista Precios'!AL:AL,"Disponible")</f>
        <v>6683.1526219009565</v>
      </c>
      <c r="AA20" s="48">
        <f>_xlfn.MINIFS('Lista Precios'!AQ:AQ,'Lista Precios'!F:F,'Factores e Hitos'!B20,'Lista Precios'!AL:AL,"Disponible")</f>
        <v>6258.3222370173098</v>
      </c>
      <c r="AB20" s="48">
        <f>_xlfn.MAXIFS('Lista Precios'!AQ:AQ,'Lista Precios'!F:F,'Factores e Hitos'!B20,'Lista Precios'!AL:AL,"Disponible")</f>
        <v>7135.2482404413167</v>
      </c>
    </row>
    <row r="21" spans="2:28" outlineLevel="1">
      <c r="B21" s="3" t="s">
        <v>30</v>
      </c>
      <c r="D21" s="10">
        <v>-0.02</v>
      </c>
      <c r="F21" s="530">
        <v>5.0000000000000001E-3</v>
      </c>
      <c r="H21" s="530">
        <v>0</v>
      </c>
      <c r="J21" s="8"/>
      <c r="L21" s="8"/>
      <c r="N21" s="8"/>
      <c r="R21" s="52">
        <f>COUNTIFS('Lista Precios'!F:F,'Factores e Hitos'!B21)</f>
        <v>14</v>
      </c>
      <c r="S21" s="48">
        <f>SUMIFS('Lista Precios'!AP:AP,'Lista Precios'!F:F,'Factores e Hitos'!B21)</f>
        <v>5451100</v>
      </c>
      <c r="T21" s="48">
        <f>AVERAGEIFS('Lista Precios'!AP:AP,'Lista Precios'!F:F,'Factores e Hitos'!B21)</f>
        <v>389364.28571428574</v>
      </c>
      <c r="U21" s="48">
        <f>AVERAGEIFS('Lista Precios'!AQ:AQ,'Lista Precios'!F:F,'Factores e Hitos'!B21)</f>
        <v>6486.1616810642299</v>
      </c>
      <c r="W21" s="4">
        <f>COUNTIFS('Lista Precios'!F:F,'Factores e Hitos'!B21,'Lista Precios'!AL:AL,"Disponible")</f>
        <v>14</v>
      </c>
      <c r="X21" s="48">
        <f>SUMIFS('Lista Precios'!AP:AP,'Lista Precios'!F:F,'Factores e Hitos'!B21,'Lista Precios'!AL:AL,"Disponible")</f>
        <v>5451100</v>
      </c>
      <c r="Y21" s="48">
        <f>AVERAGEIFS('Lista Precios'!AP:AP,'Lista Precios'!F:F,'Factores e Hitos'!B21,'Lista Precios'!AL:AL,"Disponible")</f>
        <v>389364.28571428574</v>
      </c>
      <c r="Z21" s="48">
        <f>AVERAGEIFS('Lista Precios'!AQ:AQ,'Lista Precios'!F:F,'Factores e Hitos'!B21,'Lista Precios'!AL:AL,"Disponible")</f>
        <v>6486.1616810642299</v>
      </c>
      <c r="AA21" s="48">
        <f>_xlfn.MINIFS('Lista Precios'!AQ:AQ,'Lista Precios'!F:F,'Factores e Hitos'!B21,'Lista Precios'!AL:AL,"Disponible")</f>
        <v>5987.0064967516237</v>
      </c>
      <c r="AB21" s="48">
        <f>_xlfn.MAXIFS('Lista Precios'!AQ:AQ,'Lista Precios'!F:F,'Factores e Hitos'!B21,'Lista Precios'!AL:AL,"Disponible")</f>
        <v>7056.4717641179413</v>
      </c>
    </row>
    <row r="22" spans="2:28" outlineLevel="1">
      <c r="B22" s="3" t="s">
        <v>31</v>
      </c>
      <c r="D22" s="10">
        <v>0.02</v>
      </c>
      <c r="F22" s="530">
        <v>0</v>
      </c>
      <c r="H22" s="530">
        <v>0</v>
      </c>
      <c r="J22" s="8"/>
      <c r="L22" s="8"/>
      <c r="N22" s="8"/>
      <c r="R22" s="52">
        <f>COUNTIFS('Lista Precios'!F:F,'Factores e Hitos'!B22)</f>
        <v>14</v>
      </c>
      <c r="S22" s="48">
        <f>SUMIFS('Lista Precios'!AP:AP,'Lista Precios'!F:F,'Factores e Hitos'!B22)</f>
        <v>6615700</v>
      </c>
      <c r="T22" s="48">
        <f>AVERAGEIFS('Lista Precios'!AP:AP,'Lista Precios'!F:F,'Factores e Hitos'!B22)</f>
        <v>472550</v>
      </c>
      <c r="U22" s="48">
        <f>AVERAGEIFS('Lista Precios'!AQ:AQ,'Lista Precios'!F:F,'Factores e Hitos'!B22)</f>
        <v>6816.9359492210051</v>
      </c>
      <c r="W22" s="4">
        <f>COUNTIFS('Lista Precios'!F:F,'Factores e Hitos'!B22,'Lista Precios'!AL:AL,"Disponible")</f>
        <v>14</v>
      </c>
      <c r="X22" s="48">
        <f>SUMIFS('Lista Precios'!AP:AP,'Lista Precios'!F:F,'Factores e Hitos'!B22,'Lista Precios'!AL:AL,"Disponible")</f>
        <v>6615700</v>
      </c>
      <c r="Y22" s="48">
        <f>AVERAGEIFS('Lista Precios'!AP:AP,'Lista Precios'!F:F,'Factores e Hitos'!B22,'Lista Precios'!AL:AL,"Disponible")</f>
        <v>472550</v>
      </c>
      <c r="Z22" s="48">
        <f>AVERAGEIFS('Lista Precios'!AQ:AQ,'Lista Precios'!F:F,'Factores e Hitos'!B22,'Lista Precios'!AL:AL,"Disponible")</f>
        <v>6816.9359492210051</v>
      </c>
      <c r="AA22" s="48">
        <f>_xlfn.MINIFS('Lista Precios'!AQ:AQ,'Lista Precios'!F:F,'Factores e Hitos'!B22,'Lista Precios'!AL:AL,"Disponible")</f>
        <v>6292.5562608193886</v>
      </c>
      <c r="AB22" s="48">
        <f>_xlfn.MAXIFS('Lista Precios'!AQ:AQ,'Lista Precios'!F:F,'Factores e Hitos'!B22,'Lista Precios'!AL:AL,"Disponible")</f>
        <v>7416.3300634737461</v>
      </c>
    </row>
    <row r="23" spans="2:28" outlineLevel="1">
      <c r="B23" s="3" t="s">
        <v>32</v>
      </c>
      <c r="D23" s="10">
        <v>0</v>
      </c>
      <c r="F23" s="530">
        <v>0</v>
      </c>
      <c r="H23" s="530">
        <v>0</v>
      </c>
      <c r="J23" s="8"/>
      <c r="L23" s="8"/>
      <c r="N23" s="8"/>
      <c r="R23" s="52">
        <f>COUNTIFS('Lista Precios'!F:F,'Factores e Hitos'!B23)</f>
        <v>14</v>
      </c>
      <c r="S23" s="48">
        <f>SUMIFS('Lista Precios'!AP:AP,'Lista Precios'!F:F,'Factores e Hitos'!B23)</f>
        <v>5194937.8</v>
      </c>
      <c r="T23" s="48">
        <f>AVERAGEIFS('Lista Precios'!AP:AP,'Lista Precios'!F:F,'Factores e Hitos'!B23)</f>
        <v>371066.98571428569</v>
      </c>
      <c r="U23" s="48">
        <f>AVERAGEIFS('Lista Precios'!AQ:AQ,'Lista Precios'!F:F,'Factores e Hitos'!B23)</f>
        <v>6867.7954046693631</v>
      </c>
      <c r="W23" s="4">
        <f>COUNTIFS('Lista Precios'!F:F,'Factores e Hitos'!B23,'Lista Precios'!AL:AL,"Disponible")</f>
        <v>6</v>
      </c>
      <c r="X23" s="48">
        <f>SUMIFS('Lista Precios'!AP:AP,'Lista Precios'!F:F,'Factores e Hitos'!B23,'Lista Precios'!AL:AL,"Disponible")</f>
        <v>2395900</v>
      </c>
      <c r="Y23" s="48">
        <f>AVERAGEIFS('Lista Precios'!AP:AP,'Lista Precios'!F:F,'Factores e Hitos'!B23,'Lista Precios'!AL:AL,"Disponible")</f>
        <v>399316.66666666669</v>
      </c>
      <c r="Z23" s="48">
        <f>AVERAGEIFS('Lista Precios'!AQ:AQ,'Lista Precios'!F:F,'Factores e Hitos'!B23,'Lista Precios'!AL:AL,"Disponible")</f>
        <v>7390.6471713245728</v>
      </c>
      <c r="AA23" s="48">
        <f>_xlfn.MINIFS('Lista Precios'!AQ:AQ,'Lista Precios'!F:F,'Factores e Hitos'!B23,'Lista Precios'!AL:AL,"Disponible")</f>
        <v>7120.1184527114565</v>
      </c>
      <c r="AB23" s="48">
        <f>_xlfn.MAXIFS('Lista Precios'!AQ:AQ,'Lista Precios'!F:F,'Factores e Hitos'!B23,'Lista Precios'!AL:AL,"Disponible")</f>
        <v>7684.6196557468074</v>
      </c>
    </row>
    <row r="24" spans="2:28" outlineLevel="1">
      <c r="B24" s="3" t="s">
        <v>33</v>
      </c>
      <c r="D24" s="10">
        <v>-0.02</v>
      </c>
      <c r="F24" s="530">
        <v>5.0000000000000001E-3</v>
      </c>
      <c r="H24" s="530">
        <v>0</v>
      </c>
      <c r="J24" s="8"/>
      <c r="L24" s="8"/>
      <c r="N24" s="8"/>
      <c r="R24" s="52">
        <f>COUNTIFS('Lista Precios'!F:F,'Factores e Hitos'!B24)</f>
        <v>14</v>
      </c>
      <c r="S24" s="48">
        <f>SUMIFS('Lista Precios'!AP:AP,'Lista Precios'!F:F,'Factores e Hitos'!B24)</f>
        <v>3647100</v>
      </c>
      <c r="T24" s="48">
        <f>AVERAGEIFS('Lista Precios'!AP:AP,'Lista Precios'!F:F,'Factores e Hitos'!B24)</f>
        <v>260507.14285714287</v>
      </c>
      <c r="U24" s="48">
        <f>AVERAGEIFS('Lista Precios'!AQ:AQ,'Lista Precios'!F:F,'Factores e Hitos'!B24)</f>
        <v>7031.2319259687674</v>
      </c>
      <c r="W24" s="4">
        <f>COUNTIFS('Lista Precios'!F:F,'Factores e Hitos'!B24,'Lista Precios'!AL:AL,"Disponible")</f>
        <v>14</v>
      </c>
      <c r="X24" s="48">
        <f>SUMIFS('Lista Precios'!AP:AP,'Lista Precios'!F:F,'Factores e Hitos'!B24,'Lista Precios'!AL:AL,"Disponible")</f>
        <v>3647100</v>
      </c>
      <c r="Y24" s="48">
        <f>AVERAGEIFS('Lista Precios'!AP:AP,'Lista Precios'!F:F,'Factores e Hitos'!B24,'Lista Precios'!AL:AL,"Disponible")</f>
        <v>260507.14285714287</v>
      </c>
      <c r="Z24" s="48">
        <f>AVERAGEIFS('Lista Precios'!AQ:AQ,'Lista Precios'!F:F,'Factores e Hitos'!B24,'Lista Precios'!AL:AL,"Disponible")</f>
        <v>7031.2319259687674</v>
      </c>
      <c r="AA24" s="48">
        <f>_xlfn.MINIFS('Lista Precios'!AQ:AQ,'Lista Precios'!F:F,'Factores e Hitos'!B24,'Lista Precios'!AL:AL,"Disponible")</f>
        <v>6491.2280701754389</v>
      </c>
      <c r="AB24" s="48">
        <f>_xlfn.MAXIFS('Lista Precios'!AQ:AQ,'Lista Precios'!F:F,'Factores e Hitos'!B24,'Lista Precios'!AL:AL,"Disponible")</f>
        <v>7649.1228070175448</v>
      </c>
    </row>
    <row r="25" spans="2:28" outlineLevel="1">
      <c r="B25" s="3" t="s">
        <v>34</v>
      </c>
      <c r="D25" s="10">
        <v>0</v>
      </c>
      <c r="F25" s="530">
        <v>5.0000000000000001E-3</v>
      </c>
      <c r="H25" s="530">
        <v>0</v>
      </c>
      <c r="J25" s="8"/>
      <c r="L25" s="8"/>
      <c r="N25" s="8"/>
      <c r="R25" s="52">
        <f>COUNTIFS('Lista Precios'!F:F,'Factores e Hitos'!B25)</f>
        <v>13</v>
      </c>
      <c r="S25" s="48">
        <f>SUMIFS('Lista Precios'!AP:AP,'Lista Precios'!F:F,'Factores e Hitos'!B25)</f>
        <v>4739800</v>
      </c>
      <c r="T25" s="48">
        <f>AVERAGEIFS('Lista Precios'!AP:AP,'Lista Precios'!F:F,'Factores e Hitos'!B25)</f>
        <v>364600</v>
      </c>
      <c r="U25" s="48">
        <f>AVERAGEIFS('Lista Precios'!AQ:AQ,'Lista Precios'!F:F,'Factores e Hitos'!B25)</f>
        <v>6599.0950226244349</v>
      </c>
      <c r="W25" s="4">
        <f>COUNTIFS('Lista Precios'!F:F,'Factores e Hitos'!B25,'Lista Precios'!AL:AL,"Disponible")</f>
        <v>12</v>
      </c>
      <c r="X25" s="48">
        <f>SUMIFS('Lista Precios'!AP:AP,'Lista Precios'!F:F,'Factores e Hitos'!B25,'Lista Precios'!AL:AL,"Disponible")</f>
        <v>4399800</v>
      </c>
      <c r="Y25" s="48">
        <f>IFERROR(AVERAGEIFS('Lista Precios'!AP:AP,'Lista Precios'!F:F,'Factores e Hitos'!B25,'Lista Precios'!AL:AL,"Disponible"),"")</f>
        <v>366650</v>
      </c>
      <c r="Z25" s="48">
        <f>IFERROR(AVERAGEIFS('Lista Precios'!AQ:AQ,'Lista Precios'!F:F,'Factores e Hitos'!B25,'Lista Precios'!AL:AL,"Disponible"),"")</f>
        <v>6636.1990950226245</v>
      </c>
      <c r="AA25" s="48">
        <f>_xlfn.MINIFS('Lista Precios'!AQ:AQ,'Lista Precios'!F:F,'Factores e Hitos'!B25,'Lista Precios'!AL:AL,"Disponible")</f>
        <v>6135.746606334842</v>
      </c>
      <c r="AB25" s="48">
        <f>_xlfn.MAXIFS('Lista Precios'!AQ:AQ,'Lista Precios'!F:F,'Factores e Hitos'!B25,'Lista Precios'!AL:AL,"Disponible")</f>
        <v>7200</v>
      </c>
    </row>
    <row r="26" spans="2:28" outlineLevel="1">
      <c r="B26" s="3" t="s">
        <v>35</v>
      </c>
      <c r="D26" s="10">
        <v>-0.01</v>
      </c>
      <c r="F26" s="530">
        <v>5.0000000000000001E-3</v>
      </c>
      <c r="H26" s="530">
        <v>0</v>
      </c>
      <c r="J26" s="8"/>
      <c r="L26" s="8"/>
      <c r="N26" s="8"/>
      <c r="R26" s="52">
        <f>COUNTIFS('Lista Precios'!F:F,'Factores e Hitos'!B26)</f>
        <v>13</v>
      </c>
      <c r="S26" s="48">
        <f>SUMIFS('Lista Precios'!AP:AP,'Lista Precios'!F:F,'Factores e Hitos'!B26)</f>
        <v>4507500</v>
      </c>
      <c r="T26" s="48">
        <f>AVERAGEIFS('Lista Precios'!AP:AP,'Lista Precios'!F:F,'Factores e Hitos'!B26)</f>
        <v>346730.76923076925</v>
      </c>
      <c r="U26" s="48">
        <f>AVERAGEIFS('Lista Precios'!AQ:AQ,'Lista Precios'!F:F,'Factores e Hitos'!B26)</f>
        <v>6535.9240194301447</v>
      </c>
      <c r="W26" s="4">
        <f>COUNTIFS('Lista Precios'!F:F,'Factores e Hitos'!B26,'Lista Precios'!AL:AL,"Disponible")</f>
        <v>13</v>
      </c>
      <c r="X26" s="48">
        <f>SUMIFS('Lista Precios'!AP:AP,'Lista Precios'!F:F,'Factores e Hitos'!B26,'Lista Precios'!AL:AL,"Disponible")</f>
        <v>4507500</v>
      </c>
      <c r="Y26" s="48">
        <f>AVERAGEIFS('Lista Precios'!AP:AP,'Lista Precios'!F:F,'Factores e Hitos'!B26,'Lista Precios'!AL:AL,"Disponible")</f>
        <v>346730.76923076925</v>
      </c>
      <c r="Z26" s="48">
        <f>AVERAGEIFS('Lista Precios'!AQ:AQ,'Lista Precios'!F:F,'Factores e Hitos'!B26,'Lista Precios'!AL:AL,"Disponible")</f>
        <v>6535.9240194301447</v>
      </c>
      <c r="AA26" s="48">
        <f>_xlfn.MINIFS('Lista Precios'!AQ:AQ,'Lista Precios'!F:F,'Factores e Hitos'!B26,'Lista Precios'!AL:AL,"Disponible")</f>
        <v>6075.400565504242</v>
      </c>
      <c r="AB26" s="48">
        <f>_xlfn.MAXIFS('Lista Precios'!AQ:AQ,'Lista Precios'!F:F,'Factores e Hitos'!B26,'Lista Precios'!AL:AL,"Disponible")</f>
        <v>7129.1234684260135</v>
      </c>
    </row>
    <row r="27" spans="2:28" outlineLevel="1">
      <c r="B27" s="3" t="s">
        <v>36</v>
      </c>
      <c r="D27" s="10">
        <v>0</v>
      </c>
      <c r="F27" s="530">
        <v>5.0000000000000001E-3</v>
      </c>
      <c r="H27" s="530">
        <v>0</v>
      </c>
      <c r="J27" s="8"/>
      <c r="L27" s="8"/>
      <c r="N27" s="8"/>
      <c r="R27" s="52">
        <f>COUNTIFS('Lista Precios'!F:F,'Factores e Hitos'!B27)</f>
        <v>1</v>
      </c>
      <c r="S27" s="48">
        <f>SUMIFS('Lista Precios'!AP:AP,'Lista Precios'!F:F,'Factores e Hitos'!B27)</f>
        <v>295400</v>
      </c>
      <c r="T27" s="48">
        <f>AVERAGEIFS('Lista Precios'!AP:AP,'Lista Precios'!F:F,'Factores e Hitos'!B27)</f>
        <v>295400</v>
      </c>
      <c r="U27" s="48">
        <f>AVERAGEIFS('Lista Precios'!AQ:AQ,'Lista Precios'!F:F,'Factores e Hitos'!B27)</f>
        <v>6894.8883529137165</v>
      </c>
      <c r="W27" s="4">
        <f>COUNTIFS('Lista Precios'!F:F,'Factores e Hitos'!B27,'Lista Precios'!AL:AL,"Disponible")</f>
        <v>1</v>
      </c>
      <c r="X27" s="48">
        <f>SUMIFS('Lista Precios'!AP:AP,'Lista Precios'!F:F,'Factores e Hitos'!B27,'Lista Precios'!AL:AL,"Disponible")</f>
        <v>295400</v>
      </c>
      <c r="Y27" s="48">
        <f>AVERAGEIFS('Lista Precios'!AP:AP,'Lista Precios'!F:F,'Factores e Hitos'!B27,'Lista Precios'!AL:AL,"Disponible")</f>
        <v>295400</v>
      </c>
      <c r="Z27" s="48">
        <f>AVERAGEIFS('Lista Precios'!AQ:AQ,'Lista Precios'!F:F,'Factores e Hitos'!B27,'Lista Precios'!AL:AL,"Disponible")</f>
        <v>6894.8883529137165</v>
      </c>
      <c r="AA27" s="48">
        <f>_xlfn.MINIFS('Lista Precios'!AQ:AQ,'Lista Precios'!F:F,'Factores e Hitos'!B27,'Lista Precios'!AL:AL,"Disponible")</f>
        <v>6894.8883529137165</v>
      </c>
      <c r="AB27" s="48">
        <f>_xlfn.MAXIFS('Lista Precios'!AQ:AQ,'Lista Precios'!F:F,'Factores e Hitos'!B27,'Lista Precios'!AL:AL,"Disponible")</f>
        <v>6894.8883529137165</v>
      </c>
    </row>
    <row r="28" spans="2:28" outlineLevel="1">
      <c r="B28" s="3" t="s">
        <v>37</v>
      </c>
      <c r="D28" s="10">
        <v>0</v>
      </c>
      <c r="F28" s="530">
        <v>5.0000000000000001E-3</v>
      </c>
      <c r="H28" s="530">
        <v>0</v>
      </c>
      <c r="J28" s="8"/>
      <c r="L28" s="8"/>
      <c r="N28" s="8"/>
      <c r="R28" s="52">
        <f>COUNTIFS('Lista Precios'!F:F,'Factores e Hitos'!B28)</f>
        <v>1</v>
      </c>
      <c r="S28" s="48">
        <f>SUMIFS('Lista Precios'!AP:AP,'Lista Precios'!F:F,'Factores e Hitos'!B28)</f>
        <v>314000</v>
      </c>
      <c r="T28" s="48">
        <f>AVERAGEIFS('Lista Precios'!AP:AP,'Lista Precios'!F:F,'Factores e Hitos'!B28)</f>
        <v>314000</v>
      </c>
      <c r="U28" s="48">
        <f>AVERAGEIFS('Lista Precios'!AQ:AQ,'Lista Precios'!F:F,'Factores e Hitos'!B28)</f>
        <v>6894.5326794993771</v>
      </c>
      <c r="W28" s="4">
        <f>COUNTIFS('Lista Precios'!F:F,'Factores e Hitos'!B28,'Lista Precios'!AL:AL,"Disponible")</f>
        <v>1</v>
      </c>
      <c r="X28" s="48">
        <f>SUMIFS('Lista Precios'!AP:AP,'Lista Precios'!F:F,'Factores e Hitos'!B28,'Lista Precios'!AL:AL,"Disponible")</f>
        <v>314000</v>
      </c>
      <c r="Y28" s="48">
        <f>AVERAGEIFS('Lista Precios'!AP:AP,'Lista Precios'!F:F,'Factores e Hitos'!B28,'Lista Precios'!AL:AL,"Disponible")</f>
        <v>314000</v>
      </c>
      <c r="Z28" s="48">
        <f>AVERAGEIFS('Lista Precios'!AQ:AQ,'Lista Precios'!F:F,'Factores e Hitos'!B28,'Lista Precios'!AL:AL,"Disponible")</f>
        <v>6894.5326794993771</v>
      </c>
      <c r="AA28" s="48">
        <f>_xlfn.MINIFS('Lista Precios'!AQ:AQ,'Lista Precios'!F:F,'Factores e Hitos'!B28,'Lista Precios'!AL:AL,"Disponible")</f>
        <v>6894.5326794993771</v>
      </c>
      <c r="AB28" s="48">
        <f>_xlfn.MAXIFS('Lista Precios'!AQ:AQ,'Lista Precios'!F:F,'Factores e Hitos'!B28,'Lista Precios'!AL:AL,"Disponible")</f>
        <v>6894.5326794993771</v>
      </c>
    </row>
    <row r="29" spans="2:28" outlineLevel="1">
      <c r="B29" s="3" t="s">
        <v>38</v>
      </c>
      <c r="D29" s="10">
        <v>0</v>
      </c>
      <c r="F29" s="530">
        <v>5.0000000000000001E-3</v>
      </c>
      <c r="H29" s="530">
        <v>0</v>
      </c>
      <c r="J29" s="8"/>
      <c r="L29" s="8"/>
      <c r="N29" s="8"/>
      <c r="R29" s="52">
        <f>COUNTIFS('Lista Precios'!F:F,'Factores e Hitos'!B29)</f>
        <v>1</v>
      </c>
      <c r="S29" s="48">
        <f>SUMIFS('Lista Precios'!AP:AP,'Lista Precios'!F:F,'Factores e Hitos'!B29)</f>
        <v>428900</v>
      </c>
      <c r="T29" s="48">
        <f>AVERAGEIFS('Lista Precios'!AP:AP,'Lista Precios'!F:F,'Factores e Hitos'!B29)</f>
        <v>428900</v>
      </c>
      <c r="U29" s="48">
        <f>AVERAGEIFS('Lista Precios'!AQ:AQ,'Lista Precios'!F:F,'Factores e Hitos'!B29)</f>
        <v>6487.0178976556581</v>
      </c>
      <c r="W29" s="4">
        <f>COUNTIFS('Lista Precios'!F:F,'Factores e Hitos'!B29,'Lista Precios'!AL:AL,"Disponible")</f>
        <v>1</v>
      </c>
      <c r="X29" s="48">
        <f>SUMIFS('Lista Precios'!AP:AP,'Lista Precios'!F:F,'Factores e Hitos'!B29,'Lista Precios'!AL:AL,"Disponible")</f>
        <v>428900</v>
      </c>
      <c r="Y29" s="48">
        <f>AVERAGEIFS('Lista Precios'!AP:AP,'Lista Precios'!F:F,'Factores e Hitos'!B29,'Lista Precios'!AL:AL,"Disponible")</f>
        <v>428900</v>
      </c>
      <c r="Z29" s="48">
        <f>AVERAGEIFS('Lista Precios'!AQ:AQ,'Lista Precios'!F:F,'Factores e Hitos'!B29,'Lista Precios'!AL:AL,"Disponible")</f>
        <v>6487.0178976556581</v>
      </c>
      <c r="AA29" s="48">
        <f>_xlfn.MINIFS('Lista Precios'!AQ:AQ,'Lista Precios'!F:F,'Factores e Hitos'!B29,'Lista Precios'!AL:AL,"Disponible")</f>
        <v>6487.0178976556581</v>
      </c>
      <c r="AB29" s="48">
        <f>_xlfn.MAXIFS('Lista Precios'!AQ:AQ,'Lista Precios'!F:F,'Factores e Hitos'!B29,'Lista Precios'!AL:AL,"Disponible")</f>
        <v>6487.0178976556581</v>
      </c>
    </row>
    <row r="30" spans="2:28" outlineLevel="1">
      <c r="B30" s="3" t="s">
        <v>39</v>
      </c>
      <c r="D30" s="10">
        <v>0</v>
      </c>
      <c r="F30" s="530">
        <v>0</v>
      </c>
      <c r="H30" s="530">
        <v>0</v>
      </c>
      <c r="J30" s="8"/>
      <c r="L30" s="8"/>
      <c r="N30" s="8"/>
      <c r="R30" s="52">
        <f>COUNTIFS('Lista Precios'!F:F,'Factores e Hitos'!B30)</f>
        <v>1</v>
      </c>
      <c r="S30" s="48">
        <f>SUMIFS('Lista Precios'!AP:AP,'Lista Precios'!F:F,'Factores e Hitos'!B30)</f>
        <v>391500</v>
      </c>
      <c r="T30" s="48">
        <f>AVERAGEIFS('Lista Precios'!AP:AP,'Lista Precios'!F:F,'Factores e Hitos'!B30)</f>
        <v>391500</v>
      </c>
      <c r="U30" s="48">
        <f>AVERAGEIFS('Lista Precios'!AQ:AQ,'Lista Precios'!F:F,'Factores e Hitos'!B30)</f>
        <v>7054.4777464111958</v>
      </c>
      <c r="W30" s="4">
        <f>COUNTIFS('Lista Precios'!F:F,'Factores e Hitos'!B30,'Lista Precios'!AL:AL,"Disponible")</f>
        <v>1</v>
      </c>
      <c r="X30" s="48">
        <f>SUMIFS('Lista Precios'!AP:AP,'Lista Precios'!F:F,'Factores e Hitos'!B30,'Lista Precios'!AL:AL,"Disponible")</f>
        <v>391500</v>
      </c>
      <c r="Y30" s="48">
        <f>AVERAGEIFS('Lista Precios'!AP:AP,'Lista Precios'!F:F,'Factores e Hitos'!B30,'Lista Precios'!AL:AL,"Disponible")</f>
        <v>391500</v>
      </c>
      <c r="Z30" s="48">
        <f>AVERAGEIFS('Lista Precios'!AQ:AQ,'Lista Precios'!F:F,'Factores e Hitos'!B30,'Lista Precios'!AL:AL,"Disponible")</f>
        <v>7054.4777464111958</v>
      </c>
      <c r="AA30" s="48">
        <f>_xlfn.MINIFS('Lista Precios'!AQ:AQ,'Lista Precios'!F:F,'Factores e Hitos'!B30,'Lista Precios'!AL:AL,"Disponible")</f>
        <v>7054.4777464111958</v>
      </c>
      <c r="AB30" s="48">
        <f>_xlfn.MAXIFS('Lista Precios'!AQ:AQ,'Lista Precios'!F:F,'Factores e Hitos'!B30,'Lista Precios'!AL:AL,"Disponible")</f>
        <v>7054.4777464111958</v>
      </c>
    </row>
    <row r="31" spans="2:28" outlineLevel="1">
      <c r="B31" s="3" t="s">
        <v>40</v>
      </c>
      <c r="D31" s="10">
        <v>0</v>
      </c>
      <c r="F31" s="530">
        <v>0</v>
      </c>
      <c r="H31" s="530">
        <v>0</v>
      </c>
      <c r="J31" s="8"/>
      <c r="L31" s="8"/>
      <c r="N31" s="8"/>
      <c r="R31" s="52">
        <f>COUNTIFS('Lista Precios'!F:F,'Factores e Hitos'!B31)</f>
        <v>1</v>
      </c>
      <c r="S31" s="48">
        <f>SUMIFS('Lista Precios'!AP:AP,'Lista Precios'!F:F,'Factores e Hitos'!B31)</f>
        <v>396100</v>
      </c>
      <c r="T31" s="48">
        <f>AVERAGEIFS('Lista Precios'!AP:AP,'Lista Precios'!F:F,'Factores e Hitos'!B31)</f>
        <v>396100</v>
      </c>
      <c r="U31" s="48">
        <f>AVERAGEIFS('Lista Precios'!AQ:AQ,'Lista Precios'!F:F,'Factores e Hitos'!B31)</f>
        <v>6487.7702555143042</v>
      </c>
      <c r="W31" s="4">
        <f>COUNTIFS('Lista Precios'!F:F,'Factores e Hitos'!B31,'Lista Precios'!AL:AL,"Disponible")</f>
        <v>1</v>
      </c>
      <c r="X31" s="48">
        <f>SUMIFS('Lista Precios'!AP:AP,'Lista Precios'!F:F,'Factores e Hitos'!B31,'Lista Precios'!AL:AL,"Disponible")</f>
        <v>396100</v>
      </c>
      <c r="Y31" s="48">
        <f>AVERAGEIFS('Lista Precios'!AP:AP,'Lista Precios'!F:F,'Factores e Hitos'!B31,'Lista Precios'!AL:AL,"Disponible")</f>
        <v>396100</v>
      </c>
      <c r="Z31" s="48">
        <f>AVERAGEIFS('Lista Precios'!AQ:AQ,'Lista Precios'!F:F,'Factores e Hitos'!B31,'Lista Precios'!AL:AL,"Disponible")</f>
        <v>6487.7702555143042</v>
      </c>
      <c r="AA31" s="48">
        <f>_xlfn.MINIFS('Lista Precios'!AQ:AQ,'Lista Precios'!F:F,'Factores e Hitos'!B31,'Lista Precios'!AL:AL,"Disponible")</f>
        <v>6487.7702555143042</v>
      </c>
      <c r="AB31" s="48">
        <f>_xlfn.MAXIFS('Lista Precios'!AQ:AQ,'Lista Precios'!F:F,'Factores e Hitos'!B31,'Lista Precios'!AL:AL,"Disponible")</f>
        <v>6487.7702555143042</v>
      </c>
    </row>
    <row r="32" spans="2:28" outlineLevel="1">
      <c r="B32" s="3" t="s">
        <v>41</v>
      </c>
      <c r="D32" s="10">
        <v>0</v>
      </c>
      <c r="F32" s="530">
        <v>0</v>
      </c>
      <c r="H32" s="530">
        <v>0</v>
      </c>
      <c r="J32" s="8"/>
      <c r="L32" s="8"/>
      <c r="N32" s="8"/>
      <c r="R32" s="52">
        <f>COUNTIFS('Lista Precios'!F:F,'Factores e Hitos'!B32)</f>
        <v>1</v>
      </c>
      <c r="S32" s="48">
        <f>SUMIFS('Lista Precios'!AP:AP,'Lista Precios'!F:F,'Factores e Hitos'!B32)</f>
        <v>355200</v>
      </c>
      <c r="T32" s="48">
        <f>AVERAGEIFS('Lista Precios'!AP:AP,'Lista Precios'!F:F,'Factores e Hitos'!B32)</f>
        <v>355200</v>
      </c>
      <c r="U32" s="48">
        <f>AVERAGEIFS('Lista Precios'!AQ:AQ,'Lista Precios'!F:F,'Factores e Hitos'!B32)</f>
        <v>6461.3145767644928</v>
      </c>
      <c r="W32" s="4">
        <f>COUNTIFS('Lista Precios'!F:F,'Factores e Hitos'!B32,'Lista Precios'!AL:AL,"Disponible")</f>
        <v>1</v>
      </c>
      <c r="X32" s="48">
        <f>SUMIFS('Lista Precios'!AP:AP,'Lista Precios'!F:F,'Factores e Hitos'!B32,'Lista Precios'!AL:AL,"Disponible")</f>
        <v>355200</v>
      </c>
      <c r="Y32" s="48">
        <f>AVERAGEIFS('Lista Precios'!AP:AP,'Lista Precios'!F:F,'Factores e Hitos'!B32,'Lista Precios'!AL:AL,"Disponible")</f>
        <v>355200</v>
      </c>
      <c r="Z32" s="48">
        <f>AVERAGEIFS('Lista Precios'!AQ:AQ,'Lista Precios'!F:F,'Factores e Hitos'!B32,'Lista Precios'!AL:AL,"Disponible")</f>
        <v>6461.3145767644928</v>
      </c>
      <c r="AA32" s="48">
        <f>_xlfn.MINIFS('Lista Precios'!AQ:AQ,'Lista Precios'!F:F,'Factores e Hitos'!B32,'Lista Precios'!AL:AL,"Disponible")</f>
        <v>6461.3145767644928</v>
      </c>
      <c r="AB32" s="48">
        <f>_xlfn.MAXIFS('Lista Precios'!AQ:AQ,'Lista Precios'!F:F,'Factores e Hitos'!B32,'Lista Precios'!AL:AL,"Disponible")</f>
        <v>6461.3145767644928</v>
      </c>
    </row>
    <row r="33" spans="2:28" outlineLevel="1">
      <c r="B33" s="3" t="s">
        <v>42</v>
      </c>
      <c r="D33" s="10">
        <v>0</v>
      </c>
      <c r="F33" s="530">
        <v>5.0000000000000001E-3</v>
      </c>
      <c r="H33" s="530">
        <v>0</v>
      </c>
      <c r="J33" s="8"/>
      <c r="L33" s="8"/>
      <c r="N33" s="8"/>
      <c r="R33" s="52">
        <f>COUNTIFS('Lista Precios'!F:F,'Factores e Hitos'!B33)</f>
        <v>1</v>
      </c>
      <c r="S33" s="48">
        <f>SUMIFS('Lista Precios'!AP:AP,'Lista Precios'!F:F,'Factores e Hitos'!B33)</f>
        <v>353000</v>
      </c>
      <c r="T33" s="48">
        <f>AVERAGEIFS('Lista Precios'!AP:AP,'Lista Precios'!F:F,'Factores e Hitos'!B33)</f>
        <v>353000</v>
      </c>
      <c r="U33" s="48">
        <f>AVERAGEIFS('Lista Precios'!AQ:AQ,'Lista Precios'!F:F,'Factores e Hitos'!B33)</f>
        <v>6461.2568639414276</v>
      </c>
      <c r="W33" s="4">
        <f>COUNTIFS('Lista Precios'!F:F,'Factores e Hitos'!B33,'Lista Precios'!AL:AL,"Disponible")</f>
        <v>1</v>
      </c>
      <c r="X33" s="48">
        <f>SUMIFS('Lista Precios'!AP:AP,'Lista Precios'!F:F,'Factores e Hitos'!B33,'Lista Precios'!AL:AL,"Disponible")</f>
        <v>353000</v>
      </c>
      <c r="Y33" s="48">
        <f>AVERAGEIFS('Lista Precios'!AP:AP,'Lista Precios'!F:F,'Factores e Hitos'!B33,'Lista Precios'!AL:AL,"Disponible")</f>
        <v>353000</v>
      </c>
      <c r="Z33" s="48">
        <f>AVERAGEIFS('Lista Precios'!AQ:AQ,'Lista Precios'!F:F,'Factores e Hitos'!B33,'Lista Precios'!AL:AL,"Disponible")</f>
        <v>6461.2568639414276</v>
      </c>
      <c r="AA33" s="48">
        <f>_xlfn.MINIFS('Lista Precios'!AQ:AQ,'Lista Precios'!F:F,'Factores e Hitos'!B33,'Lista Precios'!AL:AL,"Disponible")</f>
        <v>6461.2568639414276</v>
      </c>
      <c r="AB33" s="48">
        <f>_xlfn.MAXIFS('Lista Precios'!AQ:AQ,'Lista Precios'!F:F,'Factores e Hitos'!B33,'Lista Precios'!AL:AL,"Disponible")</f>
        <v>6461.2568639414276</v>
      </c>
    </row>
    <row r="34" spans="2:28" outlineLevel="1">
      <c r="B34" s="3" t="s">
        <v>43</v>
      </c>
      <c r="D34" s="10">
        <v>0.03</v>
      </c>
      <c r="F34" s="530">
        <v>0</v>
      </c>
      <c r="H34" s="530">
        <v>0</v>
      </c>
      <c r="J34" s="8"/>
      <c r="L34" s="8"/>
      <c r="N34" s="8"/>
      <c r="R34" s="52">
        <f>COUNTIFS('Lista Precios'!F:F,'Factores e Hitos'!B34)</f>
        <v>1</v>
      </c>
      <c r="S34" s="48">
        <f>SUMIFS('Lista Precios'!AP:AP,'Lista Precios'!F:F,'Factores e Hitos'!B34)</f>
        <v>505500</v>
      </c>
      <c r="T34" s="48">
        <f>AVERAGEIFS('Lista Precios'!AP:AP,'Lista Precios'!F:F,'Factores e Hitos'!B34)</f>
        <v>505500</v>
      </c>
      <c r="U34" s="48">
        <f>AVERAGEIFS('Lista Precios'!AQ:AQ,'Lista Precios'!F:F,'Factores e Hitos'!B34)</f>
        <v>6419.0476190476193</v>
      </c>
      <c r="W34" s="4">
        <f>COUNTIFS('Lista Precios'!F:F,'Factores e Hitos'!B34,'Lista Precios'!AL:AL,"Disponible")</f>
        <v>1</v>
      </c>
      <c r="X34" s="48">
        <f>SUMIFS('Lista Precios'!AP:AP,'Lista Precios'!F:F,'Factores e Hitos'!B34,'Lista Precios'!AL:AL,"Disponible")</f>
        <v>505500</v>
      </c>
      <c r="Y34" s="48">
        <f>AVERAGEIFS('Lista Precios'!AP:AP,'Lista Precios'!F:F,'Factores e Hitos'!B34,'Lista Precios'!AL:AL,"Disponible")</f>
        <v>505500</v>
      </c>
      <c r="Z34" s="48">
        <f>AVERAGEIFS('Lista Precios'!AQ:AQ,'Lista Precios'!F:F,'Factores e Hitos'!B34,'Lista Precios'!AL:AL,"Disponible")</f>
        <v>6419.0476190476193</v>
      </c>
      <c r="AA34" s="48">
        <f>_xlfn.MINIFS('Lista Precios'!AQ:AQ,'Lista Precios'!F:F,'Factores e Hitos'!B34,'Lista Precios'!AL:AL,"Disponible")</f>
        <v>6419.0476190476193</v>
      </c>
      <c r="AB34" s="48">
        <f>_xlfn.MAXIFS('Lista Precios'!AQ:AQ,'Lista Precios'!F:F,'Factores e Hitos'!B34,'Lista Precios'!AL:AL,"Disponible")</f>
        <v>6419.0476190476193</v>
      </c>
    </row>
    <row r="35" spans="2:28" outlineLevel="1">
      <c r="B35" s="3" t="s">
        <v>44</v>
      </c>
      <c r="D35" s="10">
        <v>0.03</v>
      </c>
      <c r="F35" s="530">
        <v>0</v>
      </c>
      <c r="H35" s="530">
        <v>0</v>
      </c>
      <c r="J35" s="8"/>
      <c r="L35" s="8"/>
      <c r="N35" s="8"/>
      <c r="R35" s="52">
        <f>COUNTIFS('Lista Precios'!F:F,'Factores e Hitos'!B35)</f>
        <v>1</v>
      </c>
      <c r="S35" s="48">
        <f>SUMIFS('Lista Precios'!AP:AP,'Lista Precios'!F:F,'Factores e Hitos'!B35)</f>
        <v>570000</v>
      </c>
      <c r="T35" s="48">
        <f>AVERAGEIFS('Lista Precios'!AP:AP,'Lista Precios'!F:F,'Factores e Hitos'!B35)</f>
        <v>570000</v>
      </c>
      <c r="U35" s="48">
        <f>AVERAGEIFS('Lista Precios'!AQ:AQ,'Lista Precios'!F:F,'Factores e Hitos'!B35)</f>
        <v>6383.6935827080297</v>
      </c>
      <c r="W35" s="4">
        <f>COUNTIFS('Lista Precios'!F:F,'Factores e Hitos'!B35,'Lista Precios'!AL:AL,"Disponible")</f>
        <v>0</v>
      </c>
      <c r="X35" s="48">
        <f>SUMIFS('Lista Precios'!AP:AP,'Lista Precios'!F:F,'Factores e Hitos'!B35,'Lista Precios'!AL:AL,"Disponible")</f>
        <v>0</v>
      </c>
      <c r="Y35" s="48" t="e">
        <f>AVERAGEIFS('Lista Precios'!AP:AP,'Lista Precios'!F:F,'Factores e Hitos'!B35,'Lista Precios'!AL:AL,"Disponible")</f>
        <v>#DIV/0!</v>
      </c>
      <c r="Z35" s="48" t="e">
        <f>AVERAGEIFS('Lista Precios'!AQ:AQ,'Lista Precios'!F:F,'Factores e Hitos'!B35,'Lista Precios'!AL:AL,"Disponible")</f>
        <v>#DIV/0!</v>
      </c>
      <c r="AA35" s="48">
        <f>_xlfn.MINIFS('Lista Precios'!AQ:AQ,'Lista Precios'!F:F,'Factores e Hitos'!B35,'Lista Precios'!AL:AL,"Disponible")</f>
        <v>0</v>
      </c>
      <c r="AB35" s="48">
        <f>_xlfn.MAXIFS('Lista Precios'!AQ:AQ,'Lista Precios'!F:F,'Factores e Hitos'!B35,'Lista Precios'!AL:AL,"Disponible")</f>
        <v>0</v>
      </c>
    </row>
    <row r="36" spans="2:28" outlineLevel="1">
      <c r="B36" s="3" t="s">
        <v>45</v>
      </c>
      <c r="D36" s="10">
        <v>0.03</v>
      </c>
      <c r="F36" s="530">
        <v>5.0000000000000001E-3</v>
      </c>
      <c r="H36" s="530">
        <v>0</v>
      </c>
      <c r="J36" s="8"/>
      <c r="L36" s="8"/>
      <c r="N36" s="8"/>
      <c r="R36" s="52">
        <f>COUNTIFS('Lista Precios'!F:F,'Factores e Hitos'!B36)</f>
        <v>1</v>
      </c>
      <c r="S36" s="48">
        <f>SUMIFS('Lista Precios'!AP:AP,'Lista Precios'!F:F,'Factores e Hitos'!B36)</f>
        <v>565800</v>
      </c>
      <c r="T36" s="48">
        <f>AVERAGEIFS('Lista Precios'!AP:AP,'Lista Precios'!F:F,'Factores e Hitos'!B36)</f>
        <v>565800</v>
      </c>
      <c r="U36" s="48">
        <f>AVERAGEIFS('Lista Precios'!AQ:AQ,'Lista Precios'!F:F,'Factores e Hitos'!B36)</f>
        <v>6388.1675510895329</v>
      </c>
      <c r="W36" s="4">
        <f>COUNTIFS('Lista Precios'!F:F,'Factores e Hitos'!B36,'Lista Precios'!AL:AL,"Disponible")</f>
        <v>0</v>
      </c>
      <c r="X36" s="48">
        <f>SUMIFS('Lista Precios'!AP:AP,'Lista Precios'!F:F,'Factores e Hitos'!B36,'Lista Precios'!AL:AL,"Disponible")</f>
        <v>0</v>
      </c>
      <c r="Y36" s="48" t="str">
        <f>IFERROR(AVERAGEIFS('Lista Precios'!AP:AP,'Lista Precios'!F:F,'Factores e Hitos'!B36,'Lista Precios'!AL:AL,"Disponible"),"")</f>
        <v/>
      </c>
      <c r="Z36" s="48" t="str">
        <f>IFERROR(AVERAGEIFS('Lista Precios'!AQ:AQ,'Lista Precios'!F:F,'Factores e Hitos'!B36,'Lista Precios'!AL:AL,"Disponible"),"")</f>
        <v/>
      </c>
      <c r="AA36" s="48">
        <f>_xlfn.MINIFS('Lista Precios'!AQ:AQ,'Lista Precios'!F:F,'Factores e Hitos'!B36,'Lista Precios'!AL:AL,"Disponible")</f>
        <v>0</v>
      </c>
      <c r="AB36" s="48">
        <f>_xlfn.MAXIFS('Lista Precios'!AQ:AQ,'Lista Precios'!F:F,'Factores e Hitos'!B36,'Lista Precios'!AL:AL,"Disponible")</f>
        <v>0</v>
      </c>
    </row>
    <row r="37" spans="2:28" outlineLevel="1">
      <c r="B37" s="3" t="s">
        <v>46</v>
      </c>
      <c r="D37" s="10">
        <v>0.03</v>
      </c>
      <c r="F37" s="530">
        <v>5.0000000000000001E-3</v>
      </c>
      <c r="H37" s="530">
        <v>0</v>
      </c>
      <c r="J37" s="8"/>
      <c r="L37" s="8"/>
      <c r="N37" s="8"/>
      <c r="R37" s="52">
        <f>COUNTIFS('Lista Precios'!F:F,'Factores e Hitos'!B37)</f>
        <v>1</v>
      </c>
      <c r="S37" s="48">
        <f>SUMIFS('Lista Precios'!AP:AP,'Lista Precios'!F:F,'Factores e Hitos'!B37)</f>
        <v>600700</v>
      </c>
      <c r="T37" s="48">
        <f>AVERAGEIFS('Lista Precios'!AP:AP,'Lista Precios'!F:F,'Factores e Hitos'!B37)</f>
        <v>600700</v>
      </c>
      <c r="U37" s="48">
        <f>AVERAGEIFS('Lista Precios'!AQ:AQ,'Lista Precios'!F:F,'Factores e Hitos'!B37)</f>
        <v>6251.2140974053</v>
      </c>
      <c r="W37" s="4">
        <f>COUNTIFS('Lista Precios'!F:F,'Factores e Hitos'!B37,'Lista Precios'!AL:AL,"Disponible")</f>
        <v>0</v>
      </c>
      <c r="X37" s="48">
        <f>SUMIFS('Lista Precios'!AP:AP,'Lista Precios'!F:F,'Factores e Hitos'!B37,'Lista Precios'!AL:AL,"Disponible")</f>
        <v>0</v>
      </c>
      <c r="Y37" s="48" t="e">
        <f>AVERAGEIFS('Lista Precios'!AP:AP,'Lista Precios'!F:F,'Factores e Hitos'!B37,'Lista Precios'!AL:AL,"Disponible")</f>
        <v>#DIV/0!</v>
      </c>
      <c r="Z37" s="48" t="e">
        <f>AVERAGEIFS('Lista Precios'!AQ:AQ,'Lista Precios'!F:F,'Factores e Hitos'!B37,'Lista Precios'!AL:AL,"Disponible")</f>
        <v>#DIV/0!</v>
      </c>
      <c r="AA37" s="48">
        <f>_xlfn.MINIFS('Lista Precios'!AQ:AQ,'Lista Precios'!F:F,'Factores e Hitos'!B37,'Lista Precios'!AL:AL,"Disponible")</f>
        <v>0</v>
      </c>
      <c r="AB37" s="48">
        <f>_xlfn.MAXIFS('Lista Precios'!AQ:AQ,'Lista Precios'!F:F,'Factores e Hitos'!B37,'Lista Precios'!AL:AL,"Disponible")</f>
        <v>0</v>
      </c>
    </row>
    <row r="38" spans="2:28" outlineLevel="1">
      <c r="B38" s="3" t="s">
        <v>47</v>
      </c>
      <c r="D38" s="10">
        <v>0.03</v>
      </c>
      <c r="F38" s="530">
        <v>5.0000000000000001E-3</v>
      </c>
      <c r="H38" s="530">
        <v>0</v>
      </c>
      <c r="J38" s="8"/>
      <c r="L38" s="8"/>
      <c r="N38" s="8"/>
      <c r="R38" s="52">
        <f>COUNTIFS('Lista Precios'!F:F,'Factores e Hitos'!B38)</f>
        <v>1</v>
      </c>
      <c r="S38" s="48">
        <f>SUMIFS('Lista Precios'!AP:AP,'Lista Precios'!F:F,'Factores e Hitos'!B38)</f>
        <v>556000</v>
      </c>
      <c r="T38" s="48">
        <f>AVERAGEIFS('Lista Precios'!AP:AP,'Lista Precios'!F:F,'Factores e Hitos'!B38)</f>
        <v>556000</v>
      </c>
      <c r="U38" s="48">
        <f>AVERAGEIFS('Lista Precios'!AQ:AQ,'Lista Precios'!F:F,'Factores e Hitos'!B38)</f>
        <v>6257.737760270119</v>
      </c>
      <c r="W38" s="4">
        <f>COUNTIFS('Lista Precios'!F:F,'Factores e Hitos'!B38,'Lista Precios'!AL:AL,"Disponible")</f>
        <v>0</v>
      </c>
      <c r="X38" s="48">
        <f>SUMIFS('Lista Precios'!AP:AP,'Lista Precios'!F:F,'Factores e Hitos'!B38,'Lista Precios'!AL:AL,"Disponible")</f>
        <v>0</v>
      </c>
      <c r="Y38" s="48" t="e">
        <f>AVERAGEIFS('Lista Precios'!AP:AP,'Lista Precios'!F:F,'Factores e Hitos'!B38,'Lista Precios'!AL:AL,"Disponible")</f>
        <v>#DIV/0!</v>
      </c>
      <c r="Z38" s="48" t="e">
        <f>AVERAGEIFS('Lista Precios'!AQ:AQ,'Lista Precios'!F:F,'Factores e Hitos'!B38,'Lista Precios'!AL:AL,"Disponible")</f>
        <v>#DIV/0!</v>
      </c>
      <c r="AA38" s="48">
        <f>_xlfn.MINIFS('Lista Precios'!AQ:AQ,'Lista Precios'!F:F,'Factores e Hitos'!B38,'Lista Precios'!AL:AL,"Disponible")</f>
        <v>0</v>
      </c>
      <c r="AB38" s="48">
        <f>_xlfn.MAXIFS('Lista Precios'!AQ:AQ,'Lista Precios'!F:F,'Factores e Hitos'!B38,'Lista Precios'!AL:AL,"Disponible")</f>
        <v>0</v>
      </c>
    </row>
    <row r="39" spans="2:28" outlineLevel="1">
      <c r="B39"/>
      <c r="D39"/>
      <c r="E39"/>
      <c r="F39" s="534"/>
      <c r="G39" s="534"/>
      <c r="H39" s="534"/>
      <c r="I39"/>
      <c r="J39"/>
      <c r="K39"/>
      <c r="L39"/>
      <c r="M39"/>
      <c r="N39"/>
      <c r="R39" s="412">
        <f>SUM(R18:R38)</f>
        <v>131</v>
      </c>
      <c r="W39" s="412">
        <f>SUM(W18:W38)</f>
        <v>113</v>
      </c>
    </row>
    <row r="40" spans="2:28" outlineLevel="1">
      <c r="B40"/>
      <c r="D40"/>
      <c r="E40"/>
      <c r="F40" s="534"/>
      <c r="G40" s="534"/>
      <c r="H40" s="534"/>
      <c r="I40"/>
      <c r="J40"/>
      <c r="K40"/>
      <c r="L40"/>
      <c r="M40"/>
      <c r="N40"/>
    </row>
    <row r="41" spans="2:28" outlineLevel="1">
      <c r="B41"/>
      <c r="D41"/>
      <c r="E41"/>
      <c r="F41" s="534"/>
      <c r="G41" s="534"/>
      <c r="H41" s="534"/>
      <c r="I41"/>
      <c r="J41"/>
      <c r="K41"/>
      <c r="L41"/>
      <c r="M41"/>
      <c r="N41"/>
    </row>
    <row r="42" spans="2:28">
      <c r="B42" s="6" t="s">
        <v>48</v>
      </c>
      <c r="P42" s="4" t="s">
        <v>21</v>
      </c>
    </row>
    <row r="43" spans="2:28" outlineLevel="1">
      <c r="B43" s="3" t="s">
        <v>22</v>
      </c>
      <c r="D43" s="10">
        <v>0</v>
      </c>
      <c r="F43" s="530">
        <v>0</v>
      </c>
      <c r="H43" s="530">
        <v>0</v>
      </c>
      <c r="J43" s="8">
        <v>0</v>
      </c>
      <c r="L43" s="10">
        <v>0</v>
      </c>
      <c r="N43" s="10">
        <v>0</v>
      </c>
    </row>
    <row r="44" spans="2:28" outlineLevel="1">
      <c r="B44" s="3" t="s">
        <v>49</v>
      </c>
      <c r="D44" s="10">
        <v>0</v>
      </c>
      <c r="F44" s="530">
        <v>0</v>
      </c>
      <c r="H44" s="530">
        <v>0</v>
      </c>
      <c r="J44" s="8"/>
      <c r="L44" s="8"/>
      <c r="N44" s="8"/>
    </row>
    <row r="45" spans="2:28" outlineLevel="1">
      <c r="B45" s="3" t="s">
        <v>50</v>
      </c>
      <c r="D45" s="538">
        <v>0.02</v>
      </c>
      <c r="F45" s="530">
        <v>0</v>
      </c>
      <c r="H45" s="530">
        <v>0</v>
      </c>
      <c r="J45" s="8"/>
      <c r="L45" s="8"/>
      <c r="N45" s="8"/>
    </row>
    <row r="47" spans="2:28">
      <c r="B47" s="6" t="s">
        <v>51</v>
      </c>
      <c r="P47" s="4" t="s">
        <v>21</v>
      </c>
      <c r="U47" s="14"/>
    </row>
    <row r="48" spans="2:28" outlineLevel="1">
      <c r="B48" s="3" t="s">
        <v>52</v>
      </c>
      <c r="D48" s="538">
        <v>0</v>
      </c>
      <c r="F48" s="530">
        <v>0</v>
      </c>
      <c r="H48" s="530">
        <v>0</v>
      </c>
      <c r="J48" s="8">
        <v>0</v>
      </c>
      <c r="L48" s="10">
        <v>0</v>
      </c>
      <c r="N48" s="10">
        <v>0</v>
      </c>
      <c r="R48" s="52">
        <f>COUNTIFS('Lista Precios'!H:H,'Factores e Hitos'!B48)</f>
        <v>89</v>
      </c>
      <c r="S48" s="48">
        <f>SUMIFS('Lista Precios'!AP:AP,'Lista Precios'!H:H,'Factores e Hitos'!B48)</f>
        <v>32070454</v>
      </c>
      <c r="T48" s="48">
        <f>AVERAGEIFS('Lista Precios'!AP:AP,'Lista Precios'!H:H,'Factores e Hitos'!B48)</f>
        <v>360342.17977528088</v>
      </c>
      <c r="U48" s="48">
        <f>AVERAGEIFS('Lista Precios'!AQ:AQ,'Lista Precios'!H:H,'Factores e Hitos'!B48)</f>
        <v>6608.8464374081441</v>
      </c>
      <c r="W48" s="4">
        <f>COUNTIFS('Lista Precios'!H:H,'Factores e Hitos'!B48,'Lista Precios'!AL:AL,"Disponible")</f>
        <v>79</v>
      </c>
      <c r="X48" s="48">
        <f>SUMIFS('Lista Precios'!AP:AP,'Lista Precios'!H:H,'Factores e Hitos'!B48,'Lista Precios'!AL:AL,"Disponible")</f>
        <v>27960400</v>
      </c>
      <c r="Y48" s="48">
        <f>AVERAGEIFS('Lista Precios'!AP:AP,'Lista Precios'!H:H,'Factores e Hitos'!B48,'Lista Precios'!AL:AL,"Disponible")</f>
        <v>353929.11392405065</v>
      </c>
      <c r="Z48" s="48">
        <f>AVERAGEIFS('Lista Precios'!AQ:AQ,'Lista Precios'!H:H,'Factores e Hitos'!B48,'Lista Precios'!AL:AL,"Disponible")</f>
        <v>6634.7247226235468</v>
      </c>
      <c r="AA48" s="48">
        <f>_xlfn.MINIFS('Lista Precios'!AQ:AQ,'Lista Precios'!H:H,'Factores e Hitos'!B48,'Lista Precios'!AL:AL,"Disponible")</f>
        <v>5987.0064967516237</v>
      </c>
      <c r="AB48" s="48">
        <f>_xlfn.MAXIFS('Lista Precios'!AQ:AQ,'Lista Precios'!H:H,'Factores e Hitos'!B48,'Lista Precios'!AL:AL,"Disponible")</f>
        <v>7500.6260956674178</v>
      </c>
    </row>
    <row r="49" spans="2:28" outlineLevel="1">
      <c r="B49" s="3" t="s">
        <v>53</v>
      </c>
      <c r="D49" s="538">
        <v>0.02</v>
      </c>
      <c r="F49" s="530">
        <v>-0.127</v>
      </c>
      <c r="H49" s="530">
        <v>0</v>
      </c>
      <c r="J49" s="8"/>
      <c r="L49" s="8"/>
      <c r="N49" s="8"/>
      <c r="R49" s="52">
        <f>COUNTIFS('Lista Precios'!H:H,'Factores e Hitos'!B49)</f>
        <v>42</v>
      </c>
      <c r="S49" s="48">
        <f>SUMIFS('Lista Precios'!AP:AP,'Lista Precios'!H:H,'Factores e Hitos'!B49)</f>
        <v>15457737.800000001</v>
      </c>
      <c r="T49" s="48">
        <f>AVERAGEIFS('Lista Precios'!AP:AP,'Lista Precios'!H:H,'Factores e Hitos'!B49)</f>
        <v>368041.37619047624</v>
      </c>
      <c r="U49" s="48">
        <f>AVERAGEIFS('Lista Precios'!AQ:AQ,'Lista Precios'!H:H,'Factores e Hitos'!B49)</f>
        <v>6905.3210932863776</v>
      </c>
      <c r="W49" s="4">
        <f>COUNTIFS('Lista Precios'!H:H,'Factores e Hitos'!B49,'Lista Precios'!AL:AL,"Disponible")</f>
        <v>34</v>
      </c>
      <c r="X49" s="48">
        <f>SUMIFS('Lista Precios'!AP:AP,'Lista Precios'!H:H,'Factores e Hitos'!B49,'Lista Precios'!AL:AL,"Disponible")</f>
        <v>12658700</v>
      </c>
      <c r="Y49" s="48">
        <f>AVERAGEIFS('Lista Precios'!AP:AP,'Lista Precios'!H:H,'Factores e Hitos'!B49,'Lista Precios'!AL:AL,"Disponible")</f>
        <v>372314.70588235295</v>
      </c>
      <c r="Z49" s="48">
        <f>AVERAGEIFS('Lista Precios'!AQ:AQ,'Lista Precios'!H:H,'Factores e Hitos'!B49,'Lista Precios'!AL:AL,"Disponible")</f>
        <v>7006.4186259001262</v>
      </c>
      <c r="AA49" s="48">
        <f>_xlfn.MINIFS('Lista Precios'!AQ:AQ,'Lista Precios'!H:H,'Factores e Hitos'!B49,'Lista Precios'!AL:AL,"Disponible")</f>
        <v>6292.5562608193886</v>
      </c>
      <c r="AB49" s="48">
        <f>_xlfn.MAXIFS('Lista Precios'!AQ:AQ,'Lista Precios'!H:H,'Factores e Hitos'!B49,'Lista Precios'!AL:AL,"Disponible")</f>
        <v>7684.6196557468074</v>
      </c>
    </row>
    <row r="50" spans="2:28" outlineLevel="1">
      <c r="B50" s="3" t="s">
        <v>22</v>
      </c>
      <c r="D50" s="538">
        <v>0</v>
      </c>
      <c r="F50" s="530">
        <v>0.12</v>
      </c>
      <c r="H50" s="530"/>
      <c r="J50" s="8"/>
      <c r="L50" s="8"/>
      <c r="N50" s="8"/>
      <c r="R50" s="412">
        <f>SUM(R48:R49)</f>
        <v>131</v>
      </c>
      <c r="S50" s="48"/>
      <c r="T50" s="48"/>
      <c r="U50" s="48"/>
      <c r="W50" s="412">
        <f>SUM(W48:W49)</f>
        <v>113</v>
      </c>
      <c r="X50" s="48"/>
      <c r="Y50" s="48"/>
      <c r="Z50" s="48"/>
      <c r="AA50" s="48"/>
      <c r="AB50" s="48"/>
    </row>
    <row r="52" spans="2:28">
      <c r="B52" s="6" t="s">
        <v>54</v>
      </c>
      <c r="P52" s="4" t="s">
        <v>21</v>
      </c>
    </row>
    <row r="53" spans="2:28" outlineLevel="1">
      <c r="B53" s="3" t="s">
        <v>22</v>
      </c>
      <c r="D53" s="10">
        <v>0</v>
      </c>
      <c r="F53" s="530">
        <v>0</v>
      </c>
      <c r="H53" s="530">
        <v>0</v>
      </c>
      <c r="J53" s="8">
        <v>0</v>
      </c>
      <c r="L53" s="10">
        <v>0</v>
      </c>
      <c r="N53" s="10">
        <v>0</v>
      </c>
    </row>
    <row r="54" spans="2:28" outlineLevel="1">
      <c r="B54" s="3" t="s">
        <v>55</v>
      </c>
      <c r="D54" s="8">
        <v>0</v>
      </c>
      <c r="F54" s="530">
        <v>0</v>
      </c>
      <c r="H54" s="530">
        <v>0</v>
      </c>
      <c r="J54" s="8">
        <v>-0.03</v>
      </c>
      <c r="L54" s="10">
        <v>0</v>
      </c>
      <c r="N54" s="10">
        <v>0</v>
      </c>
    </row>
    <row r="55" spans="2:28" outlineLevel="1">
      <c r="B55" s="3" t="s">
        <v>56</v>
      </c>
      <c r="D55" s="8">
        <v>0</v>
      </c>
      <c r="F55" s="530">
        <v>0</v>
      </c>
      <c r="H55" s="530">
        <v>0</v>
      </c>
      <c r="J55" s="8">
        <v>-0.02</v>
      </c>
      <c r="L55" s="10">
        <v>0</v>
      </c>
      <c r="N55" s="10">
        <v>0</v>
      </c>
    </row>
    <row r="56" spans="2:28" outlineLevel="1">
      <c r="B56" s="3" t="s">
        <v>57</v>
      </c>
      <c r="D56" s="8">
        <v>0</v>
      </c>
      <c r="F56" s="530">
        <v>0</v>
      </c>
      <c r="H56" s="530">
        <v>0</v>
      </c>
      <c r="J56" s="8">
        <v>-0.01</v>
      </c>
      <c r="L56" s="10">
        <v>0</v>
      </c>
      <c r="N56" s="10">
        <v>0</v>
      </c>
    </row>
    <row r="57" spans="2:28" outlineLevel="1">
      <c r="B57" s="3">
        <v>0</v>
      </c>
      <c r="D57" s="10">
        <v>0</v>
      </c>
      <c r="F57" s="530">
        <v>0.03</v>
      </c>
      <c r="H57" s="530">
        <v>0</v>
      </c>
      <c r="J57" s="8">
        <v>0</v>
      </c>
      <c r="L57" s="8">
        <v>0</v>
      </c>
      <c r="N57" s="8">
        <v>0</v>
      </c>
    </row>
    <row r="58" spans="2:28" outlineLevel="1">
      <c r="B58" s="3">
        <v>1</v>
      </c>
      <c r="D58" s="538">
        <v>0.03</v>
      </c>
      <c r="F58" s="530">
        <v>0.03</v>
      </c>
      <c r="H58" s="530">
        <v>0</v>
      </c>
      <c r="J58" s="8">
        <v>0</v>
      </c>
      <c r="L58" s="8">
        <v>0</v>
      </c>
      <c r="N58" s="8">
        <v>0</v>
      </c>
      <c r="P58" s="13">
        <f>-Q58</f>
        <v>0.03</v>
      </c>
      <c r="Q58" s="14">
        <v>-0.03</v>
      </c>
      <c r="R58" s="14">
        <v>8.1428571428571433E-2</v>
      </c>
      <c r="S58">
        <f>R58/19</f>
        <v>4.2857142857142859E-3</v>
      </c>
      <c r="Y58" s="13"/>
      <c r="Z58" s="46"/>
      <c r="AA58" s="14"/>
    </row>
    <row r="59" spans="2:28" outlineLevel="1">
      <c r="B59" s="3">
        <v>2</v>
      </c>
      <c r="D59" s="538">
        <v>2.5714285714285714E-2</v>
      </c>
      <c r="F59" s="530">
        <v>0.01</v>
      </c>
      <c r="H59" s="530">
        <v>0</v>
      </c>
      <c r="J59" s="8">
        <v>0</v>
      </c>
      <c r="L59" s="8">
        <v>0</v>
      </c>
      <c r="N59" s="8">
        <v>0</v>
      </c>
      <c r="P59" s="13">
        <f t="shared" ref="P59:P72" si="2">-Q59</f>
        <v>2.5714285714285714E-2</v>
      </c>
      <c r="Q59" s="13">
        <f>Q58+$S$58</f>
        <v>-2.5714285714285714E-2</v>
      </c>
      <c r="R59" s="46"/>
      <c r="S59" s="46"/>
      <c r="T59" s="46"/>
      <c r="Y59" s="13"/>
      <c r="Z59" s="46"/>
    </row>
    <row r="60" spans="2:28" outlineLevel="1">
      <c r="B60" s="3">
        <v>3</v>
      </c>
      <c r="D60" s="538">
        <v>2.1428571428571429E-2</v>
      </c>
      <c r="F60" s="530">
        <v>-0.01</v>
      </c>
      <c r="H60" s="530">
        <v>0</v>
      </c>
      <c r="J60" s="8">
        <v>0</v>
      </c>
      <c r="L60" s="8">
        <v>0</v>
      </c>
      <c r="N60" s="8">
        <v>0</v>
      </c>
      <c r="P60" s="13">
        <f t="shared" si="2"/>
        <v>2.1428571428571429E-2</v>
      </c>
      <c r="Q60" s="13">
        <f t="shared" ref="Q60:Q71" si="3">Q59+$S$58</f>
        <v>-2.1428571428571429E-2</v>
      </c>
      <c r="R60" s="46"/>
      <c r="T60" s="46"/>
      <c r="W60" s="13"/>
      <c r="Y60" s="13"/>
      <c r="Z60" s="46"/>
    </row>
    <row r="61" spans="2:28" outlineLevel="1">
      <c r="B61" s="3">
        <v>4</v>
      </c>
      <c r="D61" s="538">
        <v>1.7142857142857144E-2</v>
      </c>
      <c r="F61" s="530">
        <v>-0.02</v>
      </c>
      <c r="H61" s="530">
        <v>0</v>
      </c>
      <c r="J61" s="8">
        <v>0</v>
      </c>
      <c r="L61" s="8">
        <v>0</v>
      </c>
      <c r="N61" s="8">
        <v>0</v>
      </c>
      <c r="P61" s="13">
        <f t="shared" si="2"/>
        <v>1.7142857142857144E-2</v>
      </c>
      <c r="Q61" s="13">
        <f t="shared" si="3"/>
        <v>-1.7142857142857144E-2</v>
      </c>
      <c r="R61" s="46"/>
      <c r="T61" s="46"/>
      <c r="W61" s="13"/>
      <c r="Y61" s="13"/>
      <c r="Z61" s="46"/>
    </row>
    <row r="62" spans="2:28" outlineLevel="1">
      <c r="B62" s="3">
        <v>5</v>
      </c>
      <c r="D62" s="538">
        <v>1.2857142857142859E-2</v>
      </c>
      <c r="F62" s="530">
        <v>0</v>
      </c>
      <c r="H62" s="530">
        <v>0</v>
      </c>
      <c r="J62" s="8">
        <v>0</v>
      </c>
      <c r="L62" s="8">
        <v>0</v>
      </c>
      <c r="N62" s="8">
        <v>0</v>
      </c>
      <c r="P62" s="13">
        <f t="shared" si="2"/>
        <v>1.2857142857142859E-2</v>
      </c>
      <c r="Q62" s="13">
        <f t="shared" si="3"/>
        <v>-1.2857142857142859E-2</v>
      </c>
      <c r="R62" s="46"/>
      <c r="T62" s="46"/>
      <c r="W62" s="13"/>
      <c r="Y62" s="13"/>
      <c r="Z62" s="46"/>
    </row>
    <row r="63" spans="2:28" outlineLevel="1">
      <c r="B63" s="3">
        <v>6</v>
      </c>
      <c r="D63" s="538">
        <v>8.5714285714285736E-3</v>
      </c>
      <c r="F63" s="530">
        <v>0</v>
      </c>
      <c r="H63" s="530">
        <v>0</v>
      </c>
      <c r="J63" s="8">
        <v>0</v>
      </c>
      <c r="L63" s="8">
        <v>0</v>
      </c>
      <c r="N63" s="8">
        <v>0</v>
      </c>
      <c r="P63" s="13">
        <f t="shared" si="2"/>
        <v>8.5714285714285736E-3</v>
      </c>
      <c r="Q63" s="13">
        <f t="shared" si="3"/>
        <v>-8.5714285714285736E-3</v>
      </c>
      <c r="R63" s="46"/>
      <c r="T63" s="46"/>
      <c r="W63" s="13"/>
      <c r="Y63" s="13"/>
      <c r="Z63" s="46"/>
    </row>
    <row r="64" spans="2:28" outlineLevel="1">
      <c r="B64" s="3">
        <v>7</v>
      </c>
      <c r="D64" s="538">
        <v>4.2857142857142877E-3</v>
      </c>
      <c r="F64" s="530">
        <v>0</v>
      </c>
      <c r="H64" s="530">
        <v>0</v>
      </c>
      <c r="J64" s="8">
        <v>0</v>
      </c>
      <c r="L64" s="8">
        <v>0</v>
      </c>
      <c r="N64" s="8">
        <v>0</v>
      </c>
      <c r="P64" s="13">
        <f t="shared" si="2"/>
        <v>4.2857142857142877E-3</v>
      </c>
      <c r="Q64" s="13">
        <f t="shared" si="3"/>
        <v>-4.2857142857142877E-3</v>
      </c>
      <c r="R64" s="46"/>
      <c r="T64" s="46"/>
      <c r="W64" s="13"/>
      <c r="Y64" s="13"/>
      <c r="Z64" s="46"/>
    </row>
    <row r="65" spans="2:26" outlineLevel="1">
      <c r="B65" s="3">
        <v>8</v>
      </c>
      <c r="D65" s="538">
        <v>0</v>
      </c>
      <c r="F65" s="530">
        <v>0</v>
      </c>
      <c r="H65" s="530">
        <v>0</v>
      </c>
      <c r="J65" s="8">
        <v>0</v>
      </c>
      <c r="L65" s="8">
        <v>0</v>
      </c>
      <c r="N65" s="8">
        <v>0</v>
      </c>
      <c r="P65" s="13">
        <f t="shared" si="2"/>
        <v>0</v>
      </c>
      <c r="Q65" s="13">
        <f t="shared" si="3"/>
        <v>0</v>
      </c>
      <c r="R65" s="46"/>
      <c r="T65" s="46"/>
      <c r="W65" s="13"/>
      <c r="Y65" s="13"/>
      <c r="Z65" s="46"/>
    </row>
    <row r="66" spans="2:26" outlineLevel="1">
      <c r="B66" s="3">
        <v>9</v>
      </c>
      <c r="D66" s="538">
        <v>-4.2857142857142859E-3</v>
      </c>
      <c r="F66" s="530">
        <v>0</v>
      </c>
      <c r="H66" s="530">
        <v>0</v>
      </c>
      <c r="J66" s="8">
        <v>0</v>
      </c>
      <c r="L66" s="8">
        <v>0</v>
      </c>
      <c r="N66" s="8">
        <v>0</v>
      </c>
      <c r="P66" s="13">
        <f t="shared" si="2"/>
        <v>-4.2857142857142859E-3</v>
      </c>
      <c r="Q66" s="13">
        <f t="shared" si="3"/>
        <v>4.2857142857142859E-3</v>
      </c>
      <c r="R66" s="46"/>
      <c r="T66" s="46"/>
      <c r="W66" s="13"/>
      <c r="Y66" s="13"/>
      <c r="Z66" s="46"/>
    </row>
    <row r="67" spans="2:26" outlineLevel="1">
      <c r="B67" s="3">
        <v>10</v>
      </c>
      <c r="D67" s="538">
        <v>-8.5714285714285719E-3</v>
      </c>
      <c r="F67" s="530"/>
      <c r="H67" s="530">
        <v>0</v>
      </c>
      <c r="J67" s="8">
        <v>0</v>
      </c>
      <c r="L67" s="8">
        <v>0</v>
      </c>
      <c r="N67" s="8">
        <v>0</v>
      </c>
      <c r="P67" s="13">
        <f t="shared" si="2"/>
        <v>-8.5714285714285719E-3</v>
      </c>
      <c r="Q67" s="13">
        <f t="shared" si="3"/>
        <v>8.5714285714285719E-3</v>
      </c>
      <c r="R67" s="46"/>
      <c r="T67" s="46"/>
      <c r="W67" s="13"/>
      <c r="Y67" s="13"/>
      <c r="Z67" s="46"/>
    </row>
    <row r="68" spans="2:26" outlineLevel="1">
      <c r="B68" s="3">
        <v>11</v>
      </c>
      <c r="D68" s="538">
        <v>-1.2857142857142859E-2</v>
      </c>
      <c r="F68" s="530"/>
      <c r="H68" s="530">
        <v>0</v>
      </c>
      <c r="J68" s="8">
        <v>0</v>
      </c>
      <c r="L68" s="8">
        <v>0</v>
      </c>
      <c r="N68" s="8">
        <v>0</v>
      </c>
      <c r="P68" s="13">
        <f t="shared" si="2"/>
        <v>-1.2857142857142859E-2</v>
      </c>
      <c r="Q68" s="13">
        <f t="shared" si="3"/>
        <v>1.2857142857142859E-2</v>
      </c>
      <c r="R68" s="46"/>
      <c r="T68" s="46"/>
      <c r="W68" s="13"/>
      <c r="Y68" s="13"/>
      <c r="Z68" s="46"/>
    </row>
    <row r="69" spans="2:26" outlineLevel="1">
      <c r="B69" s="3">
        <v>12</v>
      </c>
      <c r="D69" s="538">
        <v>-1.7142857142857144E-2</v>
      </c>
      <c r="F69" s="530"/>
      <c r="H69" s="530">
        <v>0</v>
      </c>
      <c r="J69" s="8">
        <v>0</v>
      </c>
      <c r="L69" s="8">
        <v>0</v>
      </c>
      <c r="N69" s="8">
        <v>0</v>
      </c>
      <c r="P69" s="13">
        <f t="shared" si="2"/>
        <v>-1.7142857142857144E-2</v>
      </c>
      <c r="Q69" s="13">
        <f t="shared" si="3"/>
        <v>1.7142857142857144E-2</v>
      </c>
      <c r="R69" s="46"/>
      <c r="T69" s="46"/>
      <c r="W69" s="13"/>
      <c r="Y69" s="13"/>
      <c r="Z69" s="46"/>
    </row>
    <row r="70" spans="2:26" outlineLevel="1">
      <c r="B70" s="3">
        <v>13</v>
      </c>
      <c r="D70" s="538">
        <v>-2.1428571428571429E-2</v>
      </c>
      <c r="F70" s="530">
        <v>0</v>
      </c>
      <c r="H70" s="530">
        <v>0</v>
      </c>
      <c r="J70" s="8">
        <v>0</v>
      </c>
      <c r="L70" s="8">
        <v>0</v>
      </c>
      <c r="N70" s="8">
        <v>0</v>
      </c>
      <c r="P70" s="13">
        <f t="shared" si="2"/>
        <v>-2.1428571428571429E-2</v>
      </c>
      <c r="Q70" s="13">
        <f t="shared" si="3"/>
        <v>2.1428571428571429E-2</v>
      </c>
      <c r="R70" s="46"/>
      <c r="T70" s="46"/>
      <c r="W70" s="13"/>
      <c r="Y70" s="13"/>
      <c r="Z70" s="46"/>
    </row>
    <row r="71" spans="2:26" outlineLevel="1">
      <c r="B71" s="3">
        <v>14</v>
      </c>
      <c r="D71" s="538">
        <v>-2.5714285714285714E-2</v>
      </c>
      <c r="F71" s="530">
        <v>0</v>
      </c>
      <c r="H71" s="530">
        <v>0</v>
      </c>
      <c r="J71" s="8">
        <v>0</v>
      </c>
      <c r="L71" s="8">
        <v>0</v>
      </c>
      <c r="N71" s="8">
        <v>0</v>
      </c>
      <c r="P71" s="13">
        <f t="shared" si="2"/>
        <v>-2.5714285714285714E-2</v>
      </c>
      <c r="Q71" s="13">
        <f t="shared" si="3"/>
        <v>2.5714285714285714E-2</v>
      </c>
      <c r="R71" s="46"/>
      <c r="T71" s="46"/>
      <c r="W71" s="13"/>
      <c r="Y71" s="13"/>
      <c r="Z71" s="46"/>
    </row>
    <row r="72" spans="2:26" outlineLevel="1">
      <c r="B72" s="3">
        <v>15</v>
      </c>
      <c r="D72" s="538">
        <v>-0.03</v>
      </c>
      <c r="F72" s="530">
        <v>0</v>
      </c>
      <c r="H72" s="530">
        <v>0</v>
      </c>
      <c r="J72" s="8">
        <v>0</v>
      </c>
      <c r="L72" s="8">
        <v>0</v>
      </c>
      <c r="N72" s="8">
        <v>0</v>
      </c>
      <c r="P72" s="13">
        <f t="shared" si="2"/>
        <v>-0.03</v>
      </c>
      <c r="Q72" s="13">
        <f>Q71+$S$58</f>
        <v>0.03</v>
      </c>
      <c r="R72" s="46"/>
      <c r="T72" s="46"/>
      <c r="W72" s="13"/>
      <c r="Y72" s="13"/>
      <c r="Z72" s="46"/>
    </row>
    <row r="74" spans="2:26">
      <c r="B74" s="6" t="s">
        <v>58</v>
      </c>
      <c r="F74" s="531"/>
      <c r="P74" s="4" t="s">
        <v>21</v>
      </c>
    </row>
    <row r="75" spans="2:26" outlineLevel="1">
      <c r="B75" s="3" t="s">
        <v>22</v>
      </c>
      <c r="D75" s="10">
        <v>0</v>
      </c>
      <c r="F75" s="530">
        <v>0</v>
      </c>
      <c r="H75" s="530">
        <v>0</v>
      </c>
      <c r="J75" s="8">
        <v>0</v>
      </c>
      <c r="L75" s="10">
        <v>0</v>
      </c>
      <c r="N75" s="10">
        <v>0</v>
      </c>
    </row>
    <row r="76" spans="2:26" outlineLevel="1">
      <c r="B76" s="3">
        <v>1</v>
      </c>
      <c r="D76" s="8">
        <v>2.5000000000000001E-2</v>
      </c>
      <c r="F76" s="530">
        <v>2.5000000000000001E-2</v>
      </c>
      <c r="H76" s="530">
        <v>0</v>
      </c>
      <c r="J76" s="8">
        <v>0</v>
      </c>
      <c r="L76" s="8">
        <v>0</v>
      </c>
      <c r="N76" s="8">
        <v>0</v>
      </c>
    </row>
    <row r="77" spans="2:26" outlineLevel="1">
      <c r="B77" s="3">
        <v>2</v>
      </c>
      <c r="D77" s="8">
        <v>0.03</v>
      </c>
      <c r="F77" s="530">
        <f>+F76</f>
        <v>2.5000000000000001E-2</v>
      </c>
      <c r="H77" s="530">
        <v>0</v>
      </c>
      <c r="J77" s="8">
        <v>0</v>
      </c>
      <c r="L77" s="8">
        <v>0</v>
      </c>
      <c r="N77" s="8">
        <v>0</v>
      </c>
    </row>
    <row r="78" spans="2:26" outlineLevel="1">
      <c r="B78" s="3">
        <v>3</v>
      </c>
      <c r="D78" s="8">
        <v>0.03</v>
      </c>
      <c r="F78" s="530">
        <f>+F77</f>
        <v>2.5000000000000001E-2</v>
      </c>
      <c r="H78" s="530">
        <v>0</v>
      </c>
      <c r="J78" s="8">
        <v>0</v>
      </c>
      <c r="L78" s="8">
        <v>0</v>
      </c>
      <c r="N78" s="8">
        <v>0</v>
      </c>
    </row>
    <row r="79" spans="2:26" outlineLevel="1">
      <c r="B79" s="3">
        <v>4</v>
      </c>
      <c r="D79" s="8">
        <v>2.5000000000000001E-2</v>
      </c>
      <c r="F79" s="530">
        <v>0</v>
      </c>
      <c r="H79" s="530">
        <v>0</v>
      </c>
      <c r="J79" s="8">
        <v>0</v>
      </c>
      <c r="L79" s="8">
        <v>0</v>
      </c>
      <c r="N79" s="8">
        <v>0</v>
      </c>
    </row>
    <row r="80" spans="2:26" outlineLevel="1">
      <c r="B80" s="3">
        <v>5</v>
      </c>
      <c r="D80" s="8">
        <v>2.5000000000000001E-2</v>
      </c>
      <c r="F80" s="530">
        <v>0</v>
      </c>
      <c r="H80" s="530">
        <v>0</v>
      </c>
      <c r="J80" s="8">
        <v>0</v>
      </c>
      <c r="L80" s="8">
        <v>0</v>
      </c>
      <c r="N80" s="8">
        <v>0</v>
      </c>
    </row>
    <row r="81" spans="2:28" outlineLevel="1">
      <c r="B81" s="3">
        <v>6</v>
      </c>
      <c r="D81" s="8">
        <v>2.5000000000000001E-2</v>
      </c>
      <c r="F81" s="530">
        <v>0</v>
      </c>
      <c r="H81" s="530">
        <v>0</v>
      </c>
      <c r="J81" s="8">
        <v>0</v>
      </c>
      <c r="L81" s="8">
        <v>0</v>
      </c>
      <c r="N81" s="8">
        <v>0</v>
      </c>
    </row>
    <row r="82" spans="2:28" outlineLevel="1">
      <c r="B82" s="3">
        <v>7</v>
      </c>
      <c r="D82" s="8">
        <v>2.5000000000000001E-2</v>
      </c>
      <c r="F82" s="530">
        <v>0</v>
      </c>
      <c r="H82" s="530">
        <v>0</v>
      </c>
      <c r="J82" s="8">
        <v>0</v>
      </c>
      <c r="L82" s="8">
        <v>0</v>
      </c>
      <c r="N82" s="8">
        <v>0</v>
      </c>
    </row>
    <row r="83" spans="2:28" outlineLevel="1">
      <c r="B83" s="3">
        <v>8</v>
      </c>
      <c r="D83" s="8">
        <v>2.5000000000000001E-2</v>
      </c>
      <c r="F83" s="530">
        <v>0</v>
      </c>
      <c r="H83" s="530">
        <v>0</v>
      </c>
      <c r="J83" s="8">
        <v>0</v>
      </c>
      <c r="L83" s="8">
        <v>0</v>
      </c>
      <c r="N83" s="8">
        <v>0</v>
      </c>
    </row>
    <row r="85" spans="2:28">
      <c r="B85" s="6" t="s">
        <v>59</v>
      </c>
      <c r="D85" s="9">
        <v>100</v>
      </c>
      <c r="F85" s="535">
        <v>100</v>
      </c>
      <c r="H85" s="535">
        <v>100</v>
      </c>
      <c r="J85" s="9">
        <v>10</v>
      </c>
      <c r="L85" s="9">
        <v>10</v>
      </c>
      <c r="N85" s="9">
        <v>10</v>
      </c>
      <c r="P85" s="4" t="s">
        <v>60</v>
      </c>
    </row>
    <row r="87" spans="2:28">
      <c r="B87" s="6" t="s">
        <v>61</v>
      </c>
      <c r="D87" s="8">
        <v>0.33329999999999999</v>
      </c>
      <c r="F87" s="530">
        <v>0.5</v>
      </c>
      <c r="H87" s="530">
        <v>0.5</v>
      </c>
      <c r="J87" s="8">
        <v>0.5</v>
      </c>
      <c r="L87" s="8">
        <v>0.5</v>
      </c>
      <c r="N87" s="8">
        <v>0.5</v>
      </c>
      <c r="P87" s="4" t="s">
        <v>62</v>
      </c>
    </row>
    <row r="89" spans="2:28">
      <c r="B89" s="6" t="s">
        <v>63</v>
      </c>
      <c r="D89" s="9">
        <v>3</v>
      </c>
      <c r="F89" s="535">
        <v>1</v>
      </c>
      <c r="H89" s="535">
        <v>1000</v>
      </c>
      <c r="J89" s="9">
        <v>1000</v>
      </c>
      <c r="L89" s="9">
        <v>1000</v>
      </c>
      <c r="N89" s="9">
        <v>1000</v>
      </c>
      <c r="P89" s="4" t="s">
        <v>64</v>
      </c>
      <c r="R89" s="52">
        <f>COUNTIFS('Lista Precios'!B:B,"Departamento")</f>
        <v>131</v>
      </c>
      <c r="S89" s="48">
        <f>SUMIFS('Lista Precios'!AP:AP,'Lista Precios'!B:B,"Departamento")</f>
        <v>47528191.799999997</v>
      </c>
      <c r="T89" s="48">
        <f>AVERAGEIFS('Lista Precios'!AP:AP,'Lista Precios'!B:B,"Departamento")</f>
        <v>362810.62442748091</v>
      </c>
      <c r="U89" s="48">
        <f>AVERAGEIFS('Lista Precios'!AQ:AQ,'Lista Precios'!B:B,"Departamento")</f>
        <v>6703.8993805141463</v>
      </c>
      <c r="V89" s="13"/>
      <c r="W89" s="4">
        <f>COUNTIFS('Lista Precios'!B:B,"Departamento",'Lista Precios'!AL:AL,"Disponible")</f>
        <v>113</v>
      </c>
      <c r="X89" s="48">
        <f>SUMIFS('Lista Precios'!AP:AP,'Lista Precios'!B:B,"Departamento",'Lista Precios'!AL:AL,"Disponible")</f>
        <v>40619100</v>
      </c>
      <c r="Y89" s="48">
        <f>AVERAGEIFS('Lista Precios'!AP:AP,'Lista Precios'!B:B,"Departamento",'Lista Precios'!AL:AL,"Disponible")</f>
        <v>359461.06194690266</v>
      </c>
      <c r="Z89" s="48">
        <f>AVERAGEIFS('Lista Precios'!AQ:AQ,'Lista Precios'!B:B,"Departamento",'Lista Precios'!AL:AL,"Disponible")</f>
        <v>6746.5618262642893</v>
      </c>
      <c r="AA89" s="48">
        <f>_xlfn.MINIFS('Lista Precios'!AQ:AQ,'Lista Precios'!B:B,"Departamento",'Lista Precios'!AL:AL,"Disponible")</f>
        <v>5987.0064967516237</v>
      </c>
      <c r="AB89" s="48">
        <f>_xlfn.MAXIFS('Lista Precios'!AQ:AQ,'Lista Precios'!B:B,"Departamento",'Lista Precios'!AL:AL,"Disponible")</f>
        <v>7684.6196557468074</v>
      </c>
    </row>
    <row r="91" spans="2:28">
      <c r="F91" s="536">
        <f>+'Resumen Comparativo'!D9</f>
        <v>0</v>
      </c>
    </row>
    <row r="92" spans="2:28">
      <c r="Z92" s="555">
        <v>7049.49</v>
      </c>
      <c r="AA92">
        <v>199.12</v>
      </c>
    </row>
    <row r="93" spans="2:28">
      <c r="Z93" s="422">
        <f>+Z89*Z92</f>
        <v>47559820.128631845</v>
      </c>
      <c r="AA93" s="422">
        <f>+Z89*AA92/3</f>
        <v>447791.79694858176</v>
      </c>
      <c r="AB93" s="556">
        <f>+Z93+AA93</f>
        <v>48007611.925580427</v>
      </c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</sheetData>
  <sortState xmlns:xlrd2="http://schemas.microsoft.com/office/spreadsheetml/2017/richdata2" ref="R59:R72">
    <sortCondition ref="R59:R72"/>
  </sortState>
  <mergeCells count="2">
    <mergeCell ref="R1:U1"/>
    <mergeCell ref="W1:AB1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5EA5-A290-4600-8037-62F0412BB7D9}">
  <sheetPr codeName="Hoja6"/>
  <dimension ref="A1:Z62"/>
  <sheetViews>
    <sheetView topLeftCell="K1" zoomScale="98" zoomScaleNormal="55" workbookViewId="0">
      <selection activeCell="H23" sqref="H23"/>
    </sheetView>
  </sheetViews>
  <sheetFormatPr baseColWidth="10" defaultColWidth="11.44140625" defaultRowHeight="14.4"/>
  <cols>
    <col min="1" max="1" width="4.33203125" customWidth="1"/>
    <col min="2" max="2" width="34" customWidth="1"/>
    <col min="3" max="8" width="10.44140625" customWidth="1"/>
    <col min="9" max="9" width="14" customWidth="1"/>
    <col min="10" max="10" width="14.33203125" customWidth="1"/>
    <col min="11" max="11" width="12.33203125" customWidth="1"/>
    <col min="12" max="12" width="13.6640625" customWidth="1"/>
    <col min="13" max="13" width="18.44140625" customWidth="1"/>
    <col min="14" max="14" width="3.6640625" customWidth="1"/>
    <col min="15" max="16" width="10.33203125" customWidth="1"/>
    <col min="17" max="17" width="3" customWidth="1"/>
    <col min="18" max="18" width="17.33203125" customWidth="1"/>
    <col min="19" max="21" width="12.33203125" customWidth="1"/>
    <col min="22" max="22" width="17" customWidth="1"/>
    <col min="23" max="23" width="4" customWidth="1"/>
    <col min="257" max="257" width="4.33203125" customWidth="1"/>
    <col min="258" max="258" width="34" customWidth="1"/>
    <col min="259" max="264" width="10.44140625" customWidth="1"/>
    <col min="265" max="265" width="14" customWidth="1"/>
    <col min="266" max="266" width="14.33203125" customWidth="1"/>
    <col min="267" max="267" width="12.33203125" customWidth="1"/>
    <col min="268" max="268" width="13.6640625" customWidth="1"/>
    <col min="269" max="269" width="18.44140625" customWidth="1"/>
    <col min="270" max="270" width="3.6640625" customWidth="1"/>
    <col min="271" max="272" width="10.33203125" customWidth="1"/>
    <col min="273" max="273" width="3" customWidth="1"/>
    <col min="274" max="274" width="17.33203125" customWidth="1"/>
    <col min="275" max="277" width="12.33203125" customWidth="1"/>
    <col min="278" max="278" width="17" customWidth="1"/>
    <col min="279" max="279" width="4" customWidth="1"/>
    <col min="513" max="513" width="4.33203125" customWidth="1"/>
    <col min="514" max="514" width="34" customWidth="1"/>
    <col min="515" max="520" width="10.44140625" customWidth="1"/>
    <col min="521" max="521" width="14" customWidth="1"/>
    <col min="522" max="522" width="14.33203125" customWidth="1"/>
    <col min="523" max="523" width="12.33203125" customWidth="1"/>
    <col min="524" max="524" width="13.6640625" customWidth="1"/>
    <col min="525" max="525" width="18.44140625" customWidth="1"/>
    <col min="526" max="526" width="3.6640625" customWidth="1"/>
    <col min="527" max="528" width="10.33203125" customWidth="1"/>
    <col min="529" max="529" width="3" customWidth="1"/>
    <col min="530" max="530" width="17.33203125" customWidth="1"/>
    <col min="531" max="533" width="12.33203125" customWidth="1"/>
    <col min="534" max="534" width="17" customWidth="1"/>
    <col min="535" max="535" width="4" customWidth="1"/>
    <col min="769" max="769" width="4.33203125" customWidth="1"/>
    <col min="770" max="770" width="34" customWidth="1"/>
    <col min="771" max="776" width="10.44140625" customWidth="1"/>
    <col min="777" max="777" width="14" customWidth="1"/>
    <col min="778" max="778" width="14.33203125" customWidth="1"/>
    <col min="779" max="779" width="12.33203125" customWidth="1"/>
    <col min="780" max="780" width="13.6640625" customWidth="1"/>
    <col min="781" max="781" width="18.44140625" customWidth="1"/>
    <col min="782" max="782" width="3.6640625" customWidth="1"/>
    <col min="783" max="784" width="10.33203125" customWidth="1"/>
    <col min="785" max="785" width="3" customWidth="1"/>
    <col min="786" max="786" width="17.33203125" customWidth="1"/>
    <col min="787" max="789" width="12.33203125" customWidth="1"/>
    <col min="790" max="790" width="17" customWidth="1"/>
    <col min="791" max="791" width="4" customWidth="1"/>
    <col min="1025" max="1025" width="4.33203125" customWidth="1"/>
    <col min="1026" max="1026" width="34" customWidth="1"/>
    <col min="1027" max="1032" width="10.44140625" customWidth="1"/>
    <col min="1033" max="1033" width="14" customWidth="1"/>
    <col min="1034" max="1034" width="14.33203125" customWidth="1"/>
    <col min="1035" max="1035" width="12.33203125" customWidth="1"/>
    <col min="1036" max="1036" width="13.6640625" customWidth="1"/>
    <col min="1037" max="1037" width="18.44140625" customWidth="1"/>
    <col min="1038" max="1038" width="3.6640625" customWidth="1"/>
    <col min="1039" max="1040" width="10.33203125" customWidth="1"/>
    <col min="1041" max="1041" width="3" customWidth="1"/>
    <col min="1042" max="1042" width="17.33203125" customWidth="1"/>
    <col min="1043" max="1045" width="12.33203125" customWidth="1"/>
    <col min="1046" max="1046" width="17" customWidth="1"/>
    <col min="1047" max="1047" width="4" customWidth="1"/>
    <col min="1281" max="1281" width="4.33203125" customWidth="1"/>
    <col min="1282" max="1282" width="34" customWidth="1"/>
    <col min="1283" max="1288" width="10.44140625" customWidth="1"/>
    <col min="1289" max="1289" width="14" customWidth="1"/>
    <col min="1290" max="1290" width="14.33203125" customWidth="1"/>
    <col min="1291" max="1291" width="12.33203125" customWidth="1"/>
    <col min="1292" max="1292" width="13.6640625" customWidth="1"/>
    <col min="1293" max="1293" width="18.44140625" customWidth="1"/>
    <col min="1294" max="1294" width="3.6640625" customWidth="1"/>
    <col min="1295" max="1296" width="10.33203125" customWidth="1"/>
    <col min="1297" max="1297" width="3" customWidth="1"/>
    <col min="1298" max="1298" width="17.33203125" customWidth="1"/>
    <col min="1299" max="1301" width="12.33203125" customWidth="1"/>
    <col min="1302" max="1302" width="17" customWidth="1"/>
    <col min="1303" max="1303" width="4" customWidth="1"/>
    <col min="1537" max="1537" width="4.33203125" customWidth="1"/>
    <col min="1538" max="1538" width="34" customWidth="1"/>
    <col min="1539" max="1544" width="10.44140625" customWidth="1"/>
    <col min="1545" max="1545" width="14" customWidth="1"/>
    <col min="1546" max="1546" width="14.33203125" customWidth="1"/>
    <col min="1547" max="1547" width="12.33203125" customWidth="1"/>
    <col min="1548" max="1548" width="13.6640625" customWidth="1"/>
    <col min="1549" max="1549" width="18.44140625" customWidth="1"/>
    <col min="1550" max="1550" width="3.6640625" customWidth="1"/>
    <col min="1551" max="1552" width="10.33203125" customWidth="1"/>
    <col min="1553" max="1553" width="3" customWidth="1"/>
    <col min="1554" max="1554" width="17.33203125" customWidth="1"/>
    <col min="1555" max="1557" width="12.33203125" customWidth="1"/>
    <col min="1558" max="1558" width="17" customWidth="1"/>
    <col min="1559" max="1559" width="4" customWidth="1"/>
    <col min="1793" max="1793" width="4.33203125" customWidth="1"/>
    <col min="1794" max="1794" width="34" customWidth="1"/>
    <col min="1795" max="1800" width="10.44140625" customWidth="1"/>
    <col min="1801" max="1801" width="14" customWidth="1"/>
    <col min="1802" max="1802" width="14.33203125" customWidth="1"/>
    <col min="1803" max="1803" width="12.33203125" customWidth="1"/>
    <col min="1804" max="1804" width="13.6640625" customWidth="1"/>
    <col min="1805" max="1805" width="18.44140625" customWidth="1"/>
    <col min="1806" max="1806" width="3.6640625" customWidth="1"/>
    <col min="1807" max="1808" width="10.33203125" customWidth="1"/>
    <col min="1809" max="1809" width="3" customWidth="1"/>
    <col min="1810" max="1810" width="17.33203125" customWidth="1"/>
    <col min="1811" max="1813" width="12.33203125" customWidth="1"/>
    <col min="1814" max="1814" width="17" customWidth="1"/>
    <col min="1815" max="1815" width="4" customWidth="1"/>
    <col min="2049" max="2049" width="4.33203125" customWidth="1"/>
    <col min="2050" max="2050" width="34" customWidth="1"/>
    <col min="2051" max="2056" width="10.44140625" customWidth="1"/>
    <col min="2057" max="2057" width="14" customWidth="1"/>
    <col min="2058" max="2058" width="14.33203125" customWidth="1"/>
    <col min="2059" max="2059" width="12.33203125" customWidth="1"/>
    <col min="2060" max="2060" width="13.6640625" customWidth="1"/>
    <col min="2061" max="2061" width="18.44140625" customWidth="1"/>
    <col min="2062" max="2062" width="3.6640625" customWidth="1"/>
    <col min="2063" max="2064" width="10.33203125" customWidth="1"/>
    <col min="2065" max="2065" width="3" customWidth="1"/>
    <col min="2066" max="2066" width="17.33203125" customWidth="1"/>
    <col min="2067" max="2069" width="12.33203125" customWidth="1"/>
    <col min="2070" max="2070" width="17" customWidth="1"/>
    <col min="2071" max="2071" width="4" customWidth="1"/>
    <col min="2305" max="2305" width="4.33203125" customWidth="1"/>
    <col min="2306" max="2306" width="34" customWidth="1"/>
    <col min="2307" max="2312" width="10.44140625" customWidth="1"/>
    <col min="2313" max="2313" width="14" customWidth="1"/>
    <col min="2314" max="2314" width="14.33203125" customWidth="1"/>
    <col min="2315" max="2315" width="12.33203125" customWidth="1"/>
    <col min="2316" max="2316" width="13.6640625" customWidth="1"/>
    <col min="2317" max="2317" width="18.44140625" customWidth="1"/>
    <col min="2318" max="2318" width="3.6640625" customWidth="1"/>
    <col min="2319" max="2320" width="10.33203125" customWidth="1"/>
    <col min="2321" max="2321" width="3" customWidth="1"/>
    <col min="2322" max="2322" width="17.33203125" customWidth="1"/>
    <col min="2323" max="2325" width="12.33203125" customWidth="1"/>
    <col min="2326" max="2326" width="17" customWidth="1"/>
    <col min="2327" max="2327" width="4" customWidth="1"/>
    <col min="2561" max="2561" width="4.33203125" customWidth="1"/>
    <col min="2562" max="2562" width="34" customWidth="1"/>
    <col min="2563" max="2568" width="10.44140625" customWidth="1"/>
    <col min="2569" max="2569" width="14" customWidth="1"/>
    <col min="2570" max="2570" width="14.33203125" customWidth="1"/>
    <col min="2571" max="2571" width="12.33203125" customWidth="1"/>
    <col min="2572" max="2572" width="13.6640625" customWidth="1"/>
    <col min="2573" max="2573" width="18.44140625" customWidth="1"/>
    <col min="2574" max="2574" width="3.6640625" customWidth="1"/>
    <col min="2575" max="2576" width="10.33203125" customWidth="1"/>
    <col min="2577" max="2577" width="3" customWidth="1"/>
    <col min="2578" max="2578" width="17.33203125" customWidth="1"/>
    <col min="2579" max="2581" width="12.33203125" customWidth="1"/>
    <col min="2582" max="2582" width="17" customWidth="1"/>
    <col min="2583" max="2583" width="4" customWidth="1"/>
    <col min="2817" max="2817" width="4.33203125" customWidth="1"/>
    <col min="2818" max="2818" width="34" customWidth="1"/>
    <col min="2819" max="2824" width="10.44140625" customWidth="1"/>
    <col min="2825" max="2825" width="14" customWidth="1"/>
    <col min="2826" max="2826" width="14.33203125" customWidth="1"/>
    <col min="2827" max="2827" width="12.33203125" customWidth="1"/>
    <col min="2828" max="2828" width="13.6640625" customWidth="1"/>
    <col min="2829" max="2829" width="18.44140625" customWidth="1"/>
    <col min="2830" max="2830" width="3.6640625" customWidth="1"/>
    <col min="2831" max="2832" width="10.33203125" customWidth="1"/>
    <col min="2833" max="2833" width="3" customWidth="1"/>
    <col min="2834" max="2834" width="17.33203125" customWidth="1"/>
    <col min="2835" max="2837" width="12.33203125" customWidth="1"/>
    <col min="2838" max="2838" width="17" customWidth="1"/>
    <col min="2839" max="2839" width="4" customWidth="1"/>
    <col min="3073" max="3073" width="4.33203125" customWidth="1"/>
    <col min="3074" max="3074" width="34" customWidth="1"/>
    <col min="3075" max="3080" width="10.44140625" customWidth="1"/>
    <col min="3081" max="3081" width="14" customWidth="1"/>
    <col min="3082" max="3082" width="14.33203125" customWidth="1"/>
    <col min="3083" max="3083" width="12.33203125" customWidth="1"/>
    <col min="3084" max="3084" width="13.6640625" customWidth="1"/>
    <col min="3085" max="3085" width="18.44140625" customWidth="1"/>
    <col min="3086" max="3086" width="3.6640625" customWidth="1"/>
    <col min="3087" max="3088" width="10.33203125" customWidth="1"/>
    <col min="3089" max="3089" width="3" customWidth="1"/>
    <col min="3090" max="3090" width="17.33203125" customWidth="1"/>
    <col min="3091" max="3093" width="12.33203125" customWidth="1"/>
    <col min="3094" max="3094" width="17" customWidth="1"/>
    <col min="3095" max="3095" width="4" customWidth="1"/>
    <col min="3329" max="3329" width="4.33203125" customWidth="1"/>
    <col min="3330" max="3330" width="34" customWidth="1"/>
    <col min="3331" max="3336" width="10.44140625" customWidth="1"/>
    <col min="3337" max="3337" width="14" customWidth="1"/>
    <col min="3338" max="3338" width="14.33203125" customWidth="1"/>
    <col min="3339" max="3339" width="12.33203125" customWidth="1"/>
    <col min="3340" max="3340" width="13.6640625" customWidth="1"/>
    <col min="3341" max="3341" width="18.44140625" customWidth="1"/>
    <col min="3342" max="3342" width="3.6640625" customWidth="1"/>
    <col min="3343" max="3344" width="10.33203125" customWidth="1"/>
    <col min="3345" max="3345" width="3" customWidth="1"/>
    <col min="3346" max="3346" width="17.33203125" customWidth="1"/>
    <col min="3347" max="3349" width="12.33203125" customWidth="1"/>
    <col min="3350" max="3350" width="17" customWidth="1"/>
    <col min="3351" max="3351" width="4" customWidth="1"/>
    <col min="3585" max="3585" width="4.33203125" customWidth="1"/>
    <col min="3586" max="3586" width="34" customWidth="1"/>
    <col min="3587" max="3592" width="10.44140625" customWidth="1"/>
    <col min="3593" max="3593" width="14" customWidth="1"/>
    <col min="3594" max="3594" width="14.33203125" customWidth="1"/>
    <col min="3595" max="3595" width="12.33203125" customWidth="1"/>
    <col min="3596" max="3596" width="13.6640625" customWidth="1"/>
    <col min="3597" max="3597" width="18.44140625" customWidth="1"/>
    <col min="3598" max="3598" width="3.6640625" customWidth="1"/>
    <col min="3599" max="3600" width="10.33203125" customWidth="1"/>
    <col min="3601" max="3601" width="3" customWidth="1"/>
    <col min="3602" max="3602" width="17.33203125" customWidth="1"/>
    <col min="3603" max="3605" width="12.33203125" customWidth="1"/>
    <col min="3606" max="3606" width="17" customWidth="1"/>
    <col min="3607" max="3607" width="4" customWidth="1"/>
    <col min="3841" max="3841" width="4.33203125" customWidth="1"/>
    <col min="3842" max="3842" width="34" customWidth="1"/>
    <col min="3843" max="3848" width="10.44140625" customWidth="1"/>
    <col min="3849" max="3849" width="14" customWidth="1"/>
    <col min="3850" max="3850" width="14.33203125" customWidth="1"/>
    <col min="3851" max="3851" width="12.33203125" customWidth="1"/>
    <col min="3852" max="3852" width="13.6640625" customWidth="1"/>
    <col min="3853" max="3853" width="18.44140625" customWidth="1"/>
    <col min="3854" max="3854" width="3.6640625" customWidth="1"/>
    <col min="3855" max="3856" width="10.33203125" customWidth="1"/>
    <col min="3857" max="3857" width="3" customWidth="1"/>
    <col min="3858" max="3858" width="17.33203125" customWidth="1"/>
    <col min="3859" max="3861" width="12.33203125" customWidth="1"/>
    <col min="3862" max="3862" width="17" customWidth="1"/>
    <col min="3863" max="3863" width="4" customWidth="1"/>
    <col min="4097" max="4097" width="4.33203125" customWidth="1"/>
    <col min="4098" max="4098" width="34" customWidth="1"/>
    <col min="4099" max="4104" width="10.44140625" customWidth="1"/>
    <col min="4105" max="4105" width="14" customWidth="1"/>
    <col min="4106" max="4106" width="14.33203125" customWidth="1"/>
    <col min="4107" max="4107" width="12.33203125" customWidth="1"/>
    <col min="4108" max="4108" width="13.6640625" customWidth="1"/>
    <col min="4109" max="4109" width="18.44140625" customWidth="1"/>
    <col min="4110" max="4110" width="3.6640625" customWidth="1"/>
    <col min="4111" max="4112" width="10.33203125" customWidth="1"/>
    <col min="4113" max="4113" width="3" customWidth="1"/>
    <col min="4114" max="4114" width="17.33203125" customWidth="1"/>
    <col min="4115" max="4117" width="12.33203125" customWidth="1"/>
    <col min="4118" max="4118" width="17" customWidth="1"/>
    <col min="4119" max="4119" width="4" customWidth="1"/>
    <col min="4353" max="4353" width="4.33203125" customWidth="1"/>
    <col min="4354" max="4354" width="34" customWidth="1"/>
    <col min="4355" max="4360" width="10.44140625" customWidth="1"/>
    <col min="4361" max="4361" width="14" customWidth="1"/>
    <col min="4362" max="4362" width="14.33203125" customWidth="1"/>
    <col min="4363" max="4363" width="12.33203125" customWidth="1"/>
    <col min="4364" max="4364" width="13.6640625" customWidth="1"/>
    <col min="4365" max="4365" width="18.44140625" customWidth="1"/>
    <col min="4366" max="4366" width="3.6640625" customWidth="1"/>
    <col min="4367" max="4368" width="10.33203125" customWidth="1"/>
    <col min="4369" max="4369" width="3" customWidth="1"/>
    <col min="4370" max="4370" width="17.33203125" customWidth="1"/>
    <col min="4371" max="4373" width="12.33203125" customWidth="1"/>
    <col min="4374" max="4374" width="17" customWidth="1"/>
    <col min="4375" max="4375" width="4" customWidth="1"/>
    <col min="4609" max="4609" width="4.33203125" customWidth="1"/>
    <col min="4610" max="4610" width="34" customWidth="1"/>
    <col min="4611" max="4616" width="10.44140625" customWidth="1"/>
    <col min="4617" max="4617" width="14" customWidth="1"/>
    <col min="4618" max="4618" width="14.33203125" customWidth="1"/>
    <col min="4619" max="4619" width="12.33203125" customWidth="1"/>
    <col min="4620" max="4620" width="13.6640625" customWidth="1"/>
    <col min="4621" max="4621" width="18.44140625" customWidth="1"/>
    <col min="4622" max="4622" width="3.6640625" customWidth="1"/>
    <col min="4623" max="4624" width="10.33203125" customWidth="1"/>
    <col min="4625" max="4625" width="3" customWidth="1"/>
    <col min="4626" max="4626" width="17.33203125" customWidth="1"/>
    <col min="4627" max="4629" width="12.33203125" customWidth="1"/>
    <col min="4630" max="4630" width="17" customWidth="1"/>
    <col min="4631" max="4631" width="4" customWidth="1"/>
    <col min="4865" max="4865" width="4.33203125" customWidth="1"/>
    <col min="4866" max="4866" width="34" customWidth="1"/>
    <col min="4867" max="4872" width="10.44140625" customWidth="1"/>
    <col min="4873" max="4873" width="14" customWidth="1"/>
    <col min="4874" max="4874" width="14.33203125" customWidth="1"/>
    <col min="4875" max="4875" width="12.33203125" customWidth="1"/>
    <col min="4876" max="4876" width="13.6640625" customWidth="1"/>
    <col min="4877" max="4877" width="18.44140625" customWidth="1"/>
    <col min="4878" max="4878" width="3.6640625" customWidth="1"/>
    <col min="4879" max="4880" width="10.33203125" customWidth="1"/>
    <col min="4881" max="4881" width="3" customWidth="1"/>
    <col min="4882" max="4882" width="17.33203125" customWidth="1"/>
    <col min="4883" max="4885" width="12.33203125" customWidth="1"/>
    <col min="4886" max="4886" width="17" customWidth="1"/>
    <col min="4887" max="4887" width="4" customWidth="1"/>
    <col min="5121" max="5121" width="4.33203125" customWidth="1"/>
    <col min="5122" max="5122" width="34" customWidth="1"/>
    <col min="5123" max="5128" width="10.44140625" customWidth="1"/>
    <col min="5129" max="5129" width="14" customWidth="1"/>
    <col min="5130" max="5130" width="14.33203125" customWidth="1"/>
    <col min="5131" max="5131" width="12.33203125" customWidth="1"/>
    <col min="5132" max="5132" width="13.6640625" customWidth="1"/>
    <col min="5133" max="5133" width="18.44140625" customWidth="1"/>
    <col min="5134" max="5134" width="3.6640625" customWidth="1"/>
    <col min="5135" max="5136" width="10.33203125" customWidth="1"/>
    <col min="5137" max="5137" width="3" customWidth="1"/>
    <col min="5138" max="5138" width="17.33203125" customWidth="1"/>
    <col min="5139" max="5141" width="12.33203125" customWidth="1"/>
    <col min="5142" max="5142" width="17" customWidth="1"/>
    <col min="5143" max="5143" width="4" customWidth="1"/>
    <col min="5377" max="5377" width="4.33203125" customWidth="1"/>
    <col min="5378" max="5378" width="34" customWidth="1"/>
    <col min="5379" max="5384" width="10.44140625" customWidth="1"/>
    <col min="5385" max="5385" width="14" customWidth="1"/>
    <col min="5386" max="5386" width="14.33203125" customWidth="1"/>
    <col min="5387" max="5387" width="12.33203125" customWidth="1"/>
    <col min="5388" max="5388" width="13.6640625" customWidth="1"/>
    <col min="5389" max="5389" width="18.44140625" customWidth="1"/>
    <col min="5390" max="5390" width="3.6640625" customWidth="1"/>
    <col min="5391" max="5392" width="10.33203125" customWidth="1"/>
    <col min="5393" max="5393" width="3" customWidth="1"/>
    <col min="5394" max="5394" width="17.33203125" customWidth="1"/>
    <col min="5395" max="5397" width="12.33203125" customWidth="1"/>
    <col min="5398" max="5398" width="17" customWidth="1"/>
    <col min="5399" max="5399" width="4" customWidth="1"/>
    <col min="5633" max="5633" width="4.33203125" customWidth="1"/>
    <col min="5634" max="5634" width="34" customWidth="1"/>
    <col min="5635" max="5640" width="10.44140625" customWidth="1"/>
    <col min="5641" max="5641" width="14" customWidth="1"/>
    <col min="5642" max="5642" width="14.33203125" customWidth="1"/>
    <col min="5643" max="5643" width="12.33203125" customWidth="1"/>
    <col min="5644" max="5644" width="13.6640625" customWidth="1"/>
    <col min="5645" max="5645" width="18.44140625" customWidth="1"/>
    <col min="5646" max="5646" width="3.6640625" customWidth="1"/>
    <col min="5647" max="5648" width="10.33203125" customWidth="1"/>
    <col min="5649" max="5649" width="3" customWidth="1"/>
    <col min="5650" max="5650" width="17.33203125" customWidth="1"/>
    <col min="5651" max="5653" width="12.33203125" customWidth="1"/>
    <col min="5654" max="5654" width="17" customWidth="1"/>
    <col min="5655" max="5655" width="4" customWidth="1"/>
    <col min="5889" max="5889" width="4.33203125" customWidth="1"/>
    <col min="5890" max="5890" width="34" customWidth="1"/>
    <col min="5891" max="5896" width="10.44140625" customWidth="1"/>
    <col min="5897" max="5897" width="14" customWidth="1"/>
    <col min="5898" max="5898" width="14.33203125" customWidth="1"/>
    <col min="5899" max="5899" width="12.33203125" customWidth="1"/>
    <col min="5900" max="5900" width="13.6640625" customWidth="1"/>
    <col min="5901" max="5901" width="18.44140625" customWidth="1"/>
    <col min="5902" max="5902" width="3.6640625" customWidth="1"/>
    <col min="5903" max="5904" width="10.33203125" customWidth="1"/>
    <col min="5905" max="5905" width="3" customWidth="1"/>
    <col min="5906" max="5906" width="17.33203125" customWidth="1"/>
    <col min="5907" max="5909" width="12.33203125" customWidth="1"/>
    <col min="5910" max="5910" width="17" customWidth="1"/>
    <col min="5911" max="5911" width="4" customWidth="1"/>
    <col min="6145" max="6145" width="4.33203125" customWidth="1"/>
    <col min="6146" max="6146" width="34" customWidth="1"/>
    <col min="6147" max="6152" width="10.44140625" customWidth="1"/>
    <col min="6153" max="6153" width="14" customWidth="1"/>
    <col min="6154" max="6154" width="14.33203125" customWidth="1"/>
    <col min="6155" max="6155" width="12.33203125" customWidth="1"/>
    <col min="6156" max="6156" width="13.6640625" customWidth="1"/>
    <col min="6157" max="6157" width="18.44140625" customWidth="1"/>
    <col min="6158" max="6158" width="3.6640625" customWidth="1"/>
    <col min="6159" max="6160" width="10.33203125" customWidth="1"/>
    <col min="6161" max="6161" width="3" customWidth="1"/>
    <col min="6162" max="6162" width="17.33203125" customWidth="1"/>
    <col min="6163" max="6165" width="12.33203125" customWidth="1"/>
    <col min="6166" max="6166" width="17" customWidth="1"/>
    <col min="6167" max="6167" width="4" customWidth="1"/>
    <col min="6401" max="6401" width="4.33203125" customWidth="1"/>
    <col min="6402" max="6402" width="34" customWidth="1"/>
    <col min="6403" max="6408" width="10.44140625" customWidth="1"/>
    <col min="6409" max="6409" width="14" customWidth="1"/>
    <col min="6410" max="6410" width="14.33203125" customWidth="1"/>
    <col min="6411" max="6411" width="12.33203125" customWidth="1"/>
    <col min="6412" max="6412" width="13.6640625" customWidth="1"/>
    <col min="6413" max="6413" width="18.44140625" customWidth="1"/>
    <col min="6414" max="6414" width="3.6640625" customWidth="1"/>
    <col min="6415" max="6416" width="10.33203125" customWidth="1"/>
    <col min="6417" max="6417" width="3" customWidth="1"/>
    <col min="6418" max="6418" width="17.33203125" customWidth="1"/>
    <col min="6419" max="6421" width="12.33203125" customWidth="1"/>
    <col min="6422" max="6422" width="17" customWidth="1"/>
    <col min="6423" max="6423" width="4" customWidth="1"/>
    <col min="6657" max="6657" width="4.33203125" customWidth="1"/>
    <col min="6658" max="6658" width="34" customWidth="1"/>
    <col min="6659" max="6664" width="10.44140625" customWidth="1"/>
    <col min="6665" max="6665" width="14" customWidth="1"/>
    <col min="6666" max="6666" width="14.33203125" customWidth="1"/>
    <col min="6667" max="6667" width="12.33203125" customWidth="1"/>
    <col min="6668" max="6668" width="13.6640625" customWidth="1"/>
    <col min="6669" max="6669" width="18.44140625" customWidth="1"/>
    <col min="6670" max="6670" width="3.6640625" customWidth="1"/>
    <col min="6671" max="6672" width="10.33203125" customWidth="1"/>
    <col min="6673" max="6673" width="3" customWidth="1"/>
    <col min="6674" max="6674" width="17.33203125" customWidth="1"/>
    <col min="6675" max="6677" width="12.33203125" customWidth="1"/>
    <col min="6678" max="6678" width="17" customWidth="1"/>
    <col min="6679" max="6679" width="4" customWidth="1"/>
    <col min="6913" max="6913" width="4.33203125" customWidth="1"/>
    <col min="6914" max="6914" width="34" customWidth="1"/>
    <col min="6915" max="6920" width="10.44140625" customWidth="1"/>
    <col min="6921" max="6921" width="14" customWidth="1"/>
    <col min="6922" max="6922" width="14.33203125" customWidth="1"/>
    <col min="6923" max="6923" width="12.33203125" customWidth="1"/>
    <col min="6924" max="6924" width="13.6640625" customWidth="1"/>
    <col min="6925" max="6925" width="18.44140625" customWidth="1"/>
    <col min="6926" max="6926" width="3.6640625" customWidth="1"/>
    <col min="6927" max="6928" width="10.33203125" customWidth="1"/>
    <col min="6929" max="6929" width="3" customWidth="1"/>
    <col min="6930" max="6930" width="17.33203125" customWidth="1"/>
    <col min="6931" max="6933" width="12.33203125" customWidth="1"/>
    <col min="6934" max="6934" width="17" customWidth="1"/>
    <col min="6935" max="6935" width="4" customWidth="1"/>
    <col min="7169" max="7169" width="4.33203125" customWidth="1"/>
    <col min="7170" max="7170" width="34" customWidth="1"/>
    <col min="7171" max="7176" width="10.44140625" customWidth="1"/>
    <col min="7177" max="7177" width="14" customWidth="1"/>
    <col min="7178" max="7178" width="14.33203125" customWidth="1"/>
    <col min="7179" max="7179" width="12.33203125" customWidth="1"/>
    <col min="7180" max="7180" width="13.6640625" customWidth="1"/>
    <col min="7181" max="7181" width="18.44140625" customWidth="1"/>
    <col min="7182" max="7182" width="3.6640625" customWidth="1"/>
    <col min="7183" max="7184" width="10.33203125" customWidth="1"/>
    <col min="7185" max="7185" width="3" customWidth="1"/>
    <col min="7186" max="7186" width="17.33203125" customWidth="1"/>
    <col min="7187" max="7189" width="12.33203125" customWidth="1"/>
    <col min="7190" max="7190" width="17" customWidth="1"/>
    <col min="7191" max="7191" width="4" customWidth="1"/>
    <col min="7425" max="7425" width="4.33203125" customWidth="1"/>
    <col min="7426" max="7426" width="34" customWidth="1"/>
    <col min="7427" max="7432" width="10.44140625" customWidth="1"/>
    <col min="7433" max="7433" width="14" customWidth="1"/>
    <col min="7434" max="7434" width="14.33203125" customWidth="1"/>
    <col min="7435" max="7435" width="12.33203125" customWidth="1"/>
    <col min="7436" max="7436" width="13.6640625" customWidth="1"/>
    <col min="7437" max="7437" width="18.44140625" customWidth="1"/>
    <col min="7438" max="7438" width="3.6640625" customWidth="1"/>
    <col min="7439" max="7440" width="10.33203125" customWidth="1"/>
    <col min="7441" max="7441" width="3" customWidth="1"/>
    <col min="7442" max="7442" width="17.33203125" customWidth="1"/>
    <col min="7443" max="7445" width="12.33203125" customWidth="1"/>
    <col min="7446" max="7446" width="17" customWidth="1"/>
    <col min="7447" max="7447" width="4" customWidth="1"/>
    <col min="7681" max="7681" width="4.33203125" customWidth="1"/>
    <col min="7682" max="7682" width="34" customWidth="1"/>
    <col min="7683" max="7688" width="10.44140625" customWidth="1"/>
    <col min="7689" max="7689" width="14" customWidth="1"/>
    <col min="7690" max="7690" width="14.33203125" customWidth="1"/>
    <col min="7691" max="7691" width="12.33203125" customWidth="1"/>
    <col min="7692" max="7692" width="13.6640625" customWidth="1"/>
    <col min="7693" max="7693" width="18.44140625" customWidth="1"/>
    <col min="7694" max="7694" width="3.6640625" customWidth="1"/>
    <col min="7695" max="7696" width="10.33203125" customWidth="1"/>
    <col min="7697" max="7697" width="3" customWidth="1"/>
    <col min="7698" max="7698" width="17.33203125" customWidth="1"/>
    <col min="7699" max="7701" width="12.33203125" customWidth="1"/>
    <col min="7702" max="7702" width="17" customWidth="1"/>
    <col min="7703" max="7703" width="4" customWidth="1"/>
    <col min="7937" max="7937" width="4.33203125" customWidth="1"/>
    <col min="7938" max="7938" width="34" customWidth="1"/>
    <col min="7939" max="7944" width="10.44140625" customWidth="1"/>
    <col min="7945" max="7945" width="14" customWidth="1"/>
    <col min="7946" max="7946" width="14.33203125" customWidth="1"/>
    <col min="7947" max="7947" width="12.33203125" customWidth="1"/>
    <col min="7948" max="7948" width="13.6640625" customWidth="1"/>
    <col min="7949" max="7949" width="18.44140625" customWidth="1"/>
    <col min="7950" max="7950" width="3.6640625" customWidth="1"/>
    <col min="7951" max="7952" width="10.33203125" customWidth="1"/>
    <col min="7953" max="7953" width="3" customWidth="1"/>
    <col min="7954" max="7954" width="17.33203125" customWidth="1"/>
    <col min="7955" max="7957" width="12.33203125" customWidth="1"/>
    <col min="7958" max="7958" width="17" customWidth="1"/>
    <col min="7959" max="7959" width="4" customWidth="1"/>
    <col min="8193" max="8193" width="4.33203125" customWidth="1"/>
    <col min="8194" max="8194" width="34" customWidth="1"/>
    <col min="8195" max="8200" width="10.44140625" customWidth="1"/>
    <col min="8201" max="8201" width="14" customWidth="1"/>
    <col min="8202" max="8202" width="14.33203125" customWidth="1"/>
    <col min="8203" max="8203" width="12.33203125" customWidth="1"/>
    <col min="8204" max="8204" width="13.6640625" customWidth="1"/>
    <col min="8205" max="8205" width="18.44140625" customWidth="1"/>
    <col min="8206" max="8206" width="3.6640625" customWidth="1"/>
    <col min="8207" max="8208" width="10.33203125" customWidth="1"/>
    <col min="8209" max="8209" width="3" customWidth="1"/>
    <col min="8210" max="8210" width="17.33203125" customWidth="1"/>
    <col min="8211" max="8213" width="12.33203125" customWidth="1"/>
    <col min="8214" max="8214" width="17" customWidth="1"/>
    <col min="8215" max="8215" width="4" customWidth="1"/>
    <col min="8449" max="8449" width="4.33203125" customWidth="1"/>
    <col min="8450" max="8450" width="34" customWidth="1"/>
    <col min="8451" max="8456" width="10.44140625" customWidth="1"/>
    <col min="8457" max="8457" width="14" customWidth="1"/>
    <col min="8458" max="8458" width="14.33203125" customWidth="1"/>
    <col min="8459" max="8459" width="12.33203125" customWidth="1"/>
    <col min="8460" max="8460" width="13.6640625" customWidth="1"/>
    <col min="8461" max="8461" width="18.44140625" customWidth="1"/>
    <col min="8462" max="8462" width="3.6640625" customWidth="1"/>
    <col min="8463" max="8464" width="10.33203125" customWidth="1"/>
    <col min="8465" max="8465" width="3" customWidth="1"/>
    <col min="8466" max="8466" width="17.33203125" customWidth="1"/>
    <col min="8467" max="8469" width="12.33203125" customWidth="1"/>
    <col min="8470" max="8470" width="17" customWidth="1"/>
    <col min="8471" max="8471" width="4" customWidth="1"/>
    <col min="8705" max="8705" width="4.33203125" customWidth="1"/>
    <col min="8706" max="8706" width="34" customWidth="1"/>
    <col min="8707" max="8712" width="10.44140625" customWidth="1"/>
    <col min="8713" max="8713" width="14" customWidth="1"/>
    <col min="8714" max="8714" width="14.33203125" customWidth="1"/>
    <col min="8715" max="8715" width="12.33203125" customWidth="1"/>
    <col min="8716" max="8716" width="13.6640625" customWidth="1"/>
    <col min="8717" max="8717" width="18.44140625" customWidth="1"/>
    <col min="8718" max="8718" width="3.6640625" customWidth="1"/>
    <col min="8719" max="8720" width="10.33203125" customWidth="1"/>
    <col min="8721" max="8721" width="3" customWidth="1"/>
    <col min="8722" max="8722" width="17.33203125" customWidth="1"/>
    <col min="8723" max="8725" width="12.33203125" customWidth="1"/>
    <col min="8726" max="8726" width="17" customWidth="1"/>
    <col min="8727" max="8727" width="4" customWidth="1"/>
    <col min="8961" max="8961" width="4.33203125" customWidth="1"/>
    <col min="8962" max="8962" width="34" customWidth="1"/>
    <col min="8963" max="8968" width="10.44140625" customWidth="1"/>
    <col min="8969" max="8969" width="14" customWidth="1"/>
    <col min="8970" max="8970" width="14.33203125" customWidth="1"/>
    <col min="8971" max="8971" width="12.33203125" customWidth="1"/>
    <col min="8972" max="8972" width="13.6640625" customWidth="1"/>
    <col min="8973" max="8973" width="18.44140625" customWidth="1"/>
    <col min="8974" max="8974" width="3.6640625" customWidth="1"/>
    <col min="8975" max="8976" width="10.33203125" customWidth="1"/>
    <col min="8977" max="8977" width="3" customWidth="1"/>
    <col min="8978" max="8978" width="17.33203125" customWidth="1"/>
    <col min="8979" max="8981" width="12.33203125" customWidth="1"/>
    <col min="8982" max="8982" width="17" customWidth="1"/>
    <col min="8983" max="8983" width="4" customWidth="1"/>
    <col min="9217" max="9217" width="4.33203125" customWidth="1"/>
    <col min="9218" max="9218" width="34" customWidth="1"/>
    <col min="9219" max="9224" width="10.44140625" customWidth="1"/>
    <col min="9225" max="9225" width="14" customWidth="1"/>
    <col min="9226" max="9226" width="14.33203125" customWidth="1"/>
    <col min="9227" max="9227" width="12.33203125" customWidth="1"/>
    <col min="9228" max="9228" width="13.6640625" customWidth="1"/>
    <col min="9229" max="9229" width="18.44140625" customWidth="1"/>
    <col min="9230" max="9230" width="3.6640625" customWidth="1"/>
    <col min="9231" max="9232" width="10.33203125" customWidth="1"/>
    <col min="9233" max="9233" width="3" customWidth="1"/>
    <col min="9234" max="9234" width="17.33203125" customWidth="1"/>
    <col min="9235" max="9237" width="12.33203125" customWidth="1"/>
    <col min="9238" max="9238" width="17" customWidth="1"/>
    <col min="9239" max="9239" width="4" customWidth="1"/>
    <col min="9473" max="9473" width="4.33203125" customWidth="1"/>
    <col min="9474" max="9474" width="34" customWidth="1"/>
    <col min="9475" max="9480" width="10.44140625" customWidth="1"/>
    <col min="9481" max="9481" width="14" customWidth="1"/>
    <col min="9482" max="9482" width="14.33203125" customWidth="1"/>
    <col min="9483" max="9483" width="12.33203125" customWidth="1"/>
    <col min="9484" max="9484" width="13.6640625" customWidth="1"/>
    <col min="9485" max="9485" width="18.44140625" customWidth="1"/>
    <col min="9486" max="9486" width="3.6640625" customWidth="1"/>
    <col min="9487" max="9488" width="10.33203125" customWidth="1"/>
    <col min="9489" max="9489" width="3" customWidth="1"/>
    <col min="9490" max="9490" width="17.33203125" customWidth="1"/>
    <col min="9491" max="9493" width="12.33203125" customWidth="1"/>
    <col min="9494" max="9494" width="17" customWidth="1"/>
    <col min="9495" max="9495" width="4" customWidth="1"/>
    <col min="9729" max="9729" width="4.33203125" customWidth="1"/>
    <col min="9730" max="9730" width="34" customWidth="1"/>
    <col min="9731" max="9736" width="10.44140625" customWidth="1"/>
    <col min="9737" max="9737" width="14" customWidth="1"/>
    <col min="9738" max="9738" width="14.33203125" customWidth="1"/>
    <col min="9739" max="9739" width="12.33203125" customWidth="1"/>
    <col min="9740" max="9740" width="13.6640625" customWidth="1"/>
    <col min="9741" max="9741" width="18.44140625" customWidth="1"/>
    <col min="9742" max="9742" width="3.6640625" customWidth="1"/>
    <col min="9743" max="9744" width="10.33203125" customWidth="1"/>
    <col min="9745" max="9745" width="3" customWidth="1"/>
    <col min="9746" max="9746" width="17.33203125" customWidth="1"/>
    <col min="9747" max="9749" width="12.33203125" customWidth="1"/>
    <col min="9750" max="9750" width="17" customWidth="1"/>
    <col min="9751" max="9751" width="4" customWidth="1"/>
    <col min="9985" max="9985" width="4.33203125" customWidth="1"/>
    <col min="9986" max="9986" width="34" customWidth="1"/>
    <col min="9987" max="9992" width="10.44140625" customWidth="1"/>
    <col min="9993" max="9993" width="14" customWidth="1"/>
    <col min="9994" max="9994" width="14.33203125" customWidth="1"/>
    <col min="9995" max="9995" width="12.33203125" customWidth="1"/>
    <col min="9996" max="9996" width="13.6640625" customWidth="1"/>
    <col min="9997" max="9997" width="18.44140625" customWidth="1"/>
    <col min="9998" max="9998" width="3.6640625" customWidth="1"/>
    <col min="9999" max="10000" width="10.33203125" customWidth="1"/>
    <col min="10001" max="10001" width="3" customWidth="1"/>
    <col min="10002" max="10002" width="17.33203125" customWidth="1"/>
    <col min="10003" max="10005" width="12.33203125" customWidth="1"/>
    <col min="10006" max="10006" width="17" customWidth="1"/>
    <col min="10007" max="10007" width="4" customWidth="1"/>
    <col min="10241" max="10241" width="4.33203125" customWidth="1"/>
    <col min="10242" max="10242" width="34" customWidth="1"/>
    <col min="10243" max="10248" width="10.44140625" customWidth="1"/>
    <col min="10249" max="10249" width="14" customWidth="1"/>
    <col min="10250" max="10250" width="14.33203125" customWidth="1"/>
    <col min="10251" max="10251" width="12.33203125" customWidth="1"/>
    <col min="10252" max="10252" width="13.6640625" customWidth="1"/>
    <col min="10253" max="10253" width="18.44140625" customWidth="1"/>
    <col min="10254" max="10254" width="3.6640625" customWidth="1"/>
    <col min="10255" max="10256" width="10.33203125" customWidth="1"/>
    <col min="10257" max="10257" width="3" customWidth="1"/>
    <col min="10258" max="10258" width="17.33203125" customWidth="1"/>
    <col min="10259" max="10261" width="12.33203125" customWidth="1"/>
    <col min="10262" max="10262" width="17" customWidth="1"/>
    <col min="10263" max="10263" width="4" customWidth="1"/>
    <col min="10497" max="10497" width="4.33203125" customWidth="1"/>
    <col min="10498" max="10498" width="34" customWidth="1"/>
    <col min="10499" max="10504" width="10.44140625" customWidth="1"/>
    <col min="10505" max="10505" width="14" customWidth="1"/>
    <col min="10506" max="10506" width="14.33203125" customWidth="1"/>
    <col min="10507" max="10507" width="12.33203125" customWidth="1"/>
    <col min="10508" max="10508" width="13.6640625" customWidth="1"/>
    <col min="10509" max="10509" width="18.44140625" customWidth="1"/>
    <col min="10510" max="10510" width="3.6640625" customWidth="1"/>
    <col min="10511" max="10512" width="10.33203125" customWidth="1"/>
    <col min="10513" max="10513" width="3" customWidth="1"/>
    <col min="10514" max="10514" width="17.33203125" customWidth="1"/>
    <col min="10515" max="10517" width="12.33203125" customWidth="1"/>
    <col min="10518" max="10518" width="17" customWidth="1"/>
    <col min="10519" max="10519" width="4" customWidth="1"/>
    <col min="10753" max="10753" width="4.33203125" customWidth="1"/>
    <col min="10754" max="10754" width="34" customWidth="1"/>
    <col min="10755" max="10760" width="10.44140625" customWidth="1"/>
    <col min="10761" max="10761" width="14" customWidth="1"/>
    <col min="10762" max="10762" width="14.33203125" customWidth="1"/>
    <col min="10763" max="10763" width="12.33203125" customWidth="1"/>
    <col min="10764" max="10764" width="13.6640625" customWidth="1"/>
    <col min="10765" max="10765" width="18.44140625" customWidth="1"/>
    <col min="10766" max="10766" width="3.6640625" customWidth="1"/>
    <col min="10767" max="10768" width="10.33203125" customWidth="1"/>
    <col min="10769" max="10769" width="3" customWidth="1"/>
    <col min="10770" max="10770" width="17.33203125" customWidth="1"/>
    <col min="10771" max="10773" width="12.33203125" customWidth="1"/>
    <col min="10774" max="10774" width="17" customWidth="1"/>
    <col min="10775" max="10775" width="4" customWidth="1"/>
    <col min="11009" max="11009" width="4.33203125" customWidth="1"/>
    <col min="11010" max="11010" width="34" customWidth="1"/>
    <col min="11011" max="11016" width="10.44140625" customWidth="1"/>
    <col min="11017" max="11017" width="14" customWidth="1"/>
    <col min="11018" max="11018" width="14.33203125" customWidth="1"/>
    <col min="11019" max="11019" width="12.33203125" customWidth="1"/>
    <col min="11020" max="11020" width="13.6640625" customWidth="1"/>
    <col min="11021" max="11021" width="18.44140625" customWidth="1"/>
    <col min="11022" max="11022" width="3.6640625" customWidth="1"/>
    <col min="11023" max="11024" width="10.33203125" customWidth="1"/>
    <col min="11025" max="11025" width="3" customWidth="1"/>
    <col min="11026" max="11026" width="17.33203125" customWidth="1"/>
    <col min="11027" max="11029" width="12.33203125" customWidth="1"/>
    <col min="11030" max="11030" width="17" customWidth="1"/>
    <col min="11031" max="11031" width="4" customWidth="1"/>
    <col min="11265" max="11265" width="4.33203125" customWidth="1"/>
    <col min="11266" max="11266" width="34" customWidth="1"/>
    <col min="11267" max="11272" width="10.44140625" customWidth="1"/>
    <col min="11273" max="11273" width="14" customWidth="1"/>
    <col min="11274" max="11274" width="14.33203125" customWidth="1"/>
    <col min="11275" max="11275" width="12.33203125" customWidth="1"/>
    <col min="11276" max="11276" width="13.6640625" customWidth="1"/>
    <col min="11277" max="11277" width="18.44140625" customWidth="1"/>
    <col min="11278" max="11278" width="3.6640625" customWidth="1"/>
    <col min="11279" max="11280" width="10.33203125" customWidth="1"/>
    <col min="11281" max="11281" width="3" customWidth="1"/>
    <col min="11282" max="11282" width="17.33203125" customWidth="1"/>
    <col min="11283" max="11285" width="12.33203125" customWidth="1"/>
    <col min="11286" max="11286" width="17" customWidth="1"/>
    <col min="11287" max="11287" width="4" customWidth="1"/>
    <col min="11521" max="11521" width="4.33203125" customWidth="1"/>
    <col min="11522" max="11522" width="34" customWidth="1"/>
    <col min="11523" max="11528" width="10.44140625" customWidth="1"/>
    <col min="11529" max="11529" width="14" customWidth="1"/>
    <col min="11530" max="11530" width="14.33203125" customWidth="1"/>
    <col min="11531" max="11531" width="12.33203125" customWidth="1"/>
    <col min="11532" max="11532" width="13.6640625" customWidth="1"/>
    <col min="11533" max="11533" width="18.44140625" customWidth="1"/>
    <col min="11534" max="11534" width="3.6640625" customWidth="1"/>
    <col min="11535" max="11536" width="10.33203125" customWidth="1"/>
    <col min="11537" max="11537" width="3" customWidth="1"/>
    <col min="11538" max="11538" width="17.33203125" customWidth="1"/>
    <col min="11539" max="11541" width="12.33203125" customWidth="1"/>
    <col min="11542" max="11542" width="17" customWidth="1"/>
    <col min="11543" max="11543" width="4" customWidth="1"/>
    <col min="11777" max="11777" width="4.33203125" customWidth="1"/>
    <col min="11778" max="11778" width="34" customWidth="1"/>
    <col min="11779" max="11784" width="10.44140625" customWidth="1"/>
    <col min="11785" max="11785" width="14" customWidth="1"/>
    <col min="11786" max="11786" width="14.33203125" customWidth="1"/>
    <col min="11787" max="11787" width="12.33203125" customWidth="1"/>
    <col min="11788" max="11788" width="13.6640625" customWidth="1"/>
    <col min="11789" max="11789" width="18.44140625" customWidth="1"/>
    <col min="11790" max="11790" width="3.6640625" customWidth="1"/>
    <col min="11791" max="11792" width="10.33203125" customWidth="1"/>
    <col min="11793" max="11793" width="3" customWidth="1"/>
    <col min="11794" max="11794" width="17.33203125" customWidth="1"/>
    <col min="11795" max="11797" width="12.33203125" customWidth="1"/>
    <col min="11798" max="11798" width="17" customWidth="1"/>
    <col min="11799" max="11799" width="4" customWidth="1"/>
    <col min="12033" max="12033" width="4.33203125" customWidth="1"/>
    <col min="12034" max="12034" width="34" customWidth="1"/>
    <col min="12035" max="12040" width="10.44140625" customWidth="1"/>
    <col min="12041" max="12041" width="14" customWidth="1"/>
    <col min="12042" max="12042" width="14.33203125" customWidth="1"/>
    <col min="12043" max="12043" width="12.33203125" customWidth="1"/>
    <col min="12044" max="12044" width="13.6640625" customWidth="1"/>
    <col min="12045" max="12045" width="18.44140625" customWidth="1"/>
    <col min="12046" max="12046" width="3.6640625" customWidth="1"/>
    <col min="12047" max="12048" width="10.33203125" customWidth="1"/>
    <col min="12049" max="12049" width="3" customWidth="1"/>
    <col min="12050" max="12050" width="17.33203125" customWidth="1"/>
    <col min="12051" max="12053" width="12.33203125" customWidth="1"/>
    <col min="12054" max="12054" width="17" customWidth="1"/>
    <col min="12055" max="12055" width="4" customWidth="1"/>
    <col min="12289" max="12289" width="4.33203125" customWidth="1"/>
    <col min="12290" max="12290" width="34" customWidth="1"/>
    <col min="12291" max="12296" width="10.44140625" customWidth="1"/>
    <col min="12297" max="12297" width="14" customWidth="1"/>
    <col min="12298" max="12298" width="14.33203125" customWidth="1"/>
    <col min="12299" max="12299" width="12.33203125" customWidth="1"/>
    <col min="12300" max="12300" width="13.6640625" customWidth="1"/>
    <col min="12301" max="12301" width="18.44140625" customWidth="1"/>
    <col min="12302" max="12302" width="3.6640625" customWidth="1"/>
    <col min="12303" max="12304" width="10.33203125" customWidth="1"/>
    <col min="12305" max="12305" width="3" customWidth="1"/>
    <col min="12306" max="12306" width="17.33203125" customWidth="1"/>
    <col min="12307" max="12309" width="12.33203125" customWidth="1"/>
    <col min="12310" max="12310" width="17" customWidth="1"/>
    <col min="12311" max="12311" width="4" customWidth="1"/>
    <col min="12545" max="12545" width="4.33203125" customWidth="1"/>
    <col min="12546" max="12546" width="34" customWidth="1"/>
    <col min="12547" max="12552" width="10.44140625" customWidth="1"/>
    <col min="12553" max="12553" width="14" customWidth="1"/>
    <col min="12554" max="12554" width="14.33203125" customWidth="1"/>
    <col min="12555" max="12555" width="12.33203125" customWidth="1"/>
    <col min="12556" max="12556" width="13.6640625" customWidth="1"/>
    <col min="12557" max="12557" width="18.44140625" customWidth="1"/>
    <col min="12558" max="12558" width="3.6640625" customWidth="1"/>
    <col min="12559" max="12560" width="10.33203125" customWidth="1"/>
    <col min="12561" max="12561" width="3" customWidth="1"/>
    <col min="12562" max="12562" width="17.33203125" customWidth="1"/>
    <col min="12563" max="12565" width="12.33203125" customWidth="1"/>
    <col min="12566" max="12566" width="17" customWidth="1"/>
    <col min="12567" max="12567" width="4" customWidth="1"/>
    <col min="12801" max="12801" width="4.33203125" customWidth="1"/>
    <col min="12802" max="12802" width="34" customWidth="1"/>
    <col min="12803" max="12808" width="10.44140625" customWidth="1"/>
    <col min="12809" max="12809" width="14" customWidth="1"/>
    <col min="12810" max="12810" width="14.33203125" customWidth="1"/>
    <col min="12811" max="12811" width="12.33203125" customWidth="1"/>
    <col min="12812" max="12812" width="13.6640625" customWidth="1"/>
    <col min="12813" max="12813" width="18.44140625" customWidth="1"/>
    <col min="12814" max="12814" width="3.6640625" customWidth="1"/>
    <col min="12815" max="12816" width="10.33203125" customWidth="1"/>
    <col min="12817" max="12817" width="3" customWidth="1"/>
    <col min="12818" max="12818" width="17.33203125" customWidth="1"/>
    <col min="12819" max="12821" width="12.33203125" customWidth="1"/>
    <col min="12822" max="12822" width="17" customWidth="1"/>
    <col min="12823" max="12823" width="4" customWidth="1"/>
    <col min="13057" max="13057" width="4.33203125" customWidth="1"/>
    <col min="13058" max="13058" width="34" customWidth="1"/>
    <col min="13059" max="13064" width="10.44140625" customWidth="1"/>
    <col min="13065" max="13065" width="14" customWidth="1"/>
    <col min="13066" max="13066" width="14.33203125" customWidth="1"/>
    <col min="13067" max="13067" width="12.33203125" customWidth="1"/>
    <col min="13068" max="13068" width="13.6640625" customWidth="1"/>
    <col min="13069" max="13069" width="18.44140625" customWidth="1"/>
    <col min="13070" max="13070" width="3.6640625" customWidth="1"/>
    <col min="13071" max="13072" width="10.33203125" customWidth="1"/>
    <col min="13073" max="13073" width="3" customWidth="1"/>
    <col min="13074" max="13074" width="17.33203125" customWidth="1"/>
    <col min="13075" max="13077" width="12.33203125" customWidth="1"/>
    <col min="13078" max="13078" width="17" customWidth="1"/>
    <col min="13079" max="13079" width="4" customWidth="1"/>
    <col min="13313" max="13313" width="4.33203125" customWidth="1"/>
    <col min="13314" max="13314" width="34" customWidth="1"/>
    <col min="13315" max="13320" width="10.44140625" customWidth="1"/>
    <col min="13321" max="13321" width="14" customWidth="1"/>
    <col min="13322" max="13322" width="14.33203125" customWidth="1"/>
    <col min="13323" max="13323" width="12.33203125" customWidth="1"/>
    <col min="13324" max="13324" width="13.6640625" customWidth="1"/>
    <col min="13325" max="13325" width="18.44140625" customWidth="1"/>
    <col min="13326" max="13326" width="3.6640625" customWidth="1"/>
    <col min="13327" max="13328" width="10.33203125" customWidth="1"/>
    <col min="13329" max="13329" width="3" customWidth="1"/>
    <col min="13330" max="13330" width="17.33203125" customWidth="1"/>
    <col min="13331" max="13333" width="12.33203125" customWidth="1"/>
    <col min="13334" max="13334" width="17" customWidth="1"/>
    <col min="13335" max="13335" width="4" customWidth="1"/>
    <col min="13569" max="13569" width="4.33203125" customWidth="1"/>
    <col min="13570" max="13570" width="34" customWidth="1"/>
    <col min="13571" max="13576" width="10.44140625" customWidth="1"/>
    <col min="13577" max="13577" width="14" customWidth="1"/>
    <col min="13578" max="13578" width="14.33203125" customWidth="1"/>
    <col min="13579" max="13579" width="12.33203125" customWidth="1"/>
    <col min="13580" max="13580" width="13.6640625" customWidth="1"/>
    <col min="13581" max="13581" width="18.44140625" customWidth="1"/>
    <col min="13582" max="13582" width="3.6640625" customWidth="1"/>
    <col min="13583" max="13584" width="10.33203125" customWidth="1"/>
    <col min="13585" max="13585" width="3" customWidth="1"/>
    <col min="13586" max="13586" width="17.33203125" customWidth="1"/>
    <col min="13587" max="13589" width="12.33203125" customWidth="1"/>
    <col min="13590" max="13590" width="17" customWidth="1"/>
    <col min="13591" max="13591" width="4" customWidth="1"/>
    <col min="13825" max="13825" width="4.33203125" customWidth="1"/>
    <col min="13826" max="13826" width="34" customWidth="1"/>
    <col min="13827" max="13832" width="10.44140625" customWidth="1"/>
    <col min="13833" max="13833" width="14" customWidth="1"/>
    <col min="13834" max="13834" width="14.33203125" customWidth="1"/>
    <col min="13835" max="13835" width="12.33203125" customWidth="1"/>
    <col min="13836" max="13836" width="13.6640625" customWidth="1"/>
    <col min="13837" max="13837" width="18.44140625" customWidth="1"/>
    <col min="13838" max="13838" width="3.6640625" customWidth="1"/>
    <col min="13839" max="13840" width="10.33203125" customWidth="1"/>
    <col min="13841" max="13841" width="3" customWidth="1"/>
    <col min="13842" max="13842" width="17.33203125" customWidth="1"/>
    <col min="13843" max="13845" width="12.33203125" customWidth="1"/>
    <col min="13846" max="13846" width="17" customWidth="1"/>
    <col min="13847" max="13847" width="4" customWidth="1"/>
    <col min="14081" max="14081" width="4.33203125" customWidth="1"/>
    <col min="14082" max="14082" width="34" customWidth="1"/>
    <col min="14083" max="14088" width="10.44140625" customWidth="1"/>
    <col min="14089" max="14089" width="14" customWidth="1"/>
    <col min="14090" max="14090" width="14.33203125" customWidth="1"/>
    <col min="14091" max="14091" width="12.33203125" customWidth="1"/>
    <col min="14092" max="14092" width="13.6640625" customWidth="1"/>
    <col min="14093" max="14093" width="18.44140625" customWidth="1"/>
    <col min="14094" max="14094" width="3.6640625" customWidth="1"/>
    <col min="14095" max="14096" width="10.33203125" customWidth="1"/>
    <col min="14097" max="14097" width="3" customWidth="1"/>
    <col min="14098" max="14098" width="17.33203125" customWidth="1"/>
    <col min="14099" max="14101" width="12.33203125" customWidth="1"/>
    <col min="14102" max="14102" width="17" customWidth="1"/>
    <col min="14103" max="14103" width="4" customWidth="1"/>
    <col min="14337" max="14337" width="4.33203125" customWidth="1"/>
    <col min="14338" max="14338" width="34" customWidth="1"/>
    <col min="14339" max="14344" width="10.44140625" customWidth="1"/>
    <col min="14345" max="14345" width="14" customWidth="1"/>
    <col min="14346" max="14346" width="14.33203125" customWidth="1"/>
    <col min="14347" max="14347" width="12.33203125" customWidth="1"/>
    <col min="14348" max="14348" width="13.6640625" customWidth="1"/>
    <col min="14349" max="14349" width="18.44140625" customWidth="1"/>
    <col min="14350" max="14350" width="3.6640625" customWidth="1"/>
    <col min="14351" max="14352" width="10.33203125" customWidth="1"/>
    <col min="14353" max="14353" width="3" customWidth="1"/>
    <col min="14354" max="14354" width="17.33203125" customWidth="1"/>
    <col min="14355" max="14357" width="12.33203125" customWidth="1"/>
    <col min="14358" max="14358" width="17" customWidth="1"/>
    <col min="14359" max="14359" width="4" customWidth="1"/>
    <col min="14593" max="14593" width="4.33203125" customWidth="1"/>
    <col min="14594" max="14594" width="34" customWidth="1"/>
    <col min="14595" max="14600" width="10.44140625" customWidth="1"/>
    <col min="14601" max="14601" width="14" customWidth="1"/>
    <col min="14602" max="14602" width="14.33203125" customWidth="1"/>
    <col min="14603" max="14603" width="12.33203125" customWidth="1"/>
    <col min="14604" max="14604" width="13.6640625" customWidth="1"/>
    <col min="14605" max="14605" width="18.44140625" customWidth="1"/>
    <col min="14606" max="14606" width="3.6640625" customWidth="1"/>
    <col min="14607" max="14608" width="10.33203125" customWidth="1"/>
    <col min="14609" max="14609" width="3" customWidth="1"/>
    <col min="14610" max="14610" width="17.33203125" customWidth="1"/>
    <col min="14611" max="14613" width="12.33203125" customWidth="1"/>
    <col min="14614" max="14614" width="17" customWidth="1"/>
    <col min="14615" max="14615" width="4" customWidth="1"/>
    <col min="14849" max="14849" width="4.33203125" customWidth="1"/>
    <col min="14850" max="14850" width="34" customWidth="1"/>
    <col min="14851" max="14856" width="10.44140625" customWidth="1"/>
    <col min="14857" max="14857" width="14" customWidth="1"/>
    <col min="14858" max="14858" width="14.33203125" customWidth="1"/>
    <col min="14859" max="14859" width="12.33203125" customWidth="1"/>
    <col min="14860" max="14860" width="13.6640625" customWidth="1"/>
    <col min="14861" max="14861" width="18.44140625" customWidth="1"/>
    <col min="14862" max="14862" width="3.6640625" customWidth="1"/>
    <col min="14863" max="14864" width="10.33203125" customWidth="1"/>
    <col min="14865" max="14865" width="3" customWidth="1"/>
    <col min="14866" max="14866" width="17.33203125" customWidth="1"/>
    <col min="14867" max="14869" width="12.33203125" customWidth="1"/>
    <col min="14870" max="14870" width="17" customWidth="1"/>
    <col min="14871" max="14871" width="4" customWidth="1"/>
    <col min="15105" max="15105" width="4.33203125" customWidth="1"/>
    <col min="15106" max="15106" width="34" customWidth="1"/>
    <col min="15107" max="15112" width="10.44140625" customWidth="1"/>
    <col min="15113" max="15113" width="14" customWidth="1"/>
    <col min="15114" max="15114" width="14.33203125" customWidth="1"/>
    <col min="15115" max="15115" width="12.33203125" customWidth="1"/>
    <col min="15116" max="15116" width="13.6640625" customWidth="1"/>
    <col min="15117" max="15117" width="18.44140625" customWidth="1"/>
    <col min="15118" max="15118" width="3.6640625" customWidth="1"/>
    <col min="15119" max="15120" width="10.33203125" customWidth="1"/>
    <col min="15121" max="15121" width="3" customWidth="1"/>
    <col min="15122" max="15122" width="17.33203125" customWidth="1"/>
    <col min="15123" max="15125" width="12.33203125" customWidth="1"/>
    <col min="15126" max="15126" width="17" customWidth="1"/>
    <col min="15127" max="15127" width="4" customWidth="1"/>
    <col min="15361" max="15361" width="4.33203125" customWidth="1"/>
    <col min="15362" max="15362" width="34" customWidth="1"/>
    <col min="15363" max="15368" width="10.44140625" customWidth="1"/>
    <col min="15369" max="15369" width="14" customWidth="1"/>
    <col min="15370" max="15370" width="14.33203125" customWidth="1"/>
    <col min="15371" max="15371" width="12.33203125" customWidth="1"/>
    <col min="15372" max="15372" width="13.6640625" customWidth="1"/>
    <col min="15373" max="15373" width="18.44140625" customWidth="1"/>
    <col min="15374" max="15374" width="3.6640625" customWidth="1"/>
    <col min="15375" max="15376" width="10.33203125" customWidth="1"/>
    <col min="15377" max="15377" width="3" customWidth="1"/>
    <col min="15378" max="15378" width="17.33203125" customWidth="1"/>
    <col min="15379" max="15381" width="12.33203125" customWidth="1"/>
    <col min="15382" max="15382" width="17" customWidth="1"/>
    <col min="15383" max="15383" width="4" customWidth="1"/>
    <col min="15617" max="15617" width="4.33203125" customWidth="1"/>
    <col min="15618" max="15618" width="34" customWidth="1"/>
    <col min="15619" max="15624" width="10.44140625" customWidth="1"/>
    <col min="15625" max="15625" width="14" customWidth="1"/>
    <col min="15626" max="15626" width="14.33203125" customWidth="1"/>
    <col min="15627" max="15627" width="12.33203125" customWidth="1"/>
    <col min="15628" max="15628" width="13.6640625" customWidth="1"/>
    <col min="15629" max="15629" width="18.44140625" customWidth="1"/>
    <col min="15630" max="15630" width="3.6640625" customWidth="1"/>
    <col min="15631" max="15632" width="10.33203125" customWidth="1"/>
    <col min="15633" max="15633" width="3" customWidth="1"/>
    <col min="15634" max="15634" width="17.33203125" customWidth="1"/>
    <col min="15635" max="15637" width="12.33203125" customWidth="1"/>
    <col min="15638" max="15638" width="17" customWidth="1"/>
    <col min="15639" max="15639" width="4" customWidth="1"/>
    <col min="15873" max="15873" width="4.33203125" customWidth="1"/>
    <col min="15874" max="15874" width="34" customWidth="1"/>
    <col min="15875" max="15880" width="10.44140625" customWidth="1"/>
    <col min="15881" max="15881" width="14" customWidth="1"/>
    <col min="15882" max="15882" width="14.33203125" customWidth="1"/>
    <col min="15883" max="15883" width="12.33203125" customWidth="1"/>
    <col min="15884" max="15884" width="13.6640625" customWidth="1"/>
    <col min="15885" max="15885" width="18.44140625" customWidth="1"/>
    <col min="15886" max="15886" width="3.6640625" customWidth="1"/>
    <col min="15887" max="15888" width="10.33203125" customWidth="1"/>
    <col min="15889" max="15889" width="3" customWidth="1"/>
    <col min="15890" max="15890" width="17.33203125" customWidth="1"/>
    <col min="15891" max="15893" width="12.33203125" customWidth="1"/>
    <col min="15894" max="15894" width="17" customWidth="1"/>
    <col min="15895" max="15895" width="4" customWidth="1"/>
    <col min="16129" max="16129" width="4.33203125" customWidth="1"/>
    <col min="16130" max="16130" width="34" customWidth="1"/>
    <col min="16131" max="16136" width="10.44140625" customWidth="1"/>
    <col min="16137" max="16137" width="14" customWidth="1"/>
    <col min="16138" max="16138" width="14.33203125" customWidth="1"/>
    <col min="16139" max="16139" width="12.33203125" customWidth="1"/>
    <col min="16140" max="16140" width="13.6640625" customWidth="1"/>
    <col min="16141" max="16141" width="18.44140625" customWidth="1"/>
    <col min="16142" max="16142" width="3.6640625" customWidth="1"/>
    <col min="16143" max="16144" width="10.33203125" customWidth="1"/>
    <col min="16145" max="16145" width="3" customWidth="1"/>
    <col min="16146" max="16146" width="17.33203125" customWidth="1"/>
    <col min="16147" max="16149" width="12.33203125" customWidth="1"/>
    <col min="16150" max="16150" width="17" customWidth="1"/>
    <col min="16151" max="16151" width="4" customWidth="1"/>
  </cols>
  <sheetData>
    <row r="1" spans="1:26" ht="18" customHeight="1" thickBot="1">
      <c r="A1" s="169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</row>
    <row r="2" spans="1:26" ht="24" customHeight="1">
      <c r="A2" s="171"/>
      <c r="B2" s="573" t="s">
        <v>65</v>
      </c>
      <c r="C2" s="574"/>
      <c r="D2" s="574"/>
      <c r="E2" s="574"/>
      <c r="F2" s="574"/>
      <c r="G2" s="574"/>
      <c r="H2" s="574"/>
      <c r="I2" s="574"/>
      <c r="J2" s="574"/>
      <c r="K2" s="574"/>
      <c r="L2" s="574"/>
      <c r="M2" s="574"/>
      <c r="N2" s="574"/>
      <c r="O2" s="574"/>
      <c r="P2" s="574"/>
      <c r="Q2" s="574"/>
      <c r="R2" s="574"/>
      <c r="S2" s="574"/>
      <c r="T2" s="574"/>
      <c r="U2" s="574"/>
      <c r="V2" s="575"/>
    </row>
    <row r="3" spans="1:26" ht="24" customHeight="1" thickBot="1">
      <c r="A3" s="171"/>
      <c r="B3" s="576" t="s">
        <v>66</v>
      </c>
      <c r="C3" s="577"/>
      <c r="D3" s="577"/>
      <c r="E3" s="577"/>
      <c r="F3" s="577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  <c r="U3" s="577"/>
      <c r="V3" s="578"/>
      <c r="X3" s="55"/>
      <c r="Y3" s="55"/>
      <c r="Z3" s="55"/>
    </row>
    <row r="4" spans="1:26" ht="18" customHeight="1" thickBot="1">
      <c r="A4" s="171"/>
      <c r="B4" s="55"/>
      <c r="C4" s="54"/>
      <c r="D4" s="54"/>
      <c r="E4" s="54"/>
      <c r="F4" s="54"/>
      <c r="G4" s="54"/>
      <c r="H4" s="54"/>
      <c r="I4" s="54"/>
      <c r="J4" s="54"/>
      <c r="K4" s="54"/>
      <c r="L4" s="55"/>
      <c r="M4" s="55"/>
      <c r="N4" s="55"/>
      <c r="O4" s="55"/>
      <c r="P4" s="55"/>
      <c r="R4" s="55"/>
      <c r="S4" s="55"/>
      <c r="T4" s="55"/>
      <c r="U4" s="55"/>
      <c r="V4" s="55"/>
      <c r="X4" s="55"/>
      <c r="Y4" s="55"/>
      <c r="Z4" s="55"/>
    </row>
    <row r="5" spans="1:26" ht="18" customHeight="1">
      <c r="A5" s="171"/>
      <c r="B5" s="579" t="s">
        <v>67</v>
      </c>
      <c r="C5" s="580"/>
      <c r="D5" s="580"/>
      <c r="E5" s="580"/>
      <c r="F5" s="580"/>
      <c r="G5" s="580"/>
      <c r="H5" s="580"/>
      <c r="I5" s="172"/>
      <c r="J5" s="172"/>
      <c r="K5" s="172"/>
      <c r="L5" s="172"/>
      <c r="M5" s="172"/>
      <c r="N5" s="173"/>
      <c r="O5" s="56" t="s">
        <v>68</v>
      </c>
      <c r="P5" s="172"/>
      <c r="Q5" s="173"/>
      <c r="R5" s="581" t="s">
        <v>69</v>
      </c>
      <c r="S5" s="580"/>
      <c r="T5" s="580"/>
      <c r="U5" s="580"/>
      <c r="V5" s="582"/>
    </row>
    <row r="6" spans="1:26" ht="18" customHeight="1" thickBot="1">
      <c r="A6" s="171"/>
      <c r="B6" s="583" t="s">
        <v>70</v>
      </c>
      <c r="C6" s="584"/>
      <c r="D6" s="584"/>
      <c r="E6" s="584"/>
      <c r="F6" s="584"/>
      <c r="G6" s="584"/>
      <c r="H6" s="584"/>
      <c r="N6" s="174"/>
      <c r="O6" s="585" t="s">
        <v>71</v>
      </c>
      <c r="P6" s="585"/>
      <c r="Q6" s="175"/>
      <c r="R6" s="586">
        <f ca="1">+TODAY()</f>
        <v>45763</v>
      </c>
      <c r="S6" s="587"/>
      <c r="T6" s="587"/>
      <c r="U6" s="587"/>
      <c r="V6" s="588"/>
    </row>
    <row r="7" spans="1:26" ht="18" customHeight="1">
      <c r="A7" s="171"/>
      <c r="B7" s="589" t="s">
        <v>72</v>
      </c>
      <c r="C7" s="590"/>
      <c r="D7" s="590"/>
      <c r="E7" s="590"/>
      <c r="F7" s="590"/>
      <c r="G7" s="590"/>
      <c r="H7" s="590"/>
      <c r="N7" s="174"/>
      <c r="O7" s="56" t="s">
        <v>73</v>
      </c>
      <c r="P7" s="172"/>
      <c r="Q7" s="173"/>
      <c r="R7" s="581"/>
      <c r="S7" s="580"/>
      <c r="T7" s="580"/>
      <c r="U7" s="580"/>
      <c r="V7" s="582"/>
    </row>
    <row r="8" spans="1:26" ht="18" customHeight="1" thickBot="1">
      <c r="A8" s="171"/>
      <c r="B8" s="591" t="s">
        <v>74</v>
      </c>
      <c r="C8" s="592"/>
      <c r="D8" s="592"/>
      <c r="E8" s="592"/>
      <c r="F8" s="592"/>
      <c r="G8" s="592"/>
      <c r="H8" s="592"/>
      <c r="I8" s="176"/>
      <c r="J8" s="176"/>
      <c r="K8" s="176"/>
      <c r="L8" s="176"/>
      <c r="M8" s="176"/>
      <c r="N8" s="175"/>
      <c r="O8" s="593" t="s">
        <v>75</v>
      </c>
      <c r="P8" s="593"/>
      <c r="Q8" s="175"/>
      <c r="R8" s="594"/>
      <c r="S8" s="585"/>
      <c r="T8" s="585"/>
      <c r="U8" s="585"/>
      <c r="V8" s="595"/>
    </row>
    <row r="9" spans="1:26" ht="18" customHeight="1" thickBot="1">
      <c r="A9" s="171"/>
    </row>
    <row r="10" spans="1:26" ht="30" customHeight="1" thickBot="1">
      <c r="A10" s="171"/>
      <c r="B10" s="570" t="s">
        <v>76</v>
      </c>
      <c r="C10" s="571"/>
      <c r="D10" s="571"/>
      <c r="E10" s="571"/>
      <c r="F10" s="571"/>
      <c r="G10" s="571"/>
      <c r="H10" s="571"/>
      <c r="I10" s="571"/>
      <c r="J10" s="571"/>
      <c r="K10" s="571"/>
      <c r="L10" s="571"/>
      <c r="M10" s="571"/>
      <c r="N10" s="571"/>
      <c r="O10" s="571"/>
      <c r="P10" s="571"/>
      <c r="Q10" s="571"/>
      <c r="R10" s="571"/>
      <c r="S10" s="571"/>
      <c r="T10" s="571"/>
      <c r="U10" s="571"/>
      <c r="V10" s="572"/>
    </row>
    <row r="11" spans="1:26" ht="18" customHeight="1" thickBot="1">
      <c r="A11" s="171"/>
    </row>
    <row r="12" spans="1:26" ht="18" customHeight="1" thickBot="1">
      <c r="A12" s="171"/>
      <c r="B12" s="596" t="s">
        <v>77</v>
      </c>
      <c r="C12" s="599"/>
      <c r="D12" s="599"/>
      <c r="E12" s="599"/>
      <c r="F12" s="599"/>
      <c r="G12" s="599"/>
      <c r="H12" s="599"/>
      <c r="I12" s="599"/>
      <c r="J12" s="600"/>
      <c r="K12" s="601" t="s">
        <v>78</v>
      </c>
      <c r="L12" s="601" t="s">
        <v>79</v>
      </c>
      <c r="M12" s="601" t="s">
        <v>80</v>
      </c>
      <c r="N12" s="620"/>
      <c r="O12" s="604" t="s">
        <v>81</v>
      </c>
      <c r="P12" s="607" t="s">
        <v>82</v>
      </c>
      <c r="R12" s="610" t="s">
        <v>83</v>
      </c>
      <c r="S12" s="611"/>
      <c r="T12" s="612"/>
      <c r="U12" s="72">
        <f>I40</f>
        <v>6688.9400000000023</v>
      </c>
      <c r="V12" s="70" t="s">
        <v>84</v>
      </c>
    </row>
    <row r="13" spans="1:26" ht="18" customHeight="1" thickBot="1">
      <c r="A13" s="171"/>
      <c r="B13" s="597"/>
      <c r="C13" s="613"/>
      <c r="D13" s="614"/>
      <c r="E13" s="614"/>
      <c r="F13" s="614"/>
      <c r="G13" s="614"/>
      <c r="H13" s="615"/>
      <c r="I13" s="601" t="s">
        <v>85</v>
      </c>
      <c r="J13" s="601" t="s">
        <v>86</v>
      </c>
      <c r="K13" s="602"/>
      <c r="L13" s="602"/>
      <c r="M13" s="602"/>
      <c r="N13" s="620"/>
      <c r="O13" s="605"/>
      <c r="P13" s="608"/>
      <c r="R13" s="610" t="s">
        <v>87</v>
      </c>
      <c r="S13" s="611"/>
      <c r="T13" s="612"/>
      <c r="U13" s="72">
        <f>L40</f>
        <v>10496.107627118647</v>
      </c>
      <c r="V13" s="71">
        <f>U12/U13</f>
        <v>0.63727814515905701</v>
      </c>
    </row>
    <row r="14" spans="1:26" ht="49.5" customHeight="1" thickBot="1">
      <c r="A14" s="171"/>
      <c r="B14" s="598"/>
      <c r="C14" s="177" t="s">
        <v>88</v>
      </c>
      <c r="D14" s="178" t="s">
        <v>89</v>
      </c>
      <c r="E14" s="178" t="s">
        <v>90</v>
      </c>
      <c r="F14" s="178" t="s">
        <v>91</v>
      </c>
      <c r="G14" s="178" t="s">
        <v>92</v>
      </c>
      <c r="H14" s="179" t="s">
        <v>93</v>
      </c>
      <c r="I14" s="616"/>
      <c r="J14" s="603"/>
      <c r="K14" s="603"/>
      <c r="L14" s="603"/>
      <c r="M14" s="603"/>
      <c r="N14" s="620"/>
      <c r="O14" s="606"/>
      <c r="P14" s="609"/>
      <c r="R14" s="617" t="s">
        <v>94</v>
      </c>
      <c r="S14" s="618"/>
      <c r="T14" s="619"/>
      <c r="U14" s="73">
        <v>643.66</v>
      </c>
      <c r="V14" s="74" t="s">
        <v>95</v>
      </c>
    </row>
    <row r="15" spans="1:26" ht="18" customHeight="1" thickBot="1">
      <c r="A15" s="171"/>
      <c r="B15" s="180" t="s">
        <v>96</v>
      </c>
      <c r="C15" s="181"/>
      <c r="D15" s="182"/>
      <c r="E15" s="182"/>
      <c r="F15" s="182"/>
      <c r="G15" s="182"/>
      <c r="H15" s="183"/>
      <c r="I15" s="184"/>
      <c r="J15" s="185"/>
      <c r="K15" s="186">
        <f>L15</f>
        <v>558.94762711864405</v>
      </c>
      <c r="L15" s="187">
        <f>261.49++(117*3)/1.18</f>
        <v>558.94762711864405</v>
      </c>
      <c r="M15" s="188"/>
      <c r="N15" s="189"/>
      <c r="O15" s="190"/>
      <c r="P15" s="191"/>
      <c r="R15" s="621" t="s">
        <v>97</v>
      </c>
      <c r="S15" s="622"/>
      <c r="T15" s="623"/>
      <c r="U15" s="75">
        <f>U14-L19</f>
        <v>243.09999999999997</v>
      </c>
      <c r="V15" s="76">
        <f>U15/U14</f>
        <v>0.37768387036634243</v>
      </c>
    </row>
    <row r="16" spans="1:26" ht="18" customHeight="1" thickBot="1">
      <c r="A16" s="171"/>
      <c r="B16" s="180" t="s">
        <v>98</v>
      </c>
      <c r="C16" s="192"/>
      <c r="D16" s="193"/>
      <c r="E16" s="193"/>
      <c r="F16" s="193"/>
      <c r="G16" s="193"/>
      <c r="H16" s="194"/>
      <c r="I16" s="195"/>
      <c r="J16" s="196"/>
      <c r="K16" s="186">
        <f>L16</f>
        <v>628.94000000000005</v>
      </c>
      <c r="L16" s="187">
        <v>628.94000000000005</v>
      </c>
      <c r="M16" s="197"/>
      <c r="N16" s="189"/>
      <c r="O16" s="198">
        <v>23</v>
      </c>
      <c r="P16" s="199">
        <v>18</v>
      </c>
    </row>
    <row r="17" spans="1:22" ht="18" customHeight="1" thickBot="1">
      <c r="A17" s="171"/>
      <c r="B17" s="180" t="s">
        <v>99</v>
      </c>
      <c r="C17" s="192"/>
      <c r="D17" s="193"/>
      <c r="E17" s="193"/>
      <c r="F17" s="193"/>
      <c r="G17" s="193"/>
      <c r="H17" s="194"/>
      <c r="I17" s="195"/>
      <c r="J17" s="196"/>
      <c r="K17" s="186">
        <f>L17</f>
        <v>628.91</v>
      </c>
      <c r="L17" s="187">
        <v>628.91</v>
      </c>
      <c r="M17" s="200"/>
      <c r="N17" s="189"/>
      <c r="O17" s="198">
        <v>23</v>
      </c>
      <c r="P17" s="199">
        <v>17</v>
      </c>
      <c r="R17" s="201" t="s">
        <v>100</v>
      </c>
      <c r="S17" s="202"/>
      <c r="T17" s="202"/>
      <c r="U17" s="202"/>
      <c r="V17" s="203"/>
    </row>
    <row r="18" spans="1:22" ht="18" customHeight="1" thickBot="1">
      <c r="A18" s="171"/>
      <c r="B18" s="180" t="s">
        <v>101</v>
      </c>
      <c r="C18" s="192"/>
      <c r="D18" s="193"/>
      <c r="E18" s="193"/>
      <c r="F18" s="193"/>
      <c r="G18" s="193"/>
      <c r="H18" s="194"/>
      <c r="I18" s="195"/>
      <c r="J18" s="204"/>
      <c r="K18" s="186">
        <f>L18</f>
        <v>625.44000000000005</v>
      </c>
      <c r="L18" s="187">
        <v>625.44000000000005</v>
      </c>
      <c r="M18" s="205">
        <f>SUM(L15:L18)</f>
        <v>2442.237627118644</v>
      </c>
      <c r="N18" s="189"/>
      <c r="O18" s="206">
        <v>71</v>
      </c>
      <c r="P18" s="207">
        <v>14</v>
      </c>
      <c r="R18" s="208" t="s">
        <v>102</v>
      </c>
      <c r="S18" s="209" t="s">
        <v>103</v>
      </c>
      <c r="T18" s="209" t="s">
        <v>95</v>
      </c>
      <c r="U18" s="66" t="s">
        <v>104</v>
      </c>
      <c r="V18" s="67" t="s">
        <v>105</v>
      </c>
    </row>
    <row r="19" spans="1:22" ht="18" customHeight="1">
      <c r="A19" s="171"/>
      <c r="B19" s="210" t="s">
        <v>106</v>
      </c>
      <c r="C19" s="211"/>
      <c r="D19" s="211"/>
      <c r="E19" s="211"/>
      <c r="F19" s="212">
        <v>35.619999999999997</v>
      </c>
      <c r="G19" s="213">
        <v>38.68</v>
      </c>
      <c r="H19" s="214">
        <v>57.64</v>
      </c>
      <c r="I19" s="215">
        <f>SUM(D19:H19)</f>
        <v>131.94</v>
      </c>
      <c r="J19" s="216"/>
      <c r="K19" s="217">
        <f>L19-I19</f>
        <v>268.62</v>
      </c>
      <c r="L19" s="217">
        <v>400.56</v>
      </c>
      <c r="M19" s="218"/>
      <c r="N19" s="189"/>
      <c r="O19" s="219"/>
      <c r="P19" s="220"/>
      <c r="R19" s="82" t="s">
        <v>107</v>
      </c>
      <c r="S19" s="62">
        <v>29</v>
      </c>
      <c r="T19" s="63">
        <f>S19/$S$23</f>
        <v>0.24786324786324787</v>
      </c>
      <c r="U19" s="64">
        <v>4</v>
      </c>
      <c r="V19" s="65">
        <f>S19*U19</f>
        <v>116</v>
      </c>
    </row>
    <row r="20" spans="1:22" ht="18" customHeight="1">
      <c r="A20" s="171"/>
      <c r="B20" s="221" t="s">
        <v>108</v>
      </c>
      <c r="C20" s="222">
        <v>69.81</v>
      </c>
      <c r="D20" s="223">
        <v>69.39</v>
      </c>
      <c r="E20" s="224">
        <v>57.66</v>
      </c>
      <c r="F20" s="225">
        <v>35.22</v>
      </c>
      <c r="G20" s="224">
        <v>52.05</v>
      </c>
      <c r="H20" s="226">
        <f>H19</f>
        <v>57.64</v>
      </c>
      <c r="I20" s="227">
        <f t="shared" ref="I20:I39" si="0">SUM(C20:H20)</f>
        <v>341.77</v>
      </c>
      <c r="J20" s="228"/>
      <c r="K20" s="229">
        <f>L20-I20</f>
        <v>50.680000000000007</v>
      </c>
      <c r="L20" s="229">
        <v>392.45</v>
      </c>
      <c r="M20" s="230"/>
      <c r="N20" s="189"/>
      <c r="O20" s="219"/>
      <c r="P20" s="231"/>
      <c r="R20" s="232" t="s">
        <v>109</v>
      </c>
      <c r="S20" s="61">
        <v>11</v>
      </c>
      <c r="T20" s="59">
        <f>S20/$S$23</f>
        <v>9.4017094017094016E-2</v>
      </c>
      <c r="U20" s="57">
        <v>3</v>
      </c>
      <c r="V20" s="60">
        <f>S20*U20</f>
        <v>33</v>
      </c>
    </row>
    <row r="21" spans="1:22" ht="18" customHeight="1">
      <c r="A21" s="171"/>
      <c r="B21" s="221" t="s">
        <v>110</v>
      </c>
      <c r="C21" s="222">
        <f>C20</f>
        <v>69.81</v>
      </c>
      <c r="D21" s="223">
        <f>D20</f>
        <v>69.39</v>
      </c>
      <c r="E21" s="224">
        <f>E20</f>
        <v>57.66</v>
      </c>
      <c r="F21" s="225">
        <f>F20</f>
        <v>35.22</v>
      </c>
      <c r="G21" s="224">
        <f>G20</f>
        <v>52.05</v>
      </c>
      <c r="H21" s="226">
        <f t="shared" ref="H21:H37" si="1">H20</f>
        <v>57.64</v>
      </c>
      <c r="I21" s="227">
        <f t="shared" si="0"/>
        <v>341.77</v>
      </c>
      <c r="J21" s="228"/>
      <c r="K21" s="229">
        <f t="shared" ref="K21:K39" si="2">L21-I21</f>
        <v>50.680000000000007</v>
      </c>
      <c r="L21" s="229">
        <f>L20</f>
        <v>392.45</v>
      </c>
      <c r="M21" s="230"/>
      <c r="N21" s="189"/>
      <c r="O21" s="190"/>
      <c r="P21" s="233"/>
      <c r="R21" s="234" t="s">
        <v>111</v>
      </c>
      <c r="S21" s="61">
        <v>56</v>
      </c>
      <c r="T21" s="59">
        <f>S21/$S$23</f>
        <v>0.47863247863247865</v>
      </c>
      <c r="U21" s="57">
        <v>3</v>
      </c>
      <c r="V21" s="60">
        <f>S21*U21</f>
        <v>168</v>
      </c>
    </row>
    <row r="22" spans="1:22" ht="18" customHeight="1" thickBot="1">
      <c r="A22" s="171"/>
      <c r="B22" s="235" t="s">
        <v>112</v>
      </c>
      <c r="C22" s="236">
        <f t="shared" ref="C22:G37" si="3">C21</f>
        <v>69.81</v>
      </c>
      <c r="D22" s="237">
        <f t="shared" si="3"/>
        <v>69.39</v>
      </c>
      <c r="E22" s="238">
        <f t="shared" si="3"/>
        <v>57.66</v>
      </c>
      <c r="F22" s="239">
        <f t="shared" si="3"/>
        <v>35.22</v>
      </c>
      <c r="G22" s="238">
        <f t="shared" si="3"/>
        <v>52.05</v>
      </c>
      <c r="H22" s="240">
        <f t="shared" si="1"/>
        <v>57.64</v>
      </c>
      <c r="I22" s="241">
        <f t="shared" si="0"/>
        <v>341.77</v>
      </c>
      <c r="J22" s="242"/>
      <c r="K22" s="243">
        <f t="shared" si="2"/>
        <v>50.680000000000007</v>
      </c>
      <c r="L22" s="243">
        <f t="shared" ref="L22:L37" si="4">L21</f>
        <v>392.45</v>
      </c>
      <c r="M22" s="242"/>
      <c r="N22" s="189"/>
      <c r="O22" s="190"/>
      <c r="P22" s="233"/>
      <c r="R22" s="244" t="s">
        <v>113</v>
      </c>
      <c r="S22" s="245">
        <v>21</v>
      </c>
      <c r="T22" s="246">
        <f>S22/$S$23</f>
        <v>0.17948717948717949</v>
      </c>
      <c r="U22" s="247">
        <v>2</v>
      </c>
      <c r="V22" s="248">
        <f>S22*U22</f>
        <v>42</v>
      </c>
    </row>
    <row r="23" spans="1:22" ht="18" customHeight="1" thickBot="1">
      <c r="A23" s="171"/>
      <c r="B23" s="249" t="s">
        <v>114</v>
      </c>
      <c r="C23" s="250">
        <f t="shared" si="3"/>
        <v>69.81</v>
      </c>
      <c r="D23" s="251">
        <f t="shared" si="3"/>
        <v>69.39</v>
      </c>
      <c r="E23" s="252">
        <f t="shared" si="3"/>
        <v>57.66</v>
      </c>
      <c r="F23" s="253">
        <f t="shared" si="3"/>
        <v>35.22</v>
      </c>
      <c r="G23" s="252">
        <f t="shared" si="3"/>
        <v>52.05</v>
      </c>
      <c r="H23" s="214">
        <f t="shared" si="1"/>
        <v>57.64</v>
      </c>
      <c r="I23" s="215">
        <f t="shared" si="0"/>
        <v>341.77</v>
      </c>
      <c r="J23" s="254"/>
      <c r="K23" s="217">
        <f t="shared" si="2"/>
        <v>50.680000000000007</v>
      </c>
      <c r="L23" s="217">
        <f t="shared" si="4"/>
        <v>392.45</v>
      </c>
      <c r="M23" s="255"/>
      <c r="N23" s="189"/>
      <c r="O23" s="190"/>
      <c r="P23" s="233"/>
      <c r="R23" s="256" t="s">
        <v>115</v>
      </c>
      <c r="S23" s="257">
        <f>SUM(S19:S22)</f>
        <v>117</v>
      </c>
      <c r="T23" s="68">
        <f>SUM(T19:T22)</f>
        <v>1</v>
      </c>
      <c r="U23" s="258"/>
      <c r="V23" s="259">
        <f>SUM(V18:V22)</f>
        <v>359</v>
      </c>
    </row>
    <row r="24" spans="1:22" ht="18" customHeight="1" thickBot="1">
      <c r="A24" s="171"/>
      <c r="B24" s="221" t="s">
        <v>116</v>
      </c>
      <c r="C24" s="222">
        <f t="shared" si="3"/>
        <v>69.81</v>
      </c>
      <c r="D24" s="223">
        <f t="shared" si="3"/>
        <v>69.39</v>
      </c>
      <c r="E24" s="224">
        <f t="shared" si="3"/>
        <v>57.66</v>
      </c>
      <c r="F24" s="225">
        <f t="shared" si="3"/>
        <v>35.22</v>
      </c>
      <c r="G24" s="224">
        <f t="shared" si="3"/>
        <v>52.05</v>
      </c>
      <c r="H24" s="226">
        <f t="shared" si="1"/>
        <v>57.64</v>
      </c>
      <c r="I24" s="227">
        <f t="shared" si="0"/>
        <v>341.77</v>
      </c>
      <c r="J24" s="228"/>
      <c r="K24" s="229">
        <f t="shared" si="2"/>
        <v>50.680000000000007</v>
      </c>
      <c r="L24" s="229">
        <f t="shared" si="4"/>
        <v>392.45</v>
      </c>
      <c r="M24" s="230"/>
      <c r="N24" s="189"/>
      <c r="O24" s="190"/>
      <c r="P24" s="233"/>
      <c r="R24" s="45"/>
      <c r="S24" s="45"/>
      <c r="T24" s="45"/>
      <c r="U24" s="45"/>
      <c r="V24" s="45"/>
    </row>
    <row r="25" spans="1:22" ht="18" customHeight="1" thickBot="1">
      <c r="A25" s="171"/>
      <c r="B25" s="221" t="s">
        <v>117</v>
      </c>
      <c r="C25" s="222">
        <f t="shared" si="3"/>
        <v>69.81</v>
      </c>
      <c r="D25" s="223">
        <f t="shared" si="3"/>
        <v>69.39</v>
      </c>
      <c r="E25" s="224">
        <f t="shared" si="3"/>
        <v>57.66</v>
      </c>
      <c r="F25" s="225">
        <f t="shared" si="3"/>
        <v>35.22</v>
      </c>
      <c r="G25" s="224">
        <f t="shared" si="3"/>
        <v>52.05</v>
      </c>
      <c r="H25" s="226">
        <f t="shared" si="1"/>
        <v>57.64</v>
      </c>
      <c r="I25" s="227">
        <f t="shared" si="0"/>
        <v>341.77</v>
      </c>
      <c r="J25" s="228"/>
      <c r="K25" s="229">
        <f t="shared" si="2"/>
        <v>50.680000000000007</v>
      </c>
      <c r="L25" s="229">
        <f t="shared" si="4"/>
        <v>392.45</v>
      </c>
      <c r="M25" s="230"/>
      <c r="N25" s="189"/>
      <c r="O25" s="190"/>
      <c r="P25" s="233"/>
      <c r="R25" s="624" t="s">
        <v>118</v>
      </c>
      <c r="S25" s="625"/>
      <c r="T25" s="625"/>
      <c r="U25" s="625"/>
      <c r="V25" s="69">
        <f>V23/U14*10000</f>
        <v>5577.4787931516648</v>
      </c>
    </row>
    <row r="26" spans="1:22" ht="18" customHeight="1" thickBot="1">
      <c r="A26" s="171"/>
      <c r="B26" s="221" t="s">
        <v>119</v>
      </c>
      <c r="C26" s="222">
        <f t="shared" si="3"/>
        <v>69.81</v>
      </c>
      <c r="D26" s="223">
        <f t="shared" si="3"/>
        <v>69.39</v>
      </c>
      <c r="E26" s="224">
        <f t="shared" si="3"/>
        <v>57.66</v>
      </c>
      <c r="F26" s="225">
        <f t="shared" si="3"/>
        <v>35.22</v>
      </c>
      <c r="G26" s="224">
        <f t="shared" si="3"/>
        <v>52.05</v>
      </c>
      <c r="H26" s="226">
        <f t="shared" si="1"/>
        <v>57.64</v>
      </c>
      <c r="I26" s="227">
        <f t="shared" si="0"/>
        <v>341.77</v>
      </c>
      <c r="J26" s="228"/>
      <c r="K26" s="229">
        <f t="shared" si="2"/>
        <v>50.680000000000007</v>
      </c>
      <c r="L26" s="229">
        <f t="shared" si="4"/>
        <v>392.45</v>
      </c>
      <c r="M26" s="230"/>
      <c r="N26" s="189"/>
      <c r="O26" s="190"/>
      <c r="P26" s="233"/>
      <c r="R26" s="45"/>
      <c r="S26" s="45"/>
      <c r="T26" s="45"/>
      <c r="U26" s="45"/>
      <c r="V26" s="45"/>
    </row>
    <row r="27" spans="1:22" ht="18" customHeight="1" thickBot="1">
      <c r="A27" s="171"/>
      <c r="B27" s="221" t="s">
        <v>120</v>
      </c>
      <c r="C27" s="222">
        <f t="shared" si="3"/>
        <v>69.81</v>
      </c>
      <c r="D27" s="223">
        <f t="shared" si="3"/>
        <v>69.39</v>
      </c>
      <c r="E27" s="224">
        <f t="shared" si="3"/>
        <v>57.66</v>
      </c>
      <c r="F27" s="225">
        <f t="shared" si="3"/>
        <v>35.22</v>
      </c>
      <c r="G27" s="224">
        <f t="shared" si="3"/>
        <v>52.05</v>
      </c>
      <c r="H27" s="226">
        <f t="shared" si="1"/>
        <v>57.64</v>
      </c>
      <c r="I27" s="227">
        <f t="shared" si="0"/>
        <v>341.77</v>
      </c>
      <c r="J27" s="228"/>
      <c r="K27" s="229">
        <f t="shared" si="2"/>
        <v>50.680000000000007</v>
      </c>
      <c r="L27" s="229">
        <f t="shared" si="4"/>
        <v>392.45</v>
      </c>
      <c r="M27" s="230"/>
      <c r="N27" s="189"/>
      <c r="O27" s="190"/>
      <c r="P27" s="233"/>
      <c r="R27" s="626" t="s">
        <v>121</v>
      </c>
      <c r="S27" s="627"/>
      <c r="T27" s="627"/>
      <c r="U27" s="627"/>
      <c r="V27" s="628"/>
    </row>
    <row r="28" spans="1:22" ht="18" customHeight="1">
      <c r="A28" s="171"/>
      <c r="B28" s="221" t="s">
        <v>122</v>
      </c>
      <c r="C28" s="222">
        <f t="shared" si="3"/>
        <v>69.81</v>
      </c>
      <c r="D28" s="223">
        <f t="shared" si="3"/>
        <v>69.39</v>
      </c>
      <c r="E28" s="224">
        <f t="shared" si="3"/>
        <v>57.66</v>
      </c>
      <c r="F28" s="225">
        <f t="shared" si="3"/>
        <v>35.22</v>
      </c>
      <c r="G28" s="224">
        <f t="shared" si="3"/>
        <v>52.05</v>
      </c>
      <c r="H28" s="226">
        <f t="shared" si="1"/>
        <v>57.64</v>
      </c>
      <c r="I28" s="227">
        <f t="shared" si="0"/>
        <v>341.77</v>
      </c>
      <c r="J28" s="228"/>
      <c r="K28" s="229">
        <f t="shared" si="2"/>
        <v>50.680000000000007</v>
      </c>
      <c r="L28" s="229">
        <f t="shared" si="4"/>
        <v>392.45</v>
      </c>
      <c r="M28" s="230"/>
      <c r="N28" s="189"/>
      <c r="O28" s="190"/>
      <c r="P28" s="233"/>
      <c r="R28" s="629" t="s">
        <v>123</v>
      </c>
      <c r="S28" s="630"/>
      <c r="T28" s="260">
        <f>S23/3</f>
        <v>39</v>
      </c>
      <c r="U28" s="631">
        <f>SUM(T28:T29)</f>
        <v>39</v>
      </c>
      <c r="V28" s="261" t="s">
        <v>124</v>
      </c>
    </row>
    <row r="29" spans="1:22" ht="18" customHeight="1" thickBot="1">
      <c r="A29" s="171"/>
      <c r="B29" s="221" t="s">
        <v>125</v>
      </c>
      <c r="C29" s="222">
        <f t="shared" si="3"/>
        <v>69.81</v>
      </c>
      <c r="D29" s="223">
        <f t="shared" si="3"/>
        <v>69.39</v>
      </c>
      <c r="E29" s="224">
        <f t="shared" si="3"/>
        <v>57.66</v>
      </c>
      <c r="F29" s="225">
        <f t="shared" si="3"/>
        <v>35.22</v>
      </c>
      <c r="G29" s="224">
        <f t="shared" si="3"/>
        <v>52.05</v>
      </c>
      <c r="H29" s="226">
        <f t="shared" si="1"/>
        <v>57.64</v>
      </c>
      <c r="I29" s="227">
        <f t="shared" si="0"/>
        <v>341.77</v>
      </c>
      <c r="J29" s="228"/>
      <c r="K29" s="229">
        <f t="shared" si="2"/>
        <v>50.680000000000007</v>
      </c>
      <c r="L29" s="229">
        <f t="shared" si="4"/>
        <v>392.45</v>
      </c>
      <c r="M29" s="230"/>
      <c r="N29" s="189"/>
      <c r="O29" s="190"/>
      <c r="P29" s="233"/>
      <c r="R29" s="633" t="s">
        <v>126</v>
      </c>
      <c r="S29" s="634"/>
      <c r="T29" s="262">
        <v>0</v>
      </c>
      <c r="U29" s="632"/>
      <c r="V29" s="263" t="s">
        <v>127</v>
      </c>
    </row>
    <row r="30" spans="1:22" ht="18" customHeight="1" thickBot="1">
      <c r="A30" s="171"/>
      <c r="B30" s="235" t="s">
        <v>128</v>
      </c>
      <c r="C30" s="236">
        <f t="shared" si="3"/>
        <v>69.81</v>
      </c>
      <c r="D30" s="237">
        <f t="shared" si="3"/>
        <v>69.39</v>
      </c>
      <c r="E30" s="238">
        <f t="shared" si="3"/>
        <v>57.66</v>
      </c>
      <c r="F30" s="239">
        <f t="shared" si="3"/>
        <v>35.22</v>
      </c>
      <c r="G30" s="238">
        <f t="shared" si="3"/>
        <v>52.05</v>
      </c>
      <c r="H30" s="240">
        <f t="shared" si="1"/>
        <v>57.64</v>
      </c>
      <c r="I30" s="264">
        <f t="shared" si="0"/>
        <v>341.77</v>
      </c>
      <c r="J30" s="265"/>
      <c r="K30" s="266">
        <f t="shared" si="2"/>
        <v>50.680000000000007</v>
      </c>
      <c r="L30" s="266">
        <f t="shared" si="4"/>
        <v>392.45</v>
      </c>
      <c r="M30" s="267"/>
      <c r="N30" s="189"/>
      <c r="O30" s="190"/>
      <c r="P30" s="233"/>
      <c r="R30" s="641" t="s">
        <v>129</v>
      </c>
      <c r="S30" s="642"/>
      <c r="T30" s="81">
        <f>S23</f>
        <v>117</v>
      </c>
      <c r="U30" s="79">
        <f>T30</f>
        <v>117</v>
      </c>
      <c r="V30" s="80" t="s">
        <v>130</v>
      </c>
    </row>
    <row r="31" spans="1:22" ht="18" customHeight="1" thickBot="1">
      <c r="A31" s="171"/>
      <c r="B31" s="221" t="s">
        <v>131</v>
      </c>
      <c r="C31" s="268">
        <f t="shared" si="3"/>
        <v>69.81</v>
      </c>
      <c r="D31" s="269">
        <f t="shared" si="3"/>
        <v>69.39</v>
      </c>
      <c r="E31" s="270">
        <f t="shared" si="3"/>
        <v>57.66</v>
      </c>
      <c r="F31" s="271">
        <f t="shared" si="3"/>
        <v>35.22</v>
      </c>
      <c r="G31" s="270">
        <f t="shared" si="3"/>
        <v>52.05</v>
      </c>
      <c r="H31" s="272">
        <f t="shared" si="1"/>
        <v>57.64</v>
      </c>
      <c r="I31" s="227">
        <f t="shared" si="0"/>
        <v>341.77</v>
      </c>
      <c r="J31" s="228"/>
      <c r="K31" s="229">
        <f t="shared" si="2"/>
        <v>50.680000000000007</v>
      </c>
      <c r="L31" s="229">
        <f t="shared" si="4"/>
        <v>392.45</v>
      </c>
      <c r="M31" s="230"/>
      <c r="N31" s="189"/>
      <c r="O31" s="190"/>
      <c r="P31" s="233"/>
      <c r="R31" s="45"/>
      <c r="S31" s="45"/>
      <c r="T31" s="45"/>
      <c r="U31" s="45"/>
      <c r="V31" s="45"/>
    </row>
    <row r="32" spans="1:22" ht="18" customHeight="1" thickBot="1">
      <c r="A32" s="171"/>
      <c r="B32" s="221" t="s">
        <v>132</v>
      </c>
      <c r="C32" s="268">
        <f t="shared" si="3"/>
        <v>69.81</v>
      </c>
      <c r="D32" s="223">
        <f t="shared" si="3"/>
        <v>69.39</v>
      </c>
      <c r="E32" s="224">
        <f t="shared" si="3"/>
        <v>57.66</v>
      </c>
      <c r="F32" s="225">
        <f t="shared" si="3"/>
        <v>35.22</v>
      </c>
      <c r="G32" s="224">
        <f t="shared" si="3"/>
        <v>52.05</v>
      </c>
      <c r="H32" s="226">
        <f t="shared" si="1"/>
        <v>57.64</v>
      </c>
      <c r="I32" s="227">
        <f t="shared" si="0"/>
        <v>341.77</v>
      </c>
      <c r="J32" s="228"/>
      <c r="K32" s="229">
        <f t="shared" si="2"/>
        <v>50.680000000000007</v>
      </c>
      <c r="L32" s="229">
        <f t="shared" si="4"/>
        <v>392.45</v>
      </c>
      <c r="M32" s="230"/>
      <c r="N32" s="189"/>
      <c r="O32" s="190"/>
      <c r="P32" s="233"/>
      <c r="R32" s="626" t="s">
        <v>133</v>
      </c>
      <c r="S32" s="627"/>
      <c r="T32" s="627"/>
      <c r="U32" s="627"/>
      <c r="V32" s="628"/>
    </row>
    <row r="33" spans="1:23" ht="18" customHeight="1">
      <c r="A33" s="171"/>
      <c r="B33" s="221" t="s">
        <v>134</v>
      </c>
      <c r="C33" s="268">
        <f t="shared" si="3"/>
        <v>69.81</v>
      </c>
      <c r="D33" s="223">
        <f t="shared" si="3"/>
        <v>69.39</v>
      </c>
      <c r="E33" s="224">
        <f t="shared" si="3"/>
        <v>57.66</v>
      </c>
      <c r="F33" s="225">
        <f t="shared" si="3"/>
        <v>35.22</v>
      </c>
      <c r="G33" s="224">
        <f t="shared" si="3"/>
        <v>52.05</v>
      </c>
      <c r="H33" s="226">
        <f t="shared" si="1"/>
        <v>57.64</v>
      </c>
      <c r="I33" s="227">
        <f t="shared" si="0"/>
        <v>341.77</v>
      </c>
      <c r="J33" s="228"/>
      <c r="K33" s="229">
        <f t="shared" si="2"/>
        <v>50.680000000000007</v>
      </c>
      <c r="L33" s="229">
        <f t="shared" si="4"/>
        <v>392.45</v>
      </c>
      <c r="M33" s="230"/>
      <c r="N33" s="189"/>
      <c r="O33" s="190"/>
      <c r="P33" s="233"/>
      <c r="R33" s="643" t="s">
        <v>123</v>
      </c>
      <c r="S33" s="644"/>
      <c r="T33" s="77">
        <f>P40</f>
        <v>49</v>
      </c>
      <c r="U33" s="631">
        <f>SUM(T33:T34)</f>
        <v>49</v>
      </c>
      <c r="V33" s="78" t="s">
        <v>135</v>
      </c>
    </row>
    <row r="34" spans="1:23" ht="18" customHeight="1" thickBot="1">
      <c r="A34" s="171"/>
      <c r="B34" s="221" t="s">
        <v>136</v>
      </c>
      <c r="C34" s="268">
        <f t="shared" si="3"/>
        <v>69.81</v>
      </c>
      <c r="D34" s="223">
        <f t="shared" si="3"/>
        <v>69.39</v>
      </c>
      <c r="E34" s="224">
        <f t="shared" si="3"/>
        <v>57.66</v>
      </c>
      <c r="F34" s="225">
        <f t="shared" si="3"/>
        <v>35.22</v>
      </c>
      <c r="G34" s="224">
        <f t="shared" si="3"/>
        <v>52.05</v>
      </c>
      <c r="H34" s="226">
        <f t="shared" si="1"/>
        <v>57.64</v>
      </c>
      <c r="I34" s="227">
        <f t="shared" si="0"/>
        <v>341.77</v>
      </c>
      <c r="J34" s="228"/>
      <c r="K34" s="229">
        <f t="shared" si="2"/>
        <v>50.680000000000007</v>
      </c>
      <c r="L34" s="229">
        <f t="shared" si="4"/>
        <v>392.45</v>
      </c>
      <c r="M34" s="230"/>
      <c r="N34" s="189"/>
      <c r="O34" s="190"/>
      <c r="P34" s="233"/>
      <c r="R34" s="645" t="s">
        <v>126</v>
      </c>
      <c r="S34" s="646"/>
      <c r="T34" s="273">
        <v>0</v>
      </c>
      <c r="U34" s="632"/>
      <c r="V34" s="274"/>
    </row>
    <row r="35" spans="1:23" ht="18" customHeight="1" thickBot="1">
      <c r="A35" s="171"/>
      <c r="B35" s="221" t="s">
        <v>137</v>
      </c>
      <c r="C35" s="268">
        <f t="shared" si="3"/>
        <v>69.81</v>
      </c>
      <c r="D35" s="223">
        <f t="shared" si="3"/>
        <v>69.39</v>
      </c>
      <c r="E35" s="224">
        <f t="shared" si="3"/>
        <v>57.66</v>
      </c>
      <c r="F35" s="225">
        <f t="shared" si="3"/>
        <v>35.22</v>
      </c>
      <c r="G35" s="224">
        <f t="shared" si="3"/>
        <v>52.05</v>
      </c>
      <c r="H35" s="226">
        <f t="shared" si="1"/>
        <v>57.64</v>
      </c>
      <c r="I35" s="227">
        <f t="shared" si="0"/>
        <v>341.77</v>
      </c>
      <c r="J35" s="228"/>
      <c r="K35" s="229">
        <f t="shared" si="2"/>
        <v>50.680000000000007</v>
      </c>
      <c r="L35" s="229">
        <f t="shared" si="4"/>
        <v>392.45</v>
      </c>
      <c r="M35" s="230"/>
      <c r="N35" s="189"/>
      <c r="O35" s="190"/>
      <c r="P35" s="233"/>
      <c r="R35" s="641" t="s">
        <v>129</v>
      </c>
      <c r="S35" s="642"/>
      <c r="T35" s="81">
        <f>O40</f>
        <v>117</v>
      </c>
      <c r="U35" s="79">
        <f>T35</f>
        <v>117</v>
      </c>
      <c r="V35" s="80" t="s">
        <v>138</v>
      </c>
    </row>
    <row r="36" spans="1:23" ht="18" customHeight="1">
      <c r="A36" s="171"/>
      <c r="B36" s="221" t="s">
        <v>139</v>
      </c>
      <c r="C36" s="268">
        <f t="shared" si="3"/>
        <v>69.81</v>
      </c>
      <c r="D36" s="223">
        <f t="shared" si="3"/>
        <v>69.39</v>
      </c>
      <c r="E36" s="224">
        <f t="shared" si="3"/>
        <v>57.66</v>
      </c>
      <c r="F36" s="225">
        <f t="shared" si="3"/>
        <v>35.22</v>
      </c>
      <c r="G36" s="224">
        <f t="shared" si="3"/>
        <v>52.05</v>
      </c>
      <c r="H36" s="226">
        <f t="shared" si="1"/>
        <v>57.64</v>
      </c>
      <c r="I36" s="227">
        <f t="shared" si="0"/>
        <v>341.77</v>
      </c>
      <c r="J36" s="228"/>
      <c r="K36" s="229">
        <f t="shared" si="2"/>
        <v>50.680000000000007</v>
      </c>
      <c r="L36" s="229">
        <f t="shared" si="4"/>
        <v>392.45</v>
      </c>
      <c r="M36" s="230"/>
      <c r="N36" s="189"/>
      <c r="O36" s="190"/>
      <c r="P36" s="233"/>
    </row>
    <row r="37" spans="1:23" ht="18" customHeight="1" thickBot="1">
      <c r="A37" s="171"/>
      <c r="B37" s="221" t="s">
        <v>140</v>
      </c>
      <c r="C37" s="268">
        <f t="shared" si="3"/>
        <v>69.81</v>
      </c>
      <c r="D37" s="223">
        <f t="shared" si="3"/>
        <v>69.39</v>
      </c>
      <c r="E37" s="224">
        <f t="shared" si="3"/>
        <v>57.66</v>
      </c>
      <c r="F37" s="225">
        <f t="shared" si="3"/>
        <v>35.22</v>
      </c>
      <c r="G37" s="224">
        <f t="shared" si="3"/>
        <v>52.05</v>
      </c>
      <c r="H37" s="226">
        <f t="shared" si="1"/>
        <v>57.64</v>
      </c>
      <c r="I37" s="227">
        <f t="shared" si="0"/>
        <v>341.77</v>
      </c>
      <c r="J37" s="228"/>
      <c r="K37" s="229">
        <f t="shared" si="2"/>
        <v>50.680000000000007</v>
      </c>
      <c r="L37" s="229">
        <f t="shared" si="4"/>
        <v>392.45</v>
      </c>
      <c r="M37" s="230"/>
      <c r="N37" s="189"/>
      <c r="O37" s="190"/>
      <c r="P37" s="233"/>
    </row>
    <row r="38" spans="1:23" ht="18" customHeight="1" thickBot="1">
      <c r="A38" s="171"/>
      <c r="B38" s="221" t="s">
        <v>141</v>
      </c>
      <c r="C38" s="268">
        <f t="shared" ref="C38:F38" si="5">C37</f>
        <v>69.81</v>
      </c>
      <c r="D38" s="223">
        <f t="shared" si="5"/>
        <v>69.39</v>
      </c>
      <c r="E38" s="224">
        <f t="shared" si="5"/>
        <v>57.66</v>
      </c>
      <c r="F38" s="225">
        <f t="shared" si="5"/>
        <v>35.22</v>
      </c>
      <c r="G38" s="275">
        <v>51.77</v>
      </c>
      <c r="H38" s="275">
        <f>H37</f>
        <v>57.64</v>
      </c>
      <c r="I38" s="227">
        <f t="shared" si="0"/>
        <v>341.48999999999995</v>
      </c>
      <c r="J38" s="228"/>
      <c r="K38" s="229">
        <f t="shared" si="2"/>
        <v>52.03000000000003</v>
      </c>
      <c r="L38" s="229">
        <v>393.52</v>
      </c>
      <c r="M38" s="230"/>
      <c r="N38" s="189"/>
      <c r="O38" s="190"/>
      <c r="P38" s="233"/>
    </row>
    <row r="39" spans="1:23" ht="18" customHeight="1" thickBot="1">
      <c r="A39" s="45"/>
      <c r="B39" s="276" t="s">
        <v>142</v>
      </c>
      <c r="C39" s="635" t="s">
        <v>143</v>
      </c>
      <c r="D39" s="636"/>
      <c r="E39" s="636"/>
      <c r="F39" s="637"/>
      <c r="G39" s="277">
        <v>29.58</v>
      </c>
      <c r="H39" s="277">
        <v>34.07</v>
      </c>
      <c r="I39" s="264">
        <f t="shared" si="0"/>
        <v>63.65</v>
      </c>
      <c r="J39" s="278">
        <f>SUM(I19:I39)</f>
        <v>6688.9400000000023</v>
      </c>
      <c r="K39" s="279">
        <f t="shared" si="2"/>
        <v>132.04</v>
      </c>
      <c r="L39" s="279">
        <v>195.69</v>
      </c>
      <c r="M39" s="280">
        <f>SUM(L19:L39)</f>
        <v>8053.8699999999981</v>
      </c>
      <c r="N39" s="189"/>
      <c r="O39" s="281"/>
      <c r="P39" s="282"/>
    </row>
    <row r="40" spans="1:23" ht="18" customHeight="1" thickBot="1">
      <c r="A40" s="45"/>
      <c r="F40" s="1"/>
      <c r="G40" s="1"/>
      <c r="H40" s="1"/>
      <c r="I40" s="283">
        <f>SUM(I15:I39)</f>
        <v>6688.9400000000023</v>
      </c>
      <c r="J40" s="283">
        <f>SUM(J15:J39)</f>
        <v>6688.9400000000023</v>
      </c>
      <c r="K40" s="283">
        <f>SUM(K15:K39)</f>
        <v>3807.1676271186411</v>
      </c>
      <c r="L40" s="283">
        <f>SUM(L15:L39)</f>
        <v>10496.107627118647</v>
      </c>
      <c r="M40" s="283">
        <f>SUM(M15:M39)</f>
        <v>10496.107627118643</v>
      </c>
      <c r="N40" s="284"/>
      <c r="O40" s="285">
        <f>SUM(O15:O39)</f>
        <v>117</v>
      </c>
      <c r="P40" s="286">
        <f>SUM(P15:P19)</f>
        <v>49</v>
      </c>
      <c r="Q40" s="287"/>
    </row>
    <row r="41" spans="1:23" ht="18" customHeight="1" thickBot="1">
      <c r="I41" s="288"/>
      <c r="J41" s="58" t="str">
        <f>IF(J40=I40,"OK","ERROR)")</f>
        <v>OK</v>
      </c>
      <c r="K41" s="288"/>
      <c r="L41" s="288"/>
      <c r="M41" s="58" t="str">
        <f>IF(M40=L40,"OK","ERROR)")</f>
        <v>OK</v>
      </c>
      <c r="O41" s="289"/>
      <c r="P41" s="290"/>
      <c r="Q41" s="287"/>
    </row>
    <row r="42" spans="1:23" ht="18" customHeight="1">
      <c r="C42" s="45"/>
      <c r="D42" s="45"/>
      <c r="E42" s="45"/>
      <c r="F42" s="45"/>
      <c r="G42" s="45"/>
    </row>
    <row r="43" spans="1:23" s="287" customFormat="1" ht="18" customHeight="1">
      <c r="A43"/>
      <c r="B43"/>
      <c r="C43"/>
      <c r="D43"/>
      <c r="E43"/>
      <c r="F43"/>
      <c r="G43"/>
      <c r="H43"/>
      <c r="I43"/>
      <c r="J43"/>
      <c r="K43"/>
      <c r="M43"/>
      <c r="N43"/>
      <c r="O43"/>
      <c r="P43" s="291">
        <f>U28-P40</f>
        <v>-10</v>
      </c>
      <c r="Q43"/>
      <c r="R43"/>
      <c r="S43"/>
      <c r="T43"/>
      <c r="U43"/>
      <c r="V43"/>
      <c r="W43"/>
    </row>
    <row r="44" spans="1:23" s="287" customFormat="1" ht="18" customHeight="1" thickBot="1">
      <c r="A44"/>
      <c r="B44" s="45"/>
      <c r="C44" s="45"/>
      <c r="D44" s="45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3" s="287" customFormat="1" ht="18" customHeight="1" thickBot="1">
      <c r="A45"/>
      <c r="B45" s="45"/>
      <c r="C45" s="45"/>
      <c r="D45" s="45"/>
      <c r="E45" s="292"/>
      <c r="F45" s="292"/>
      <c r="G45" s="292"/>
      <c r="H45" s="293"/>
      <c r="I45" s="294"/>
      <c r="J45"/>
      <c r="K45" s="638" t="s">
        <v>144</v>
      </c>
      <c r="L45" s="639"/>
      <c r="M45" s="639"/>
      <c r="N45" s="639"/>
      <c r="O45" s="639"/>
      <c r="P45" s="640"/>
      <c r="Q45"/>
      <c r="R45"/>
      <c r="S45"/>
      <c r="T45"/>
      <c r="U45"/>
      <c r="V45"/>
    </row>
    <row r="46" spans="1:23" s="287" customFormat="1" ht="18" customHeight="1">
      <c r="A46"/>
      <c r="B46" s="45"/>
      <c r="C46" s="45"/>
      <c r="D46" s="45"/>
      <c r="E46" s="295"/>
      <c r="F46" s="295"/>
      <c r="G46" s="295"/>
      <c r="H46"/>
      <c r="I46"/>
      <c r="J46"/>
      <c r="K46"/>
      <c r="L46"/>
      <c r="M46"/>
      <c r="N46"/>
      <c r="O46"/>
      <c r="P46"/>
      <c r="Q46"/>
    </row>
    <row r="47" spans="1:23" s="287" customFormat="1" ht="18" customHeight="1">
      <c r="A47"/>
      <c r="B47" s="45"/>
      <c r="C47" s="45"/>
      <c r="D47" s="45"/>
      <c r="E47" s="45"/>
      <c r="F47" s="45"/>
      <c r="G47" s="45"/>
      <c r="H47" s="45"/>
      <c r="Q47"/>
    </row>
    <row r="48" spans="1:23" s="287" customFormat="1" ht="29.25" customHeight="1">
      <c r="A48"/>
      <c r="B48" s="45"/>
      <c r="C48" s="45"/>
      <c r="D48" s="45"/>
      <c r="E48" s="45"/>
      <c r="F48" s="45"/>
      <c r="G48" s="45"/>
      <c r="Q48"/>
    </row>
    <row r="49" spans="3:23" ht="15" customHeight="1">
      <c r="E49" s="45"/>
      <c r="F49" s="45"/>
      <c r="G49" s="45"/>
      <c r="H49" s="287"/>
      <c r="I49" s="287"/>
      <c r="J49" s="287"/>
      <c r="K49" s="287"/>
      <c r="L49" s="287"/>
      <c r="M49" s="287"/>
      <c r="N49" s="287"/>
      <c r="O49" s="287"/>
      <c r="P49" s="287"/>
      <c r="R49" s="287"/>
      <c r="S49" s="287"/>
      <c r="T49" s="287"/>
      <c r="U49" s="287"/>
      <c r="V49" s="287"/>
      <c r="W49" s="287"/>
    </row>
    <row r="50" spans="3:23" ht="15" customHeight="1">
      <c r="E50" s="45"/>
      <c r="F50" s="45"/>
      <c r="G50" s="45"/>
      <c r="H50" s="45"/>
      <c r="I50" s="287"/>
      <c r="J50" s="287"/>
      <c r="K50" s="287"/>
      <c r="L50" s="287"/>
      <c r="M50" s="287"/>
      <c r="N50" s="287"/>
      <c r="O50" s="287"/>
      <c r="P50" s="287"/>
      <c r="R50" s="287"/>
      <c r="S50" s="287"/>
      <c r="T50" s="287"/>
      <c r="U50" s="287"/>
      <c r="V50" s="287"/>
    </row>
    <row r="51" spans="3:23" ht="15" customHeight="1">
      <c r="E51" s="45"/>
      <c r="F51" s="45"/>
      <c r="G51" s="45"/>
      <c r="H51" s="45"/>
      <c r="I51" s="287"/>
      <c r="J51" s="287"/>
      <c r="K51" s="287"/>
      <c r="L51" s="287"/>
      <c r="M51" s="287"/>
      <c r="N51" s="287"/>
      <c r="O51" s="287"/>
      <c r="P51" s="287"/>
      <c r="R51" s="287"/>
      <c r="S51" s="287"/>
      <c r="T51" s="287"/>
      <c r="U51" s="287"/>
      <c r="V51" s="287"/>
    </row>
    <row r="52" spans="3:23" ht="30" customHeight="1">
      <c r="E52" s="45"/>
      <c r="F52" s="45"/>
      <c r="G52" s="45"/>
      <c r="H52" s="45"/>
      <c r="I52" s="287"/>
      <c r="J52" s="287"/>
      <c r="K52" s="287"/>
      <c r="L52" s="287"/>
      <c r="M52" s="287"/>
      <c r="N52" s="287"/>
      <c r="O52" s="287"/>
      <c r="P52" s="287"/>
    </row>
    <row r="53" spans="3:23" ht="15" customHeight="1"/>
    <row r="54" spans="3:23" ht="15" customHeight="1"/>
    <row r="55" spans="3:23" ht="15" customHeight="1"/>
    <row r="56" spans="3:23" ht="15" customHeight="1">
      <c r="C56" s="296"/>
      <c r="D56" s="296"/>
    </row>
    <row r="57" spans="3:23" ht="15" customHeight="1">
      <c r="C57" s="296"/>
      <c r="D57" s="296"/>
    </row>
    <row r="58" spans="3:23" ht="15" customHeight="1">
      <c r="C58" s="296"/>
      <c r="D58" s="296"/>
    </row>
    <row r="59" spans="3:23" ht="15" customHeight="1"/>
    <row r="60" spans="3:23" ht="15" customHeight="1">
      <c r="E60" s="296"/>
      <c r="F60" s="296"/>
      <c r="G60" s="296"/>
      <c r="H60" s="296"/>
    </row>
    <row r="61" spans="3:23" ht="15" customHeight="1">
      <c r="E61" s="296"/>
      <c r="F61" s="296"/>
      <c r="G61" s="296"/>
      <c r="H61" s="296"/>
    </row>
    <row r="62" spans="3:23" ht="15.75" customHeight="1">
      <c r="E62" s="296"/>
      <c r="F62" s="296"/>
      <c r="G62" s="296"/>
      <c r="H62" s="296"/>
    </row>
  </sheetData>
  <mergeCells count="41">
    <mergeCell ref="C39:F39"/>
    <mergeCell ref="K45:P45"/>
    <mergeCell ref="R30:S30"/>
    <mergeCell ref="R32:V32"/>
    <mergeCell ref="R33:S33"/>
    <mergeCell ref="U33:U34"/>
    <mergeCell ref="R34:S34"/>
    <mergeCell ref="R35:S35"/>
    <mergeCell ref="R15:T15"/>
    <mergeCell ref="R25:U25"/>
    <mergeCell ref="R27:V27"/>
    <mergeCell ref="R28:S28"/>
    <mergeCell ref="U28:U29"/>
    <mergeCell ref="R29:S29"/>
    <mergeCell ref="O12:O14"/>
    <mergeCell ref="P12:P14"/>
    <mergeCell ref="R12:T12"/>
    <mergeCell ref="C13:H13"/>
    <mergeCell ref="I13:I14"/>
    <mergeCell ref="J13:J14"/>
    <mergeCell ref="R13:T13"/>
    <mergeCell ref="R14:T14"/>
    <mergeCell ref="N12:N14"/>
    <mergeCell ref="B12:B14"/>
    <mergeCell ref="C12:J12"/>
    <mergeCell ref="K12:K14"/>
    <mergeCell ref="L12:L14"/>
    <mergeCell ref="M12:M14"/>
    <mergeCell ref="B10:V10"/>
    <mergeCell ref="B2:V2"/>
    <mergeCell ref="B3:V3"/>
    <mergeCell ref="B5:H5"/>
    <mergeCell ref="R5:V5"/>
    <mergeCell ref="B6:H6"/>
    <mergeCell ref="O6:P6"/>
    <mergeCell ref="R6:V6"/>
    <mergeCell ref="B7:H7"/>
    <mergeCell ref="R7:V7"/>
    <mergeCell ref="B8:H8"/>
    <mergeCell ref="O8:P8"/>
    <mergeCell ref="R8:V8"/>
  </mergeCells>
  <conditionalFormatting sqref="X3:Z4 C4:H5 C7:H7">
    <cfRule type="cellIs" dxfId="5" priority="2" operator="equal">
      <formula>"PENDIENTE"</formula>
    </cfRule>
    <cfRule type="cellIs" dxfId="4" priority="3" operator="equal">
      <formula>"EN PROCESO"</formula>
    </cfRule>
    <cfRule type="cellIs" dxfId="3" priority="4" operator="equal">
      <formula>"COMPLETADO"</formula>
    </cfRule>
    <cfRule type="cellIs" dxfId="2" priority="5" operator="equal">
      <formula>"RETRASADO"</formula>
    </cfRule>
  </conditionalFormatting>
  <conditionalFormatting sqref="X3:Z4">
    <cfRule type="cellIs" dxfId="1" priority="1" operator="equal">
      <formula>"X"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outlinePr summaryRight="0"/>
  </sheetPr>
  <dimension ref="A1:BC221"/>
  <sheetViews>
    <sheetView tabSelected="1" zoomScale="90" zoomScaleNormal="90" workbookViewId="0">
      <pane xSplit="11" ySplit="5" topLeftCell="L6" activePane="bottomRight" state="frozen"/>
      <selection pane="topRight" activeCell="L1" sqref="L1"/>
      <selection pane="bottomLeft" activeCell="A6" sqref="A6"/>
      <selection pane="bottomRight" activeCell="AM5" sqref="AM5"/>
    </sheetView>
  </sheetViews>
  <sheetFormatPr baseColWidth="10" defaultColWidth="9.33203125" defaultRowHeight="13.8" outlineLevelCol="1"/>
  <cols>
    <col min="1" max="1" width="12.33203125" style="18" customWidth="1"/>
    <col min="2" max="3" width="15.5546875" style="17" customWidth="1"/>
    <col min="4" max="4" width="8.33203125" style="17" bestFit="1" customWidth="1"/>
    <col min="5" max="5" width="13.33203125" style="18" customWidth="1"/>
    <col min="6" max="6" width="6.6640625" style="18" customWidth="1"/>
    <col min="7" max="7" width="9" style="18" customWidth="1"/>
    <col min="8" max="8" width="23.5546875" style="18" customWidth="1"/>
    <col min="9" max="9" width="9.33203125" style="17" bestFit="1" customWidth="1"/>
    <col min="10" max="10" width="11.5546875" style="19" bestFit="1" customWidth="1"/>
    <col min="11" max="11" width="12.5546875" style="512" bestFit="1" customWidth="1"/>
    <col min="12" max="12" width="2.6640625" style="18" customWidth="1" collapsed="1"/>
    <col min="13" max="17" width="10.6640625" style="18" hidden="1" customWidth="1" outlineLevel="1"/>
    <col min="18" max="18" width="2.6640625" style="18" customWidth="1" collapsed="1"/>
    <col min="19" max="26" width="10.6640625" style="18" hidden="1" customWidth="1" outlineLevel="1"/>
    <col min="27" max="27" width="3.33203125" style="18" customWidth="1" collapsed="1"/>
    <col min="28" max="35" width="14.44140625" style="18" hidden="1" customWidth="1" outlineLevel="1"/>
    <col min="36" max="36" width="14.5546875" style="18" hidden="1" customWidth="1" outlineLevel="1"/>
    <col min="37" max="37" width="5" style="18" customWidth="1"/>
    <col min="38" max="38" width="17.33203125" style="18" customWidth="1" outlineLevel="1"/>
    <col min="39" max="39" width="23.6640625" style="18" customWidth="1" outlineLevel="1"/>
    <col min="40" max="40" width="12.33203125" style="18" customWidth="1" outlineLevel="1"/>
    <col min="41" max="41" width="5" style="18" customWidth="1" collapsed="1"/>
    <col min="42" max="42" width="17.5546875" style="18" hidden="1" customWidth="1" outlineLevel="1"/>
    <col min="43" max="43" width="13.5546875" style="18" hidden="1" customWidth="1" outlineLevel="1"/>
    <col min="44" max="44" width="2.6640625" style="18" customWidth="1" collapsed="1"/>
    <col min="45" max="52" width="15.6640625" style="18" hidden="1" customWidth="1" outlineLevel="1"/>
    <col min="53" max="53" width="18" style="18" hidden="1" customWidth="1" outlineLevel="1"/>
    <col min="54" max="54" width="10.6640625" style="18" bestFit="1" customWidth="1"/>
    <col min="55" max="55" width="11.33203125" style="18" bestFit="1" customWidth="1"/>
    <col min="56" max="16384" width="9.33203125" style="18"/>
  </cols>
  <sheetData>
    <row r="1" spans="1:55">
      <c r="AP1" s="20"/>
      <c r="AQ1" s="20"/>
      <c r="BB1" s="20"/>
    </row>
    <row r="2" spans="1:55">
      <c r="B2" s="416" t="s">
        <v>145</v>
      </c>
      <c r="C2" s="417"/>
      <c r="D2" s="417"/>
      <c r="E2" s="417"/>
      <c r="F2" s="417"/>
      <c r="G2" s="417"/>
      <c r="H2" s="418"/>
      <c r="I2" s="647">
        <v>45680</v>
      </c>
      <c r="J2" s="648"/>
      <c r="K2" s="648"/>
      <c r="AL2" s="36" t="s">
        <v>146</v>
      </c>
      <c r="AM2" s="16">
        <f>+COUNTIF(AL8:AL8,"Vendido")</f>
        <v>0</v>
      </c>
      <c r="AP2" s="18">
        <f>+COUNTIF(AP8:AP8,"&lt;498000")</f>
        <v>1</v>
      </c>
    </row>
    <row r="3" spans="1:55">
      <c r="B3" s="649" t="s">
        <v>147</v>
      </c>
      <c r="C3" s="649"/>
      <c r="D3" s="649"/>
      <c r="E3" s="649"/>
      <c r="F3" s="649"/>
      <c r="G3" s="649"/>
      <c r="H3" s="649"/>
      <c r="I3" s="649"/>
      <c r="J3" s="650"/>
      <c r="K3" s="650"/>
      <c r="AG3" s="22"/>
      <c r="AH3" s="22"/>
      <c r="AP3" s="20"/>
      <c r="AQ3" s="20"/>
      <c r="BB3" s="20"/>
    </row>
    <row r="4" spans="1:55" ht="12.75" customHeight="1">
      <c r="M4" s="649" t="s">
        <v>148</v>
      </c>
      <c r="N4" s="649"/>
      <c r="O4" s="649"/>
      <c r="P4" s="649"/>
      <c r="Q4" s="649"/>
      <c r="S4" s="649" t="s">
        <v>149</v>
      </c>
      <c r="T4" s="649"/>
      <c r="U4" s="649"/>
      <c r="V4" s="649"/>
      <c r="W4" s="649"/>
      <c r="X4" s="649"/>
      <c r="Y4" s="649"/>
      <c r="Z4" s="649"/>
      <c r="AB4" s="649" t="s">
        <v>150</v>
      </c>
      <c r="AC4" s="649"/>
      <c r="AD4" s="649"/>
      <c r="AE4" s="649"/>
      <c r="AF4" s="649"/>
      <c r="AG4" s="649"/>
      <c r="AH4" s="649"/>
      <c r="AI4" s="649"/>
      <c r="AJ4" s="649"/>
      <c r="AL4" s="649" t="s">
        <v>151</v>
      </c>
      <c r="AM4" s="649"/>
      <c r="AN4" s="649"/>
      <c r="AP4" s="37"/>
      <c r="AQ4" s="39"/>
      <c r="AS4" s="649" t="s">
        <v>150</v>
      </c>
      <c r="AT4" s="649"/>
      <c r="AU4" s="649"/>
      <c r="AV4" s="649"/>
      <c r="AW4" s="649"/>
      <c r="AX4" s="649"/>
      <c r="AY4" s="649"/>
      <c r="AZ4" s="649"/>
      <c r="BA4" s="649"/>
    </row>
    <row r="5" spans="1:55" s="17" customFormat="1" ht="41.4">
      <c r="B5" s="34" t="s">
        <v>152</v>
      </c>
      <c r="C5" s="34" t="s">
        <v>283</v>
      </c>
      <c r="D5" s="34" t="s">
        <v>153</v>
      </c>
      <c r="E5" s="167" t="s">
        <v>20</v>
      </c>
      <c r="F5" s="34" t="s">
        <v>26</v>
      </c>
      <c r="G5" s="34" t="s">
        <v>48</v>
      </c>
      <c r="H5" s="34" t="s">
        <v>51</v>
      </c>
      <c r="I5" s="34" t="s">
        <v>54</v>
      </c>
      <c r="J5" s="509" t="s">
        <v>154</v>
      </c>
      <c r="K5" s="509" t="s">
        <v>155</v>
      </c>
      <c r="M5" s="35" t="s">
        <v>20</v>
      </c>
      <c r="N5" s="34" t="s">
        <v>26</v>
      </c>
      <c r="O5" s="34" t="s">
        <v>48</v>
      </c>
      <c r="P5" s="34" t="s">
        <v>51</v>
      </c>
      <c r="Q5" s="34" t="s">
        <v>54</v>
      </c>
      <c r="S5" s="34">
        <v>1</v>
      </c>
      <c r="T5" s="34">
        <v>2</v>
      </c>
      <c r="U5" s="34">
        <v>3</v>
      </c>
      <c r="V5" s="34">
        <v>4</v>
      </c>
      <c r="W5" s="34">
        <v>5</v>
      </c>
      <c r="X5" s="34">
        <v>6</v>
      </c>
      <c r="Y5" s="34">
        <v>7</v>
      </c>
      <c r="Z5" s="34">
        <v>8</v>
      </c>
      <c r="AB5" s="34">
        <v>0</v>
      </c>
      <c r="AC5" s="34">
        <v>1</v>
      </c>
      <c r="AD5" s="34">
        <v>2</v>
      </c>
      <c r="AE5" s="34">
        <v>3</v>
      </c>
      <c r="AF5" s="34">
        <v>4</v>
      </c>
      <c r="AG5" s="34">
        <v>5</v>
      </c>
      <c r="AH5" s="34">
        <v>6</v>
      </c>
      <c r="AI5" s="34">
        <v>7</v>
      </c>
      <c r="AJ5" s="34">
        <v>8</v>
      </c>
      <c r="AL5" s="34" t="s">
        <v>156</v>
      </c>
      <c r="AM5" s="34" t="s">
        <v>157</v>
      </c>
      <c r="AN5" s="34" t="s">
        <v>158</v>
      </c>
      <c r="AP5" s="38" t="s">
        <v>159</v>
      </c>
      <c r="AQ5" s="40" t="s">
        <v>160</v>
      </c>
      <c r="AS5" s="34">
        <v>0</v>
      </c>
      <c r="AT5" s="34">
        <v>1</v>
      </c>
      <c r="AU5" s="34">
        <v>2</v>
      </c>
      <c r="AV5" s="34">
        <v>3</v>
      </c>
      <c r="AW5" s="34">
        <v>4</v>
      </c>
      <c r="AX5" s="34">
        <v>5</v>
      </c>
      <c r="AY5" s="34">
        <v>6</v>
      </c>
      <c r="AZ5" s="34">
        <v>7</v>
      </c>
      <c r="BA5" s="34">
        <v>8</v>
      </c>
    </row>
    <row r="6" spans="1:55" s="17" customFormat="1">
      <c r="A6" s="17" t="s">
        <v>161</v>
      </c>
      <c r="B6" s="21" t="s">
        <v>2</v>
      </c>
      <c r="C6" s="21" t="s">
        <v>462</v>
      </c>
      <c r="D6" s="21">
        <v>101</v>
      </c>
      <c r="E6" s="524" t="s">
        <v>23</v>
      </c>
      <c r="F6" s="426" t="s">
        <v>36</v>
      </c>
      <c r="G6" s="21" t="s">
        <v>49</v>
      </c>
      <c r="H6" s="426" t="s">
        <v>52</v>
      </c>
      <c r="I6" s="21">
        <v>1</v>
      </c>
      <c r="J6" s="298">
        <v>39.86</v>
      </c>
      <c r="K6" s="298">
        <v>8.9499999999999993</v>
      </c>
      <c r="M6" s="24">
        <f t="shared" ref="M6:M37" si="0">+VLOOKUP(E6,Dorm.,HLOOKUP($B6,Inmueble,2,FALSE),FALSE)</f>
        <v>6.2799999999999995E-2</v>
      </c>
      <c r="N6" s="24">
        <f t="shared" ref="N6:N37" si="1">+VLOOKUP(F6,Modelo,HLOOKUP($B6,Inmueble,2,FALSE),FALSE)</f>
        <v>0</v>
      </c>
      <c r="O6" s="24">
        <f t="shared" ref="O6:O37" si="2">+VLOOKUP(G6,Tipo,HLOOKUP($B6,Inmueble,2,FALSE),FALSE)</f>
        <v>0</v>
      </c>
      <c r="P6" s="24">
        <f t="shared" ref="P6:P37" si="3">+VLOOKUP(H6,Vista,HLOOKUP($B6,Inmueble,2,FALSE),FALSE)</f>
        <v>0</v>
      </c>
      <c r="Q6" s="24">
        <f t="shared" ref="Q6:Q37" si="4">+VLOOKUP(I6,Piso,HLOOKUP($B6,Inmueble,2,FALSE),FALSE)</f>
        <v>0.03</v>
      </c>
      <c r="R6" s="25"/>
      <c r="S6" s="24">
        <f t="shared" ref="S6:Z15" si="5">+VLOOKUP(S$5,Hitos,HLOOKUP($B6,Inmueble,2,FALSE),FALSE)</f>
        <v>2.5000000000000001E-2</v>
      </c>
      <c r="T6" s="24">
        <f t="shared" si="5"/>
        <v>0.03</v>
      </c>
      <c r="U6" s="24">
        <f t="shared" si="5"/>
        <v>0.03</v>
      </c>
      <c r="V6" s="24">
        <f t="shared" si="5"/>
        <v>2.5000000000000001E-2</v>
      </c>
      <c r="W6" s="24">
        <f t="shared" si="5"/>
        <v>2.5000000000000001E-2</v>
      </c>
      <c r="X6" s="24">
        <f t="shared" si="5"/>
        <v>2.5000000000000001E-2</v>
      </c>
      <c r="Y6" s="24">
        <f t="shared" si="5"/>
        <v>2.5000000000000001E-2</v>
      </c>
      <c r="Z6" s="24">
        <f t="shared" si="5"/>
        <v>2.5000000000000001E-2</v>
      </c>
      <c r="AA6" s="25"/>
      <c r="AB6" s="26">
        <f>MROUND(VLOOKUP('Factores e Hitos'!$B$7,Precio_Base,HLOOKUP($B6,Inmueble,2,FALSE),FALSE)*(1+$M6)*(1+$N6)*(1+$O6)*(1+$P6)*(1+$Q6)*($J6+$K6*VLOOKUP('Factores e Hitos'!$B$87,Area_no_techada,HLOOKUP($B6,Inmueble,2,FALSE),FALSE)),VLOOKUP('Factores e Hitos'!$B$85,Redondear_Multiplo,HLOOKUP($B6,Inmueble,2,FALSE),FALSE))</f>
        <v>295400</v>
      </c>
      <c r="AC6" s="26">
        <f>MROUND(VLOOKUP('Factores e Hitos'!$B$7,Precio_Base,HLOOKUP($B6,Inmueble,2,FALSE),FALSE)*(1+$M6)*(1+$N6)*(1+$O6)*(1+$P6)*(1+$Q6)*($J6+$K6*VLOOKUP('Factores e Hitos'!$B$87,Area_no_techada,HLOOKUP($B6,Inmueble,2,FALSE),FALSE))*(1+$S6),VLOOKUP('Factores e Hitos'!$B$85,Redondear_Multiplo,HLOOKUP($B6,Inmueble,2,FALSE),FALSE))</f>
        <v>302800</v>
      </c>
      <c r="AD6" s="26">
        <f>MROUND(VLOOKUP('Factores e Hitos'!$B$7,Precio_Base,HLOOKUP($B6,Inmueble,2,FALSE),FALSE)*(1+$M6)*(1+$N6)*(1+$O6)*(1+$P6)*(1+$Q6)*($J6+$K6*VLOOKUP('Factores e Hitos'!$B$87,Area_no_techada,HLOOKUP($B6,Inmueble,2,FALSE),FALSE))*(1+$S6)*(1+$T6),VLOOKUP('Factores e Hitos'!$B$85,Redondear_Multiplo,HLOOKUP($B6,Inmueble,2,FALSE),FALSE))</f>
        <v>311900</v>
      </c>
      <c r="AE6" s="26">
        <f>MROUND(VLOOKUP('Factores e Hitos'!$B$7,Precio_Base,HLOOKUP($B6,Inmueble,2,FALSE),FALSE)*(1+$M6)*(1+$N6)*(1+$O6)*(1+$P6)*(1+$Q6)*($J6+$K6*VLOOKUP('Factores e Hitos'!$B$87,Area_no_techada,HLOOKUP($B6,Inmueble,2,FALSE),FALSE))*(1+$S6)*(1+$T6)*(1+$U6),VLOOKUP('Factores e Hitos'!$B$85,Redondear_Multiplo,HLOOKUP($B6,Inmueble,2,FALSE),FALSE))</f>
        <v>321200</v>
      </c>
      <c r="AF6" s="26">
        <f>MROUND(VLOOKUP('Factores e Hitos'!$B$7,Precio_Base,HLOOKUP($B6,Inmueble,2,FALSE),FALSE)*(1+$M6)*(1+$N6)*(1+$O6)*(1+$P6)*(1+$Q6)*($J6+$K6*VLOOKUP('Factores e Hitos'!$B$87,Area_no_techada,HLOOKUP($B6,Inmueble,2,FALSE),FALSE))*(1+$S6)*(1+$T6)*(1+$U6)*(1+$V6),VLOOKUP('Factores e Hitos'!$B$85,Redondear_Multiplo,HLOOKUP($B6,Inmueble,2,FALSE),FALSE))</f>
        <v>329300</v>
      </c>
      <c r="AG6" s="26">
        <f>MROUND(VLOOKUP('Factores e Hitos'!$B$7,Precio_Base,HLOOKUP($B6,Inmueble,2,FALSE),FALSE)*(1+$M6)*(1+$N6)*(1+$O6)*(1+$P6)*(1+$Q6)*($J6+$K6*VLOOKUP('Factores e Hitos'!$B$87,Area_no_techada,HLOOKUP($B6,Inmueble,2,FALSE),FALSE))*(1+$S6)*(1+$T6)*(1+$U6)*(1+$V6)*(1+$W6),VLOOKUP('Factores e Hitos'!$B$85,Redondear_Multiplo,HLOOKUP($B6,Inmueble,2,FALSE),FALSE))</f>
        <v>337500</v>
      </c>
      <c r="AH6" s="26">
        <f>MROUND(VLOOKUP('Factores e Hitos'!$B$7,Precio_Base,HLOOKUP($B6,Inmueble,2,FALSE),FALSE)*(1+$M6)*(1+$N6)*(1+$O6)*(1+$P6)*(1+$Q6)*($J6+$K6*VLOOKUP('Factores e Hitos'!$B$87,Area_no_techada,HLOOKUP($B6,Inmueble,2,FALSE),FALSE))*(1+$S6)*(1+$T6)*(1+$U6)*(1+$V6)*(1+$W6)*(1+$X6),VLOOKUP('Factores e Hitos'!$B$85,Redondear_Multiplo,HLOOKUP($B6,Inmueble,2,FALSE),FALSE))</f>
        <v>345900</v>
      </c>
      <c r="AI6" s="26">
        <f>MROUND(VLOOKUP('Factores e Hitos'!$B$7,Precio_Base,HLOOKUP($B6,Inmueble,2,FALSE),FALSE)*(1+$M6)*(1+$N6)*(1+$O6)*(1+$P6)*(1+$Q6)*($J6+$K6*VLOOKUP('Factores e Hitos'!$B$87,Area_no_techada,HLOOKUP($B6,Inmueble,2,FALSE),FALSE))*(1+$S6)*(1+$T6)*(1+$U6)*(1+$V6)*(1+$W6)*(1+$X6)*(1+$Y6),VLOOKUP('Factores e Hitos'!$B$85,Redondear_Multiplo,HLOOKUP($B6,Inmueble,2,FALSE),FALSE))</f>
        <v>354600</v>
      </c>
      <c r="AJ6" s="26">
        <f>MROUND(VLOOKUP('Factores e Hitos'!$B$7,Precio_Base,HLOOKUP($B6,Inmueble,2,FALSE),FALSE)*(1+$M6)*(1+$N6)*(1+$O6)*(1+$P6)*(1+$Q6)*($J6+$K6*VLOOKUP('Factores e Hitos'!$B$87,Area_no_techada,HLOOKUP($B6,Inmueble,2,FALSE),FALSE))*(1+$S6)*(1+$T6)*(1+$U6)*(1+$V6)*(1+$W6)*(1+$X6)*(1+$Y6)*(1+$Z6),VLOOKUP('Factores e Hitos'!$B$85,Redondear_Multiplo,HLOOKUP($B6,Inmueble,2,FALSE),FALSE))</f>
        <v>363400</v>
      </c>
      <c r="AK6" s="25"/>
      <c r="AL6" s="16" t="str">
        <f t="shared" ref="AL6:AL37" si="6">+IF(AM6&lt;&gt;"","Vendido","Disponible")</f>
        <v>Disponible</v>
      </c>
      <c r="AM6" s="16"/>
      <c r="AN6" s="518"/>
      <c r="AO6" s="25"/>
      <c r="AP6" s="26">
        <f>$AB$6</f>
        <v>295400</v>
      </c>
      <c r="AQ6" s="33">
        <f t="shared" ref="AQ6:AQ37" si="7">+AP6/(J6+(K6/3))</f>
        <v>6894.8883529137165</v>
      </c>
      <c r="AR6" s="25"/>
      <c r="AS6" s="26">
        <f>+AB6/($J6+$K6*VLOOKUP('Factores e Hitos'!$B$87,Area_no_techada,HLOOKUP($B6,Inmueble,2,FALSE),FALSE))</f>
        <v>6894.9363648023536</v>
      </c>
      <c r="AT6" s="26">
        <f>+AC6/($J6+$K6*VLOOKUP('Factores e Hitos'!$B$87,Area_no_techada,HLOOKUP($B6,Inmueble,2,FALSE),FALSE))</f>
        <v>7067.659889174518</v>
      </c>
      <c r="AU6" s="26">
        <f>+AD6/($J6+$K6*VLOOKUP('Factores e Hitos'!$B$87,Area_no_techada,HLOOKUP($B6,Inmueble,2,FALSE),FALSE))</f>
        <v>7280.0631421186663</v>
      </c>
      <c r="AV6" s="26">
        <f>+AE6/($J6+$K6*VLOOKUP('Factores e Hitos'!$B$87,Area_no_techada,HLOOKUP($B6,Inmueble,2,FALSE),FALSE))</f>
        <v>7497.1345984242244</v>
      </c>
      <c r="AW6" s="26">
        <f>+AF6/($J6+$K6*VLOOKUP('Factores e Hitos'!$B$87,Area_no_techada,HLOOKUP($B6,Inmueble,2,FALSE),FALSE))</f>
        <v>7686.1968345613232</v>
      </c>
      <c r="AX6" s="26">
        <f>+AG6/($J6+$K6*VLOOKUP('Factores e Hitos'!$B$87,Area_no_techada,HLOOKUP($B6,Inmueble,2,FALSE),FALSE))</f>
        <v>7877.5931723791273</v>
      </c>
      <c r="AY6" s="26">
        <f>+AH6/($J6+$K6*VLOOKUP('Factores e Hitos'!$B$87,Area_no_techada,HLOOKUP($B6,Inmueble,2,FALSE),FALSE))</f>
        <v>8073.6577135583411</v>
      </c>
      <c r="AZ6" s="26">
        <f>+AI6/($J6+$K6*VLOOKUP('Factores e Hitos'!$B$87,Area_no_techada,HLOOKUP($B6,Inmueble,2,FALSE),FALSE))</f>
        <v>8276.72455977967</v>
      </c>
      <c r="BA6" s="26">
        <f>+AJ6/($J6+$K6*VLOOKUP('Factores e Hitos'!$B$87,Area_no_techada,HLOOKUP($B6,Inmueble,2,FALSE),FALSE))</f>
        <v>8482.1255076817033</v>
      </c>
      <c r="BB6" s="17" t="str">
        <f>_xlfn.XLOOKUP(C6,Hoja7!J:J,Hoja7!Q:Q,"N/H",0)</f>
        <v>Disponible</v>
      </c>
      <c r="BC6" s="17" t="b">
        <f t="shared" ref="BC6:BC69" si="8">BB6=AL6</f>
        <v>1</v>
      </c>
    </row>
    <row r="7" spans="1:55" s="17" customFormat="1">
      <c r="A7" s="17" t="s">
        <v>161</v>
      </c>
      <c r="B7" s="21" t="s">
        <v>2</v>
      </c>
      <c r="C7" s="21" t="s">
        <v>464</v>
      </c>
      <c r="D7" s="21">
        <v>102</v>
      </c>
      <c r="E7" s="524" t="s">
        <v>23</v>
      </c>
      <c r="F7" s="426" t="s">
        <v>37</v>
      </c>
      <c r="G7" s="21" t="s">
        <v>49</v>
      </c>
      <c r="H7" s="426" t="s">
        <v>52</v>
      </c>
      <c r="I7" s="21">
        <v>1</v>
      </c>
      <c r="J7" s="298">
        <v>43.6</v>
      </c>
      <c r="K7" s="298">
        <v>5.83</v>
      </c>
      <c r="M7" s="24">
        <f t="shared" si="0"/>
        <v>6.2799999999999995E-2</v>
      </c>
      <c r="N7" s="24">
        <f t="shared" si="1"/>
        <v>0</v>
      </c>
      <c r="O7" s="24">
        <f t="shared" si="2"/>
        <v>0</v>
      </c>
      <c r="P7" s="24">
        <f t="shared" si="3"/>
        <v>0</v>
      </c>
      <c r="Q7" s="24">
        <f t="shared" si="4"/>
        <v>0.03</v>
      </c>
      <c r="R7" s="25"/>
      <c r="S7" s="24">
        <f t="shared" si="5"/>
        <v>2.5000000000000001E-2</v>
      </c>
      <c r="T7" s="24">
        <f t="shared" si="5"/>
        <v>0.03</v>
      </c>
      <c r="U7" s="24">
        <f t="shared" si="5"/>
        <v>0.03</v>
      </c>
      <c r="V7" s="24">
        <f t="shared" si="5"/>
        <v>2.5000000000000001E-2</v>
      </c>
      <c r="W7" s="24">
        <f t="shared" si="5"/>
        <v>2.5000000000000001E-2</v>
      </c>
      <c r="X7" s="24">
        <f t="shared" si="5"/>
        <v>2.5000000000000001E-2</v>
      </c>
      <c r="Y7" s="24">
        <f t="shared" si="5"/>
        <v>2.5000000000000001E-2</v>
      </c>
      <c r="Z7" s="24">
        <f t="shared" si="5"/>
        <v>2.5000000000000001E-2</v>
      </c>
      <c r="AA7" s="25"/>
      <c r="AB7" s="26">
        <f>MROUND(VLOOKUP('Factores e Hitos'!$B$7,Precio_Base,HLOOKUP($B7,Inmueble,2,FALSE),FALSE)*(1+$M7)*(1+$N7)*(1+$O7)*(1+$P7)*(1+$Q7)*($J7+$K7*VLOOKUP('Factores e Hitos'!$B$87,Area_no_techada,HLOOKUP($B7,Inmueble,2,FALSE),FALSE)),VLOOKUP('Factores e Hitos'!$B$85,Redondear_Multiplo,HLOOKUP($B7,Inmueble,2,FALSE),FALSE))</f>
        <v>314000</v>
      </c>
      <c r="AC7" s="26">
        <f>MROUND(VLOOKUP('Factores e Hitos'!$B$7,Precio_Base,HLOOKUP($B7,Inmueble,2,FALSE),FALSE)*(1+$M7)*(1+$N7)*(1+$O7)*(1+$P7)*(1+$Q7)*($J7+$K7*VLOOKUP('Factores e Hitos'!$B$87,Area_no_techada,HLOOKUP($B7,Inmueble,2,FALSE),FALSE))*(1+$S7),VLOOKUP('Factores e Hitos'!$B$85,Redondear_Multiplo,HLOOKUP($B7,Inmueble,2,FALSE),FALSE))</f>
        <v>321900</v>
      </c>
      <c r="AD7" s="26">
        <f>MROUND(VLOOKUP('Factores e Hitos'!$B$7,Precio_Base,HLOOKUP($B7,Inmueble,2,FALSE),FALSE)*(1+$M7)*(1+$N7)*(1+$O7)*(1+$P7)*(1+$Q7)*($J7+$K7*VLOOKUP('Factores e Hitos'!$B$87,Area_no_techada,HLOOKUP($B7,Inmueble,2,FALSE),FALSE))*(1+$S7)*(1+$T7),VLOOKUP('Factores e Hitos'!$B$85,Redondear_Multiplo,HLOOKUP($B7,Inmueble,2,FALSE),FALSE))</f>
        <v>331500</v>
      </c>
      <c r="AE7" s="26">
        <f>MROUND(VLOOKUP('Factores e Hitos'!$B$7,Precio_Base,HLOOKUP($B7,Inmueble,2,FALSE),FALSE)*(1+$M7)*(1+$N7)*(1+$O7)*(1+$P7)*(1+$Q7)*($J7+$K7*VLOOKUP('Factores e Hitos'!$B$87,Area_no_techada,HLOOKUP($B7,Inmueble,2,FALSE),FALSE))*(1+$S7)*(1+$T7)*(1+$U7),VLOOKUP('Factores e Hitos'!$B$85,Redondear_Multiplo,HLOOKUP($B7,Inmueble,2,FALSE),FALSE))</f>
        <v>341500</v>
      </c>
      <c r="AF7" s="26">
        <f>MROUND(VLOOKUP('Factores e Hitos'!$B$7,Precio_Base,HLOOKUP($B7,Inmueble,2,FALSE),FALSE)*(1+$M7)*(1+$N7)*(1+$O7)*(1+$P7)*(1+$Q7)*($J7+$K7*VLOOKUP('Factores e Hitos'!$B$87,Area_no_techada,HLOOKUP($B7,Inmueble,2,FALSE),FALSE))*(1+$S7)*(1+$T7)*(1+$U7)*(1+$V7),VLOOKUP('Factores e Hitos'!$B$85,Redondear_Multiplo,HLOOKUP($B7,Inmueble,2,FALSE),FALSE))</f>
        <v>350000</v>
      </c>
      <c r="AG7" s="26">
        <f>MROUND(VLOOKUP('Factores e Hitos'!$B$7,Precio_Base,HLOOKUP($B7,Inmueble,2,FALSE),FALSE)*(1+$M7)*(1+$N7)*(1+$O7)*(1+$P7)*(1+$Q7)*($J7+$K7*VLOOKUP('Factores e Hitos'!$B$87,Area_no_techada,HLOOKUP($B7,Inmueble,2,FALSE),FALSE))*(1+$S7)*(1+$T7)*(1+$U7)*(1+$V7)*(1+$W7),VLOOKUP('Factores e Hitos'!$B$85,Redondear_Multiplo,HLOOKUP($B7,Inmueble,2,FALSE),FALSE))</f>
        <v>358800</v>
      </c>
      <c r="AH7" s="26">
        <f>MROUND(VLOOKUP('Factores e Hitos'!$B$7,Precio_Base,HLOOKUP($B7,Inmueble,2,FALSE),FALSE)*(1+$M7)*(1+$N7)*(1+$O7)*(1+$P7)*(1+$Q7)*($J7+$K7*VLOOKUP('Factores e Hitos'!$B$87,Area_no_techada,HLOOKUP($B7,Inmueble,2,FALSE),FALSE))*(1+$S7)*(1+$T7)*(1+$U7)*(1+$V7)*(1+$W7)*(1+$X7),VLOOKUP('Factores e Hitos'!$B$85,Redondear_Multiplo,HLOOKUP($B7,Inmueble,2,FALSE),FALSE))</f>
        <v>367700</v>
      </c>
      <c r="AI7" s="26">
        <f>MROUND(VLOOKUP('Factores e Hitos'!$B$7,Precio_Base,HLOOKUP($B7,Inmueble,2,FALSE),FALSE)*(1+$M7)*(1+$N7)*(1+$O7)*(1+$P7)*(1+$Q7)*($J7+$K7*VLOOKUP('Factores e Hitos'!$B$87,Area_no_techada,HLOOKUP($B7,Inmueble,2,FALSE),FALSE))*(1+$S7)*(1+$T7)*(1+$U7)*(1+$V7)*(1+$W7)*(1+$X7)*(1+$Y7),VLOOKUP('Factores e Hitos'!$B$85,Redondear_Multiplo,HLOOKUP($B7,Inmueble,2,FALSE),FALSE))</f>
        <v>376900</v>
      </c>
      <c r="AJ7" s="26">
        <f>MROUND(VLOOKUP('Factores e Hitos'!$B$7,Precio_Base,HLOOKUP($B7,Inmueble,2,FALSE),FALSE)*(1+$M7)*(1+$N7)*(1+$O7)*(1+$P7)*(1+$Q7)*($J7+$K7*VLOOKUP('Factores e Hitos'!$B$87,Area_no_techada,HLOOKUP($B7,Inmueble,2,FALSE),FALSE))*(1+$S7)*(1+$T7)*(1+$U7)*(1+$V7)*(1+$W7)*(1+$X7)*(1+$Y7)*(1+$Z7),VLOOKUP('Factores e Hitos'!$B$85,Redondear_Multiplo,HLOOKUP($B7,Inmueble,2,FALSE),FALSE))</f>
        <v>386300</v>
      </c>
      <c r="AK7" s="25"/>
      <c r="AL7" s="16" t="str">
        <f t="shared" si="6"/>
        <v>Disponible</v>
      </c>
      <c r="AM7" s="16"/>
      <c r="AN7" s="518"/>
      <c r="AO7" s="25"/>
      <c r="AP7" s="26">
        <f>$AB$7</f>
        <v>314000</v>
      </c>
      <c r="AQ7" s="33">
        <f t="shared" si="7"/>
        <v>6894.5326794993771</v>
      </c>
      <c r="AR7" s="25"/>
      <c r="AS7" s="26">
        <f>+AB7/($J7+$K7*VLOOKUP('Factores e Hitos'!$B$87,Area_no_techada,HLOOKUP($B7,Inmueble,2,FALSE),FALSE))</f>
        <v>6894.5620985852547</v>
      </c>
      <c r="AT7" s="26">
        <f>+AC7/($J7+$K7*VLOOKUP('Factores e Hitos'!$B$87,Area_no_techada,HLOOKUP($B7,Inmueble,2,FALSE),FALSE))</f>
        <v>7068.0240112566671</v>
      </c>
      <c r="AU7" s="26">
        <f>+AD7/($J7+$K7*VLOOKUP('Factores e Hitos'!$B$87,Area_no_techada,HLOOKUP($B7,Inmueble,2,FALSE),FALSE))</f>
        <v>7278.8131709586369</v>
      </c>
      <c r="AV7" s="26">
        <f>+AE7/($J7+$K7*VLOOKUP('Factores e Hitos'!$B$87,Area_no_techada,HLOOKUP($B7,Inmueble,2,FALSE),FALSE))</f>
        <v>7498.3852123148554</v>
      </c>
      <c r="AW7" s="26">
        <f>+AF7/($J7+$K7*VLOOKUP('Factores e Hitos'!$B$87,Area_no_techada,HLOOKUP($B7,Inmueble,2,FALSE),FALSE))</f>
        <v>7685.0214474676413</v>
      </c>
      <c r="AX7" s="26">
        <f>+AG7/($J7+$K7*VLOOKUP('Factores e Hitos'!$B$87,Area_no_techada,HLOOKUP($B7,Inmueble,2,FALSE),FALSE))</f>
        <v>7878.2448438611127</v>
      </c>
      <c r="AY7" s="26">
        <f>+AH7/($J7+$K7*VLOOKUP('Factores e Hitos'!$B$87,Area_no_techada,HLOOKUP($B7,Inmueble,2,FALSE),FALSE))</f>
        <v>8073.6639606681474</v>
      </c>
      <c r="AZ7" s="26">
        <f>+AI7/($J7+$K7*VLOOKUP('Factores e Hitos'!$B$87,Area_no_techada,HLOOKUP($B7,Inmueble,2,FALSE),FALSE))</f>
        <v>8275.6702387158675</v>
      </c>
      <c r="BA7" s="26">
        <f>+AJ7/($J7+$K7*VLOOKUP('Factores e Hitos'!$B$87,Area_no_techada,HLOOKUP($B7,Inmueble,2,FALSE),FALSE))</f>
        <v>8482.0679575907143</v>
      </c>
      <c r="BB7" s="17" t="str">
        <f>_xlfn.XLOOKUP(C7,Hoja7!J:J,Hoja7!Q:Q,"N/H",0)</f>
        <v>Disponible</v>
      </c>
      <c r="BC7" s="17" t="b">
        <f t="shared" si="8"/>
        <v>1</v>
      </c>
    </row>
    <row r="8" spans="1:55" s="17" customFormat="1">
      <c r="A8" s="17" t="s">
        <v>161</v>
      </c>
      <c r="B8" s="21" t="s">
        <v>2</v>
      </c>
      <c r="C8" s="21" t="s">
        <v>465</v>
      </c>
      <c r="D8" s="21">
        <v>103</v>
      </c>
      <c r="E8" s="524" t="s">
        <v>24</v>
      </c>
      <c r="F8" s="426" t="s">
        <v>38</v>
      </c>
      <c r="G8" s="21" t="s">
        <v>49</v>
      </c>
      <c r="H8" s="426" t="s">
        <v>52</v>
      </c>
      <c r="I8" s="21">
        <v>1</v>
      </c>
      <c r="J8" s="298">
        <v>60.88</v>
      </c>
      <c r="K8" s="298">
        <v>15.71</v>
      </c>
      <c r="M8" s="24">
        <f t="shared" si="0"/>
        <v>0</v>
      </c>
      <c r="N8" s="24">
        <f t="shared" si="1"/>
        <v>0</v>
      </c>
      <c r="O8" s="24">
        <f t="shared" si="2"/>
        <v>0</v>
      </c>
      <c r="P8" s="24">
        <f t="shared" si="3"/>
        <v>0</v>
      </c>
      <c r="Q8" s="24">
        <f t="shared" si="4"/>
        <v>0.03</v>
      </c>
      <c r="R8" s="25"/>
      <c r="S8" s="24">
        <f t="shared" si="5"/>
        <v>2.5000000000000001E-2</v>
      </c>
      <c r="T8" s="24">
        <f t="shared" si="5"/>
        <v>0.03</v>
      </c>
      <c r="U8" s="24">
        <f t="shared" si="5"/>
        <v>0.03</v>
      </c>
      <c r="V8" s="24">
        <f t="shared" si="5"/>
        <v>2.5000000000000001E-2</v>
      </c>
      <c r="W8" s="24">
        <f t="shared" si="5"/>
        <v>2.5000000000000001E-2</v>
      </c>
      <c r="X8" s="24">
        <f t="shared" si="5"/>
        <v>2.5000000000000001E-2</v>
      </c>
      <c r="Y8" s="24">
        <f t="shared" si="5"/>
        <v>2.5000000000000001E-2</v>
      </c>
      <c r="Z8" s="24">
        <f t="shared" si="5"/>
        <v>2.5000000000000001E-2</v>
      </c>
      <c r="AA8" s="25"/>
      <c r="AB8" s="26">
        <f>MROUND(VLOOKUP('Factores e Hitos'!$B$7,Precio_Base,HLOOKUP($B8,Inmueble,2,FALSE),FALSE)*(1+$M8)*(1+$N8)*(1+$O8)*(1+$P8)*(1+$Q8)*($J8+$K8*VLOOKUP('Factores e Hitos'!$B$87,Area_no_techada,HLOOKUP($B8,Inmueble,2,FALSE),FALSE)),VLOOKUP('Factores e Hitos'!$B$85,Redondear_Multiplo,HLOOKUP($B8,Inmueble,2,FALSE),FALSE))</f>
        <v>428900</v>
      </c>
      <c r="AC8" s="26">
        <f>MROUND(VLOOKUP('Factores e Hitos'!$B$7,Precio_Base,HLOOKUP($B8,Inmueble,2,FALSE),FALSE)*(1+$M8)*(1+$N8)*(1+$O8)*(1+$P8)*(1+$Q8)*($J8+$K8*VLOOKUP('Factores e Hitos'!$B$87,Area_no_techada,HLOOKUP($B8,Inmueble,2,FALSE),FALSE))*(1+$S8),VLOOKUP('Factores e Hitos'!$B$85,Redondear_Multiplo,HLOOKUP($B8,Inmueble,2,FALSE),FALSE))</f>
        <v>439600</v>
      </c>
      <c r="AD8" s="26">
        <f>MROUND(VLOOKUP('Factores e Hitos'!$B$7,Precio_Base,HLOOKUP($B8,Inmueble,2,FALSE),FALSE)*(1+$M8)*(1+$N8)*(1+$O8)*(1+$P8)*(1+$Q8)*($J8+$K8*VLOOKUP('Factores e Hitos'!$B$87,Area_no_techada,HLOOKUP($B8,Inmueble,2,FALSE),FALSE))*(1+$S8)*(1+$T8),VLOOKUP('Factores e Hitos'!$B$85,Redondear_Multiplo,HLOOKUP($B8,Inmueble,2,FALSE),FALSE))</f>
        <v>452800</v>
      </c>
      <c r="AE8" s="26">
        <f>MROUND(VLOOKUP('Factores e Hitos'!$B$7,Precio_Base,HLOOKUP($B8,Inmueble,2,FALSE),FALSE)*(1+$M8)*(1+$N8)*(1+$O8)*(1+$P8)*(1+$Q8)*($J8+$K8*VLOOKUP('Factores e Hitos'!$B$87,Area_no_techada,HLOOKUP($B8,Inmueble,2,FALSE),FALSE))*(1+$S8)*(1+$T8)*(1+$U8),VLOOKUP('Factores e Hitos'!$B$85,Redondear_Multiplo,HLOOKUP($B8,Inmueble,2,FALSE),FALSE))</f>
        <v>466400</v>
      </c>
      <c r="AF8" s="26">
        <f>MROUND(VLOOKUP('Factores e Hitos'!$B$7,Precio_Base,HLOOKUP($B8,Inmueble,2,FALSE),FALSE)*(1+$M8)*(1+$N8)*(1+$O8)*(1+$P8)*(1+$Q8)*($J8+$K8*VLOOKUP('Factores e Hitos'!$B$87,Area_no_techada,HLOOKUP($B8,Inmueble,2,FALSE),FALSE))*(1+$S8)*(1+$T8)*(1+$U8)*(1+$V8),VLOOKUP('Factores e Hitos'!$B$85,Redondear_Multiplo,HLOOKUP($B8,Inmueble,2,FALSE),FALSE))</f>
        <v>478100</v>
      </c>
      <c r="AG8" s="26">
        <f>MROUND(VLOOKUP('Factores e Hitos'!$B$7,Precio_Base,HLOOKUP($B8,Inmueble,2,FALSE),FALSE)*(1+$M8)*(1+$N8)*(1+$O8)*(1+$P8)*(1+$Q8)*($J8+$K8*VLOOKUP('Factores e Hitos'!$B$87,Area_no_techada,HLOOKUP($B8,Inmueble,2,FALSE),FALSE))*(1+$S8)*(1+$T8)*(1+$U8)*(1+$V8)*(1+$W8),VLOOKUP('Factores e Hitos'!$B$85,Redondear_Multiplo,HLOOKUP($B8,Inmueble,2,FALSE),FALSE))</f>
        <v>490000</v>
      </c>
      <c r="AH8" s="26">
        <f>MROUND(VLOOKUP('Factores e Hitos'!$B$7,Precio_Base,HLOOKUP($B8,Inmueble,2,FALSE),FALSE)*(1+$M8)*(1+$N8)*(1+$O8)*(1+$P8)*(1+$Q8)*($J8+$K8*VLOOKUP('Factores e Hitos'!$B$87,Area_no_techada,HLOOKUP($B8,Inmueble,2,FALSE),FALSE))*(1+$S8)*(1+$T8)*(1+$U8)*(1+$V8)*(1+$W8)*(1+$X8),VLOOKUP('Factores e Hitos'!$B$85,Redondear_Multiplo,HLOOKUP($B8,Inmueble,2,FALSE),FALSE))</f>
        <v>502300</v>
      </c>
      <c r="AI8" s="26">
        <f>MROUND(VLOOKUP('Factores e Hitos'!$B$7,Precio_Base,HLOOKUP($B8,Inmueble,2,FALSE),FALSE)*(1+$M8)*(1+$N8)*(1+$O8)*(1+$P8)*(1+$Q8)*($J8+$K8*VLOOKUP('Factores e Hitos'!$B$87,Area_no_techada,HLOOKUP($B8,Inmueble,2,FALSE),FALSE))*(1+$S8)*(1+$T8)*(1+$U8)*(1+$V8)*(1+$W8)*(1+$X8)*(1+$Y8),VLOOKUP('Factores e Hitos'!$B$85,Redondear_Multiplo,HLOOKUP($B8,Inmueble,2,FALSE),FALSE))</f>
        <v>514800</v>
      </c>
      <c r="AJ8" s="26">
        <f>MROUND(VLOOKUP('Factores e Hitos'!$B$7,Precio_Base,HLOOKUP($B8,Inmueble,2,FALSE),FALSE)*(1+$M8)*(1+$N8)*(1+$O8)*(1+$P8)*(1+$Q8)*($J8+$K8*VLOOKUP('Factores e Hitos'!$B$87,Area_no_techada,HLOOKUP($B8,Inmueble,2,FALSE),FALSE))*(1+$S8)*(1+$T8)*(1+$U8)*(1+$V8)*(1+$W8)*(1+$X8)*(1+$Y8)*(1+$Z8),VLOOKUP('Factores e Hitos'!$B$85,Redondear_Multiplo,HLOOKUP($B8,Inmueble,2,FALSE),FALSE))</f>
        <v>527700</v>
      </c>
      <c r="AK8" s="25"/>
      <c r="AL8" s="16" t="str">
        <f t="shared" si="6"/>
        <v>Disponible</v>
      </c>
      <c r="AM8" s="16"/>
      <c r="AN8" s="518"/>
      <c r="AO8" s="25"/>
      <c r="AP8" s="26">
        <f>$AB$8</f>
        <v>428900</v>
      </c>
      <c r="AQ8" s="33">
        <f t="shared" si="7"/>
        <v>6487.0178976556581</v>
      </c>
      <c r="AR8" s="25"/>
      <c r="AS8" s="26">
        <f>+AB8/($J8+$K8*VLOOKUP('Factores e Hitos'!$B$87,Area_no_techada,HLOOKUP($B8,Inmueble,2,FALSE),FALSE))</f>
        <v>6487.0692774682875</v>
      </c>
      <c r="AT8" s="26">
        <f>+AC8/($J8+$K8*VLOOKUP('Factores e Hitos'!$B$87,Area_no_techada,HLOOKUP($B8,Inmueble,2,FALSE),FALSE))</f>
        <v>6648.9056991724392</v>
      </c>
      <c r="AU8" s="26">
        <f>+AD8/($J8+$K8*VLOOKUP('Factores e Hitos'!$B$87,Area_no_techada,HLOOKUP($B8,Inmueble,2,FALSE),FALSE))</f>
        <v>6848.5543689383085</v>
      </c>
      <c r="AV8" s="26">
        <f>+AE8/($J8+$K8*VLOOKUP('Factores e Hitos'!$B$87,Area_no_techada,HLOOKUP($B8,Inmueble,2,FALSE),FALSE))</f>
        <v>7054.2529983940522</v>
      </c>
      <c r="AW8" s="26">
        <f>+AF8/($J8+$K8*VLOOKUP('Factores e Hitos'!$B$87,Area_no_techada,HLOOKUP($B8,Inmueble,2,FALSE),FALSE))</f>
        <v>7231.2143193228912</v>
      </c>
      <c r="AX8" s="26">
        <f>+AG8/($J8+$K8*VLOOKUP('Factores e Hitos'!$B$87,Area_no_techada,HLOOKUP($B8,Inmueble,2,FALSE),FALSE))</f>
        <v>7411.2006200966671</v>
      </c>
      <c r="AY8" s="26">
        <f>+AH8/($J8+$K8*VLOOKUP('Factores e Hitos'!$B$87,Area_no_techada,HLOOKUP($B8,Inmueble,2,FALSE),FALSE))</f>
        <v>7597.2368805603182</v>
      </c>
      <c r="AZ8" s="26">
        <f>+AI8/($J8+$K8*VLOOKUP('Factores e Hitos'!$B$87,Area_no_techada,HLOOKUP($B8,Inmueble,2,FALSE),FALSE))</f>
        <v>7786.2981208689071</v>
      </c>
      <c r="BA8" s="26">
        <f>+AJ8/($J8+$K8*VLOOKUP('Factores e Hitos'!$B$87,Area_no_techada,HLOOKUP($B8,Inmueble,2,FALSE),FALSE))</f>
        <v>7981.4093208673703</v>
      </c>
      <c r="BB8" s="17" t="str">
        <f>_xlfn.XLOOKUP(C8,Hoja7!J:J,Hoja7!Q:Q,"N/H",0)</f>
        <v>Disponible</v>
      </c>
      <c r="BC8" s="17" t="b">
        <f t="shared" si="8"/>
        <v>1</v>
      </c>
    </row>
    <row r="9" spans="1:55" s="17" customFormat="1">
      <c r="A9" s="17" t="s">
        <v>161</v>
      </c>
      <c r="B9" s="21" t="s">
        <v>2</v>
      </c>
      <c r="C9" s="21" t="s">
        <v>466</v>
      </c>
      <c r="D9" s="21">
        <v>104</v>
      </c>
      <c r="E9" s="524" t="s">
        <v>24</v>
      </c>
      <c r="F9" s="426" t="s">
        <v>39</v>
      </c>
      <c r="G9" s="21" t="s">
        <v>49</v>
      </c>
      <c r="H9" s="426" t="s">
        <v>52</v>
      </c>
      <c r="I9" s="21">
        <v>1</v>
      </c>
      <c r="J9" s="298">
        <v>53.06</v>
      </c>
      <c r="K9" s="298">
        <v>7.31</v>
      </c>
      <c r="M9" s="24">
        <f t="shared" si="0"/>
        <v>0</v>
      </c>
      <c r="N9" s="24">
        <f t="shared" si="1"/>
        <v>0</v>
      </c>
      <c r="O9" s="24">
        <f t="shared" si="2"/>
        <v>0</v>
      </c>
      <c r="P9" s="24">
        <f t="shared" si="3"/>
        <v>0</v>
      </c>
      <c r="Q9" s="24">
        <f t="shared" si="4"/>
        <v>0.03</v>
      </c>
      <c r="R9" s="25"/>
      <c r="S9" s="24">
        <f t="shared" si="5"/>
        <v>2.5000000000000001E-2</v>
      </c>
      <c r="T9" s="24">
        <f t="shared" si="5"/>
        <v>0.03</v>
      </c>
      <c r="U9" s="24">
        <f t="shared" si="5"/>
        <v>0.03</v>
      </c>
      <c r="V9" s="24">
        <f t="shared" si="5"/>
        <v>2.5000000000000001E-2</v>
      </c>
      <c r="W9" s="24">
        <f t="shared" si="5"/>
        <v>2.5000000000000001E-2</v>
      </c>
      <c r="X9" s="24">
        <f t="shared" si="5"/>
        <v>2.5000000000000001E-2</v>
      </c>
      <c r="Y9" s="24">
        <f t="shared" si="5"/>
        <v>2.5000000000000001E-2</v>
      </c>
      <c r="Z9" s="24">
        <f t="shared" si="5"/>
        <v>2.5000000000000001E-2</v>
      </c>
      <c r="AA9" s="25"/>
      <c r="AB9" s="26">
        <f>MROUND(VLOOKUP('Factores e Hitos'!$B$7,Precio_Base,HLOOKUP($B9,Inmueble,2,FALSE),FALSE)*(1+$M9)*(1+$N9)*(1+$O9)*(1+$P9)*(1+$Q9)*($J9+$K9*VLOOKUP('Factores e Hitos'!$B$87,Area_no_techada,HLOOKUP($B9,Inmueble,2,FALSE),FALSE)),VLOOKUP('Factores e Hitos'!$B$85,Redondear_Multiplo,HLOOKUP($B9,Inmueble,2,FALSE),FALSE))</f>
        <v>360000</v>
      </c>
      <c r="AC9" s="26">
        <f>MROUND(VLOOKUP('Factores e Hitos'!$B$7,Precio_Base,HLOOKUP($B9,Inmueble,2,FALSE),FALSE)*(1+$M9)*(1+$N9)*(1+$O9)*(1+$P9)*(1+$Q9)*($J9+$K9*VLOOKUP('Factores e Hitos'!$B$87,Area_no_techada,HLOOKUP($B9,Inmueble,2,FALSE),FALSE))*(1+$S9),VLOOKUP('Factores e Hitos'!$B$85,Redondear_Multiplo,HLOOKUP($B9,Inmueble,2,FALSE),FALSE))</f>
        <v>369000</v>
      </c>
      <c r="AD9" s="26">
        <f>MROUND(VLOOKUP('Factores e Hitos'!$B$7,Precio_Base,HLOOKUP($B9,Inmueble,2,FALSE),FALSE)*(1+$M9)*(1+$N9)*(1+$O9)*(1+$P9)*(1+$Q9)*($J9+$K9*VLOOKUP('Factores e Hitos'!$B$87,Area_no_techada,HLOOKUP($B9,Inmueble,2,FALSE),FALSE))*(1+$S9)*(1+$T9),VLOOKUP('Factores e Hitos'!$B$85,Redondear_Multiplo,HLOOKUP($B9,Inmueble,2,FALSE),FALSE))</f>
        <v>380100</v>
      </c>
      <c r="AE9" s="26">
        <f>MROUND(VLOOKUP('Factores e Hitos'!$B$7,Precio_Base,HLOOKUP($B9,Inmueble,2,FALSE),FALSE)*(1+$M9)*(1+$N9)*(1+$O9)*(1+$P9)*(1+$Q9)*($J9+$K9*VLOOKUP('Factores e Hitos'!$B$87,Area_no_techada,HLOOKUP($B9,Inmueble,2,FALSE),FALSE))*(1+$S9)*(1+$T9)*(1+$U9),VLOOKUP('Factores e Hitos'!$B$85,Redondear_Multiplo,HLOOKUP($B9,Inmueble,2,FALSE),FALSE))</f>
        <v>391500</v>
      </c>
      <c r="AF9" s="26">
        <f>MROUND(VLOOKUP('Factores e Hitos'!$B$7,Precio_Base,HLOOKUP($B9,Inmueble,2,FALSE),FALSE)*(1+$M9)*(1+$N9)*(1+$O9)*(1+$P9)*(1+$Q9)*($J9+$K9*VLOOKUP('Factores e Hitos'!$B$87,Area_no_techada,HLOOKUP($B9,Inmueble,2,FALSE),FALSE))*(1+$S9)*(1+$T9)*(1+$U9)*(1+$V9),VLOOKUP('Factores e Hitos'!$B$85,Redondear_Multiplo,HLOOKUP($B9,Inmueble,2,FALSE),FALSE))</f>
        <v>401300</v>
      </c>
      <c r="AG9" s="26">
        <f>MROUND(VLOOKUP('Factores e Hitos'!$B$7,Precio_Base,HLOOKUP($B9,Inmueble,2,FALSE),FALSE)*(1+$M9)*(1+$N9)*(1+$O9)*(1+$P9)*(1+$Q9)*($J9+$K9*VLOOKUP('Factores e Hitos'!$B$87,Area_no_techada,HLOOKUP($B9,Inmueble,2,FALSE),FALSE))*(1+$S9)*(1+$T9)*(1+$U9)*(1+$V9)*(1+$W9),VLOOKUP('Factores e Hitos'!$B$85,Redondear_Multiplo,HLOOKUP($B9,Inmueble,2,FALSE),FALSE))</f>
        <v>411300</v>
      </c>
      <c r="AH9" s="26">
        <f>MROUND(VLOOKUP('Factores e Hitos'!$B$7,Precio_Base,HLOOKUP($B9,Inmueble,2,FALSE),FALSE)*(1+$M9)*(1+$N9)*(1+$O9)*(1+$P9)*(1+$Q9)*($J9+$K9*VLOOKUP('Factores e Hitos'!$B$87,Area_no_techada,HLOOKUP($B9,Inmueble,2,FALSE),FALSE))*(1+$S9)*(1+$T9)*(1+$U9)*(1+$V9)*(1+$W9)*(1+$X9),VLOOKUP('Factores e Hitos'!$B$85,Redondear_Multiplo,HLOOKUP($B9,Inmueble,2,FALSE),FALSE))</f>
        <v>421600</v>
      </c>
      <c r="AI9" s="26">
        <f>MROUND(VLOOKUP('Factores e Hitos'!$B$7,Precio_Base,HLOOKUP($B9,Inmueble,2,FALSE),FALSE)*(1+$M9)*(1+$N9)*(1+$O9)*(1+$P9)*(1+$Q9)*($J9+$K9*VLOOKUP('Factores e Hitos'!$B$87,Area_no_techada,HLOOKUP($B9,Inmueble,2,FALSE),FALSE))*(1+$S9)*(1+$T9)*(1+$U9)*(1+$V9)*(1+$W9)*(1+$X9)*(1+$Y9),VLOOKUP('Factores e Hitos'!$B$85,Redondear_Multiplo,HLOOKUP($B9,Inmueble,2,FALSE),FALSE))</f>
        <v>432100</v>
      </c>
      <c r="AJ9" s="26">
        <f>MROUND(VLOOKUP('Factores e Hitos'!$B$7,Precio_Base,HLOOKUP($B9,Inmueble,2,FALSE),FALSE)*(1+$M9)*(1+$N9)*(1+$O9)*(1+$P9)*(1+$Q9)*($J9+$K9*VLOOKUP('Factores e Hitos'!$B$87,Area_no_techada,HLOOKUP($B9,Inmueble,2,FALSE),FALSE))*(1+$S9)*(1+$T9)*(1+$U9)*(1+$V9)*(1+$W9)*(1+$X9)*(1+$Y9)*(1+$Z9),VLOOKUP('Factores e Hitos'!$B$85,Redondear_Multiplo,HLOOKUP($B9,Inmueble,2,FALSE),FALSE))</f>
        <v>443000</v>
      </c>
      <c r="AK9" s="25"/>
      <c r="AL9" s="16" t="str">
        <f t="shared" si="6"/>
        <v>Disponible</v>
      </c>
      <c r="AM9" s="16"/>
      <c r="AN9" s="518"/>
      <c r="AO9" s="25"/>
      <c r="AP9" s="26">
        <f>$AE$9</f>
        <v>391500</v>
      </c>
      <c r="AQ9" s="33">
        <f t="shared" si="7"/>
        <v>7054.4777464111958</v>
      </c>
      <c r="AR9" s="25"/>
      <c r="AS9" s="26">
        <f>+AB9/($J9+$K9*VLOOKUP('Factores e Hitos'!$B$87,Area_no_techada,HLOOKUP($B9,Inmueble,2,FALSE),FALSE))</f>
        <v>6486.9045704080781</v>
      </c>
      <c r="AT9" s="26">
        <f>+AC9/($J9+$K9*VLOOKUP('Factores e Hitos'!$B$87,Area_no_techada,HLOOKUP($B9,Inmueble,2,FALSE),FALSE))</f>
        <v>6649.0771846682801</v>
      </c>
      <c r="AU9" s="26">
        <f>+AD9/($J9+$K9*VLOOKUP('Factores e Hitos'!$B$87,Area_no_techada,HLOOKUP($B9,Inmueble,2,FALSE),FALSE))</f>
        <v>6849.0900755891962</v>
      </c>
      <c r="AV9" s="26">
        <f>+AE9/($J9+$K9*VLOOKUP('Factores e Hitos'!$B$87,Area_no_techada,HLOOKUP($B9,Inmueble,2,FALSE),FALSE))</f>
        <v>7054.508720318785</v>
      </c>
      <c r="AW9" s="26">
        <f>+AF9/($J9+$K9*VLOOKUP('Factores e Hitos'!$B$87,Area_no_techada,HLOOKUP($B9,Inmueble,2,FALSE),FALSE))</f>
        <v>7231.0966780687831</v>
      </c>
      <c r="AX9" s="26">
        <f>+AG9/($J9+$K9*VLOOKUP('Factores e Hitos'!$B$87,Area_no_techada,HLOOKUP($B9,Inmueble,2,FALSE),FALSE))</f>
        <v>7411.2884716912295</v>
      </c>
      <c r="AY9" s="26">
        <f>+AH9/($J9+$K9*VLOOKUP('Factores e Hitos'!$B$87,Area_no_techada,HLOOKUP($B9,Inmueble,2,FALSE),FALSE))</f>
        <v>7596.8860191223494</v>
      </c>
      <c r="AZ9" s="26">
        <f>+AI9/($J9+$K9*VLOOKUP('Factores e Hitos'!$B$87,Area_no_techada,HLOOKUP($B9,Inmueble,2,FALSE),FALSE))</f>
        <v>7786.0874024259183</v>
      </c>
      <c r="BA9" s="26">
        <f>+AJ9/($J9+$K9*VLOOKUP('Factores e Hitos'!$B$87,Area_no_techada,HLOOKUP($B9,Inmueble,2,FALSE),FALSE))</f>
        <v>7982.4964574743854</v>
      </c>
      <c r="BB9" s="17" t="str">
        <f>_xlfn.XLOOKUP(C9,Hoja7!J:J,Hoja7!Q:Q,"N/H",0)</f>
        <v>Vendido</v>
      </c>
      <c r="BC9" s="17" t="b">
        <f t="shared" si="8"/>
        <v>0</v>
      </c>
    </row>
    <row r="10" spans="1:55" s="17" customFormat="1">
      <c r="A10" s="17" t="s">
        <v>161</v>
      </c>
      <c r="B10" s="21" t="s">
        <v>2</v>
      </c>
      <c r="C10" s="21" t="s">
        <v>467</v>
      </c>
      <c r="D10" s="21">
        <v>105</v>
      </c>
      <c r="E10" s="426" t="s">
        <v>24</v>
      </c>
      <c r="F10" s="426" t="s">
        <v>40</v>
      </c>
      <c r="G10" s="21" t="s">
        <v>49</v>
      </c>
      <c r="H10" s="426" t="s">
        <v>52</v>
      </c>
      <c r="I10" s="21">
        <v>1</v>
      </c>
      <c r="J10" s="298">
        <v>55.24</v>
      </c>
      <c r="K10" s="298">
        <v>17.440000000000001</v>
      </c>
      <c r="M10" s="24">
        <f t="shared" si="0"/>
        <v>0</v>
      </c>
      <c r="N10" s="24">
        <f t="shared" si="1"/>
        <v>0</v>
      </c>
      <c r="O10" s="24">
        <f t="shared" si="2"/>
        <v>0</v>
      </c>
      <c r="P10" s="24">
        <f t="shared" si="3"/>
        <v>0</v>
      </c>
      <c r="Q10" s="24">
        <f t="shared" si="4"/>
        <v>0.03</v>
      </c>
      <c r="R10" s="25"/>
      <c r="S10" s="24">
        <f t="shared" si="5"/>
        <v>2.5000000000000001E-2</v>
      </c>
      <c r="T10" s="24">
        <f t="shared" si="5"/>
        <v>0.03</v>
      </c>
      <c r="U10" s="24">
        <f t="shared" si="5"/>
        <v>0.03</v>
      </c>
      <c r="V10" s="24">
        <f t="shared" si="5"/>
        <v>2.5000000000000001E-2</v>
      </c>
      <c r="W10" s="24">
        <f t="shared" si="5"/>
        <v>2.5000000000000001E-2</v>
      </c>
      <c r="X10" s="24">
        <f t="shared" si="5"/>
        <v>2.5000000000000001E-2</v>
      </c>
      <c r="Y10" s="24">
        <f t="shared" si="5"/>
        <v>2.5000000000000001E-2</v>
      </c>
      <c r="Z10" s="24">
        <f t="shared" si="5"/>
        <v>2.5000000000000001E-2</v>
      </c>
      <c r="AA10" s="25"/>
      <c r="AB10" s="26">
        <f>MROUND(VLOOKUP('Factores e Hitos'!$B$7,Precio_Base,HLOOKUP($B10,Inmueble,2,FALSE),FALSE)*(1+$M10)*(1+$N10)*(1+$O10)*(1+$P10)*(1+$Q10)*($J10+$K10*VLOOKUP('Factores e Hitos'!$B$87,Area_no_techada,HLOOKUP($B10,Inmueble,2,FALSE),FALSE)),VLOOKUP('Factores e Hitos'!$B$85,Redondear_Multiplo,HLOOKUP($B10,Inmueble,2,FALSE),FALSE))</f>
        <v>396100</v>
      </c>
      <c r="AC10" s="26">
        <f>MROUND(VLOOKUP('Factores e Hitos'!$B$7,Precio_Base,HLOOKUP($B10,Inmueble,2,FALSE),FALSE)*(1+$M10)*(1+$N10)*(1+$O10)*(1+$P10)*(1+$Q10)*($J10+$K10*VLOOKUP('Factores e Hitos'!$B$87,Area_no_techada,HLOOKUP($B10,Inmueble,2,FALSE),FALSE))*(1+$S10),VLOOKUP('Factores e Hitos'!$B$85,Redondear_Multiplo,HLOOKUP($B10,Inmueble,2,FALSE),FALSE))</f>
        <v>406000</v>
      </c>
      <c r="AD10" s="26">
        <f>MROUND(VLOOKUP('Factores e Hitos'!$B$7,Precio_Base,HLOOKUP($B10,Inmueble,2,FALSE),FALSE)*(1+$M10)*(1+$N10)*(1+$O10)*(1+$P10)*(1+$Q10)*($J10+$K10*VLOOKUP('Factores e Hitos'!$B$87,Area_no_techada,HLOOKUP($B10,Inmueble,2,FALSE),FALSE))*(1+$S10)*(1+$T10),VLOOKUP('Factores e Hitos'!$B$85,Redondear_Multiplo,HLOOKUP($B10,Inmueble,2,FALSE),FALSE))</f>
        <v>418200</v>
      </c>
      <c r="AE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Hitos'!$B$87,Area_no_techada,HLOOKUP($B10,Inmueble,2,FALSE),FALSE))*(1+$S10)*(1+$T10)*(1+$U10),VLOOKUP('Factores e Hitos'!$B$85,Redondear_Multiplo,HLOOKUP($B10,Inmueble,2,FALSE),FALSE))</f>
        <v>430700</v>
      </c>
      <c r="AF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Hitos'!$B$87,Area_no_techada,HLOOKUP($B10,Inmueble,2,FALSE),FALSE))*(1+$S10)*(1+$T10)*(1+$U10)*(1+$V10),VLOOKUP('Factores e Hitos'!$B$85,Redondear_Multiplo,HLOOKUP($B10,Inmueble,2,FALSE),FALSE))</f>
        <v>441500</v>
      </c>
      <c r="AG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Hitos'!$B$87,Area_no_techada,HLOOKUP($B10,Inmueble,2,FALSE),FALSE))*(1+$S10)*(1+$T10)*(1+$U10)*(1+$V10)*(1+$W10),VLOOKUP('Factores e Hitos'!$B$85,Redondear_Multiplo,HLOOKUP($B10,Inmueble,2,FALSE),FALSE))</f>
        <v>452500</v>
      </c>
      <c r="AH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Hitos'!$B$87,Area_no_techada,HLOOKUP($B10,Inmueble,2,FALSE),FALSE))*(1+$S10)*(1+$T10)*(1+$U10)*(1+$V10)*(1+$W10)*(1+$X10),VLOOKUP('Factores e Hitos'!$B$85,Redondear_Multiplo,HLOOKUP($B10,Inmueble,2,FALSE),FALSE))</f>
        <v>463800</v>
      </c>
      <c r="AI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Hitos'!$B$87,Area_no_techada,HLOOKUP($B10,Inmueble,2,FALSE),FALSE))*(1+$S10)*(1+$T10)*(1+$U10)*(1+$V10)*(1+$W10)*(1+$X10)*(1+$Y10),VLOOKUP('Factores e Hitos'!$B$85,Redondear_Multiplo,HLOOKUP($B10,Inmueble,2,FALSE),FALSE))</f>
        <v>475400</v>
      </c>
      <c r="AJ10" s="26">
        <f>MROUND(VLOOKUP('Factores e Hitos'!$B$7,Precio_Base,HLOOKUP($B10,Inmueble,2,FALSE),FALSE)*(1+$M10)*(1+$N10)*(1+$O10)*(1+$P10)*(1+$Q10)*($J10+$K10*VLOOKUP('Factores e Hitos'!$B$87,Area_no_techada,HLOOKUP($B10,Inmueble,2,FALSE),FALSE))*(1+$S10)*(1+$T10)*(1+$U10)*(1+$V10)*(1+$W10)*(1+$X10)*(1+$Y10)*(1+$Z10),VLOOKUP('Factores e Hitos'!$B$85,Redondear_Multiplo,HLOOKUP($B10,Inmueble,2,FALSE),FALSE))</f>
        <v>487300</v>
      </c>
      <c r="AK10" s="25"/>
      <c r="AL10" s="16" t="str">
        <f t="shared" si="6"/>
        <v>Disponible</v>
      </c>
      <c r="AM10" s="16"/>
      <c r="AN10" s="518"/>
      <c r="AO10" s="25"/>
      <c r="AP10" s="26">
        <f>$AB$10</f>
        <v>396100</v>
      </c>
      <c r="AQ10" s="33">
        <f t="shared" si="7"/>
        <v>6487.7702555143042</v>
      </c>
      <c r="AR10" s="25"/>
      <c r="AS10" s="26">
        <f>+AB10/($J10+$K10*VLOOKUP('Factores e Hitos'!$B$87,Area_no_techada,HLOOKUP($B10,Inmueble,2,FALSE),FALSE))</f>
        <v>6487.8320308968214</v>
      </c>
      <c r="AT10" s="26">
        <f>+AC10/($J10+$K10*VLOOKUP('Factores e Hitos'!$B$87,Area_no_techada,HLOOKUP($B10,Inmueble,2,FALSE),FALSE))</f>
        <v>6649.9868834741465</v>
      </c>
      <c r="AU10" s="26">
        <f>+AD10/($J10+$K10*VLOOKUP('Factores e Hitos'!$B$87,Area_no_techada,HLOOKUP($B10,Inmueble,2,FALSE),FALSE))</f>
        <v>6849.8140755391332</v>
      </c>
      <c r="AV10" s="26">
        <f>+AE10/($J10+$K10*VLOOKUP('Factores e Hitos'!$B$87,Area_no_techada,HLOOKUP($B10,Inmueble,2,FALSE),FALSE))</f>
        <v>7054.5550510155535</v>
      </c>
      <c r="AW10" s="26">
        <f>+AF10/($J10+$K10*VLOOKUP('Factores e Hitos'!$B$87,Area_no_techada,HLOOKUP($B10,Inmueble,2,FALSE),FALSE))</f>
        <v>7231.4512538271811</v>
      </c>
      <c r="AX10" s="26">
        <f>+AG10/($J10+$K10*VLOOKUP('Factores e Hitos'!$B$87,Area_no_techada,HLOOKUP($B10,Inmueble,2,FALSE),FALSE))</f>
        <v>7411.6233122464319</v>
      </c>
      <c r="AY10" s="26">
        <f>+AH10/($J10+$K10*VLOOKUP('Factores e Hitos'!$B$87,Area_no_techada,HLOOKUP($B10,Inmueble,2,FALSE),FALSE))</f>
        <v>7596.7091540771162</v>
      </c>
      <c r="AZ10" s="26">
        <f>+AI10/($J10+$K10*VLOOKUP('Factores e Hitos'!$B$87,Area_no_techada,HLOOKUP($B10,Inmueble,2,FALSE),FALSE))</f>
        <v>7786.708779319235</v>
      </c>
      <c r="BA10" s="26">
        <f>+AJ10/($J10+$K10*VLOOKUP('Factores e Hitos'!$B$87,Area_no_techada,HLOOKUP($B10,Inmueble,2,FALSE),FALSE))</f>
        <v>7981.6221879727873</v>
      </c>
      <c r="BB10" s="17" t="str">
        <f>_xlfn.XLOOKUP(C10,Hoja7!J:J,Hoja7!Q:Q,"N/H",0)</f>
        <v>Disponible</v>
      </c>
      <c r="BC10" s="17" t="b">
        <f t="shared" si="8"/>
        <v>1</v>
      </c>
    </row>
    <row r="11" spans="1:55" s="17" customFormat="1">
      <c r="A11" s="17" t="s">
        <v>161</v>
      </c>
      <c r="B11" s="21" t="s">
        <v>2</v>
      </c>
      <c r="C11" s="21" t="s">
        <v>468</v>
      </c>
      <c r="D11" s="21">
        <v>201</v>
      </c>
      <c r="E11" s="426" t="s">
        <v>23</v>
      </c>
      <c r="F11" s="426" t="s">
        <v>27</v>
      </c>
      <c r="G11" s="21" t="s">
        <v>49</v>
      </c>
      <c r="H11" s="426" t="s">
        <v>52</v>
      </c>
      <c r="I11" s="21">
        <v>2</v>
      </c>
      <c r="J11" s="298">
        <v>39.93</v>
      </c>
      <c r="K11" s="298"/>
      <c r="M11" s="24">
        <f t="shared" si="0"/>
        <v>6.2799999999999995E-2</v>
      </c>
      <c r="N11" s="24">
        <f t="shared" si="1"/>
        <v>-0.02</v>
      </c>
      <c r="O11" s="24">
        <f t="shared" si="2"/>
        <v>0</v>
      </c>
      <c r="P11" s="24">
        <f t="shared" si="3"/>
        <v>0</v>
      </c>
      <c r="Q11" s="24">
        <f t="shared" si="4"/>
        <v>2.5714285714285714E-2</v>
      </c>
      <c r="R11" s="25"/>
      <c r="S11" s="24">
        <f t="shared" si="5"/>
        <v>2.5000000000000001E-2</v>
      </c>
      <c r="T11" s="24">
        <f t="shared" si="5"/>
        <v>0.03</v>
      </c>
      <c r="U11" s="24">
        <f t="shared" si="5"/>
        <v>0.03</v>
      </c>
      <c r="V11" s="24">
        <f t="shared" si="5"/>
        <v>2.5000000000000001E-2</v>
      </c>
      <c r="W11" s="24">
        <f t="shared" si="5"/>
        <v>2.5000000000000001E-2</v>
      </c>
      <c r="X11" s="24">
        <f t="shared" si="5"/>
        <v>2.5000000000000001E-2</v>
      </c>
      <c r="Y11" s="24">
        <f t="shared" si="5"/>
        <v>2.5000000000000001E-2</v>
      </c>
      <c r="Z11" s="24">
        <f t="shared" si="5"/>
        <v>2.5000000000000001E-2</v>
      </c>
      <c r="AA11" s="25"/>
      <c r="AB11" s="26">
        <f>MROUND(VLOOKUP('Factores e Hitos'!$B$7,Precio_Base,HLOOKUP($B11,Inmueble,2,FALSE),FALSE)*(1+$M11)*(1+$N11)*(1+$O11)*(1+$P11)*(1+$Q11)*($J11+$K11*VLOOKUP('Factores e Hitos'!$B$87,Area_no_techada,HLOOKUP($B11,Inmueble,2,FALSE),FALSE)),VLOOKUP('Factores e Hitos'!$B$85,Redondear_Multiplo,HLOOKUP($B11,Inmueble,2,FALSE),FALSE))</f>
        <v>268700</v>
      </c>
      <c r="AC11" s="26">
        <f>MROUND(VLOOKUP('Factores e Hitos'!$B$7,Precio_Base,HLOOKUP($B11,Inmueble,2,FALSE),FALSE)*(1+$M11)*(1+$N11)*(1+$O11)*(1+$P11)*(1+$Q11)*($J11+$K11*VLOOKUP('Factores e Hitos'!$B$87,Area_no_techada,HLOOKUP($B11,Inmueble,2,FALSE),FALSE))*(1+$S11),VLOOKUP('Factores e Hitos'!$B$85,Redondear_Multiplo,HLOOKUP($B11,Inmueble,2,FALSE),FALSE))</f>
        <v>275400</v>
      </c>
      <c r="AD11" s="26">
        <f>MROUND(VLOOKUP('Factores e Hitos'!$B$7,Precio_Base,HLOOKUP($B11,Inmueble,2,FALSE),FALSE)*(1+$M11)*(1+$N11)*(1+$O11)*(1+$P11)*(1+$Q11)*($J11+$K11*VLOOKUP('Factores e Hitos'!$B$87,Area_no_techada,HLOOKUP($B11,Inmueble,2,FALSE),FALSE))*(1+$S11)*(1+$T11),VLOOKUP('Factores e Hitos'!$B$85,Redondear_Multiplo,HLOOKUP($B11,Inmueble,2,FALSE),FALSE))</f>
        <v>283700</v>
      </c>
      <c r="AE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Hitos'!$B$87,Area_no_techada,HLOOKUP($B11,Inmueble,2,FALSE),FALSE))*(1+$S11)*(1+$T11)*(1+$U11),VLOOKUP('Factores e Hitos'!$B$85,Redondear_Multiplo,HLOOKUP($B11,Inmueble,2,FALSE),FALSE))</f>
        <v>292200</v>
      </c>
      <c r="AF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Hitos'!$B$87,Area_no_techada,HLOOKUP($B11,Inmueble,2,FALSE),FALSE))*(1+$S11)*(1+$T11)*(1+$U11)*(1+$V11),VLOOKUP('Factores e Hitos'!$B$85,Redondear_Multiplo,HLOOKUP($B11,Inmueble,2,FALSE),FALSE))</f>
        <v>299500</v>
      </c>
      <c r="AG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Hitos'!$B$87,Area_no_techada,HLOOKUP($B11,Inmueble,2,FALSE),FALSE))*(1+$S11)*(1+$T11)*(1+$U11)*(1+$V11)*(1+$W11),VLOOKUP('Factores e Hitos'!$B$85,Redondear_Multiplo,HLOOKUP($B11,Inmueble,2,FALSE),FALSE))</f>
        <v>307000</v>
      </c>
      <c r="AH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Hitos'!$B$87,Area_no_techada,HLOOKUP($B11,Inmueble,2,FALSE),FALSE))*(1+$S11)*(1+$T11)*(1+$U11)*(1+$V11)*(1+$W11)*(1+$X11),VLOOKUP('Factores e Hitos'!$B$85,Redondear_Multiplo,HLOOKUP($B11,Inmueble,2,FALSE),FALSE))</f>
        <v>314600</v>
      </c>
      <c r="AI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Hitos'!$B$87,Area_no_techada,HLOOKUP($B11,Inmueble,2,FALSE),FALSE))*(1+$S11)*(1+$T11)*(1+$U11)*(1+$V11)*(1+$W11)*(1+$X11)*(1+$Y11),VLOOKUP('Factores e Hitos'!$B$85,Redondear_Multiplo,HLOOKUP($B11,Inmueble,2,FALSE),FALSE))</f>
        <v>322500</v>
      </c>
      <c r="AJ11" s="26">
        <f>MROUND(VLOOKUP('Factores e Hitos'!$B$7,Precio_Base,HLOOKUP($B11,Inmueble,2,FALSE),FALSE)*(1+$M11)*(1+$N11)*(1+$O11)*(1+$P11)*(1+$Q11)*($J11+$K11*VLOOKUP('Factores e Hitos'!$B$87,Area_no_techada,HLOOKUP($B11,Inmueble,2,FALSE),FALSE))*(1+$S11)*(1+$T11)*(1+$U11)*(1+$V11)*(1+$W11)*(1+$X11)*(1+$Y11)*(1+$Z11),VLOOKUP('Factores e Hitos'!$B$85,Redondear_Multiplo,HLOOKUP($B11,Inmueble,2,FALSE),FALSE))</f>
        <v>330600</v>
      </c>
      <c r="AK11" s="25"/>
      <c r="AL11" s="16" t="str">
        <f t="shared" si="6"/>
        <v>Disponible</v>
      </c>
      <c r="AM11" s="16"/>
      <c r="AN11" s="518"/>
      <c r="AO11" s="25"/>
      <c r="AP11" s="26">
        <f>$AF$11</f>
        <v>299500</v>
      </c>
      <c r="AQ11" s="33">
        <f t="shared" si="7"/>
        <v>7500.6260956674178</v>
      </c>
      <c r="AR11" s="25"/>
      <c r="AS11" s="26">
        <f>+AB11/($J11+$K11*VLOOKUP('Factores e Hitos'!$B$87,Area_no_techada,HLOOKUP($B11,Inmueble,2,FALSE),FALSE))</f>
        <v>6729.2762334084646</v>
      </c>
      <c r="AT11" s="26">
        <f>+AC11/($J11+$K11*VLOOKUP('Factores e Hitos'!$B$87,Area_no_techada,HLOOKUP($B11,Inmueble,2,FALSE),FALSE))</f>
        <v>6897.0698722764837</v>
      </c>
      <c r="AU11" s="26">
        <f>+AD11/($J11+$K11*VLOOKUP('Factores e Hitos'!$B$87,Area_no_techada,HLOOKUP($B11,Inmueble,2,FALSE),FALSE))</f>
        <v>7104.9336338592539</v>
      </c>
      <c r="AV11" s="26">
        <f>+AE11/($J11+$K11*VLOOKUP('Factores e Hitos'!$B$87,Area_no_techada,HLOOKUP($B11,Inmueble,2,FALSE),FALSE))</f>
        <v>7317.806160781367</v>
      </c>
      <c r="AW11" s="26">
        <f>+AF11/($J11+$K11*VLOOKUP('Factores e Hitos'!$B$87,Area_no_techada,HLOOKUP($B11,Inmueble,2,FALSE),FALSE))</f>
        <v>7500.6260956674178</v>
      </c>
      <c r="AX11" s="26">
        <f>+AG11/($J11+$K11*VLOOKUP('Factores e Hitos'!$B$87,Area_no_techada,HLOOKUP($B11,Inmueble,2,FALSE),FALSE))</f>
        <v>7688.4547958928124</v>
      </c>
      <c r="AY11" s="26">
        <f>+AH11/($J11+$K11*VLOOKUP('Factores e Hitos'!$B$87,Area_no_techada,HLOOKUP($B11,Inmueble,2,FALSE),FALSE))</f>
        <v>7878.787878787879</v>
      </c>
      <c r="AZ11" s="26">
        <f>+AI11/($J11+$K11*VLOOKUP('Factores e Hitos'!$B$87,Area_no_techada,HLOOKUP($B11,Inmueble,2,FALSE),FALSE))</f>
        <v>8076.6341096919614</v>
      </c>
      <c r="BA11" s="26">
        <f>+AJ11/($J11+$K11*VLOOKUP('Factores e Hitos'!$B$87,Area_no_techada,HLOOKUP($B11,Inmueble,2,FALSE),FALSE))</f>
        <v>8279.4891059353868</v>
      </c>
      <c r="BB11" s="17" t="str">
        <f>_xlfn.XLOOKUP(C11,Hoja7!J:J,Hoja7!Q:Q,"N/H",0)</f>
        <v>Disponible</v>
      </c>
      <c r="BC11" s="17" t="b">
        <f t="shared" si="8"/>
        <v>1</v>
      </c>
    </row>
    <row r="12" spans="1:55" s="17" customFormat="1">
      <c r="A12" s="17" t="s">
        <v>161</v>
      </c>
      <c r="B12" s="21" t="s">
        <v>2</v>
      </c>
      <c r="C12" s="21" t="s">
        <v>470</v>
      </c>
      <c r="D12" s="21">
        <v>202</v>
      </c>
      <c r="E12" s="426" t="s">
        <v>24</v>
      </c>
      <c r="F12" s="426" t="s">
        <v>41</v>
      </c>
      <c r="G12" s="21" t="s">
        <v>49</v>
      </c>
      <c r="H12" s="426" t="s">
        <v>52</v>
      </c>
      <c r="I12" s="21">
        <v>2</v>
      </c>
      <c r="J12" s="298">
        <v>54.15</v>
      </c>
      <c r="K12" s="298">
        <v>2.4700000000000002</v>
      </c>
      <c r="M12" s="24">
        <f t="shared" si="0"/>
        <v>0</v>
      </c>
      <c r="N12" s="24">
        <f t="shared" si="1"/>
        <v>0</v>
      </c>
      <c r="O12" s="24">
        <f t="shared" si="2"/>
        <v>0</v>
      </c>
      <c r="P12" s="24">
        <f t="shared" si="3"/>
        <v>0</v>
      </c>
      <c r="Q12" s="24">
        <f t="shared" si="4"/>
        <v>2.5714285714285714E-2</v>
      </c>
      <c r="R12" s="25"/>
      <c r="S12" s="24">
        <f t="shared" si="5"/>
        <v>2.5000000000000001E-2</v>
      </c>
      <c r="T12" s="24">
        <f t="shared" si="5"/>
        <v>0.03</v>
      </c>
      <c r="U12" s="24">
        <f t="shared" si="5"/>
        <v>0.03</v>
      </c>
      <c r="V12" s="24">
        <f t="shared" si="5"/>
        <v>2.5000000000000001E-2</v>
      </c>
      <c r="W12" s="24">
        <f t="shared" si="5"/>
        <v>2.5000000000000001E-2</v>
      </c>
      <c r="X12" s="24">
        <f t="shared" si="5"/>
        <v>2.5000000000000001E-2</v>
      </c>
      <c r="Y12" s="24">
        <f t="shared" si="5"/>
        <v>2.5000000000000001E-2</v>
      </c>
      <c r="Z12" s="24">
        <f t="shared" si="5"/>
        <v>2.5000000000000001E-2</v>
      </c>
      <c r="AA12" s="25"/>
      <c r="AB12" s="26">
        <f>MROUND(VLOOKUP('Factores e Hitos'!$B$7,Precio_Base,HLOOKUP($B12,Inmueble,2,FALSE),FALSE)*(1+$M12)*(1+$N12)*(1+$O12)*(1+$P12)*(1+$Q12)*($J12+$K12*VLOOKUP('Factores e Hitos'!$B$87,Area_no_techada,HLOOKUP($B12,Inmueble,2,FALSE),FALSE)),VLOOKUP('Factores e Hitos'!$B$85,Redondear_Multiplo,HLOOKUP($B12,Inmueble,2,FALSE),FALSE))</f>
        <v>355200</v>
      </c>
      <c r="AC12" s="26">
        <f>MROUND(VLOOKUP('Factores e Hitos'!$B$7,Precio_Base,HLOOKUP($B12,Inmueble,2,FALSE),FALSE)*(1+$M12)*(1+$N12)*(1+$O12)*(1+$P12)*(1+$Q12)*($J12+$K12*VLOOKUP('Factores e Hitos'!$B$87,Area_no_techada,HLOOKUP($B12,Inmueble,2,FALSE),FALSE))*(1+$S12),VLOOKUP('Factores e Hitos'!$B$85,Redondear_Multiplo,HLOOKUP($B12,Inmueble,2,FALSE),FALSE))</f>
        <v>364000</v>
      </c>
      <c r="AD12" s="26">
        <f>MROUND(VLOOKUP('Factores e Hitos'!$B$7,Precio_Base,HLOOKUP($B12,Inmueble,2,FALSE),FALSE)*(1+$M12)*(1+$N12)*(1+$O12)*(1+$P12)*(1+$Q12)*($J12+$K12*VLOOKUP('Factores e Hitos'!$B$87,Area_no_techada,HLOOKUP($B12,Inmueble,2,FALSE),FALSE))*(1+$S12)*(1+$T12),VLOOKUP('Factores e Hitos'!$B$85,Redondear_Multiplo,HLOOKUP($B12,Inmueble,2,FALSE),FALSE))</f>
        <v>375000</v>
      </c>
      <c r="AE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Hitos'!$B$87,Area_no_techada,HLOOKUP($B12,Inmueble,2,FALSE),FALSE))*(1+$S12)*(1+$T12)*(1+$U12),VLOOKUP('Factores e Hitos'!$B$85,Redondear_Multiplo,HLOOKUP($B12,Inmueble,2,FALSE),FALSE))</f>
        <v>386200</v>
      </c>
      <c r="AF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Hitos'!$B$87,Area_no_techada,HLOOKUP($B12,Inmueble,2,FALSE),FALSE))*(1+$S12)*(1+$T12)*(1+$U12)*(1+$V12),VLOOKUP('Factores e Hitos'!$B$85,Redondear_Multiplo,HLOOKUP($B12,Inmueble,2,FALSE),FALSE))</f>
        <v>395900</v>
      </c>
      <c r="AG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Hitos'!$B$87,Area_no_techada,HLOOKUP($B12,Inmueble,2,FALSE),FALSE))*(1+$S12)*(1+$T12)*(1+$U12)*(1+$V12)*(1+$W12),VLOOKUP('Factores e Hitos'!$B$85,Redondear_Multiplo,HLOOKUP($B12,Inmueble,2,FALSE),FALSE))</f>
        <v>405800</v>
      </c>
      <c r="AH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Hitos'!$B$87,Area_no_techada,HLOOKUP($B12,Inmueble,2,FALSE),FALSE))*(1+$S12)*(1+$T12)*(1+$U12)*(1+$V12)*(1+$W12)*(1+$X12),VLOOKUP('Factores e Hitos'!$B$85,Redondear_Multiplo,HLOOKUP($B12,Inmueble,2,FALSE),FALSE))</f>
        <v>415900</v>
      </c>
      <c r="AI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Hitos'!$B$87,Area_no_techada,HLOOKUP($B12,Inmueble,2,FALSE),FALSE))*(1+$S12)*(1+$T12)*(1+$U12)*(1+$V12)*(1+$W12)*(1+$X12)*(1+$Y12),VLOOKUP('Factores e Hitos'!$B$85,Redondear_Multiplo,HLOOKUP($B12,Inmueble,2,FALSE),FALSE))</f>
        <v>426300</v>
      </c>
      <c r="AJ12" s="26">
        <f>MROUND(VLOOKUP('Factores e Hitos'!$B$7,Precio_Base,HLOOKUP($B12,Inmueble,2,FALSE),FALSE)*(1+$M12)*(1+$N12)*(1+$O12)*(1+$P12)*(1+$Q12)*($J12+$K12*VLOOKUP('Factores e Hitos'!$B$87,Area_no_techada,HLOOKUP($B12,Inmueble,2,FALSE),FALSE))*(1+$S12)*(1+$T12)*(1+$U12)*(1+$V12)*(1+$W12)*(1+$X12)*(1+$Y12)*(1+$Z12),VLOOKUP('Factores e Hitos'!$B$85,Redondear_Multiplo,HLOOKUP($B12,Inmueble,2,FALSE),FALSE))</f>
        <v>437000</v>
      </c>
      <c r="AK12" s="25"/>
      <c r="AL12" s="16" t="str">
        <f t="shared" si="6"/>
        <v>Disponible</v>
      </c>
      <c r="AM12" s="16"/>
      <c r="AN12" s="518"/>
      <c r="AO12" s="25"/>
      <c r="AP12" s="26">
        <f>$AB$12</f>
        <v>355200</v>
      </c>
      <c r="AQ12" s="33">
        <f t="shared" si="7"/>
        <v>6461.3145767644928</v>
      </c>
      <c r="AR12" s="25"/>
      <c r="AS12" s="26">
        <f>+AB12/($J12+$K12*VLOOKUP('Factores e Hitos'!$B$87,Area_no_techada,HLOOKUP($B12,Inmueble,2,FALSE),FALSE))</f>
        <v>6461.3242538630293</v>
      </c>
      <c r="AT12" s="26">
        <f>+AC12/($J12+$K12*VLOOKUP('Factores e Hitos'!$B$87,Area_no_techada,HLOOKUP($B12,Inmueble,2,FALSE),FALSE))</f>
        <v>6621.402106999275</v>
      </c>
      <c r="AU12" s="26">
        <f>+AD12/($J12+$K12*VLOOKUP('Factores e Hitos'!$B$87,Area_no_techada,HLOOKUP($B12,Inmueble,2,FALSE),FALSE))</f>
        <v>6821.4994234195829</v>
      </c>
      <c r="AV12" s="26">
        <f>+AE12/($J12+$K12*VLOOKUP('Factores e Hitos'!$B$87,Area_no_techada,HLOOKUP($B12,Inmueble,2,FALSE),FALSE))</f>
        <v>7025.2348728657144</v>
      </c>
      <c r="AW12" s="26">
        <f>+AF12/($J12+$K12*VLOOKUP('Factores e Hitos'!$B$87,Area_no_techada,HLOOKUP($B12,Inmueble,2,FALSE),FALSE))</f>
        <v>7201.6843246181679</v>
      </c>
      <c r="AX12" s="26">
        <f>+AG12/($J12+$K12*VLOOKUP('Factores e Hitos'!$B$87,Area_no_techada,HLOOKUP($B12,Inmueble,2,FALSE),FALSE))</f>
        <v>7381.7719093964452</v>
      </c>
      <c r="AY12" s="26">
        <f>+AH12/($J12+$K12*VLOOKUP('Factores e Hitos'!$B$87,Area_no_techada,HLOOKUP($B12,Inmueble,2,FALSE),FALSE))</f>
        <v>7565.4976272005451</v>
      </c>
      <c r="AZ12" s="26">
        <f>+AI12/($J12+$K12*VLOOKUP('Factores e Hitos'!$B$87,Area_no_techada,HLOOKUP($B12,Inmueble,2,FALSE),FALSE))</f>
        <v>7754.680544543382</v>
      </c>
      <c r="BA12" s="26">
        <f>+AJ12/($J12+$K12*VLOOKUP('Factores e Hitos'!$B$87,Area_no_techada,HLOOKUP($B12,Inmueble,2,FALSE),FALSE))</f>
        <v>7949.3206614249539</v>
      </c>
      <c r="BB12" s="17" t="str">
        <f>_xlfn.XLOOKUP(C12,Hoja7!J:J,Hoja7!Q:Q,"N/H",0)</f>
        <v>Disponible</v>
      </c>
      <c r="BC12" s="17" t="b">
        <f t="shared" si="8"/>
        <v>1</v>
      </c>
    </row>
    <row r="13" spans="1:55" s="17" customFormat="1">
      <c r="A13" s="17" t="s">
        <v>161</v>
      </c>
      <c r="B13" s="21" t="s">
        <v>2</v>
      </c>
      <c r="C13" s="21" t="s">
        <v>471</v>
      </c>
      <c r="D13" s="21">
        <v>203</v>
      </c>
      <c r="E13" s="426" t="s">
        <v>24</v>
      </c>
      <c r="F13" s="426" t="s">
        <v>42</v>
      </c>
      <c r="G13" s="21" t="s">
        <v>49</v>
      </c>
      <c r="H13" s="426" t="s">
        <v>52</v>
      </c>
      <c r="I13" s="21">
        <v>2</v>
      </c>
      <c r="J13" s="298">
        <v>52.57</v>
      </c>
      <c r="K13" s="298">
        <v>6.19</v>
      </c>
      <c r="M13" s="24">
        <f t="shared" si="0"/>
        <v>0</v>
      </c>
      <c r="N13" s="24">
        <f t="shared" si="1"/>
        <v>0</v>
      </c>
      <c r="O13" s="24">
        <f t="shared" si="2"/>
        <v>0</v>
      </c>
      <c r="P13" s="24">
        <f t="shared" si="3"/>
        <v>0</v>
      </c>
      <c r="Q13" s="24">
        <f t="shared" si="4"/>
        <v>2.5714285714285714E-2</v>
      </c>
      <c r="R13" s="25"/>
      <c r="S13" s="24">
        <f t="shared" si="5"/>
        <v>2.5000000000000001E-2</v>
      </c>
      <c r="T13" s="24">
        <f t="shared" si="5"/>
        <v>0.03</v>
      </c>
      <c r="U13" s="24">
        <f t="shared" si="5"/>
        <v>0.03</v>
      </c>
      <c r="V13" s="24">
        <f t="shared" si="5"/>
        <v>2.5000000000000001E-2</v>
      </c>
      <c r="W13" s="24">
        <f t="shared" si="5"/>
        <v>2.5000000000000001E-2</v>
      </c>
      <c r="X13" s="24">
        <f t="shared" si="5"/>
        <v>2.5000000000000001E-2</v>
      </c>
      <c r="Y13" s="24">
        <f t="shared" si="5"/>
        <v>2.5000000000000001E-2</v>
      </c>
      <c r="Z13" s="24">
        <f t="shared" si="5"/>
        <v>2.5000000000000001E-2</v>
      </c>
      <c r="AA13" s="25"/>
      <c r="AB13" s="26">
        <f>MROUND(VLOOKUP('Factores e Hitos'!$B$7,Precio_Base,HLOOKUP($B13,Inmueble,2,FALSE),FALSE)*(1+$M13)*(1+$N13)*(1+$O13)*(1+$P13)*(1+$Q13)*($J13+$K13*VLOOKUP('Factores e Hitos'!$B$87,Area_no_techada,HLOOKUP($B13,Inmueble,2,FALSE),FALSE)),VLOOKUP('Factores e Hitos'!$B$85,Redondear_Multiplo,HLOOKUP($B13,Inmueble,2,FALSE),FALSE))</f>
        <v>353000</v>
      </c>
      <c r="AC13" s="26">
        <f>MROUND(VLOOKUP('Factores e Hitos'!$B$7,Precio_Base,HLOOKUP($B13,Inmueble,2,FALSE),FALSE)*(1+$M13)*(1+$N13)*(1+$O13)*(1+$P13)*(1+$Q13)*($J13+$K13*VLOOKUP('Factores e Hitos'!$B$87,Area_no_techada,HLOOKUP($B13,Inmueble,2,FALSE),FALSE))*(1+$S13),VLOOKUP('Factores e Hitos'!$B$85,Redondear_Multiplo,HLOOKUP($B13,Inmueble,2,FALSE),FALSE))</f>
        <v>361800</v>
      </c>
      <c r="AD13" s="26">
        <f>MROUND(VLOOKUP('Factores e Hitos'!$B$7,Precio_Base,HLOOKUP($B13,Inmueble,2,FALSE),FALSE)*(1+$M13)*(1+$N13)*(1+$O13)*(1+$P13)*(1+$Q13)*($J13+$K13*VLOOKUP('Factores e Hitos'!$B$87,Area_no_techada,HLOOKUP($B13,Inmueble,2,FALSE),FALSE))*(1+$S13)*(1+$T13),VLOOKUP('Factores e Hitos'!$B$85,Redondear_Multiplo,HLOOKUP($B13,Inmueble,2,FALSE),FALSE))</f>
        <v>372600</v>
      </c>
      <c r="AE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Hitos'!$B$87,Area_no_techada,HLOOKUP($B13,Inmueble,2,FALSE),FALSE))*(1+$S13)*(1+$T13)*(1+$U13),VLOOKUP('Factores e Hitos'!$B$85,Redondear_Multiplo,HLOOKUP($B13,Inmueble,2,FALSE),FALSE))</f>
        <v>383800</v>
      </c>
      <c r="AF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Hitos'!$B$87,Area_no_techada,HLOOKUP($B13,Inmueble,2,FALSE),FALSE))*(1+$S13)*(1+$T13)*(1+$U13)*(1+$V13),VLOOKUP('Factores e Hitos'!$B$85,Redondear_Multiplo,HLOOKUP($B13,Inmueble,2,FALSE),FALSE))</f>
        <v>393400</v>
      </c>
      <c r="AG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Hitos'!$B$87,Area_no_techada,HLOOKUP($B13,Inmueble,2,FALSE),FALSE))*(1+$S13)*(1+$T13)*(1+$U13)*(1+$V13)*(1+$W13),VLOOKUP('Factores e Hitos'!$B$85,Redondear_Multiplo,HLOOKUP($B13,Inmueble,2,FALSE),FALSE))</f>
        <v>403200</v>
      </c>
      <c r="AH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Hitos'!$B$87,Area_no_techada,HLOOKUP($B13,Inmueble,2,FALSE),FALSE))*(1+$S13)*(1+$T13)*(1+$U13)*(1+$V13)*(1+$W13)*(1+$X13),VLOOKUP('Factores e Hitos'!$B$85,Redondear_Multiplo,HLOOKUP($B13,Inmueble,2,FALSE),FALSE))</f>
        <v>413300</v>
      </c>
      <c r="AI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Hitos'!$B$87,Area_no_techada,HLOOKUP($B13,Inmueble,2,FALSE),FALSE))*(1+$S13)*(1+$T13)*(1+$U13)*(1+$V13)*(1+$W13)*(1+$X13)*(1+$Y13),VLOOKUP('Factores e Hitos'!$B$85,Redondear_Multiplo,HLOOKUP($B13,Inmueble,2,FALSE),FALSE))</f>
        <v>423700</v>
      </c>
      <c r="AJ13" s="26">
        <f>MROUND(VLOOKUP('Factores e Hitos'!$B$7,Precio_Base,HLOOKUP($B13,Inmueble,2,FALSE),FALSE)*(1+$M13)*(1+$N13)*(1+$O13)*(1+$P13)*(1+$Q13)*($J13+$K13*VLOOKUP('Factores e Hitos'!$B$87,Area_no_techada,HLOOKUP($B13,Inmueble,2,FALSE),FALSE))*(1+$S13)*(1+$T13)*(1+$U13)*(1+$V13)*(1+$W13)*(1+$X13)*(1+$Y13)*(1+$Z13),VLOOKUP('Factores e Hitos'!$B$85,Redondear_Multiplo,HLOOKUP($B13,Inmueble,2,FALSE),FALSE))</f>
        <v>434200</v>
      </c>
      <c r="AK13" s="25"/>
      <c r="AL13" s="16" t="str">
        <f t="shared" si="6"/>
        <v>Disponible</v>
      </c>
      <c r="AM13" s="16"/>
      <c r="AN13" s="518"/>
      <c r="AO13" s="25"/>
      <c r="AP13" s="26">
        <f>$AB$13</f>
        <v>353000</v>
      </c>
      <c r="AQ13" s="33">
        <f t="shared" si="7"/>
        <v>6461.2568639414276</v>
      </c>
      <c r="AR13" s="25"/>
      <c r="AS13" s="26">
        <f>+AB13/($J13+$K13*VLOOKUP('Factores e Hitos'!$B$87,Area_no_techada,HLOOKUP($B13,Inmueble,2,FALSE),FALSE))</f>
        <v>6461.2812662178385</v>
      </c>
      <c r="AT13" s="26">
        <f>+AC13/($J13+$K13*VLOOKUP('Factores e Hitos'!$B$87,Area_no_techada,HLOOKUP($B13,Inmueble,2,FALSE),FALSE))</f>
        <v>6622.3557000498977</v>
      </c>
      <c r="AU13" s="26">
        <f>+AD13/($J13+$K13*VLOOKUP('Factores e Hitos'!$B$87,Area_no_techada,HLOOKUP($B13,Inmueble,2,FALSE),FALSE))</f>
        <v>6820.0379597528799</v>
      </c>
      <c r="AV13" s="26">
        <f>+AE13/($J13+$K13*VLOOKUP('Factores e Hitos'!$B$87,Area_no_techada,HLOOKUP($B13,Inmueble,2,FALSE),FALSE))</f>
        <v>7025.041784630047</v>
      </c>
      <c r="AW13" s="26">
        <f>+AF13/($J13+$K13*VLOOKUP('Factores e Hitos'!$B$87,Area_no_techada,HLOOKUP($B13,Inmueble,2,FALSE),FALSE))</f>
        <v>7200.7593488104749</v>
      </c>
      <c r="AX13" s="26">
        <f>+AG13/($J13+$K13*VLOOKUP('Factores e Hitos'!$B$87,Area_no_techada,HLOOKUP($B13,Inmueble,2,FALSE),FALSE))</f>
        <v>7380.1376955779961</v>
      </c>
      <c r="AY13" s="26">
        <f>+AH13/($J13+$K13*VLOOKUP('Factores e Hitos'!$B$87,Area_no_techada,HLOOKUP($B13,Inmueble,2,FALSE),FALSE))</f>
        <v>7565.0072162261549</v>
      </c>
      <c r="AZ13" s="26">
        <f>+AI13/($J13+$K13*VLOOKUP('Factores e Hitos'!$B$87,Area_no_techada,HLOOKUP($B13,Inmueble,2,FALSE),FALSE))</f>
        <v>7755.3679107549524</v>
      </c>
      <c r="BA13" s="26">
        <f>+AJ13/($J13+$K13*VLOOKUP('Factores e Hitos'!$B$87,Area_no_techada,HLOOKUP($B13,Inmueble,2,FALSE),FALSE))</f>
        <v>7947.5589965772961</v>
      </c>
      <c r="BB13" s="17" t="str">
        <f>_xlfn.XLOOKUP(C13,Hoja7!J:J,Hoja7!Q:Q,"N/H",0)</f>
        <v>Disponible</v>
      </c>
      <c r="BC13" s="17" t="b">
        <f t="shared" si="8"/>
        <v>1</v>
      </c>
    </row>
    <row r="14" spans="1:55" s="17" customFormat="1">
      <c r="A14" s="17" t="s">
        <v>161</v>
      </c>
      <c r="B14" s="21" t="s">
        <v>2</v>
      </c>
      <c r="C14" s="21" t="s">
        <v>472</v>
      </c>
      <c r="D14" s="21">
        <v>204</v>
      </c>
      <c r="E14" s="524" t="s">
        <v>24</v>
      </c>
      <c r="F14" s="426" t="s">
        <v>30</v>
      </c>
      <c r="G14" s="21" t="s">
        <v>49</v>
      </c>
      <c r="H14" s="426" t="s">
        <v>52</v>
      </c>
      <c r="I14" s="21">
        <v>2</v>
      </c>
      <c r="J14" s="298">
        <v>60.03</v>
      </c>
      <c r="K14" s="298"/>
      <c r="M14" s="24">
        <f t="shared" si="0"/>
        <v>0</v>
      </c>
      <c r="N14" s="24">
        <f t="shared" si="1"/>
        <v>-0.02</v>
      </c>
      <c r="O14" s="24">
        <f t="shared" si="2"/>
        <v>0</v>
      </c>
      <c r="P14" s="24">
        <f t="shared" si="3"/>
        <v>0</v>
      </c>
      <c r="Q14" s="24">
        <f t="shared" si="4"/>
        <v>2.5714285714285714E-2</v>
      </c>
      <c r="R14" s="25"/>
      <c r="S14" s="24">
        <f t="shared" si="5"/>
        <v>2.5000000000000001E-2</v>
      </c>
      <c r="T14" s="24">
        <f t="shared" si="5"/>
        <v>0.03</v>
      </c>
      <c r="U14" s="24">
        <f t="shared" si="5"/>
        <v>0.03</v>
      </c>
      <c r="V14" s="24">
        <f t="shared" si="5"/>
        <v>2.5000000000000001E-2</v>
      </c>
      <c r="W14" s="24">
        <f t="shared" si="5"/>
        <v>2.5000000000000001E-2</v>
      </c>
      <c r="X14" s="24">
        <f t="shared" si="5"/>
        <v>2.5000000000000001E-2</v>
      </c>
      <c r="Y14" s="24">
        <f t="shared" si="5"/>
        <v>2.5000000000000001E-2</v>
      </c>
      <c r="Z14" s="24">
        <f t="shared" si="5"/>
        <v>2.5000000000000001E-2</v>
      </c>
      <c r="AA14" s="25"/>
      <c r="AB14" s="26">
        <f>MROUND(VLOOKUP('Factores e Hitos'!$B$7,Precio_Base,HLOOKUP($B14,Inmueble,2,FALSE),FALSE)*(1+$M14)*(1+$N14)*(1+$O14)*(1+$P14)*(1+$Q14)*($J14+$K14*VLOOKUP('Factores e Hitos'!$B$87,Area_no_techada,HLOOKUP($B14,Inmueble,2,FALSE),FALSE)),VLOOKUP('Factores e Hitos'!$B$85,Redondear_Multiplo,HLOOKUP($B14,Inmueble,2,FALSE),FALSE))</f>
        <v>380100</v>
      </c>
      <c r="AC14" s="26">
        <f>MROUND(VLOOKUP('Factores e Hitos'!$B$7,Precio_Base,HLOOKUP($B14,Inmueble,2,FALSE),FALSE)*(1+$M14)*(1+$N14)*(1+$O14)*(1+$P14)*(1+$Q14)*($J14+$K14*VLOOKUP('Factores e Hitos'!$B$87,Area_no_techada,HLOOKUP($B14,Inmueble,2,FALSE),FALSE))*(1+$S14),VLOOKUP('Factores e Hitos'!$B$85,Redondear_Multiplo,HLOOKUP($B14,Inmueble,2,FALSE),FALSE))</f>
        <v>389600</v>
      </c>
      <c r="AD14" s="26">
        <f>MROUND(VLOOKUP('Factores e Hitos'!$B$7,Precio_Base,HLOOKUP($B14,Inmueble,2,FALSE),FALSE)*(1+$M14)*(1+$N14)*(1+$O14)*(1+$P14)*(1+$Q14)*($J14+$K14*VLOOKUP('Factores e Hitos'!$B$87,Area_no_techada,HLOOKUP($B14,Inmueble,2,FALSE),FALSE))*(1+$S14)*(1+$T14),VLOOKUP('Factores e Hitos'!$B$85,Redondear_Multiplo,HLOOKUP($B14,Inmueble,2,FALSE),FALSE))</f>
        <v>401300</v>
      </c>
      <c r="AE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Hitos'!$B$87,Area_no_techada,HLOOKUP($B14,Inmueble,2,FALSE),FALSE))*(1+$S14)*(1+$T14)*(1+$U14),VLOOKUP('Factores e Hitos'!$B$85,Redondear_Multiplo,HLOOKUP($B14,Inmueble,2,FALSE),FALSE))</f>
        <v>413300</v>
      </c>
      <c r="AF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Hitos'!$B$87,Area_no_techada,HLOOKUP($B14,Inmueble,2,FALSE),FALSE))*(1+$S14)*(1+$T14)*(1+$U14)*(1+$V14),VLOOKUP('Factores e Hitos'!$B$85,Redondear_Multiplo,HLOOKUP($B14,Inmueble,2,FALSE),FALSE))</f>
        <v>423600</v>
      </c>
      <c r="AG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Hitos'!$B$87,Area_no_techada,HLOOKUP($B14,Inmueble,2,FALSE),FALSE))*(1+$S14)*(1+$T14)*(1+$U14)*(1+$V14)*(1+$W14),VLOOKUP('Factores e Hitos'!$B$85,Redondear_Multiplo,HLOOKUP($B14,Inmueble,2,FALSE),FALSE))</f>
        <v>434200</v>
      </c>
      <c r="AH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Hitos'!$B$87,Area_no_techada,HLOOKUP($B14,Inmueble,2,FALSE),FALSE))*(1+$S14)*(1+$T14)*(1+$U14)*(1+$V14)*(1+$W14)*(1+$X14),VLOOKUP('Factores e Hitos'!$B$85,Redondear_Multiplo,HLOOKUP($B14,Inmueble,2,FALSE),FALSE))</f>
        <v>445100</v>
      </c>
      <c r="AI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Hitos'!$B$87,Area_no_techada,HLOOKUP($B14,Inmueble,2,FALSE),FALSE))*(1+$S14)*(1+$T14)*(1+$U14)*(1+$V14)*(1+$W14)*(1+$X14)*(1+$Y14),VLOOKUP('Factores e Hitos'!$B$85,Redondear_Multiplo,HLOOKUP($B14,Inmueble,2,FALSE),FALSE))</f>
        <v>456200</v>
      </c>
      <c r="AJ14" s="26">
        <f>MROUND(VLOOKUP('Factores e Hitos'!$B$7,Precio_Base,HLOOKUP($B14,Inmueble,2,FALSE),FALSE)*(1+$M14)*(1+$N14)*(1+$O14)*(1+$P14)*(1+$Q14)*($J14+$K14*VLOOKUP('Factores e Hitos'!$B$87,Area_no_techada,HLOOKUP($B14,Inmueble,2,FALSE),FALSE))*(1+$S14)*(1+$T14)*(1+$U14)*(1+$V14)*(1+$W14)*(1+$X14)*(1+$Y14)*(1+$Z14),VLOOKUP('Factores e Hitos'!$B$85,Redondear_Multiplo,HLOOKUP($B14,Inmueble,2,FALSE),FALSE))</f>
        <v>467600</v>
      </c>
      <c r="AK14" s="25"/>
      <c r="AL14" s="16" t="str">
        <f t="shared" si="6"/>
        <v>Disponible</v>
      </c>
      <c r="AM14" s="16"/>
      <c r="AN14" s="518"/>
      <c r="AO14" s="25"/>
      <c r="AP14" s="26">
        <f>$AF$14</f>
        <v>423600</v>
      </c>
      <c r="AQ14" s="33">
        <f t="shared" si="7"/>
        <v>7056.4717641179413</v>
      </c>
      <c r="AR14" s="25"/>
      <c r="AS14" s="26">
        <f>+AB14/($J14+$K14*VLOOKUP('Factores e Hitos'!$B$87,Area_no_techada,HLOOKUP($B14,Inmueble,2,FALSE),FALSE))</f>
        <v>6331.8340829585204</v>
      </c>
      <c r="AT14" s="26">
        <f>+AC14/($J14+$K14*VLOOKUP('Factores e Hitos'!$B$87,Area_no_techada,HLOOKUP($B14,Inmueble,2,FALSE),FALSE))</f>
        <v>6490.0882891887386</v>
      </c>
      <c r="AU14" s="26">
        <f>+AD14/($J14+$K14*VLOOKUP('Factores e Hitos'!$B$87,Area_no_techada,HLOOKUP($B14,Inmueble,2,FALSE),FALSE))</f>
        <v>6684.9908379143762</v>
      </c>
      <c r="AV14" s="26">
        <f>+AE14/($J14+$K14*VLOOKUP('Factores e Hitos'!$B$87,Area_no_techada,HLOOKUP($B14,Inmueble,2,FALSE),FALSE))</f>
        <v>6884.8908878893881</v>
      </c>
      <c r="AW14" s="26">
        <f>+AF14/($J14+$K14*VLOOKUP('Factores e Hitos'!$B$87,Area_no_techada,HLOOKUP($B14,Inmueble,2,FALSE),FALSE))</f>
        <v>7056.4717641179413</v>
      </c>
      <c r="AX14" s="26">
        <f>+AG14/($J14+$K14*VLOOKUP('Factores e Hitos'!$B$87,Area_no_techada,HLOOKUP($B14,Inmueble,2,FALSE),FALSE))</f>
        <v>7233.0501415958688</v>
      </c>
      <c r="AY14" s="26">
        <f>+AH14/($J14+$K14*VLOOKUP('Factores e Hitos'!$B$87,Area_no_techada,HLOOKUP($B14,Inmueble,2,FALSE),FALSE))</f>
        <v>7414.6260203231714</v>
      </c>
      <c r="AZ14" s="26">
        <f>+AI14/($J14+$K14*VLOOKUP('Factores e Hitos'!$B$87,Area_no_techada,HLOOKUP($B14,Inmueble,2,FALSE),FALSE))</f>
        <v>7599.5335665500579</v>
      </c>
      <c r="BA14" s="26">
        <f>+AJ14/($J14+$K14*VLOOKUP('Factores e Hitos'!$B$87,Area_no_techada,HLOOKUP($B14,Inmueble,2,FALSE),FALSE))</f>
        <v>7789.4386140263205</v>
      </c>
      <c r="BB14" s="17" t="str">
        <f>_xlfn.XLOOKUP(C14,Hoja7!J:J,Hoja7!Q:Q,"N/H",0)</f>
        <v>Disponible</v>
      </c>
      <c r="BC14" s="17" t="b">
        <f t="shared" si="8"/>
        <v>1</v>
      </c>
    </row>
    <row r="15" spans="1:55" s="17" customFormat="1">
      <c r="A15" s="17" t="s">
        <v>161</v>
      </c>
      <c r="B15" s="21" t="s">
        <v>2</v>
      </c>
      <c r="C15" s="21" t="s">
        <v>474</v>
      </c>
      <c r="D15" s="21">
        <v>205</v>
      </c>
      <c r="E15" s="524" t="s">
        <v>25</v>
      </c>
      <c r="F15" s="426" t="s">
        <v>31</v>
      </c>
      <c r="G15" s="21" t="s">
        <v>49</v>
      </c>
      <c r="H15" s="426" t="s">
        <v>53</v>
      </c>
      <c r="I15" s="21">
        <v>2</v>
      </c>
      <c r="J15" s="298">
        <v>69.319999999999993</v>
      </c>
      <c r="K15" s="298"/>
      <c r="M15" s="24">
        <f t="shared" si="0"/>
        <v>-0.01</v>
      </c>
      <c r="N15" s="24">
        <f t="shared" si="1"/>
        <v>0.02</v>
      </c>
      <c r="O15" s="24">
        <f t="shared" si="2"/>
        <v>0</v>
      </c>
      <c r="P15" s="24">
        <f t="shared" si="3"/>
        <v>0.02</v>
      </c>
      <c r="Q15" s="24">
        <f t="shared" si="4"/>
        <v>2.5714285714285714E-2</v>
      </c>
      <c r="R15" s="25"/>
      <c r="S15" s="24">
        <f t="shared" si="5"/>
        <v>2.5000000000000001E-2</v>
      </c>
      <c r="T15" s="24">
        <f t="shared" si="5"/>
        <v>0.03</v>
      </c>
      <c r="U15" s="24">
        <f t="shared" si="5"/>
        <v>0.03</v>
      </c>
      <c r="V15" s="24">
        <f t="shared" si="5"/>
        <v>2.5000000000000001E-2</v>
      </c>
      <c r="W15" s="24">
        <f t="shared" si="5"/>
        <v>2.5000000000000001E-2</v>
      </c>
      <c r="X15" s="24">
        <f t="shared" si="5"/>
        <v>2.5000000000000001E-2</v>
      </c>
      <c r="Y15" s="24">
        <f t="shared" si="5"/>
        <v>2.5000000000000001E-2</v>
      </c>
      <c r="Z15" s="24">
        <f t="shared" si="5"/>
        <v>2.5000000000000001E-2</v>
      </c>
      <c r="AA15" s="25"/>
      <c r="AB15" s="26">
        <f>MROUND(VLOOKUP('Factores e Hitos'!$B$7,Precio_Base,HLOOKUP($B15,Inmueble,2,FALSE),FALSE)*(1+$M15)*(1+$N15)*(1+$O15)*(1+$P15)*(1+$Q15)*($J15+$K15*VLOOKUP('Factores e Hitos'!$B$87,Area_no_techada,HLOOKUP($B15,Inmueble,2,FALSE),FALSE)),VLOOKUP('Factores e Hitos'!$B$85,Redondear_Multiplo,HLOOKUP($B15,Inmueble,2,FALSE),FALSE))</f>
        <v>461300</v>
      </c>
      <c r="AC15" s="26">
        <f>MROUND(VLOOKUP('Factores e Hitos'!$B$7,Precio_Base,HLOOKUP($B15,Inmueble,2,FALSE),FALSE)*(1+$M15)*(1+$N15)*(1+$O15)*(1+$P15)*(1+$Q15)*($J15+$K15*VLOOKUP('Factores e Hitos'!$B$87,Area_no_techada,HLOOKUP($B15,Inmueble,2,FALSE),FALSE))*(1+$S15),VLOOKUP('Factores e Hitos'!$B$85,Redondear_Multiplo,HLOOKUP($B15,Inmueble,2,FALSE),FALSE))</f>
        <v>472800</v>
      </c>
      <c r="AD15" s="26">
        <f>MROUND(VLOOKUP('Factores e Hitos'!$B$7,Precio_Base,HLOOKUP($B15,Inmueble,2,FALSE),FALSE)*(1+$M15)*(1+$N15)*(1+$O15)*(1+$P15)*(1+$Q15)*($J15+$K15*VLOOKUP('Factores e Hitos'!$B$87,Area_no_techada,HLOOKUP($B15,Inmueble,2,FALSE),FALSE))*(1+$S15)*(1+$T15),VLOOKUP('Factores e Hitos'!$B$85,Redondear_Multiplo,HLOOKUP($B15,Inmueble,2,FALSE),FALSE))</f>
        <v>487000</v>
      </c>
      <c r="AE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Hitos'!$B$87,Area_no_techada,HLOOKUP($B15,Inmueble,2,FALSE),FALSE))*(1+$S15)*(1+$T15)*(1+$U15),VLOOKUP('Factores e Hitos'!$B$85,Redondear_Multiplo,HLOOKUP($B15,Inmueble,2,FALSE),FALSE))</f>
        <v>501600</v>
      </c>
      <c r="AF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Hitos'!$B$87,Area_no_techada,HLOOKUP($B15,Inmueble,2,FALSE),FALSE))*(1+$S15)*(1+$T15)*(1+$U15)*(1+$V15),VLOOKUP('Factores e Hitos'!$B$85,Redondear_Multiplo,HLOOKUP($B15,Inmueble,2,FALSE),FALSE))</f>
        <v>514100</v>
      </c>
      <c r="AG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Hitos'!$B$87,Area_no_techada,HLOOKUP($B15,Inmueble,2,FALSE),FALSE))*(1+$S15)*(1+$T15)*(1+$U15)*(1+$V15)*(1+$W15),VLOOKUP('Factores e Hitos'!$B$85,Redondear_Multiplo,HLOOKUP($B15,Inmueble,2,FALSE),FALSE))</f>
        <v>527000</v>
      </c>
      <c r="AH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Hitos'!$B$87,Area_no_techada,HLOOKUP($B15,Inmueble,2,FALSE),FALSE))*(1+$S15)*(1+$T15)*(1+$U15)*(1+$V15)*(1+$W15)*(1+$X15),VLOOKUP('Factores e Hitos'!$B$85,Redondear_Multiplo,HLOOKUP($B15,Inmueble,2,FALSE),FALSE))</f>
        <v>540200</v>
      </c>
      <c r="AI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Hitos'!$B$87,Area_no_techada,HLOOKUP($B15,Inmueble,2,FALSE),FALSE))*(1+$S15)*(1+$T15)*(1+$U15)*(1+$V15)*(1+$W15)*(1+$X15)*(1+$Y15),VLOOKUP('Factores e Hitos'!$B$85,Redondear_Multiplo,HLOOKUP($B15,Inmueble,2,FALSE),FALSE))</f>
        <v>553700</v>
      </c>
      <c r="AJ15" s="26">
        <f>MROUND(VLOOKUP('Factores e Hitos'!$B$7,Precio_Base,HLOOKUP($B15,Inmueble,2,FALSE),FALSE)*(1+$M15)*(1+$N15)*(1+$O15)*(1+$P15)*(1+$Q15)*($J15+$K15*VLOOKUP('Factores e Hitos'!$B$87,Area_no_techada,HLOOKUP($B15,Inmueble,2,FALSE),FALSE))*(1+$S15)*(1+$T15)*(1+$U15)*(1+$V15)*(1+$W15)*(1+$X15)*(1+$Y15)*(1+$Z15),VLOOKUP('Factores e Hitos'!$B$85,Redondear_Multiplo,HLOOKUP($B15,Inmueble,2,FALSE),FALSE))</f>
        <v>567500</v>
      </c>
      <c r="AK15" s="25"/>
      <c r="AL15" s="16" t="str">
        <f t="shared" si="6"/>
        <v>Disponible</v>
      </c>
      <c r="AM15" s="16"/>
      <c r="AN15" s="518"/>
      <c r="AO15" s="25"/>
      <c r="AP15" s="26">
        <f>$AF$15</f>
        <v>514100</v>
      </c>
      <c r="AQ15" s="33">
        <f t="shared" si="7"/>
        <v>7416.3300634737461</v>
      </c>
      <c r="AR15" s="25"/>
      <c r="AS15" s="26">
        <f>+AB15/($J15+$K15*VLOOKUP('Factores e Hitos'!$B$87,Area_no_techada,HLOOKUP($B15,Inmueble,2,FALSE),FALSE))</f>
        <v>6654.6451240623201</v>
      </c>
      <c r="AT15" s="26">
        <f>+AC15/($J15+$K15*VLOOKUP('Factores e Hitos'!$B$87,Area_no_techada,HLOOKUP($B15,Inmueble,2,FALSE),FALSE))</f>
        <v>6820.542412002309</v>
      </c>
      <c r="AU15" s="26">
        <f>+AD15/($J15+$K15*VLOOKUP('Factores e Hitos'!$B$87,Area_no_techada,HLOOKUP($B15,Inmueble,2,FALSE),FALSE))</f>
        <v>7025.3894979803817</v>
      </c>
      <c r="AV15" s="26">
        <f>+AE15/($J15+$K15*VLOOKUP('Factores e Hitos'!$B$87,Area_no_techada,HLOOKUP($B15,Inmueble,2,FALSE),FALSE))</f>
        <v>7236.0069244085407</v>
      </c>
      <c r="AW15" s="26">
        <f>+AF15/($J15+$K15*VLOOKUP('Factores e Hitos'!$B$87,Area_no_techada,HLOOKUP($B15,Inmueble,2,FALSE),FALSE))</f>
        <v>7416.3300634737461</v>
      </c>
      <c r="AX15" s="26">
        <f>+AG15/($J15+$K15*VLOOKUP('Factores e Hitos'!$B$87,Area_no_techada,HLOOKUP($B15,Inmueble,2,FALSE),FALSE))</f>
        <v>7602.4235429890368</v>
      </c>
      <c r="AY15" s="26">
        <f>+AH15/($J15+$K15*VLOOKUP('Factores e Hitos'!$B$87,Area_no_techada,HLOOKUP($B15,Inmueble,2,FALSE),FALSE))</f>
        <v>7792.8447778418931</v>
      </c>
      <c r="AZ15" s="26">
        <f>+AI15/($J15+$K15*VLOOKUP('Factores e Hitos'!$B$87,Area_no_techada,HLOOKUP($B15,Inmueble,2,FALSE),FALSE))</f>
        <v>7987.593768032315</v>
      </c>
      <c r="BA15" s="26">
        <f>+AJ15/($J15+$K15*VLOOKUP('Factores e Hitos'!$B$87,Area_no_techada,HLOOKUP($B15,Inmueble,2,FALSE),FALSE))</f>
        <v>8186.6705135603006</v>
      </c>
      <c r="BB15" s="17" t="str">
        <f>_xlfn.XLOOKUP(C15,Hoja7!J:J,Hoja7!Q:Q,"N/H",0)</f>
        <v>Disponible</v>
      </c>
      <c r="BC15" s="17" t="b">
        <f t="shared" si="8"/>
        <v>1</v>
      </c>
    </row>
    <row r="16" spans="1:55" s="17" customFormat="1">
      <c r="A16" s="17" t="s">
        <v>161</v>
      </c>
      <c r="B16" s="21" t="s">
        <v>2</v>
      </c>
      <c r="C16" s="21" t="s">
        <v>476</v>
      </c>
      <c r="D16" s="21">
        <v>206</v>
      </c>
      <c r="E16" s="426" t="s">
        <v>24</v>
      </c>
      <c r="F16" s="426" t="s">
        <v>32</v>
      </c>
      <c r="G16" s="21" t="s">
        <v>49</v>
      </c>
      <c r="H16" s="426" t="s">
        <v>53</v>
      </c>
      <c r="I16" s="21">
        <v>2</v>
      </c>
      <c r="J16" s="298">
        <v>54.03</v>
      </c>
      <c r="K16" s="298"/>
      <c r="M16" s="24">
        <f t="shared" si="0"/>
        <v>0</v>
      </c>
      <c r="N16" s="24">
        <f t="shared" si="1"/>
        <v>0</v>
      </c>
      <c r="O16" s="24">
        <f t="shared" si="2"/>
        <v>0</v>
      </c>
      <c r="P16" s="24">
        <f t="shared" si="3"/>
        <v>0.02</v>
      </c>
      <c r="Q16" s="24">
        <f t="shared" si="4"/>
        <v>2.5714285714285714E-2</v>
      </c>
      <c r="R16" s="25"/>
      <c r="S16" s="24">
        <f t="shared" ref="S16:Z25" si="9">+VLOOKUP(S$5,Hitos,HLOOKUP($B16,Inmueble,2,FALSE),FALSE)</f>
        <v>2.5000000000000001E-2</v>
      </c>
      <c r="T16" s="24">
        <f t="shared" si="9"/>
        <v>0.03</v>
      </c>
      <c r="U16" s="24">
        <f t="shared" si="9"/>
        <v>0.03</v>
      </c>
      <c r="V16" s="24">
        <f t="shared" si="9"/>
        <v>2.5000000000000001E-2</v>
      </c>
      <c r="W16" s="24">
        <f t="shared" si="9"/>
        <v>2.5000000000000001E-2</v>
      </c>
      <c r="X16" s="24">
        <f t="shared" si="9"/>
        <v>2.5000000000000001E-2</v>
      </c>
      <c r="Y16" s="24">
        <f t="shared" si="9"/>
        <v>2.5000000000000001E-2</v>
      </c>
      <c r="Z16" s="24">
        <f t="shared" si="9"/>
        <v>2.5000000000000001E-2</v>
      </c>
      <c r="AA16" s="25"/>
      <c r="AB16" s="26">
        <f>MROUND(VLOOKUP('Factores e Hitos'!$B$7,Precio_Base,HLOOKUP($B16,Inmueble,2,FALSE),FALSE)*(1+$M16)*(1+$N16)*(1+$O16)*(1+$P16)*(1+$Q16)*($J16+$K16*VLOOKUP('Factores e Hitos'!$B$87,Area_no_techada,HLOOKUP($B16,Inmueble,2,FALSE),FALSE)),VLOOKUP('Factores e Hitos'!$B$85,Redondear_Multiplo,HLOOKUP($B16,Inmueble,2,FALSE),FALSE))</f>
        <v>356000</v>
      </c>
      <c r="AC16" s="26">
        <f>MROUND(VLOOKUP('Factores e Hitos'!$B$7,Precio_Base,HLOOKUP($B16,Inmueble,2,FALSE),FALSE)*(1+$M16)*(1+$N16)*(1+$O16)*(1+$P16)*(1+$Q16)*($J16+$K16*VLOOKUP('Factores e Hitos'!$B$87,Area_no_techada,HLOOKUP($B16,Inmueble,2,FALSE),FALSE))*(1+$S16),VLOOKUP('Factores e Hitos'!$B$85,Redondear_Multiplo,HLOOKUP($B16,Inmueble,2,FALSE),FALSE))</f>
        <v>364900</v>
      </c>
      <c r="AD16" s="26">
        <f>MROUND(VLOOKUP('Factores e Hitos'!$B$7,Precio_Base,HLOOKUP($B16,Inmueble,2,FALSE),FALSE)*(1+$M16)*(1+$N16)*(1+$O16)*(1+$P16)*(1+$Q16)*($J16+$K16*VLOOKUP('Factores e Hitos'!$B$87,Area_no_techada,HLOOKUP($B16,Inmueble,2,FALSE),FALSE))*(1+$S16)*(1+$T16),VLOOKUP('Factores e Hitos'!$B$85,Redondear_Multiplo,HLOOKUP($B16,Inmueble,2,FALSE),FALSE))</f>
        <v>375900</v>
      </c>
      <c r="AE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Hitos'!$B$87,Area_no_techada,HLOOKUP($B16,Inmueble,2,FALSE),FALSE))*(1+$S16)*(1+$T16)*(1+$U16),VLOOKUP('Factores e Hitos'!$B$85,Redondear_Multiplo,HLOOKUP($B16,Inmueble,2,FALSE),FALSE))</f>
        <v>387200</v>
      </c>
      <c r="AF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Hitos'!$B$87,Area_no_techada,HLOOKUP($B16,Inmueble,2,FALSE),FALSE))*(1+$S16)*(1+$T16)*(1+$U16)*(1+$V16),VLOOKUP('Factores e Hitos'!$B$85,Redondear_Multiplo,HLOOKUP($B16,Inmueble,2,FALSE),FALSE))</f>
        <v>396800</v>
      </c>
      <c r="AG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Hitos'!$B$87,Area_no_techada,HLOOKUP($B16,Inmueble,2,FALSE),FALSE))*(1+$S16)*(1+$T16)*(1+$U16)*(1+$V16)*(1+$W16),VLOOKUP('Factores e Hitos'!$B$85,Redondear_Multiplo,HLOOKUP($B16,Inmueble,2,FALSE),FALSE))</f>
        <v>406800</v>
      </c>
      <c r="AH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Hitos'!$B$87,Area_no_techada,HLOOKUP($B16,Inmueble,2,FALSE),FALSE))*(1+$S16)*(1+$T16)*(1+$U16)*(1+$V16)*(1+$W16)*(1+$X16),VLOOKUP('Factores e Hitos'!$B$85,Redondear_Multiplo,HLOOKUP($B16,Inmueble,2,FALSE),FALSE))</f>
        <v>416900</v>
      </c>
      <c r="AI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Hitos'!$B$87,Area_no_techada,HLOOKUP($B16,Inmueble,2,FALSE),FALSE))*(1+$S16)*(1+$T16)*(1+$U16)*(1+$V16)*(1+$W16)*(1+$X16)*(1+$Y16),VLOOKUP('Factores e Hitos'!$B$85,Redondear_Multiplo,HLOOKUP($B16,Inmueble,2,FALSE),FALSE))</f>
        <v>427400</v>
      </c>
      <c r="AJ16" s="26">
        <f>MROUND(VLOOKUP('Factores e Hitos'!$B$7,Precio_Base,HLOOKUP($B16,Inmueble,2,FALSE),FALSE)*(1+$M16)*(1+$N16)*(1+$O16)*(1+$P16)*(1+$Q16)*($J16+$K16*VLOOKUP('Factores e Hitos'!$B$87,Area_no_techada,HLOOKUP($B16,Inmueble,2,FALSE),FALSE))*(1+$S16)*(1+$T16)*(1+$U16)*(1+$V16)*(1+$W16)*(1+$X16)*(1+$Y16)*(1+$Z16),VLOOKUP('Factores e Hitos'!$B$85,Redondear_Multiplo,HLOOKUP($B16,Inmueble,2,FALSE),FALSE))</f>
        <v>438000</v>
      </c>
      <c r="AK16" s="25"/>
      <c r="AL16" s="566" t="str">
        <f t="shared" si="6"/>
        <v>Vendido</v>
      </c>
      <c r="AM16" s="566" t="s">
        <v>626</v>
      </c>
      <c r="AN16" s="567">
        <v>350000</v>
      </c>
      <c r="AO16" s="25" t="s">
        <v>637</v>
      </c>
      <c r="AP16" s="26">
        <f>$AN$16</f>
        <v>350000</v>
      </c>
      <c r="AQ16" s="33">
        <f t="shared" si="7"/>
        <v>6477.8826577827131</v>
      </c>
      <c r="AR16" s="25"/>
      <c r="AS16" s="26">
        <f>+AB16/($J16+$K16*VLOOKUP('Factores e Hitos'!$B$87,Area_no_techada,HLOOKUP($B16,Inmueble,2,FALSE),FALSE))</f>
        <v>6588.9320747732736</v>
      </c>
      <c r="AT16" s="26">
        <f>+AC16/($J16+$K16*VLOOKUP('Factores e Hitos'!$B$87,Area_no_techada,HLOOKUP($B16,Inmueble,2,FALSE),FALSE))</f>
        <v>6753.6553766426059</v>
      </c>
      <c r="AU16" s="26">
        <f>+AD16/($J16+$K16*VLOOKUP('Factores e Hitos'!$B$87,Area_no_techada,HLOOKUP($B16,Inmueble,2,FALSE),FALSE))</f>
        <v>6957.245974458634</v>
      </c>
      <c r="AV16" s="26">
        <f>+AE16/($J16+$K16*VLOOKUP('Factores e Hitos'!$B$87,Area_no_techada,HLOOKUP($B16,Inmueble,2,FALSE),FALSE))</f>
        <v>7166.3890431241898</v>
      </c>
      <c r="AW16" s="26">
        <f>+AF16/($J16+$K16*VLOOKUP('Factores e Hitos'!$B$87,Area_no_techada,HLOOKUP($B16,Inmueble,2,FALSE),FALSE))</f>
        <v>7344.0681103090874</v>
      </c>
      <c r="AX16" s="26">
        <f>+AG16/($J16+$K16*VLOOKUP('Factores e Hitos'!$B$87,Area_no_techada,HLOOKUP($B16,Inmueble,2,FALSE),FALSE))</f>
        <v>7529.1504719600216</v>
      </c>
      <c r="AY16" s="26">
        <f>+AH16/($J16+$K16*VLOOKUP('Factores e Hitos'!$B$87,Area_no_techada,HLOOKUP($B16,Inmueble,2,FALSE),FALSE))</f>
        <v>7716.0836572274657</v>
      </c>
      <c r="AZ16" s="26">
        <f>+AI16/($J16+$K16*VLOOKUP('Factores e Hitos'!$B$87,Area_no_techada,HLOOKUP($B16,Inmueble,2,FALSE),FALSE))</f>
        <v>7910.4201369609473</v>
      </c>
      <c r="BA16" s="26">
        <f>+AJ16/($J16+$K16*VLOOKUP('Factores e Hitos'!$B$87,Area_no_techada,HLOOKUP($B16,Inmueble,2,FALSE),FALSE))</f>
        <v>8106.6074403109378</v>
      </c>
      <c r="BB16" s="17" t="str">
        <f>_xlfn.XLOOKUP(C16,Hoja7!J:J,Hoja7!Q:Q,"N/H",0)</f>
        <v>Disponible</v>
      </c>
      <c r="BC16" s="17" t="b">
        <f t="shared" si="8"/>
        <v>0</v>
      </c>
    </row>
    <row r="17" spans="1:55" s="17" customFormat="1">
      <c r="A17" s="17" t="s">
        <v>161</v>
      </c>
      <c r="B17" s="21" t="s">
        <v>2</v>
      </c>
      <c r="C17" s="21" t="s">
        <v>478</v>
      </c>
      <c r="D17" s="21">
        <v>207</v>
      </c>
      <c r="E17" s="524" t="s">
        <v>23</v>
      </c>
      <c r="F17" s="426" t="s">
        <v>33</v>
      </c>
      <c r="G17" s="21" t="s">
        <v>49</v>
      </c>
      <c r="H17" s="426" t="s">
        <v>53</v>
      </c>
      <c r="I17" s="21">
        <v>2</v>
      </c>
      <c r="J17" s="298">
        <v>37.049999999999997</v>
      </c>
      <c r="K17" s="298"/>
      <c r="M17" s="24">
        <f t="shared" si="0"/>
        <v>6.2799999999999995E-2</v>
      </c>
      <c r="N17" s="24">
        <f t="shared" si="1"/>
        <v>-0.02</v>
      </c>
      <c r="O17" s="24">
        <f t="shared" si="2"/>
        <v>0</v>
      </c>
      <c r="P17" s="24">
        <f t="shared" si="3"/>
        <v>0.02</v>
      </c>
      <c r="Q17" s="24">
        <f t="shared" si="4"/>
        <v>2.5714285714285714E-2</v>
      </c>
      <c r="R17" s="25"/>
      <c r="S17" s="24">
        <f t="shared" si="9"/>
        <v>2.5000000000000001E-2</v>
      </c>
      <c r="T17" s="24">
        <f t="shared" si="9"/>
        <v>0.03</v>
      </c>
      <c r="U17" s="24">
        <f t="shared" si="9"/>
        <v>0.03</v>
      </c>
      <c r="V17" s="24">
        <f t="shared" si="9"/>
        <v>2.5000000000000001E-2</v>
      </c>
      <c r="W17" s="24">
        <f t="shared" si="9"/>
        <v>2.5000000000000001E-2</v>
      </c>
      <c r="X17" s="24">
        <f t="shared" si="9"/>
        <v>2.5000000000000001E-2</v>
      </c>
      <c r="Y17" s="24">
        <f t="shared" si="9"/>
        <v>2.5000000000000001E-2</v>
      </c>
      <c r="Z17" s="24">
        <f t="shared" si="9"/>
        <v>2.5000000000000001E-2</v>
      </c>
      <c r="AA17" s="25"/>
      <c r="AB17" s="26">
        <f>MROUND(VLOOKUP('Factores e Hitos'!$B$7,Precio_Base,HLOOKUP($B17,Inmueble,2,FALSE),FALSE)*(1+$M17)*(1+$N17)*(1+$O17)*(1+$P17)*(1+$Q17)*($J17+$K17*VLOOKUP('Factores e Hitos'!$B$87,Area_no_techada,HLOOKUP($B17,Inmueble,2,FALSE),FALSE)),VLOOKUP('Factores e Hitos'!$B$85,Redondear_Multiplo,HLOOKUP($B17,Inmueble,2,FALSE),FALSE))</f>
        <v>254300</v>
      </c>
      <c r="AC17" s="26">
        <f>MROUND(VLOOKUP('Factores e Hitos'!$B$7,Precio_Base,HLOOKUP($B17,Inmueble,2,FALSE),FALSE)*(1+$M17)*(1+$N17)*(1+$O17)*(1+$P17)*(1+$Q17)*($J17+$K17*VLOOKUP('Factores e Hitos'!$B$87,Area_no_techada,HLOOKUP($B17,Inmueble,2,FALSE),FALSE))*(1+$S17),VLOOKUP('Factores e Hitos'!$B$85,Redondear_Multiplo,HLOOKUP($B17,Inmueble,2,FALSE),FALSE))</f>
        <v>260600</v>
      </c>
      <c r="AD17" s="26">
        <f>MROUND(VLOOKUP('Factores e Hitos'!$B$7,Precio_Base,HLOOKUP($B17,Inmueble,2,FALSE),FALSE)*(1+$M17)*(1+$N17)*(1+$O17)*(1+$P17)*(1+$Q17)*($J17+$K17*VLOOKUP('Factores e Hitos'!$B$87,Area_no_techada,HLOOKUP($B17,Inmueble,2,FALSE),FALSE))*(1+$S17)*(1+$T17),VLOOKUP('Factores e Hitos'!$B$85,Redondear_Multiplo,HLOOKUP($B17,Inmueble,2,FALSE),FALSE))</f>
        <v>268500</v>
      </c>
      <c r="AE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Hitos'!$B$87,Area_no_techada,HLOOKUP($B17,Inmueble,2,FALSE),FALSE))*(1+$S17)*(1+$T17)*(1+$U17),VLOOKUP('Factores e Hitos'!$B$85,Redondear_Multiplo,HLOOKUP($B17,Inmueble,2,FALSE),FALSE))</f>
        <v>276500</v>
      </c>
      <c r="AF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Hitos'!$B$87,Area_no_techada,HLOOKUP($B17,Inmueble,2,FALSE),FALSE))*(1+$S17)*(1+$T17)*(1+$U17)*(1+$V17),VLOOKUP('Factores e Hitos'!$B$85,Redondear_Multiplo,HLOOKUP($B17,Inmueble,2,FALSE),FALSE))</f>
        <v>283400</v>
      </c>
      <c r="AG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Hitos'!$B$87,Area_no_techada,HLOOKUP($B17,Inmueble,2,FALSE),FALSE))*(1+$S17)*(1+$T17)*(1+$U17)*(1+$V17)*(1+$W17),VLOOKUP('Factores e Hitos'!$B$85,Redondear_Multiplo,HLOOKUP($B17,Inmueble,2,FALSE),FALSE))</f>
        <v>290500</v>
      </c>
      <c r="AH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Hitos'!$B$87,Area_no_techada,HLOOKUP($B17,Inmueble,2,FALSE),FALSE))*(1+$S17)*(1+$T17)*(1+$U17)*(1+$V17)*(1+$W17)*(1+$X17),VLOOKUP('Factores e Hitos'!$B$85,Redondear_Multiplo,HLOOKUP($B17,Inmueble,2,FALSE),FALSE))</f>
        <v>297800</v>
      </c>
      <c r="AI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Hitos'!$B$87,Area_no_techada,HLOOKUP($B17,Inmueble,2,FALSE),FALSE))*(1+$S17)*(1+$T17)*(1+$U17)*(1+$V17)*(1+$W17)*(1+$X17)*(1+$Y17),VLOOKUP('Factores e Hitos'!$B$85,Redondear_Multiplo,HLOOKUP($B17,Inmueble,2,FALSE),FALSE))</f>
        <v>305200</v>
      </c>
      <c r="AJ17" s="26">
        <f>MROUND(VLOOKUP('Factores e Hitos'!$B$7,Precio_Base,HLOOKUP($B17,Inmueble,2,FALSE),FALSE)*(1+$M17)*(1+$N17)*(1+$O17)*(1+$P17)*(1+$Q17)*($J17+$K17*VLOOKUP('Factores e Hitos'!$B$87,Area_no_techada,HLOOKUP($B17,Inmueble,2,FALSE),FALSE))*(1+$S17)*(1+$T17)*(1+$U17)*(1+$V17)*(1+$W17)*(1+$X17)*(1+$Y17)*(1+$Z17),VLOOKUP('Factores e Hitos'!$B$85,Redondear_Multiplo,HLOOKUP($B17,Inmueble,2,FALSE),FALSE))</f>
        <v>312900</v>
      </c>
      <c r="AK17" s="25"/>
      <c r="AL17" s="16" t="str">
        <f t="shared" si="6"/>
        <v>Disponible</v>
      </c>
      <c r="AM17" s="16"/>
      <c r="AN17" s="518"/>
      <c r="AO17" s="25"/>
      <c r="AP17" s="26">
        <f>$AF$17</f>
        <v>283400</v>
      </c>
      <c r="AQ17" s="33">
        <f t="shared" si="7"/>
        <v>7649.1228070175448</v>
      </c>
      <c r="AR17" s="25"/>
      <c r="AS17" s="26">
        <f>+AB17/($J17+$K17*VLOOKUP('Factores e Hitos'!$B$87,Area_no_techada,HLOOKUP($B17,Inmueble,2,FALSE),FALSE))</f>
        <v>6863.6977058029697</v>
      </c>
      <c r="AT17" s="26">
        <f>+AC17/($J17+$K17*VLOOKUP('Factores e Hitos'!$B$87,Area_no_techada,HLOOKUP($B17,Inmueble,2,FALSE),FALSE))</f>
        <v>7033.7381916329286</v>
      </c>
      <c r="AU17" s="26">
        <f>+AD17/($J17+$K17*VLOOKUP('Factores e Hitos'!$B$87,Area_no_techada,HLOOKUP($B17,Inmueble,2,FALSE),FALSE))</f>
        <v>7246.963562753037</v>
      </c>
      <c r="AV17" s="26">
        <f>+AE17/($J17+$K17*VLOOKUP('Factores e Hitos'!$B$87,Area_no_techada,HLOOKUP($B17,Inmueble,2,FALSE),FALSE))</f>
        <v>7462.8879892037794</v>
      </c>
      <c r="AW17" s="26">
        <f>+AF17/($J17+$K17*VLOOKUP('Factores e Hitos'!$B$87,Area_no_techada,HLOOKUP($B17,Inmueble,2,FALSE),FALSE))</f>
        <v>7649.1228070175448</v>
      </c>
      <c r="AX17" s="26">
        <f>+AG17/($J17+$K17*VLOOKUP('Factores e Hitos'!$B$87,Area_no_techada,HLOOKUP($B17,Inmueble,2,FALSE),FALSE))</f>
        <v>7840.7557354925784</v>
      </c>
      <c r="AY17" s="26">
        <f>+AH17/($J17+$K17*VLOOKUP('Factores e Hitos'!$B$87,Area_no_techada,HLOOKUP($B17,Inmueble,2,FALSE),FALSE))</f>
        <v>8037.7867746288803</v>
      </c>
      <c r="AZ17" s="26">
        <f>+AI17/($J17+$K17*VLOOKUP('Factores e Hitos'!$B$87,Area_no_techada,HLOOKUP($B17,Inmueble,2,FALSE),FALSE))</f>
        <v>8237.5168690958162</v>
      </c>
      <c r="BA17" s="26">
        <f>+AJ17/($J17+$K17*VLOOKUP('Factores e Hitos'!$B$87,Area_no_techada,HLOOKUP($B17,Inmueble,2,FALSE),FALSE))</f>
        <v>8445.3441295546563</v>
      </c>
      <c r="BB17" s="17" t="str">
        <f>_xlfn.XLOOKUP(C17,Hoja7!J:J,Hoja7!Q:Q,"N/H",0)</f>
        <v>Disponible</v>
      </c>
      <c r="BC17" s="17" t="b">
        <f t="shared" si="8"/>
        <v>1</v>
      </c>
    </row>
    <row r="18" spans="1:55" s="17" customFormat="1">
      <c r="A18" s="17" t="s">
        <v>161</v>
      </c>
      <c r="B18" s="21" t="s">
        <v>2</v>
      </c>
      <c r="C18" s="21" t="s">
        <v>480</v>
      </c>
      <c r="D18" s="21">
        <v>208</v>
      </c>
      <c r="E18" s="524" t="s">
        <v>24</v>
      </c>
      <c r="F18" s="426" t="s">
        <v>34</v>
      </c>
      <c r="G18" s="21" t="s">
        <v>49</v>
      </c>
      <c r="H18" s="426" t="s">
        <v>52</v>
      </c>
      <c r="I18" s="21">
        <v>2</v>
      </c>
      <c r="J18" s="298">
        <v>55.25</v>
      </c>
      <c r="K18" s="298"/>
      <c r="M18" s="24">
        <f t="shared" si="0"/>
        <v>0</v>
      </c>
      <c r="N18" s="24">
        <f t="shared" si="1"/>
        <v>0</v>
      </c>
      <c r="O18" s="24">
        <f t="shared" si="2"/>
        <v>0</v>
      </c>
      <c r="P18" s="24">
        <f t="shared" si="3"/>
        <v>0</v>
      </c>
      <c r="Q18" s="24">
        <f t="shared" si="4"/>
        <v>2.5714285714285714E-2</v>
      </c>
      <c r="R18" s="25"/>
      <c r="S18" s="24">
        <f t="shared" si="9"/>
        <v>2.5000000000000001E-2</v>
      </c>
      <c r="T18" s="24">
        <f t="shared" si="9"/>
        <v>0.03</v>
      </c>
      <c r="U18" s="24">
        <f t="shared" si="9"/>
        <v>0.03</v>
      </c>
      <c r="V18" s="24">
        <f t="shared" si="9"/>
        <v>2.5000000000000001E-2</v>
      </c>
      <c r="W18" s="24">
        <f t="shared" si="9"/>
        <v>2.5000000000000001E-2</v>
      </c>
      <c r="X18" s="24">
        <f t="shared" si="9"/>
        <v>2.5000000000000001E-2</v>
      </c>
      <c r="Y18" s="24">
        <f t="shared" si="9"/>
        <v>2.5000000000000001E-2</v>
      </c>
      <c r="Z18" s="24">
        <f t="shared" si="9"/>
        <v>2.5000000000000001E-2</v>
      </c>
      <c r="AA18" s="25"/>
      <c r="AB18" s="26">
        <f>MROUND(VLOOKUP('Factores e Hitos'!$B$7,Precio_Base,HLOOKUP($B18,Inmueble,2,FALSE),FALSE)*(1+$M18)*(1+$N18)*(1+$O18)*(1+$P18)*(1+$Q18)*($J18+$K18*VLOOKUP('Factores e Hitos'!$B$87,Area_no_techada,HLOOKUP($B18,Inmueble,2,FALSE),FALSE)),VLOOKUP('Factores e Hitos'!$B$85,Redondear_Multiplo,HLOOKUP($B18,Inmueble,2,FALSE),FALSE))</f>
        <v>356900</v>
      </c>
      <c r="AC18" s="26">
        <f>MROUND(VLOOKUP('Factores e Hitos'!$B$7,Precio_Base,HLOOKUP($B18,Inmueble,2,FALSE),FALSE)*(1+$M18)*(1+$N18)*(1+$O18)*(1+$P18)*(1+$Q18)*($J18+$K18*VLOOKUP('Factores e Hitos'!$B$87,Area_no_techada,HLOOKUP($B18,Inmueble,2,FALSE),FALSE))*(1+$S18),VLOOKUP('Factores e Hitos'!$B$85,Redondear_Multiplo,HLOOKUP($B18,Inmueble,2,FALSE),FALSE))</f>
        <v>365900</v>
      </c>
      <c r="AD18" s="26">
        <f>MROUND(VLOOKUP('Factores e Hitos'!$B$7,Precio_Base,HLOOKUP($B18,Inmueble,2,FALSE),FALSE)*(1+$M18)*(1+$N18)*(1+$O18)*(1+$P18)*(1+$Q18)*($J18+$K18*VLOOKUP('Factores e Hitos'!$B$87,Area_no_techada,HLOOKUP($B18,Inmueble,2,FALSE),FALSE))*(1+$S18)*(1+$T18),VLOOKUP('Factores e Hitos'!$B$85,Redondear_Multiplo,HLOOKUP($B18,Inmueble,2,FALSE),FALSE))</f>
        <v>376800</v>
      </c>
      <c r="AE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Hitos'!$B$87,Area_no_techada,HLOOKUP($B18,Inmueble,2,FALSE),FALSE))*(1+$S18)*(1+$T18)*(1+$U18),VLOOKUP('Factores e Hitos'!$B$85,Redondear_Multiplo,HLOOKUP($B18,Inmueble,2,FALSE),FALSE))</f>
        <v>388100</v>
      </c>
      <c r="AF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Hitos'!$B$87,Area_no_techada,HLOOKUP($B18,Inmueble,2,FALSE),FALSE))*(1+$S18)*(1+$T18)*(1+$U18)*(1+$V18),VLOOKUP('Factores e Hitos'!$B$85,Redondear_Multiplo,HLOOKUP($B18,Inmueble,2,FALSE),FALSE))</f>
        <v>397800</v>
      </c>
      <c r="AG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Hitos'!$B$87,Area_no_techada,HLOOKUP($B18,Inmueble,2,FALSE),FALSE))*(1+$S18)*(1+$T18)*(1+$U18)*(1+$V18)*(1+$W18),VLOOKUP('Factores e Hitos'!$B$85,Redondear_Multiplo,HLOOKUP($B18,Inmueble,2,FALSE),FALSE))</f>
        <v>407800</v>
      </c>
      <c r="AH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Hitos'!$B$87,Area_no_techada,HLOOKUP($B18,Inmueble,2,FALSE),FALSE))*(1+$S18)*(1+$T18)*(1+$U18)*(1+$V18)*(1+$W18)*(1+$X18),VLOOKUP('Factores e Hitos'!$B$85,Redondear_Multiplo,HLOOKUP($B18,Inmueble,2,FALSE),FALSE))</f>
        <v>418000</v>
      </c>
      <c r="AI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Hitos'!$B$87,Area_no_techada,HLOOKUP($B18,Inmueble,2,FALSE),FALSE))*(1+$S18)*(1+$T18)*(1+$U18)*(1+$V18)*(1+$W18)*(1+$X18)*(1+$Y18),VLOOKUP('Factores e Hitos'!$B$85,Redondear_Multiplo,HLOOKUP($B18,Inmueble,2,FALSE),FALSE))</f>
        <v>428400</v>
      </c>
      <c r="AJ18" s="26">
        <f>MROUND(VLOOKUP('Factores e Hitos'!$B$7,Precio_Base,HLOOKUP($B18,Inmueble,2,FALSE),FALSE)*(1+$M18)*(1+$N18)*(1+$O18)*(1+$P18)*(1+$Q18)*($J18+$K18*VLOOKUP('Factores e Hitos'!$B$87,Area_no_techada,HLOOKUP($B18,Inmueble,2,FALSE),FALSE))*(1+$S18)*(1+$T18)*(1+$U18)*(1+$V18)*(1+$W18)*(1+$X18)*(1+$Y18)*(1+$Z18),VLOOKUP('Factores e Hitos'!$B$85,Redondear_Multiplo,HLOOKUP($B18,Inmueble,2,FALSE),FALSE))</f>
        <v>439200</v>
      </c>
      <c r="AK18" s="25"/>
      <c r="AL18" s="16" t="str">
        <f t="shared" si="6"/>
        <v>Disponible</v>
      </c>
      <c r="AM18" s="16"/>
      <c r="AN18" s="518"/>
      <c r="AO18" s="25"/>
      <c r="AP18" s="26">
        <f>$AF$18</f>
        <v>397800</v>
      </c>
      <c r="AQ18" s="33">
        <f t="shared" si="7"/>
        <v>7200</v>
      </c>
      <c r="AR18" s="25"/>
      <c r="AS18" s="26">
        <f>+AB18/($J18+$K18*VLOOKUP('Factores e Hitos'!$B$87,Area_no_techada,HLOOKUP($B18,Inmueble,2,FALSE),FALSE))</f>
        <v>6459.7285067873299</v>
      </c>
      <c r="AT18" s="26">
        <f>+AC18/($J18+$K18*VLOOKUP('Factores e Hitos'!$B$87,Area_no_techada,HLOOKUP($B18,Inmueble,2,FALSE),FALSE))</f>
        <v>6622.6244343891403</v>
      </c>
      <c r="AU18" s="26">
        <f>+AD18/($J18+$K18*VLOOKUP('Factores e Hitos'!$B$87,Area_no_techada,HLOOKUP($B18,Inmueble,2,FALSE),FALSE))</f>
        <v>6819.9095022624433</v>
      </c>
      <c r="AV18" s="26">
        <f>+AE18/($J18+$K18*VLOOKUP('Factores e Hitos'!$B$87,Area_no_techada,HLOOKUP($B18,Inmueble,2,FALSE),FALSE))</f>
        <v>7024.4343891402714</v>
      </c>
      <c r="AW18" s="26">
        <f>+AF18/($J18+$K18*VLOOKUP('Factores e Hitos'!$B$87,Area_no_techada,HLOOKUP($B18,Inmueble,2,FALSE),FALSE))</f>
        <v>7200</v>
      </c>
      <c r="AX18" s="26">
        <f>+AG18/($J18+$K18*VLOOKUP('Factores e Hitos'!$B$87,Area_no_techada,HLOOKUP($B18,Inmueble,2,FALSE),FALSE))</f>
        <v>7380.9954751131218</v>
      </c>
      <c r="AY18" s="26">
        <f>+AH18/($J18+$K18*VLOOKUP('Factores e Hitos'!$B$87,Area_no_techada,HLOOKUP($B18,Inmueble,2,FALSE),FALSE))</f>
        <v>7565.6108597285065</v>
      </c>
      <c r="AZ18" s="26">
        <f>+AI18/($J18+$K18*VLOOKUP('Factores e Hitos'!$B$87,Area_no_techada,HLOOKUP($B18,Inmueble,2,FALSE),FALSE))</f>
        <v>7753.8461538461543</v>
      </c>
      <c r="BA18" s="26">
        <f>+AJ18/($J18+$K18*VLOOKUP('Factores e Hitos'!$B$87,Area_no_techada,HLOOKUP($B18,Inmueble,2,FALSE),FALSE))</f>
        <v>7949.3212669683262</v>
      </c>
      <c r="BB18" s="17" t="str">
        <f>_xlfn.XLOOKUP(C18,Hoja7!J:J,Hoja7!Q:Q,"N/H",0)</f>
        <v>Disponible</v>
      </c>
      <c r="BC18" s="17" t="b">
        <f t="shared" si="8"/>
        <v>1</v>
      </c>
    </row>
    <row r="19" spans="1:55" s="17" customFormat="1">
      <c r="A19" s="17" t="s">
        <v>161</v>
      </c>
      <c r="B19" s="21" t="s">
        <v>2</v>
      </c>
      <c r="C19" s="21" t="s">
        <v>482</v>
      </c>
      <c r="D19" s="21">
        <v>209</v>
      </c>
      <c r="E19" s="524" t="s">
        <v>24</v>
      </c>
      <c r="F19" s="426" t="s">
        <v>35</v>
      </c>
      <c r="G19" s="21" t="s">
        <v>49</v>
      </c>
      <c r="H19" s="426" t="s">
        <v>52</v>
      </c>
      <c r="I19" s="21">
        <v>2</v>
      </c>
      <c r="J19" s="298">
        <v>53.05</v>
      </c>
      <c r="K19" s="298"/>
      <c r="M19" s="24">
        <f t="shared" si="0"/>
        <v>0</v>
      </c>
      <c r="N19" s="24">
        <f t="shared" si="1"/>
        <v>-0.01</v>
      </c>
      <c r="O19" s="24">
        <f t="shared" si="2"/>
        <v>0</v>
      </c>
      <c r="P19" s="24">
        <f t="shared" si="3"/>
        <v>0</v>
      </c>
      <c r="Q19" s="24">
        <f t="shared" si="4"/>
        <v>2.5714285714285714E-2</v>
      </c>
      <c r="R19" s="25"/>
      <c r="S19" s="24">
        <f t="shared" si="9"/>
        <v>2.5000000000000001E-2</v>
      </c>
      <c r="T19" s="24">
        <f t="shared" si="9"/>
        <v>0.03</v>
      </c>
      <c r="U19" s="24">
        <f t="shared" si="9"/>
        <v>0.03</v>
      </c>
      <c r="V19" s="24">
        <f t="shared" si="9"/>
        <v>2.5000000000000001E-2</v>
      </c>
      <c r="W19" s="24">
        <f t="shared" si="9"/>
        <v>2.5000000000000001E-2</v>
      </c>
      <c r="X19" s="24">
        <f t="shared" si="9"/>
        <v>2.5000000000000001E-2</v>
      </c>
      <c r="Y19" s="24">
        <f t="shared" si="9"/>
        <v>2.5000000000000001E-2</v>
      </c>
      <c r="Z19" s="24">
        <f t="shared" si="9"/>
        <v>2.5000000000000001E-2</v>
      </c>
      <c r="AA19" s="25"/>
      <c r="AB19" s="26">
        <f>MROUND(VLOOKUP('Factores e Hitos'!$B$7,Precio_Base,HLOOKUP($B19,Inmueble,2,FALSE),FALSE)*(1+$M19)*(1+$N19)*(1+$O19)*(1+$P19)*(1+$Q19)*($J19+$K19*VLOOKUP('Factores e Hitos'!$B$87,Area_no_techada,HLOOKUP($B19,Inmueble,2,FALSE),FALSE)),VLOOKUP('Factores e Hitos'!$B$85,Redondear_Multiplo,HLOOKUP($B19,Inmueble,2,FALSE),FALSE))</f>
        <v>339300</v>
      </c>
      <c r="AC19" s="26">
        <f>MROUND(VLOOKUP('Factores e Hitos'!$B$7,Precio_Base,HLOOKUP($B19,Inmueble,2,FALSE),FALSE)*(1+$M19)*(1+$N19)*(1+$O19)*(1+$P19)*(1+$Q19)*($J19+$K19*VLOOKUP('Factores e Hitos'!$B$87,Area_no_techada,HLOOKUP($B19,Inmueble,2,FALSE),FALSE))*(1+$S19),VLOOKUP('Factores e Hitos'!$B$85,Redondear_Multiplo,HLOOKUP($B19,Inmueble,2,FALSE),FALSE))</f>
        <v>347800</v>
      </c>
      <c r="AD19" s="26">
        <f>MROUND(VLOOKUP('Factores e Hitos'!$B$7,Precio_Base,HLOOKUP($B19,Inmueble,2,FALSE),FALSE)*(1+$M19)*(1+$N19)*(1+$O19)*(1+$P19)*(1+$Q19)*($J19+$K19*VLOOKUP('Factores e Hitos'!$B$87,Area_no_techada,HLOOKUP($B19,Inmueble,2,FALSE),FALSE))*(1+$S19)*(1+$T19),VLOOKUP('Factores e Hitos'!$B$85,Redondear_Multiplo,HLOOKUP($B19,Inmueble,2,FALSE),FALSE))</f>
        <v>358200</v>
      </c>
      <c r="AE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Hitos'!$B$87,Area_no_techada,HLOOKUP($B19,Inmueble,2,FALSE),FALSE))*(1+$S19)*(1+$T19)*(1+$U19),VLOOKUP('Factores e Hitos'!$B$85,Redondear_Multiplo,HLOOKUP($B19,Inmueble,2,FALSE),FALSE))</f>
        <v>369000</v>
      </c>
      <c r="AF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Hitos'!$B$87,Area_no_techada,HLOOKUP($B19,Inmueble,2,FALSE),FALSE))*(1+$S19)*(1+$T19)*(1+$U19)*(1+$V19),VLOOKUP('Factores e Hitos'!$B$85,Redondear_Multiplo,HLOOKUP($B19,Inmueble,2,FALSE),FALSE))</f>
        <v>378200</v>
      </c>
      <c r="AG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Hitos'!$B$87,Area_no_techada,HLOOKUP($B19,Inmueble,2,FALSE),FALSE))*(1+$S19)*(1+$T19)*(1+$U19)*(1+$V19)*(1+$W19),VLOOKUP('Factores e Hitos'!$B$85,Redondear_Multiplo,HLOOKUP($B19,Inmueble,2,FALSE),FALSE))</f>
        <v>387600</v>
      </c>
      <c r="AH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Hitos'!$B$87,Area_no_techada,HLOOKUP($B19,Inmueble,2,FALSE),FALSE))*(1+$S19)*(1+$T19)*(1+$U19)*(1+$V19)*(1+$W19)*(1+$X19),VLOOKUP('Factores e Hitos'!$B$85,Redondear_Multiplo,HLOOKUP($B19,Inmueble,2,FALSE),FALSE))</f>
        <v>397300</v>
      </c>
      <c r="AI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Hitos'!$B$87,Area_no_techada,HLOOKUP($B19,Inmueble,2,FALSE),FALSE))*(1+$S19)*(1+$T19)*(1+$U19)*(1+$V19)*(1+$W19)*(1+$X19)*(1+$Y19),VLOOKUP('Factores e Hitos'!$B$85,Redondear_Multiplo,HLOOKUP($B19,Inmueble,2,FALSE),FALSE))</f>
        <v>407300</v>
      </c>
      <c r="AJ19" s="26">
        <f>MROUND(VLOOKUP('Factores e Hitos'!$B$7,Precio_Base,HLOOKUP($B19,Inmueble,2,FALSE),FALSE)*(1+$M19)*(1+$N19)*(1+$O19)*(1+$P19)*(1+$Q19)*($J19+$K19*VLOOKUP('Factores e Hitos'!$B$87,Area_no_techada,HLOOKUP($B19,Inmueble,2,FALSE),FALSE))*(1+$S19)*(1+$T19)*(1+$U19)*(1+$V19)*(1+$W19)*(1+$X19)*(1+$Y19)*(1+$Z19),VLOOKUP('Factores e Hitos'!$B$85,Redondear_Multiplo,HLOOKUP($B19,Inmueble,2,FALSE),FALSE))</f>
        <v>417400</v>
      </c>
      <c r="AK19" s="25"/>
      <c r="AL19" s="16" t="str">
        <f t="shared" si="6"/>
        <v>Disponible</v>
      </c>
      <c r="AM19" s="16"/>
      <c r="AN19" s="518"/>
      <c r="AO19" s="25"/>
      <c r="AP19" s="26">
        <f>$AF$19</f>
        <v>378200</v>
      </c>
      <c r="AQ19" s="33">
        <f t="shared" si="7"/>
        <v>7129.1234684260135</v>
      </c>
      <c r="AR19" s="25"/>
      <c r="AS19" s="26">
        <f>+AB19/($J19+$K19*VLOOKUP('Factores e Hitos'!$B$87,Area_no_techada,HLOOKUP($B19,Inmueble,2,FALSE),FALSE))</f>
        <v>6395.8529688972667</v>
      </c>
      <c r="AT19" s="26">
        <f>+AC19/($J19+$K19*VLOOKUP('Factores e Hitos'!$B$87,Area_no_techada,HLOOKUP($B19,Inmueble,2,FALSE),FALSE))</f>
        <v>6556.07917059378</v>
      </c>
      <c r="AU19" s="26">
        <f>+AD19/($J19+$K19*VLOOKUP('Factores e Hitos'!$B$87,Area_no_techada,HLOOKUP($B19,Inmueble,2,FALSE),FALSE))</f>
        <v>6752.1206409048073</v>
      </c>
      <c r="AV19" s="26">
        <f>+AE19/($J19+$K19*VLOOKUP('Factores e Hitos'!$B$87,Area_no_techada,HLOOKUP($B19,Inmueble,2,FALSE),FALSE))</f>
        <v>6955.7021677662588</v>
      </c>
      <c r="AW19" s="26">
        <f>+AF19/($J19+$K19*VLOOKUP('Factores e Hitos'!$B$87,Area_no_techada,HLOOKUP($B19,Inmueble,2,FALSE),FALSE))</f>
        <v>7129.1234684260135</v>
      </c>
      <c r="AX19" s="26">
        <f>+AG19/($J19+$K19*VLOOKUP('Factores e Hitos'!$B$87,Area_no_techada,HLOOKUP($B19,Inmueble,2,FALSE),FALSE))</f>
        <v>7306.3147973609803</v>
      </c>
      <c r="AY19" s="26">
        <f>+AH19/($J19+$K19*VLOOKUP('Factores e Hitos'!$B$87,Area_no_techada,HLOOKUP($B19,Inmueble,2,FALSE),FALSE))</f>
        <v>7489.1611687087661</v>
      </c>
      <c r="AZ19" s="26">
        <f>+AI19/($J19+$K19*VLOOKUP('Factores e Hitos'!$B$87,Area_no_techada,HLOOKUP($B19,Inmueble,2,FALSE),FALSE))</f>
        <v>7677.6625824693692</v>
      </c>
      <c r="BA19" s="26">
        <f>+AJ19/($J19+$K19*VLOOKUP('Factores e Hitos'!$B$87,Area_no_techada,HLOOKUP($B19,Inmueble,2,FALSE),FALSE))</f>
        <v>7868.0490103675784</v>
      </c>
      <c r="BB19" s="17" t="str">
        <f>_xlfn.XLOOKUP(C19,Hoja7!J:J,Hoja7!Q:Q,"N/H",0)</f>
        <v>Disponible</v>
      </c>
      <c r="BC19" s="17" t="b">
        <f t="shared" si="8"/>
        <v>1</v>
      </c>
    </row>
    <row r="20" spans="1:55" s="17" customFormat="1">
      <c r="A20" s="17" t="s">
        <v>161</v>
      </c>
      <c r="B20" s="21" t="s">
        <v>2</v>
      </c>
      <c r="C20" s="21" t="s">
        <v>484</v>
      </c>
      <c r="D20" s="21">
        <v>301</v>
      </c>
      <c r="E20" s="426" t="s">
        <v>23</v>
      </c>
      <c r="F20" s="426" t="s">
        <v>27</v>
      </c>
      <c r="G20" s="21" t="s">
        <v>49</v>
      </c>
      <c r="H20" s="426" t="s">
        <v>52</v>
      </c>
      <c r="I20" s="21">
        <v>3</v>
      </c>
      <c r="J20" s="298">
        <v>39.93</v>
      </c>
      <c r="K20" s="298"/>
      <c r="M20" s="24">
        <f t="shared" si="0"/>
        <v>6.2799999999999995E-2</v>
      </c>
      <c r="N20" s="24">
        <f t="shared" si="1"/>
        <v>-0.02</v>
      </c>
      <c r="O20" s="24">
        <f t="shared" si="2"/>
        <v>0</v>
      </c>
      <c r="P20" s="24">
        <f t="shared" si="3"/>
        <v>0</v>
      </c>
      <c r="Q20" s="24">
        <f t="shared" si="4"/>
        <v>2.1428571428571429E-2</v>
      </c>
      <c r="R20" s="25"/>
      <c r="S20" s="24">
        <f t="shared" si="9"/>
        <v>2.5000000000000001E-2</v>
      </c>
      <c r="T20" s="24">
        <f t="shared" si="9"/>
        <v>0.03</v>
      </c>
      <c r="U20" s="24">
        <f t="shared" si="9"/>
        <v>0.03</v>
      </c>
      <c r="V20" s="24">
        <f t="shared" si="9"/>
        <v>2.5000000000000001E-2</v>
      </c>
      <c r="W20" s="24">
        <f t="shared" si="9"/>
        <v>2.5000000000000001E-2</v>
      </c>
      <c r="X20" s="24">
        <f t="shared" si="9"/>
        <v>2.5000000000000001E-2</v>
      </c>
      <c r="Y20" s="24">
        <f t="shared" si="9"/>
        <v>2.5000000000000001E-2</v>
      </c>
      <c r="Z20" s="24">
        <f t="shared" si="9"/>
        <v>2.5000000000000001E-2</v>
      </c>
      <c r="AA20" s="25"/>
      <c r="AB20" s="26">
        <f>MROUND(VLOOKUP('Factores e Hitos'!$B$7,Precio_Base,HLOOKUP($B20,Inmueble,2,FALSE),FALSE)*(1+$M20)*(1+$N20)*(1+$O20)*(1+$P20)*(1+$Q20)*($J20+$K20*VLOOKUP('Factores e Hitos'!$B$87,Area_no_techada,HLOOKUP($B20,Inmueble,2,FALSE),FALSE)),VLOOKUP('Factores e Hitos'!$B$85,Redondear_Multiplo,HLOOKUP($B20,Inmueble,2,FALSE),FALSE))</f>
        <v>267600</v>
      </c>
      <c r="AC20" s="26">
        <f>MROUND(VLOOKUP('Factores e Hitos'!$B$7,Precio_Base,HLOOKUP($B20,Inmueble,2,FALSE),FALSE)*(1+$M20)*(1+$N20)*(1+$O20)*(1+$P20)*(1+$Q20)*($J20+$K20*VLOOKUP('Factores e Hitos'!$B$87,Area_no_techada,HLOOKUP($B20,Inmueble,2,FALSE),FALSE))*(1+$S20),VLOOKUP('Factores e Hitos'!$B$85,Redondear_Multiplo,HLOOKUP($B20,Inmueble,2,FALSE),FALSE))</f>
        <v>274200</v>
      </c>
      <c r="AD20" s="26">
        <f>MROUND(VLOOKUP('Factores e Hitos'!$B$7,Precio_Base,HLOOKUP($B20,Inmueble,2,FALSE),FALSE)*(1+$M20)*(1+$N20)*(1+$O20)*(1+$P20)*(1+$Q20)*($J20+$K20*VLOOKUP('Factores e Hitos'!$B$87,Area_no_techada,HLOOKUP($B20,Inmueble,2,FALSE),FALSE))*(1+$S20)*(1+$T20),VLOOKUP('Factores e Hitos'!$B$85,Redondear_Multiplo,HLOOKUP($B20,Inmueble,2,FALSE),FALSE))</f>
        <v>282500</v>
      </c>
      <c r="AE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Hitos'!$B$87,Area_no_techada,HLOOKUP($B20,Inmueble,2,FALSE),FALSE))*(1+$S20)*(1+$T20)*(1+$U20),VLOOKUP('Factores e Hitos'!$B$85,Redondear_Multiplo,HLOOKUP($B20,Inmueble,2,FALSE),FALSE))</f>
        <v>291000</v>
      </c>
      <c r="AF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Hitos'!$B$87,Area_no_techada,HLOOKUP($B20,Inmueble,2,FALSE),FALSE))*(1+$S20)*(1+$T20)*(1+$U20)*(1+$V20),VLOOKUP('Factores e Hitos'!$B$85,Redondear_Multiplo,HLOOKUP($B20,Inmueble,2,FALSE),FALSE))</f>
        <v>298200</v>
      </c>
      <c r="AG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Hitos'!$B$87,Area_no_techada,HLOOKUP($B20,Inmueble,2,FALSE),FALSE))*(1+$S20)*(1+$T20)*(1+$U20)*(1+$V20)*(1+$W20),VLOOKUP('Factores e Hitos'!$B$85,Redondear_Multiplo,HLOOKUP($B20,Inmueble,2,FALSE),FALSE))</f>
        <v>305700</v>
      </c>
      <c r="AH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Hitos'!$B$87,Area_no_techada,HLOOKUP($B20,Inmueble,2,FALSE),FALSE))*(1+$S20)*(1+$T20)*(1+$U20)*(1+$V20)*(1+$W20)*(1+$X20),VLOOKUP('Factores e Hitos'!$B$85,Redondear_Multiplo,HLOOKUP($B20,Inmueble,2,FALSE),FALSE))</f>
        <v>313300</v>
      </c>
      <c r="AI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Hitos'!$B$87,Area_no_techada,HLOOKUP($B20,Inmueble,2,FALSE),FALSE))*(1+$S20)*(1+$T20)*(1+$U20)*(1+$V20)*(1+$W20)*(1+$X20)*(1+$Y20),VLOOKUP('Factores e Hitos'!$B$85,Redondear_Multiplo,HLOOKUP($B20,Inmueble,2,FALSE),FALSE))</f>
        <v>321200</v>
      </c>
      <c r="AJ20" s="26">
        <f>MROUND(VLOOKUP('Factores e Hitos'!$B$7,Precio_Base,HLOOKUP($B20,Inmueble,2,FALSE),FALSE)*(1+$M20)*(1+$N20)*(1+$O20)*(1+$P20)*(1+$Q20)*($J20+$K20*VLOOKUP('Factores e Hitos'!$B$87,Area_no_techada,HLOOKUP($B20,Inmueble,2,FALSE),FALSE))*(1+$S20)*(1+$T20)*(1+$U20)*(1+$V20)*(1+$W20)*(1+$X20)*(1+$Y20)*(1+$Z20),VLOOKUP('Factores e Hitos'!$B$85,Redondear_Multiplo,HLOOKUP($B20,Inmueble,2,FALSE),FALSE))</f>
        <v>329200</v>
      </c>
      <c r="AK20" s="25"/>
      <c r="AL20" s="16" t="str">
        <f t="shared" si="6"/>
        <v>Disponible</v>
      </c>
      <c r="AM20" s="16"/>
      <c r="AN20" s="518"/>
      <c r="AO20" s="25"/>
      <c r="AP20" s="26">
        <f>$AE$20</f>
        <v>291000</v>
      </c>
      <c r="AQ20" s="33">
        <f t="shared" si="7"/>
        <v>7287.7535687453046</v>
      </c>
      <c r="AR20" s="25"/>
      <c r="AS20" s="26">
        <f>+AB20/($J20+$K20*VLOOKUP('Factores e Hitos'!$B$87,Area_no_techada,HLOOKUP($B20,Inmueble,2,FALSE),FALSE))</f>
        <v>6701.7280240420732</v>
      </c>
      <c r="AT20" s="26">
        <f>+AC20/($J20+$K20*VLOOKUP('Factores e Hitos'!$B$87,Area_no_techada,HLOOKUP($B20,Inmueble,2,FALSE),FALSE))</f>
        <v>6867.0172802404204</v>
      </c>
      <c r="AU20" s="26">
        <f>+AD20/($J20+$K20*VLOOKUP('Factores e Hitos'!$B$87,Area_no_techada,HLOOKUP($B20,Inmueble,2,FALSE),FALSE))</f>
        <v>7074.8810418231906</v>
      </c>
      <c r="AV20" s="26">
        <f>+AE20/($J20+$K20*VLOOKUP('Factores e Hitos'!$B$87,Area_no_techada,HLOOKUP($B20,Inmueble,2,FALSE),FALSE))</f>
        <v>7287.7535687453046</v>
      </c>
      <c r="AW20" s="26">
        <f>+AF20/($J20+$K20*VLOOKUP('Factores e Hitos'!$B$87,Area_no_techada,HLOOKUP($B20,Inmueble,2,FALSE),FALSE))</f>
        <v>7468.0691209616834</v>
      </c>
      <c r="AX20" s="26">
        <f>+AG20/($J20+$K20*VLOOKUP('Factores e Hitos'!$B$87,Area_no_techada,HLOOKUP($B20,Inmueble,2,FALSE),FALSE))</f>
        <v>7655.8978211870772</v>
      </c>
      <c r="AY20" s="26">
        <f>+AH20/($J20+$K20*VLOOKUP('Factores e Hitos'!$B$87,Area_no_techada,HLOOKUP($B20,Inmueble,2,FALSE),FALSE))</f>
        <v>7846.2309040821438</v>
      </c>
      <c r="AZ20" s="26">
        <f>+AI20/($J20+$K20*VLOOKUP('Factores e Hitos'!$B$87,Area_no_techada,HLOOKUP($B20,Inmueble,2,FALSE),FALSE))</f>
        <v>8044.0771349862262</v>
      </c>
      <c r="BA20" s="26">
        <f>+AJ20/($J20+$K20*VLOOKUP('Factores e Hitos'!$B$87,Area_no_techada,HLOOKUP($B20,Inmueble,2,FALSE),FALSE))</f>
        <v>8244.4277485599796</v>
      </c>
      <c r="BB20" s="17" t="str">
        <f>_xlfn.XLOOKUP(C20,Hoja7!J:J,Hoja7!Q:Q,"N/H",0)</f>
        <v>Disponible</v>
      </c>
      <c r="BC20" s="17" t="b">
        <f t="shared" si="8"/>
        <v>1</v>
      </c>
    </row>
    <row r="21" spans="1:55" s="17" customFormat="1">
      <c r="A21" s="17" t="s">
        <v>161</v>
      </c>
      <c r="B21" s="21" t="s">
        <v>2</v>
      </c>
      <c r="C21" s="21" t="s">
        <v>485</v>
      </c>
      <c r="D21" s="21">
        <v>302</v>
      </c>
      <c r="E21" s="426" t="s">
        <v>24</v>
      </c>
      <c r="F21" s="426" t="s">
        <v>28</v>
      </c>
      <c r="G21" s="21" t="s">
        <v>49</v>
      </c>
      <c r="H21" s="426" t="s">
        <v>52</v>
      </c>
      <c r="I21" s="21">
        <v>3</v>
      </c>
      <c r="J21" s="298">
        <v>54.15</v>
      </c>
      <c r="K21" s="298"/>
      <c r="M21" s="24">
        <f t="shared" si="0"/>
        <v>0</v>
      </c>
      <c r="N21" s="24">
        <f t="shared" si="1"/>
        <v>0</v>
      </c>
      <c r="O21" s="24">
        <f t="shared" si="2"/>
        <v>0</v>
      </c>
      <c r="P21" s="24">
        <f t="shared" si="3"/>
        <v>0</v>
      </c>
      <c r="Q21" s="24">
        <f t="shared" si="4"/>
        <v>2.1428571428571429E-2</v>
      </c>
      <c r="R21" s="25"/>
      <c r="S21" s="24">
        <f t="shared" si="9"/>
        <v>2.5000000000000001E-2</v>
      </c>
      <c r="T21" s="24">
        <f t="shared" si="9"/>
        <v>0.03</v>
      </c>
      <c r="U21" s="24">
        <f t="shared" si="9"/>
        <v>0.03</v>
      </c>
      <c r="V21" s="24">
        <f t="shared" si="9"/>
        <v>2.5000000000000001E-2</v>
      </c>
      <c r="W21" s="24">
        <f t="shared" si="9"/>
        <v>2.5000000000000001E-2</v>
      </c>
      <c r="X21" s="24">
        <f t="shared" si="9"/>
        <v>2.5000000000000001E-2</v>
      </c>
      <c r="Y21" s="24">
        <f t="shared" si="9"/>
        <v>2.5000000000000001E-2</v>
      </c>
      <c r="Z21" s="24">
        <f t="shared" si="9"/>
        <v>2.5000000000000001E-2</v>
      </c>
      <c r="AA21" s="25"/>
      <c r="AB21" s="26">
        <f>MROUND(VLOOKUP('Factores e Hitos'!$B$7,Precio_Base,HLOOKUP($B21,Inmueble,2,FALSE),FALSE)*(1+$M21)*(1+$N21)*(1+$O21)*(1+$P21)*(1+$Q21)*($J21+$K21*VLOOKUP('Factores e Hitos'!$B$87,Area_no_techada,HLOOKUP($B21,Inmueble,2,FALSE),FALSE)),VLOOKUP('Factores e Hitos'!$B$85,Redondear_Multiplo,HLOOKUP($B21,Inmueble,2,FALSE),FALSE))</f>
        <v>348400</v>
      </c>
      <c r="AC21" s="26">
        <f>MROUND(VLOOKUP('Factores e Hitos'!$B$7,Precio_Base,HLOOKUP($B21,Inmueble,2,FALSE),FALSE)*(1+$M21)*(1+$N21)*(1+$O21)*(1+$P21)*(1+$Q21)*($J21+$K21*VLOOKUP('Factores e Hitos'!$B$87,Area_no_techada,HLOOKUP($B21,Inmueble,2,FALSE),FALSE))*(1+$S21),VLOOKUP('Factores e Hitos'!$B$85,Redondear_Multiplo,HLOOKUP($B21,Inmueble,2,FALSE),FALSE))</f>
        <v>357100</v>
      </c>
      <c r="AD21" s="26">
        <f>MROUND(VLOOKUP('Factores e Hitos'!$B$7,Precio_Base,HLOOKUP($B21,Inmueble,2,FALSE),FALSE)*(1+$M21)*(1+$N21)*(1+$O21)*(1+$P21)*(1+$Q21)*($J21+$K21*VLOOKUP('Factores e Hitos'!$B$87,Area_no_techada,HLOOKUP($B21,Inmueble,2,FALSE),FALSE))*(1+$S21)*(1+$T21),VLOOKUP('Factores e Hitos'!$B$85,Redondear_Multiplo,HLOOKUP($B21,Inmueble,2,FALSE),FALSE))</f>
        <v>367800</v>
      </c>
      <c r="AE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Hitos'!$B$87,Area_no_techada,HLOOKUP($B21,Inmueble,2,FALSE),FALSE))*(1+$S21)*(1+$T21)*(1+$U21),VLOOKUP('Factores e Hitos'!$B$85,Redondear_Multiplo,HLOOKUP($B21,Inmueble,2,FALSE),FALSE))</f>
        <v>378800</v>
      </c>
      <c r="AF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Hitos'!$B$87,Area_no_techada,HLOOKUP($B21,Inmueble,2,FALSE),FALSE))*(1+$S21)*(1+$T21)*(1+$U21)*(1+$V21),VLOOKUP('Factores e Hitos'!$B$85,Redondear_Multiplo,HLOOKUP($B21,Inmueble,2,FALSE),FALSE))</f>
        <v>388300</v>
      </c>
      <c r="AG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Hitos'!$B$87,Area_no_techada,HLOOKUP($B21,Inmueble,2,FALSE),FALSE))*(1+$S21)*(1+$T21)*(1+$U21)*(1+$V21)*(1+$W21),VLOOKUP('Factores e Hitos'!$B$85,Redondear_Multiplo,HLOOKUP($B21,Inmueble,2,FALSE),FALSE))</f>
        <v>398000</v>
      </c>
      <c r="AH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Hitos'!$B$87,Area_no_techada,HLOOKUP($B21,Inmueble,2,FALSE),FALSE))*(1+$S21)*(1+$T21)*(1+$U21)*(1+$V21)*(1+$W21)*(1+$X21),VLOOKUP('Factores e Hitos'!$B$85,Redondear_Multiplo,HLOOKUP($B21,Inmueble,2,FALSE),FALSE))</f>
        <v>408000</v>
      </c>
      <c r="AI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Hitos'!$B$87,Area_no_techada,HLOOKUP($B21,Inmueble,2,FALSE),FALSE))*(1+$S21)*(1+$T21)*(1+$U21)*(1+$V21)*(1+$W21)*(1+$X21)*(1+$Y21),VLOOKUP('Factores e Hitos'!$B$85,Redondear_Multiplo,HLOOKUP($B21,Inmueble,2,FALSE),FALSE))</f>
        <v>418200</v>
      </c>
      <c r="AJ21" s="26">
        <f>MROUND(VLOOKUP('Factores e Hitos'!$B$7,Precio_Base,HLOOKUP($B21,Inmueble,2,FALSE),FALSE)*(1+$M21)*(1+$N21)*(1+$O21)*(1+$P21)*(1+$Q21)*($J21+$K21*VLOOKUP('Factores e Hitos'!$B$87,Area_no_techada,HLOOKUP($B21,Inmueble,2,FALSE),FALSE))*(1+$S21)*(1+$T21)*(1+$U21)*(1+$V21)*(1+$W21)*(1+$X21)*(1+$Y21)*(1+$Z21),VLOOKUP('Factores e Hitos'!$B$85,Redondear_Multiplo,HLOOKUP($B21,Inmueble,2,FALSE),FALSE))</f>
        <v>428600</v>
      </c>
      <c r="AK21" s="25"/>
      <c r="AL21" s="16" t="str">
        <f t="shared" si="6"/>
        <v>Disponible</v>
      </c>
      <c r="AM21" s="16"/>
      <c r="AN21" s="518"/>
      <c r="AO21" s="25"/>
      <c r="AP21" s="26">
        <f>$AE$21</f>
        <v>378800</v>
      </c>
      <c r="AQ21" s="33">
        <f t="shared" si="7"/>
        <v>6995.3831948291781</v>
      </c>
      <c r="AR21" s="25"/>
      <c r="AS21" s="26">
        <f>+AB21/($J21+$K21*VLOOKUP('Factores e Hitos'!$B$87,Area_no_techada,HLOOKUP($B21,Inmueble,2,FALSE),FALSE))</f>
        <v>6433.9796860572487</v>
      </c>
      <c r="AT21" s="26">
        <f>+AC21/($J21+$K21*VLOOKUP('Factores e Hitos'!$B$87,Area_no_techada,HLOOKUP($B21,Inmueble,2,FALSE),FALSE))</f>
        <v>6594.6445060018468</v>
      </c>
      <c r="AU21" s="26">
        <f>+AD21/($J21+$K21*VLOOKUP('Factores e Hitos'!$B$87,Area_no_techada,HLOOKUP($B21,Inmueble,2,FALSE),FALSE))</f>
        <v>6792.2437673130198</v>
      </c>
      <c r="AV21" s="26">
        <f>+AE21/($J21+$K21*VLOOKUP('Factores e Hitos'!$B$87,Area_no_techada,HLOOKUP($B21,Inmueble,2,FALSE),FALSE))</f>
        <v>6995.3831948291781</v>
      </c>
      <c r="AW21" s="26">
        <f>+AF21/($J21+$K21*VLOOKUP('Factores e Hitos'!$B$87,Area_no_techada,HLOOKUP($B21,Inmueble,2,FALSE),FALSE))</f>
        <v>7170.8217913204062</v>
      </c>
      <c r="AX21" s="26">
        <f>+AG21/($J21+$K21*VLOOKUP('Factores e Hitos'!$B$87,Area_no_techada,HLOOKUP($B21,Inmueble,2,FALSE),FALSE))</f>
        <v>7349.9538319482917</v>
      </c>
      <c r="AY21" s="26">
        <f>+AH21/($J21+$K21*VLOOKUP('Factores e Hitos'!$B$87,Area_no_techada,HLOOKUP($B21,Inmueble,2,FALSE),FALSE))</f>
        <v>7534.6260387811635</v>
      </c>
      <c r="AZ21" s="26">
        <f>+AI21/($J21+$K21*VLOOKUP('Factores e Hitos'!$B$87,Area_no_techada,HLOOKUP($B21,Inmueble,2,FALSE),FALSE))</f>
        <v>7722.9916897506928</v>
      </c>
      <c r="BA21" s="26">
        <f>+AJ21/($J21+$K21*VLOOKUP('Factores e Hitos'!$B$87,Area_no_techada,HLOOKUP($B21,Inmueble,2,FALSE),FALSE))</f>
        <v>7915.0507848568795</v>
      </c>
      <c r="BB21" s="17" t="str">
        <f>_xlfn.XLOOKUP(C21,Hoja7!J:J,Hoja7!Q:Q,"N/H",0)</f>
        <v>Disponible</v>
      </c>
      <c r="BC21" s="17" t="b">
        <f t="shared" si="8"/>
        <v>1</v>
      </c>
    </row>
    <row r="22" spans="1:55" s="17" customFormat="1">
      <c r="A22" s="17" t="s">
        <v>161</v>
      </c>
      <c r="B22" s="21" t="s">
        <v>2</v>
      </c>
      <c r="C22" s="21" t="s">
        <v>487</v>
      </c>
      <c r="D22" s="21">
        <v>303</v>
      </c>
      <c r="E22" s="426" t="s">
        <v>24</v>
      </c>
      <c r="F22" s="426" t="s">
        <v>29</v>
      </c>
      <c r="G22" s="21" t="s">
        <v>49</v>
      </c>
      <c r="H22" s="426" t="s">
        <v>52</v>
      </c>
      <c r="I22" s="21">
        <v>3</v>
      </c>
      <c r="J22" s="298">
        <v>52.57</v>
      </c>
      <c r="K22" s="298"/>
      <c r="M22" s="24">
        <f t="shared" si="0"/>
        <v>0</v>
      </c>
      <c r="N22" s="24">
        <f t="shared" si="1"/>
        <v>0.02</v>
      </c>
      <c r="O22" s="24">
        <f t="shared" si="2"/>
        <v>0</v>
      </c>
      <c r="P22" s="24">
        <f t="shared" si="3"/>
        <v>0</v>
      </c>
      <c r="Q22" s="24">
        <f t="shared" si="4"/>
        <v>2.1428571428571429E-2</v>
      </c>
      <c r="R22" s="25"/>
      <c r="S22" s="24">
        <f t="shared" si="9"/>
        <v>2.5000000000000001E-2</v>
      </c>
      <c r="T22" s="24">
        <f t="shared" si="9"/>
        <v>0.03</v>
      </c>
      <c r="U22" s="24">
        <f t="shared" si="9"/>
        <v>0.03</v>
      </c>
      <c r="V22" s="24">
        <f t="shared" si="9"/>
        <v>2.5000000000000001E-2</v>
      </c>
      <c r="W22" s="24">
        <f t="shared" si="9"/>
        <v>2.5000000000000001E-2</v>
      </c>
      <c r="X22" s="24">
        <f t="shared" si="9"/>
        <v>2.5000000000000001E-2</v>
      </c>
      <c r="Y22" s="24">
        <f t="shared" si="9"/>
        <v>2.5000000000000001E-2</v>
      </c>
      <c r="Z22" s="24">
        <f t="shared" si="9"/>
        <v>2.5000000000000001E-2</v>
      </c>
      <c r="AA22" s="25"/>
      <c r="AB22" s="26">
        <f>MROUND(VLOOKUP('Factores e Hitos'!$B$7,Precio_Base,HLOOKUP($B22,Inmueble,2,FALSE),FALSE)*(1+$M22)*(1+$N22)*(1+$O22)*(1+$P22)*(1+$Q22)*($J22+$K22*VLOOKUP('Factores e Hitos'!$B$87,Area_no_techada,HLOOKUP($B22,Inmueble,2,FALSE),FALSE)),VLOOKUP('Factores e Hitos'!$B$85,Redondear_Multiplo,HLOOKUP($B22,Inmueble,2,FALSE),FALSE))</f>
        <v>345000</v>
      </c>
      <c r="AC22" s="26">
        <f>MROUND(VLOOKUP('Factores e Hitos'!$B$7,Precio_Base,HLOOKUP($B22,Inmueble,2,FALSE),FALSE)*(1+$M22)*(1+$N22)*(1+$O22)*(1+$P22)*(1+$Q22)*($J22+$K22*VLOOKUP('Factores e Hitos'!$B$87,Area_no_techada,HLOOKUP($B22,Inmueble,2,FALSE),FALSE))*(1+$S22),VLOOKUP('Factores e Hitos'!$B$85,Redondear_Multiplo,HLOOKUP($B22,Inmueble,2,FALSE),FALSE))</f>
        <v>353600</v>
      </c>
      <c r="AD22" s="26">
        <f>MROUND(VLOOKUP('Factores e Hitos'!$B$7,Precio_Base,HLOOKUP($B22,Inmueble,2,FALSE),FALSE)*(1+$M22)*(1+$N22)*(1+$O22)*(1+$P22)*(1+$Q22)*($J22+$K22*VLOOKUP('Factores e Hitos'!$B$87,Area_no_techada,HLOOKUP($B22,Inmueble,2,FALSE),FALSE))*(1+$S22)*(1+$T22),VLOOKUP('Factores e Hitos'!$B$85,Redondear_Multiplo,HLOOKUP($B22,Inmueble,2,FALSE),FALSE))</f>
        <v>364200</v>
      </c>
      <c r="AE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Hitos'!$B$87,Area_no_techada,HLOOKUP($B22,Inmueble,2,FALSE),FALSE))*(1+$S22)*(1+$T22)*(1+$U22),VLOOKUP('Factores e Hitos'!$B$85,Redondear_Multiplo,HLOOKUP($B22,Inmueble,2,FALSE),FALSE))</f>
        <v>375100</v>
      </c>
      <c r="AF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Hitos'!$B$87,Area_no_techada,HLOOKUP($B22,Inmueble,2,FALSE),FALSE))*(1+$S22)*(1+$T22)*(1+$U22)*(1+$V22),VLOOKUP('Factores e Hitos'!$B$85,Redondear_Multiplo,HLOOKUP($B22,Inmueble,2,FALSE),FALSE))</f>
        <v>384500</v>
      </c>
      <c r="AG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Hitos'!$B$87,Area_no_techada,HLOOKUP($B22,Inmueble,2,FALSE),FALSE))*(1+$S22)*(1+$T22)*(1+$U22)*(1+$V22)*(1+$W22),VLOOKUP('Factores e Hitos'!$B$85,Redondear_Multiplo,HLOOKUP($B22,Inmueble,2,FALSE),FALSE))</f>
        <v>394100</v>
      </c>
      <c r="AH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Hitos'!$B$87,Area_no_techada,HLOOKUP($B22,Inmueble,2,FALSE),FALSE))*(1+$S22)*(1+$T22)*(1+$U22)*(1+$V22)*(1+$W22)*(1+$X22),VLOOKUP('Factores e Hitos'!$B$85,Redondear_Multiplo,HLOOKUP($B22,Inmueble,2,FALSE),FALSE))</f>
        <v>404000</v>
      </c>
      <c r="AI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Hitos'!$B$87,Area_no_techada,HLOOKUP($B22,Inmueble,2,FALSE),FALSE))*(1+$S22)*(1+$T22)*(1+$U22)*(1+$V22)*(1+$W22)*(1+$X22)*(1+$Y22),VLOOKUP('Factores e Hitos'!$B$85,Redondear_Multiplo,HLOOKUP($B22,Inmueble,2,FALSE),FALSE))</f>
        <v>414100</v>
      </c>
      <c r="AJ22" s="26">
        <f>MROUND(VLOOKUP('Factores e Hitos'!$B$7,Precio_Base,HLOOKUP($B22,Inmueble,2,FALSE),FALSE)*(1+$M22)*(1+$N22)*(1+$O22)*(1+$P22)*(1+$Q22)*($J22+$K22*VLOOKUP('Factores e Hitos'!$B$87,Area_no_techada,HLOOKUP($B22,Inmueble,2,FALSE),FALSE))*(1+$S22)*(1+$T22)*(1+$U22)*(1+$V22)*(1+$W22)*(1+$X22)*(1+$Y22)*(1+$Z22),VLOOKUP('Factores e Hitos'!$B$85,Redondear_Multiplo,HLOOKUP($B22,Inmueble,2,FALSE),FALSE))</f>
        <v>424400</v>
      </c>
      <c r="AK22" s="25"/>
      <c r="AL22" s="16" t="str">
        <f t="shared" si="6"/>
        <v>Disponible</v>
      </c>
      <c r="AM22" s="16"/>
      <c r="AN22" s="518"/>
      <c r="AO22" s="25"/>
      <c r="AP22" s="26">
        <f>$AE$22</f>
        <v>375100</v>
      </c>
      <c r="AQ22" s="33">
        <f t="shared" si="7"/>
        <v>7135.2482404413167</v>
      </c>
      <c r="AR22" s="25"/>
      <c r="AS22" s="26">
        <f>+AB22/($J22+$K22*VLOOKUP('Factores e Hitos'!$B$87,Area_no_techada,HLOOKUP($B22,Inmueble,2,FALSE),FALSE))</f>
        <v>6562.6783336503713</v>
      </c>
      <c r="AT22" s="26">
        <f>+AC22/($J22+$K22*VLOOKUP('Factores e Hitos'!$B$87,Area_no_techada,HLOOKUP($B22,Inmueble,2,FALSE),FALSE))</f>
        <v>6726.2697355906412</v>
      </c>
      <c r="AU22" s="26">
        <f>+AD22/($J22+$K22*VLOOKUP('Factores e Hitos'!$B$87,Area_no_techada,HLOOKUP($B22,Inmueble,2,FALSE),FALSE))</f>
        <v>6927.9056496100438</v>
      </c>
      <c r="AV22" s="26">
        <f>+AE22/($J22+$K22*VLOOKUP('Factores e Hitos'!$B$87,Area_no_techada,HLOOKUP($B22,Inmueble,2,FALSE),FALSE))</f>
        <v>7135.2482404413167</v>
      </c>
      <c r="AW22" s="26">
        <f>+AF22/($J22+$K22*VLOOKUP('Factores e Hitos'!$B$87,Area_no_techada,HLOOKUP($B22,Inmueble,2,FALSE),FALSE))</f>
        <v>7314.0574472132394</v>
      </c>
      <c r="AX22" s="26">
        <f>+AG22/($J22+$K22*VLOOKUP('Factores e Hitos'!$B$87,Area_no_techada,HLOOKUP($B22,Inmueble,2,FALSE),FALSE))</f>
        <v>7496.6711051930761</v>
      </c>
      <c r="AY22" s="26">
        <f>+AH22/($J22+$K22*VLOOKUP('Factores e Hitos'!$B$87,Area_no_techada,HLOOKUP($B22,Inmueble,2,FALSE),FALSE))</f>
        <v>7684.9914399847821</v>
      </c>
      <c r="AZ22" s="26">
        <f>+AI22/($J22+$K22*VLOOKUP('Factores e Hitos'!$B$87,Area_no_techada,HLOOKUP($B22,Inmueble,2,FALSE),FALSE))</f>
        <v>7877.1162259844014</v>
      </c>
      <c r="BA22" s="26">
        <f>+AJ22/($J22+$K22*VLOOKUP('Factores e Hitos'!$B$87,Area_no_techada,HLOOKUP($B22,Inmueble,2,FALSE),FALSE))</f>
        <v>8073.0454631919347</v>
      </c>
      <c r="BB22" s="17" t="str">
        <f>_xlfn.XLOOKUP(C22,Hoja7!J:J,Hoja7!Q:Q,"N/H",0)</f>
        <v>Disponible</v>
      </c>
      <c r="BC22" s="17" t="b">
        <f t="shared" si="8"/>
        <v>1</v>
      </c>
    </row>
    <row r="23" spans="1:55" s="17" customFormat="1">
      <c r="A23" s="17" t="s">
        <v>161</v>
      </c>
      <c r="B23" s="21" t="s">
        <v>2</v>
      </c>
      <c r="C23" s="21" t="s">
        <v>489</v>
      </c>
      <c r="D23" s="21">
        <v>304</v>
      </c>
      <c r="E23" s="524" t="s">
        <v>24</v>
      </c>
      <c r="F23" s="426" t="s">
        <v>30</v>
      </c>
      <c r="G23" s="21" t="s">
        <v>49</v>
      </c>
      <c r="H23" s="426" t="s">
        <v>52</v>
      </c>
      <c r="I23" s="21">
        <v>3</v>
      </c>
      <c r="J23" s="298">
        <v>60.03</v>
      </c>
      <c r="K23" s="298"/>
      <c r="M23" s="24">
        <f t="shared" si="0"/>
        <v>0</v>
      </c>
      <c r="N23" s="24">
        <f t="shared" si="1"/>
        <v>-0.02</v>
      </c>
      <c r="O23" s="24">
        <f t="shared" si="2"/>
        <v>0</v>
      </c>
      <c r="P23" s="24">
        <f t="shared" si="3"/>
        <v>0</v>
      </c>
      <c r="Q23" s="24">
        <f t="shared" si="4"/>
        <v>2.1428571428571429E-2</v>
      </c>
      <c r="R23" s="25"/>
      <c r="S23" s="24">
        <f t="shared" si="9"/>
        <v>2.5000000000000001E-2</v>
      </c>
      <c r="T23" s="24">
        <f t="shared" si="9"/>
        <v>0.03</v>
      </c>
      <c r="U23" s="24">
        <f t="shared" si="9"/>
        <v>0.03</v>
      </c>
      <c r="V23" s="24">
        <f t="shared" si="9"/>
        <v>2.5000000000000001E-2</v>
      </c>
      <c r="W23" s="24">
        <f t="shared" si="9"/>
        <v>2.5000000000000001E-2</v>
      </c>
      <c r="X23" s="24">
        <f t="shared" si="9"/>
        <v>2.5000000000000001E-2</v>
      </c>
      <c r="Y23" s="24">
        <f t="shared" si="9"/>
        <v>2.5000000000000001E-2</v>
      </c>
      <c r="Z23" s="24">
        <f t="shared" si="9"/>
        <v>2.5000000000000001E-2</v>
      </c>
      <c r="AA23" s="25"/>
      <c r="AB23" s="26">
        <f>MROUND(VLOOKUP('Factores e Hitos'!$B$7,Precio_Base,HLOOKUP($B23,Inmueble,2,FALSE),FALSE)*(1+$M23)*(1+$N23)*(1+$O23)*(1+$P23)*(1+$Q23)*($J23+$K23*VLOOKUP('Factores e Hitos'!$B$87,Area_no_techada,HLOOKUP($B23,Inmueble,2,FALSE),FALSE)),VLOOKUP('Factores e Hitos'!$B$85,Redondear_Multiplo,HLOOKUP($B23,Inmueble,2,FALSE),FALSE))</f>
        <v>378500</v>
      </c>
      <c r="AC23" s="26">
        <f>MROUND(VLOOKUP('Factores e Hitos'!$B$7,Precio_Base,HLOOKUP($B23,Inmueble,2,FALSE),FALSE)*(1+$M23)*(1+$N23)*(1+$O23)*(1+$P23)*(1+$Q23)*($J23+$K23*VLOOKUP('Factores e Hitos'!$B$87,Area_no_techada,HLOOKUP($B23,Inmueble,2,FALSE),FALSE))*(1+$S23),VLOOKUP('Factores e Hitos'!$B$85,Redondear_Multiplo,HLOOKUP($B23,Inmueble,2,FALSE),FALSE))</f>
        <v>387900</v>
      </c>
      <c r="AD23" s="26">
        <f>MROUND(VLOOKUP('Factores e Hitos'!$B$7,Precio_Base,HLOOKUP($B23,Inmueble,2,FALSE),FALSE)*(1+$M23)*(1+$N23)*(1+$O23)*(1+$P23)*(1+$Q23)*($J23+$K23*VLOOKUP('Factores e Hitos'!$B$87,Area_no_techada,HLOOKUP($B23,Inmueble,2,FALSE),FALSE))*(1+$S23)*(1+$T23),VLOOKUP('Factores e Hitos'!$B$85,Redondear_Multiplo,HLOOKUP($B23,Inmueble,2,FALSE),FALSE))</f>
        <v>399600</v>
      </c>
      <c r="AE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Hitos'!$B$87,Area_no_techada,HLOOKUP($B23,Inmueble,2,FALSE),FALSE))*(1+$S23)*(1+$T23)*(1+$U23),VLOOKUP('Factores e Hitos'!$B$85,Redondear_Multiplo,HLOOKUP($B23,Inmueble,2,FALSE),FALSE))</f>
        <v>411600</v>
      </c>
      <c r="AF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Hitos'!$B$87,Area_no_techada,HLOOKUP($B23,Inmueble,2,FALSE),FALSE))*(1+$S23)*(1+$T23)*(1+$U23)*(1+$V23),VLOOKUP('Factores e Hitos'!$B$85,Redondear_Multiplo,HLOOKUP($B23,Inmueble,2,FALSE),FALSE))</f>
        <v>421900</v>
      </c>
      <c r="AG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Hitos'!$B$87,Area_no_techada,HLOOKUP($B23,Inmueble,2,FALSE),FALSE))*(1+$S23)*(1+$T23)*(1+$U23)*(1+$V23)*(1+$W23),VLOOKUP('Factores e Hitos'!$B$85,Redondear_Multiplo,HLOOKUP($B23,Inmueble,2,FALSE),FALSE))</f>
        <v>432400</v>
      </c>
      <c r="AH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Hitos'!$B$87,Area_no_techada,HLOOKUP($B23,Inmueble,2,FALSE),FALSE))*(1+$S23)*(1+$T23)*(1+$U23)*(1+$V23)*(1+$W23)*(1+$X23),VLOOKUP('Factores e Hitos'!$B$85,Redondear_Multiplo,HLOOKUP($B23,Inmueble,2,FALSE),FALSE))</f>
        <v>443200</v>
      </c>
      <c r="AI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Hitos'!$B$87,Area_no_techada,HLOOKUP($B23,Inmueble,2,FALSE),FALSE))*(1+$S23)*(1+$T23)*(1+$U23)*(1+$V23)*(1+$W23)*(1+$X23)*(1+$Y23),VLOOKUP('Factores e Hitos'!$B$85,Redondear_Multiplo,HLOOKUP($B23,Inmueble,2,FALSE),FALSE))</f>
        <v>454300</v>
      </c>
      <c r="AJ23" s="26">
        <f>MROUND(VLOOKUP('Factores e Hitos'!$B$7,Precio_Base,HLOOKUP($B23,Inmueble,2,FALSE),FALSE)*(1+$M23)*(1+$N23)*(1+$O23)*(1+$P23)*(1+$Q23)*($J23+$K23*VLOOKUP('Factores e Hitos'!$B$87,Area_no_techada,HLOOKUP($B23,Inmueble,2,FALSE),FALSE))*(1+$S23)*(1+$T23)*(1+$U23)*(1+$V23)*(1+$W23)*(1+$X23)*(1+$Y23)*(1+$Z23),VLOOKUP('Factores e Hitos'!$B$85,Redondear_Multiplo,HLOOKUP($B23,Inmueble,2,FALSE),FALSE))</f>
        <v>465600</v>
      </c>
      <c r="AK23" s="25"/>
      <c r="AL23" s="16" t="str">
        <f t="shared" si="6"/>
        <v>Disponible</v>
      </c>
      <c r="AM23" s="16"/>
      <c r="AN23" s="518"/>
      <c r="AO23" s="25"/>
      <c r="AP23" s="26">
        <f>$AF$23</f>
        <v>421900</v>
      </c>
      <c r="AQ23" s="33">
        <f t="shared" si="7"/>
        <v>7028.152590371481</v>
      </c>
      <c r="AR23" s="25"/>
      <c r="AS23" s="26">
        <f>+AB23/($J23+$K23*VLOOKUP('Factores e Hitos'!$B$87,Area_no_techada,HLOOKUP($B23,Inmueble,2,FALSE),FALSE))</f>
        <v>6305.180742961852</v>
      </c>
      <c r="AT23" s="26">
        <f>+AC23/($J23+$K23*VLOOKUP('Factores e Hitos'!$B$87,Area_no_techada,HLOOKUP($B23,Inmueble,2,FALSE),FALSE))</f>
        <v>6461.7691154422791</v>
      </c>
      <c r="AU23" s="26">
        <f>+AD23/($J23+$K23*VLOOKUP('Factores e Hitos'!$B$87,Area_no_techada,HLOOKUP($B23,Inmueble,2,FALSE),FALSE))</f>
        <v>6656.6716641679159</v>
      </c>
      <c r="AV23" s="26">
        <f>+AE23/($J23+$K23*VLOOKUP('Factores e Hitos'!$B$87,Area_no_techada,HLOOKUP($B23,Inmueble,2,FALSE),FALSE))</f>
        <v>6856.5717141429286</v>
      </c>
      <c r="AW23" s="26">
        <f>+AF23/($J23+$K23*VLOOKUP('Factores e Hitos'!$B$87,Area_no_techada,HLOOKUP($B23,Inmueble,2,FALSE),FALSE))</f>
        <v>7028.152590371481</v>
      </c>
      <c r="AX23" s="26">
        <f>+AG23/($J23+$K23*VLOOKUP('Factores e Hitos'!$B$87,Area_no_techada,HLOOKUP($B23,Inmueble,2,FALSE),FALSE))</f>
        <v>7203.0651340996164</v>
      </c>
      <c r="AY23" s="26">
        <f>+AH23/($J23+$K23*VLOOKUP('Factores e Hitos'!$B$87,Area_no_techada,HLOOKUP($B23,Inmueble,2,FALSE),FALSE))</f>
        <v>7382.9751790771279</v>
      </c>
      <c r="AZ23" s="26">
        <f>+AI23/($J23+$K23*VLOOKUP('Factores e Hitos'!$B$87,Area_no_techada,HLOOKUP($B23,Inmueble,2,FALSE),FALSE))</f>
        <v>7567.8827253040145</v>
      </c>
      <c r="BA23" s="26">
        <f>+AJ23/($J23+$K23*VLOOKUP('Factores e Hitos'!$B$87,Area_no_techada,HLOOKUP($B23,Inmueble,2,FALSE),FALSE))</f>
        <v>7756.121939030485</v>
      </c>
      <c r="BB23" s="17" t="str">
        <f>_xlfn.XLOOKUP(C23,Hoja7!J:J,Hoja7!Q:Q,"N/H",0)</f>
        <v>Disponible</v>
      </c>
      <c r="BC23" s="17" t="b">
        <f t="shared" si="8"/>
        <v>1</v>
      </c>
    </row>
    <row r="24" spans="1:55" s="17" customFormat="1">
      <c r="A24" s="17" t="s">
        <v>161</v>
      </c>
      <c r="B24" s="21" t="s">
        <v>2</v>
      </c>
      <c r="C24" s="21" t="s">
        <v>490</v>
      </c>
      <c r="D24" s="21">
        <v>305</v>
      </c>
      <c r="E24" s="524" t="s">
        <v>25</v>
      </c>
      <c r="F24" s="426" t="s">
        <v>31</v>
      </c>
      <c r="G24" s="21" t="s">
        <v>49</v>
      </c>
      <c r="H24" s="426" t="s">
        <v>53</v>
      </c>
      <c r="I24" s="21">
        <v>3</v>
      </c>
      <c r="J24" s="298">
        <v>69.319999999999993</v>
      </c>
      <c r="K24" s="298"/>
      <c r="M24" s="24">
        <f t="shared" si="0"/>
        <v>-0.01</v>
      </c>
      <c r="N24" s="24">
        <f t="shared" si="1"/>
        <v>0.02</v>
      </c>
      <c r="O24" s="24">
        <f t="shared" si="2"/>
        <v>0</v>
      </c>
      <c r="P24" s="24">
        <f t="shared" si="3"/>
        <v>0.02</v>
      </c>
      <c r="Q24" s="24">
        <f t="shared" si="4"/>
        <v>2.1428571428571429E-2</v>
      </c>
      <c r="R24" s="25"/>
      <c r="S24" s="24">
        <f t="shared" si="9"/>
        <v>2.5000000000000001E-2</v>
      </c>
      <c r="T24" s="24">
        <f t="shared" si="9"/>
        <v>0.03</v>
      </c>
      <c r="U24" s="24">
        <f t="shared" si="9"/>
        <v>0.03</v>
      </c>
      <c r="V24" s="24">
        <f t="shared" si="9"/>
        <v>2.5000000000000001E-2</v>
      </c>
      <c r="W24" s="24">
        <f t="shared" si="9"/>
        <v>2.5000000000000001E-2</v>
      </c>
      <c r="X24" s="24">
        <f t="shared" si="9"/>
        <v>2.5000000000000001E-2</v>
      </c>
      <c r="Y24" s="24">
        <f t="shared" si="9"/>
        <v>2.5000000000000001E-2</v>
      </c>
      <c r="Z24" s="24">
        <f t="shared" si="9"/>
        <v>2.5000000000000001E-2</v>
      </c>
      <c r="AA24" s="25"/>
      <c r="AB24" s="26">
        <f>MROUND(VLOOKUP('Factores e Hitos'!$B$7,Precio_Base,HLOOKUP($B24,Inmueble,2,FALSE),FALSE)*(1+$M24)*(1+$N24)*(1+$O24)*(1+$P24)*(1+$Q24)*($J24+$K24*VLOOKUP('Factores e Hitos'!$B$87,Area_no_techada,HLOOKUP($B24,Inmueble,2,FALSE),FALSE)),VLOOKUP('Factores e Hitos'!$B$85,Redondear_Multiplo,HLOOKUP($B24,Inmueble,2,FALSE),FALSE))</f>
        <v>459300</v>
      </c>
      <c r="AC24" s="26">
        <f>MROUND(VLOOKUP('Factores e Hitos'!$B$7,Precio_Base,HLOOKUP($B24,Inmueble,2,FALSE),FALSE)*(1+$M24)*(1+$N24)*(1+$O24)*(1+$P24)*(1+$Q24)*($J24+$K24*VLOOKUP('Factores e Hitos'!$B$87,Area_no_techada,HLOOKUP($B24,Inmueble,2,FALSE),FALSE))*(1+$S24),VLOOKUP('Factores e Hitos'!$B$85,Redondear_Multiplo,HLOOKUP($B24,Inmueble,2,FALSE),FALSE))</f>
        <v>470800</v>
      </c>
      <c r="AD24" s="26">
        <f>MROUND(VLOOKUP('Factores e Hitos'!$B$7,Precio_Base,HLOOKUP($B24,Inmueble,2,FALSE),FALSE)*(1+$M24)*(1+$N24)*(1+$O24)*(1+$P24)*(1+$Q24)*($J24+$K24*VLOOKUP('Factores e Hitos'!$B$87,Area_no_techada,HLOOKUP($B24,Inmueble,2,FALSE),FALSE))*(1+$S24)*(1+$T24),VLOOKUP('Factores e Hitos'!$B$85,Redondear_Multiplo,HLOOKUP($B24,Inmueble,2,FALSE),FALSE))</f>
        <v>485000</v>
      </c>
      <c r="AE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Hitos'!$B$87,Area_no_techada,HLOOKUP($B24,Inmueble,2,FALSE),FALSE))*(1+$S24)*(1+$T24)*(1+$U24),VLOOKUP('Factores e Hitos'!$B$85,Redondear_Multiplo,HLOOKUP($B24,Inmueble,2,FALSE),FALSE))</f>
        <v>499500</v>
      </c>
      <c r="AF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Hitos'!$B$87,Area_no_techada,HLOOKUP($B24,Inmueble,2,FALSE),FALSE))*(1+$S24)*(1+$T24)*(1+$U24)*(1+$V24),VLOOKUP('Factores e Hitos'!$B$85,Redondear_Multiplo,HLOOKUP($B24,Inmueble,2,FALSE),FALSE))</f>
        <v>512000</v>
      </c>
      <c r="AG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Hitos'!$B$87,Area_no_techada,HLOOKUP($B24,Inmueble,2,FALSE),FALSE))*(1+$S24)*(1+$T24)*(1+$U24)*(1+$V24)*(1+$W24),VLOOKUP('Factores e Hitos'!$B$85,Redondear_Multiplo,HLOOKUP($B24,Inmueble,2,FALSE),FALSE))</f>
        <v>524800</v>
      </c>
      <c r="AH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Hitos'!$B$87,Area_no_techada,HLOOKUP($B24,Inmueble,2,FALSE),FALSE))*(1+$S24)*(1+$T24)*(1+$U24)*(1+$V24)*(1+$W24)*(1+$X24),VLOOKUP('Factores e Hitos'!$B$85,Redondear_Multiplo,HLOOKUP($B24,Inmueble,2,FALSE),FALSE))</f>
        <v>537900</v>
      </c>
      <c r="AI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Hitos'!$B$87,Area_no_techada,HLOOKUP($B24,Inmueble,2,FALSE),FALSE))*(1+$S24)*(1+$T24)*(1+$U24)*(1+$V24)*(1+$W24)*(1+$X24)*(1+$Y24),VLOOKUP('Factores e Hitos'!$B$85,Redondear_Multiplo,HLOOKUP($B24,Inmueble,2,FALSE),FALSE))</f>
        <v>551400</v>
      </c>
      <c r="AJ24" s="26">
        <f>MROUND(VLOOKUP('Factores e Hitos'!$B$7,Precio_Base,HLOOKUP($B24,Inmueble,2,FALSE),FALSE)*(1+$M24)*(1+$N24)*(1+$O24)*(1+$P24)*(1+$Q24)*($J24+$K24*VLOOKUP('Factores e Hitos'!$B$87,Area_no_techada,HLOOKUP($B24,Inmueble,2,FALSE),FALSE))*(1+$S24)*(1+$T24)*(1+$U24)*(1+$V24)*(1+$W24)*(1+$X24)*(1+$Y24)*(1+$Z24),VLOOKUP('Factores e Hitos'!$B$85,Redondear_Multiplo,HLOOKUP($B24,Inmueble,2,FALSE),FALSE))</f>
        <v>565100</v>
      </c>
      <c r="AK24" s="25"/>
      <c r="AL24" s="16" t="str">
        <f t="shared" si="6"/>
        <v>Disponible</v>
      </c>
      <c r="AM24" s="16"/>
      <c r="AN24" s="518"/>
      <c r="AO24" s="25"/>
      <c r="AP24" s="26">
        <f>$AF$24</f>
        <v>512000</v>
      </c>
      <c r="AQ24" s="33">
        <f t="shared" si="7"/>
        <v>7386.0357761107916</v>
      </c>
      <c r="AR24" s="25"/>
      <c r="AS24" s="26">
        <f>+AB24/($J24+$K24*VLOOKUP('Factores e Hitos'!$B$87,Area_no_techada,HLOOKUP($B24,Inmueble,2,FALSE),FALSE))</f>
        <v>6625.7934218118871</v>
      </c>
      <c r="AT24" s="26">
        <f>+AC24/($J24+$K24*VLOOKUP('Factores e Hitos'!$B$87,Area_no_techada,HLOOKUP($B24,Inmueble,2,FALSE),FALSE))</f>
        <v>6791.6907097518761</v>
      </c>
      <c r="AU24" s="26">
        <f>+AD24/($J24+$K24*VLOOKUP('Factores e Hitos'!$B$87,Area_no_techada,HLOOKUP($B24,Inmueble,2,FALSE),FALSE))</f>
        <v>6996.5377957299488</v>
      </c>
      <c r="AV24" s="26">
        <f>+AE24/($J24+$K24*VLOOKUP('Factores e Hitos'!$B$87,Area_no_techada,HLOOKUP($B24,Inmueble,2,FALSE),FALSE))</f>
        <v>7205.7126370455862</v>
      </c>
      <c r="AW24" s="26">
        <f>+AF24/($J24+$K24*VLOOKUP('Factores e Hitos'!$B$87,Area_no_techada,HLOOKUP($B24,Inmueble,2,FALSE),FALSE))</f>
        <v>7386.0357761107916</v>
      </c>
      <c r="AX24" s="26">
        <f>+AG24/($J24+$K24*VLOOKUP('Factores e Hitos'!$B$87,Area_no_techada,HLOOKUP($B24,Inmueble,2,FALSE),FALSE))</f>
        <v>7570.6866705135608</v>
      </c>
      <c r="AY24" s="26">
        <f>+AH24/($J24+$K24*VLOOKUP('Factores e Hitos'!$B$87,Area_no_techada,HLOOKUP($B24,Inmueble,2,FALSE),FALSE))</f>
        <v>7759.6653202538955</v>
      </c>
      <c r="AZ24" s="26">
        <f>+AI24/($J24+$K24*VLOOKUP('Factores e Hitos'!$B$87,Area_no_techada,HLOOKUP($B24,Inmueble,2,FALSE),FALSE))</f>
        <v>7954.4143104443174</v>
      </c>
      <c r="BA24" s="26">
        <f>+AJ24/($J24+$K24*VLOOKUP('Factores e Hitos'!$B$87,Area_no_techada,HLOOKUP($B24,Inmueble,2,FALSE),FALSE))</f>
        <v>8152.0484708597814</v>
      </c>
      <c r="BB24" s="17" t="str">
        <f>_xlfn.XLOOKUP(C24,Hoja7!J:J,Hoja7!Q:Q,"N/H",0)</f>
        <v>Disponible</v>
      </c>
      <c r="BC24" s="17" t="b">
        <f t="shared" si="8"/>
        <v>1</v>
      </c>
    </row>
    <row r="25" spans="1:55" s="17" customFormat="1">
      <c r="A25" s="17" t="s">
        <v>161</v>
      </c>
      <c r="B25" s="21" t="s">
        <v>2</v>
      </c>
      <c r="C25" s="21" t="s">
        <v>491</v>
      </c>
      <c r="D25" s="21">
        <v>306</v>
      </c>
      <c r="E25" s="426" t="s">
        <v>24</v>
      </c>
      <c r="F25" s="426" t="s">
        <v>32</v>
      </c>
      <c r="G25" s="21" t="s">
        <v>49</v>
      </c>
      <c r="H25" s="426" t="s">
        <v>53</v>
      </c>
      <c r="I25" s="21">
        <v>3</v>
      </c>
      <c r="J25" s="298">
        <v>54.03</v>
      </c>
      <c r="K25" s="298"/>
      <c r="M25" s="24">
        <f t="shared" si="0"/>
        <v>0</v>
      </c>
      <c r="N25" s="24">
        <f t="shared" si="1"/>
        <v>0</v>
      </c>
      <c r="O25" s="24">
        <f t="shared" si="2"/>
        <v>0</v>
      </c>
      <c r="P25" s="24">
        <f t="shared" si="3"/>
        <v>0.02</v>
      </c>
      <c r="Q25" s="24">
        <f t="shared" si="4"/>
        <v>2.1428571428571429E-2</v>
      </c>
      <c r="R25" s="25"/>
      <c r="S25" s="24">
        <f t="shared" si="9"/>
        <v>2.5000000000000001E-2</v>
      </c>
      <c r="T25" s="24">
        <f t="shared" si="9"/>
        <v>0.03</v>
      </c>
      <c r="U25" s="24">
        <f t="shared" si="9"/>
        <v>0.03</v>
      </c>
      <c r="V25" s="24">
        <f t="shared" si="9"/>
        <v>2.5000000000000001E-2</v>
      </c>
      <c r="W25" s="24">
        <f t="shared" si="9"/>
        <v>2.5000000000000001E-2</v>
      </c>
      <c r="X25" s="24">
        <f t="shared" si="9"/>
        <v>2.5000000000000001E-2</v>
      </c>
      <c r="Y25" s="24">
        <f t="shared" si="9"/>
        <v>2.5000000000000001E-2</v>
      </c>
      <c r="Z25" s="24">
        <f t="shared" si="9"/>
        <v>2.5000000000000001E-2</v>
      </c>
      <c r="AA25" s="25"/>
      <c r="AB25" s="26">
        <f>MROUND(VLOOKUP('Factores e Hitos'!$B$7,Precio_Base,HLOOKUP($B25,Inmueble,2,FALSE),FALSE)*(1+$M25)*(1+$N25)*(1+$O25)*(1+$P25)*(1+$Q25)*($J25+$K25*VLOOKUP('Factores e Hitos'!$B$87,Area_no_techada,HLOOKUP($B25,Inmueble,2,FALSE),FALSE)),VLOOKUP('Factores e Hitos'!$B$85,Redondear_Multiplo,HLOOKUP($B25,Inmueble,2,FALSE),FALSE))</f>
        <v>354600</v>
      </c>
      <c r="AC25" s="26">
        <f>MROUND(VLOOKUP('Factores e Hitos'!$B$7,Precio_Base,HLOOKUP($B25,Inmueble,2,FALSE),FALSE)*(1+$M25)*(1+$N25)*(1+$O25)*(1+$P25)*(1+$Q25)*($J25+$K25*VLOOKUP('Factores e Hitos'!$B$87,Area_no_techada,HLOOKUP($B25,Inmueble,2,FALSE),FALSE))*(1+$S25),VLOOKUP('Factores e Hitos'!$B$85,Redondear_Multiplo,HLOOKUP($B25,Inmueble,2,FALSE),FALSE))</f>
        <v>363400</v>
      </c>
      <c r="AD25" s="26">
        <f>MROUND(VLOOKUP('Factores e Hitos'!$B$7,Precio_Base,HLOOKUP($B25,Inmueble,2,FALSE),FALSE)*(1+$M25)*(1+$N25)*(1+$O25)*(1+$P25)*(1+$Q25)*($J25+$K25*VLOOKUP('Factores e Hitos'!$B$87,Area_no_techada,HLOOKUP($B25,Inmueble,2,FALSE),FALSE))*(1+$S25)*(1+$T25),VLOOKUP('Factores e Hitos'!$B$85,Redondear_Multiplo,HLOOKUP($B25,Inmueble,2,FALSE),FALSE))</f>
        <v>374300</v>
      </c>
      <c r="AE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Hitos'!$B$87,Area_no_techada,HLOOKUP($B25,Inmueble,2,FALSE),FALSE))*(1+$S25)*(1+$T25)*(1+$U25),VLOOKUP('Factores e Hitos'!$B$85,Redondear_Multiplo,HLOOKUP($B25,Inmueble,2,FALSE),FALSE))</f>
        <v>385500</v>
      </c>
      <c r="AF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Hitos'!$B$87,Area_no_techada,HLOOKUP($B25,Inmueble,2,FALSE),FALSE))*(1+$S25)*(1+$T25)*(1+$U25)*(1+$V25),VLOOKUP('Factores e Hitos'!$B$85,Redondear_Multiplo,HLOOKUP($B25,Inmueble,2,FALSE),FALSE))</f>
        <v>395200</v>
      </c>
      <c r="AG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Hitos'!$B$87,Area_no_techada,HLOOKUP($B25,Inmueble,2,FALSE),FALSE))*(1+$S25)*(1+$T25)*(1+$U25)*(1+$V25)*(1+$W25),VLOOKUP('Factores e Hitos'!$B$85,Redondear_Multiplo,HLOOKUP($B25,Inmueble,2,FALSE),FALSE))</f>
        <v>405100</v>
      </c>
      <c r="AH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Hitos'!$B$87,Area_no_techada,HLOOKUP($B25,Inmueble,2,FALSE),FALSE))*(1+$S25)*(1+$T25)*(1+$U25)*(1+$V25)*(1+$W25)*(1+$X25),VLOOKUP('Factores e Hitos'!$B$85,Redondear_Multiplo,HLOOKUP($B25,Inmueble,2,FALSE),FALSE))</f>
        <v>415200</v>
      </c>
      <c r="AI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Hitos'!$B$87,Area_no_techada,HLOOKUP($B25,Inmueble,2,FALSE),FALSE))*(1+$S25)*(1+$T25)*(1+$U25)*(1+$V25)*(1+$W25)*(1+$X25)*(1+$Y25),VLOOKUP('Factores e Hitos'!$B$85,Redondear_Multiplo,HLOOKUP($B25,Inmueble,2,FALSE),FALSE))</f>
        <v>425600</v>
      </c>
      <c r="AJ25" s="26">
        <f>MROUND(VLOOKUP('Factores e Hitos'!$B$7,Precio_Base,HLOOKUP($B25,Inmueble,2,FALSE),FALSE)*(1+$M25)*(1+$N25)*(1+$O25)*(1+$P25)*(1+$Q25)*($J25+$K25*VLOOKUP('Factores e Hitos'!$B$87,Area_no_techada,HLOOKUP($B25,Inmueble,2,FALSE),FALSE))*(1+$S25)*(1+$T25)*(1+$U25)*(1+$V25)*(1+$W25)*(1+$X25)*(1+$Y25)*(1+$Z25),VLOOKUP('Factores e Hitos'!$B$85,Redondear_Multiplo,HLOOKUP($B25,Inmueble,2,FALSE),FALSE))</f>
        <v>436200</v>
      </c>
      <c r="AK25" s="25"/>
      <c r="AL25" s="16" t="str">
        <f t="shared" si="6"/>
        <v>Disponible</v>
      </c>
      <c r="AM25" s="16"/>
      <c r="AN25" s="518"/>
      <c r="AO25" s="25"/>
      <c r="AP25" s="26">
        <f>$AH$25</f>
        <v>415200</v>
      </c>
      <c r="AQ25" s="33">
        <f t="shared" si="7"/>
        <v>7684.6196557468074</v>
      </c>
      <c r="AR25" s="25"/>
      <c r="AS25" s="26">
        <f>+AB25/($J25+$K25*VLOOKUP('Factores e Hitos'!$B$87,Area_no_techada,HLOOKUP($B25,Inmueble,2,FALSE),FALSE))</f>
        <v>6563.0205441421431</v>
      </c>
      <c r="AT25" s="26">
        <f>+AC25/($J25+$K25*VLOOKUP('Factores e Hitos'!$B$87,Area_no_techada,HLOOKUP($B25,Inmueble,2,FALSE),FALSE))</f>
        <v>6725.8930223949656</v>
      </c>
      <c r="AU25" s="26">
        <f>+AD25/($J25+$K25*VLOOKUP('Factores e Hitos'!$B$87,Area_no_techada,HLOOKUP($B25,Inmueble,2,FALSE),FALSE))</f>
        <v>6927.6327965944847</v>
      </c>
      <c r="AV25" s="26">
        <f>+AE25/($J25+$K25*VLOOKUP('Factores e Hitos'!$B$87,Area_no_techada,HLOOKUP($B25,Inmueble,2,FALSE),FALSE))</f>
        <v>7134.9250416435316</v>
      </c>
      <c r="AW25" s="26">
        <f>+AF25/($J25+$K25*VLOOKUP('Factores e Hitos'!$B$87,Area_no_techada,HLOOKUP($B25,Inmueble,2,FALSE),FALSE))</f>
        <v>7314.4549324449381</v>
      </c>
      <c r="AX25" s="26">
        <f>+AG25/($J25+$K25*VLOOKUP('Factores e Hitos'!$B$87,Area_no_techada,HLOOKUP($B25,Inmueble,2,FALSE),FALSE))</f>
        <v>7497.6864704793634</v>
      </c>
      <c r="AY25" s="26">
        <f>+AH25/($J25+$K25*VLOOKUP('Factores e Hitos'!$B$87,Area_no_techada,HLOOKUP($B25,Inmueble,2,FALSE),FALSE))</f>
        <v>7684.6196557468074</v>
      </c>
      <c r="AZ25" s="26">
        <f>+AI25/($J25+$K25*VLOOKUP('Factores e Hitos'!$B$87,Area_no_techada,HLOOKUP($B25,Inmueble,2,FALSE),FALSE))</f>
        <v>7877.1053118637792</v>
      </c>
      <c r="BA25" s="26">
        <f>+AJ25/($J25+$K25*VLOOKUP('Factores e Hitos'!$B$87,Area_no_techada,HLOOKUP($B25,Inmueble,2,FALSE),FALSE))</f>
        <v>8073.2926152137697</v>
      </c>
      <c r="BB25" s="17" t="str">
        <f>_xlfn.XLOOKUP(C25,Hoja7!J:J,Hoja7!Q:Q,"N/H",0)</f>
        <v>Disponible</v>
      </c>
      <c r="BC25" s="17" t="b">
        <f t="shared" si="8"/>
        <v>1</v>
      </c>
    </row>
    <row r="26" spans="1:55" s="17" customFormat="1">
      <c r="A26" s="17" t="s">
        <v>161</v>
      </c>
      <c r="B26" s="21" t="s">
        <v>2</v>
      </c>
      <c r="C26" s="21" t="s">
        <v>492</v>
      </c>
      <c r="D26" s="21">
        <v>307</v>
      </c>
      <c r="E26" s="524" t="s">
        <v>23</v>
      </c>
      <c r="F26" s="426" t="s">
        <v>33</v>
      </c>
      <c r="G26" s="21" t="s">
        <v>49</v>
      </c>
      <c r="H26" s="426" t="s">
        <v>53</v>
      </c>
      <c r="I26" s="21">
        <v>3</v>
      </c>
      <c r="J26" s="298">
        <v>37.049999999999997</v>
      </c>
      <c r="K26" s="298"/>
      <c r="M26" s="24">
        <f t="shared" si="0"/>
        <v>6.2799999999999995E-2</v>
      </c>
      <c r="N26" s="24">
        <f t="shared" si="1"/>
        <v>-0.02</v>
      </c>
      <c r="O26" s="24">
        <f t="shared" si="2"/>
        <v>0</v>
      </c>
      <c r="P26" s="24">
        <f t="shared" si="3"/>
        <v>0.02</v>
      </c>
      <c r="Q26" s="24">
        <f t="shared" si="4"/>
        <v>2.1428571428571429E-2</v>
      </c>
      <c r="R26" s="25"/>
      <c r="S26" s="24">
        <f t="shared" ref="S26:Z35" si="10">+VLOOKUP(S$5,Hitos,HLOOKUP($B26,Inmueble,2,FALSE),FALSE)</f>
        <v>2.5000000000000001E-2</v>
      </c>
      <c r="T26" s="24">
        <f t="shared" si="10"/>
        <v>0.03</v>
      </c>
      <c r="U26" s="24">
        <f t="shared" si="10"/>
        <v>0.03</v>
      </c>
      <c r="V26" s="24">
        <f t="shared" si="10"/>
        <v>2.5000000000000001E-2</v>
      </c>
      <c r="W26" s="24">
        <f t="shared" si="10"/>
        <v>2.5000000000000001E-2</v>
      </c>
      <c r="X26" s="24">
        <f t="shared" si="10"/>
        <v>2.5000000000000001E-2</v>
      </c>
      <c r="Y26" s="24">
        <f t="shared" si="10"/>
        <v>2.5000000000000001E-2</v>
      </c>
      <c r="Z26" s="24">
        <f t="shared" si="10"/>
        <v>2.5000000000000001E-2</v>
      </c>
      <c r="AA26" s="25"/>
      <c r="AB26" s="26">
        <f>MROUND(VLOOKUP('Factores e Hitos'!$B$7,Precio_Base,HLOOKUP($B26,Inmueble,2,FALSE),FALSE)*(1+$M26)*(1+$N26)*(1+$O26)*(1+$P26)*(1+$Q26)*($J26+$K26*VLOOKUP('Factores e Hitos'!$B$87,Area_no_techada,HLOOKUP($B26,Inmueble,2,FALSE),FALSE)),VLOOKUP('Factores e Hitos'!$B$85,Redondear_Multiplo,HLOOKUP($B26,Inmueble,2,FALSE),FALSE))</f>
        <v>253200</v>
      </c>
      <c r="AC26" s="26">
        <f>MROUND(VLOOKUP('Factores e Hitos'!$B$7,Precio_Base,HLOOKUP($B26,Inmueble,2,FALSE),FALSE)*(1+$M26)*(1+$N26)*(1+$O26)*(1+$P26)*(1+$Q26)*($J26+$K26*VLOOKUP('Factores e Hitos'!$B$87,Area_no_techada,HLOOKUP($B26,Inmueble,2,FALSE),FALSE))*(1+$S26),VLOOKUP('Factores e Hitos'!$B$85,Redondear_Multiplo,HLOOKUP($B26,Inmueble,2,FALSE),FALSE))</f>
        <v>259600</v>
      </c>
      <c r="AD26" s="26">
        <f>MROUND(VLOOKUP('Factores e Hitos'!$B$7,Precio_Base,HLOOKUP($B26,Inmueble,2,FALSE),FALSE)*(1+$M26)*(1+$N26)*(1+$O26)*(1+$P26)*(1+$Q26)*($J26+$K26*VLOOKUP('Factores e Hitos'!$B$87,Area_no_techada,HLOOKUP($B26,Inmueble,2,FALSE),FALSE))*(1+$S26)*(1+$T26),VLOOKUP('Factores e Hitos'!$B$85,Redondear_Multiplo,HLOOKUP($B26,Inmueble,2,FALSE),FALSE))</f>
        <v>267300</v>
      </c>
      <c r="AE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Hitos'!$B$87,Area_no_techada,HLOOKUP($B26,Inmueble,2,FALSE),FALSE))*(1+$S26)*(1+$T26)*(1+$U26),VLOOKUP('Factores e Hitos'!$B$85,Redondear_Multiplo,HLOOKUP($B26,Inmueble,2,FALSE),FALSE))</f>
        <v>275400</v>
      </c>
      <c r="AF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Hitos'!$B$87,Area_no_techada,HLOOKUP($B26,Inmueble,2,FALSE),FALSE))*(1+$S26)*(1+$T26)*(1+$U26)*(1+$V26),VLOOKUP('Factores e Hitos'!$B$85,Redondear_Multiplo,HLOOKUP($B26,Inmueble,2,FALSE),FALSE))</f>
        <v>282200</v>
      </c>
      <c r="AG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Hitos'!$B$87,Area_no_techada,HLOOKUP($B26,Inmueble,2,FALSE),FALSE))*(1+$S26)*(1+$T26)*(1+$U26)*(1+$V26)*(1+$W26),VLOOKUP('Factores e Hitos'!$B$85,Redondear_Multiplo,HLOOKUP($B26,Inmueble,2,FALSE),FALSE))</f>
        <v>289300</v>
      </c>
      <c r="AH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Hitos'!$B$87,Area_no_techada,HLOOKUP($B26,Inmueble,2,FALSE),FALSE))*(1+$S26)*(1+$T26)*(1+$U26)*(1+$V26)*(1+$W26)*(1+$X26),VLOOKUP('Factores e Hitos'!$B$85,Redondear_Multiplo,HLOOKUP($B26,Inmueble,2,FALSE),FALSE))</f>
        <v>296500</v>
      </c>
      <c r="AI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Hitos'!$B$87,Area_no_techada,HLOOKUP($B26,Inmueble,2,FALSE),FALSE))*(1+$S26)*(1+$T26)*(1+$U26)*(1+$V26)*(1+$W26)*(1+$X26)*(1+$Y26),VLOOKUP('Factores e Hitos'!$B$85,Redondear_Multiplo,HLOOKUP($B26,Inmueble,2,FALSE),FALSE))</f>
        <v>304000</v>
      </c>
      <c r="AJ26" s="26">
        <f>MROUND(VLOOKUP('Factores e Hitos'!$B$7,Precio_Base,HLOOKUP($B26,Inmueble,2,FALSE),FALSE)*(1+$M26)*(1+$N26)*(1+$O26)*(1+$P26)*(1+$Q26)*($J26+$K26*VLOOKUP('Factores e Hitos'!$B$87,Area_no_techada,HLOOKUP($B26,Inmueble,2,FALSE),FALSE))*(1+$S26)*(1+$T26)*(1+$U26)*(1+$V26)*(1+$W26)*(1+$X26)*(1+$Y26)*(1+$Z26),VLOOKUP('Factores e Hitos'!$B$85,Redondear_Multiplo,HLOOKUP($B26,Inmueble,2,FALSE),FALSE))</f>
        <v>311600</v>
      </c>
      <c r="AK26" s="25"/>
      <c r="AL26" s="16" t="str">
        <f t="shared" si="6"/>
        <v>Disponible</v>
      </c>
      <c r="AM26" s="16"/>
      <c r="AN26" s="518"/>
      <c r="AO26" s="25"/>
      <c r="AP26" s="26">
        <f>$AF$26</f>
        <v>282200</v>
      </c>
      <c r="AQ26" s="33">
        <f t="shared" si="7"/>
        <v>7616.7341430499328</v>
      </c>
      <c r="AR26" s="25"/>
      <c r="AS26" s="26">
        <f>+AB26/($J26+$K26*VLOOKUP('Factores e Hitos'!$B$87,Area_no_techada,HLOOKUP($B26,Inmueble,2,FALSE),FALSE))</f>
        <v>6834.0080971659927</v>
      </c>
      <c r="AT26" s="26">
        <f>+AC26/($J26+$K26*VLOOKUP('Factores e Hitos'!$B$87,Area_no_techada,HLOOKUP($B26,Inmueble,2,FALSE),FALSE))</f>
        <v>7006.7476383265866</v>
      </c>
      <c r="AU26" s="26">
        <f>+AD26/($J26+$K26*VLOOKUP('Factores e Hitos'!$B$87,Area_no_techada,HLOOKUP($B26,Inmueble,2,FALSE),FALSE))</f>
        <v>7214.5748987854258</v>
      </c>
      <c r="AV26" s="26">
        <f>+AE26/($J26+$K26*VLOOKUP('Factores e Hitos'!$B$87,Area_no_techada,HLOOKUP($B26,Inmueble,2,FALSE),FALSE))</f>
        <v>7433.1983805668024</v>
      </c>
      <c r="AW26" s="26">
        <f>+AF26/($J26+$K26*VLOOKUP('Factores e Hitos'!$B$87,Area_no_techada,HLOOKUP($B26,Inmueble,2,FALSE),FALSE))</f>
        <v>7616.7341430499328</v>
      </c>
      <c r="AX26" s="26">
        <f>+AG26/($J26+$K26*VLOOKUP('Factores e Hitos'!$B$87,Area_no_techada,HLOOKUP($B26,Inmueble,2,FALSE),FALSE))</f>
        <v>7808.3670715249673</v>
      </c>
      <c r="AY26" s="26">
        <f>+AH26/($J26+$K26*VLOOKUP('Factores e Hitos'!$B$87,Area_no_techada,HLOOKUP($B26,Inmueble,2,FALSE),FALSE))</f>
        <v>8002.699055330635</v>
      </c>
      <c r="AZ26" s="26">
        <f>+AI26/($J26+$K26*VLOOKUP('Factores e Hitos'!$B$87,Area_no_techada,HLOOKUP($B26,Inmueble,2,FALSE),FALSE))</f>
        <v>8205.1282051282051</v>
      </c>
      <c r="BA26" s="26">
        <f>+AJ26/($J26+$K26*VLOOKUP('Factores e Hitos'!$B$87,Area_no_techada,HLOOKUP($B26,Inmueble,2,FALSE),FALSE))</f>
        <v>8410.2564102564102</v>
      </c>
      <c r="BB26" s="17" t="str">
        <f>_xlfn.XLOOKUP(C26,Hoja7!J:J,Hoja7!Q:Q,"N/H",0)</f>
        <v>Disponible</v>
      </c>
      <c r="BC26" s="17" t="b">
        <f t="shared" si="8"/>
        <v>1</v>
      </c>
    </row>
    <row r="27" spans="1:55" s="17" customFormat="1">
      <c r="A27" s="17" t="s">
        <v>161</v>
      </c>
      <c r="B27" s="21" t="s">
        <v>2</v>
      </c>
      <c r="C27" s="21" t="s">
        <v>493</v>
      </c>
      <c r="D27" s="21">
        <v>308</v>
      </c>
      <c r="E27" s="524" t="s">
        <v>24</v>
      </c>
      <c r="F27" s="426" t="s">
        <v>34</v>
      </c>
      <c r="G27" s="21" t="s">
        <v>49</v>
      </c>
      <c r="H27" s="426" t="s">
        <v>52</v>
      </c>
      <c r="I27" s="21">
        <v>3</v>
      </c>
      <c r="J27" s="298">
        <v>55.25</v>
      </c>
      <c r="K27" s="298"/>
      <c r="M27" s="24">
        <f t="shared" si="0"/>
        <v>0</v>
      </c>
      <c r="N27" s="24">
        <f t="shared" si="1"/>
        <v>0</v>
      </c>
      <c r="O27" s="24">
        <f t="shared" si="2"/>
        <v>0</v>
      </c>
      <c r="P27" s="24">
        <f t="shared" si="3"/>
        <v>0</v>
      </c>
      <c r="Q27" s="24">
        <f t="shared" si="4"/>
        <v>2.1428571428571429E-2</v>
      </c>
      <c r="R27" s="25"/>
      <c r="S27" s="24">
        <f t="shared" si="10"/>
        <v>2.5000000000000001E-2</v>
      </c>
      <c r="T27" s="24">
        <f t="shared" si="10"/>
        <v>0.03</v>
      </c>
      <c r="U27" s="24">
        <f t="shared" si="10"/>
        <v>0.03</v>
      </c>
      <c r="V27" s="24">
        <f t="shared" si="10"/>
        <v>2.5000000000000001E-2</v>
      </c>
      <c r="W27" s="24">
        <f t="shared" si="10"/>
        <v>2.5000000000000001E-2</v>
      </c>
      <c r="X27" s="24">
        <f t="shared" si="10"/>
        <v>2.5000000000000001E-2</v>
      </c>
      <c r="Y27" s="24">
        <f t="shared" si="10"/>
        <v>2.5000000000000001E-2</v>
      </c>
      <c r="Z27" s="24">
        <f t="shared" si="10"/>
        <v>2.5000000000000001E-2</v>
      </c>
      <c r="AA27" s="25"/>
      <c r="AB27" s="26">
        <f>MROUND(VLOOKUP('Factores e Hitos'!$B$7,Precio_Base,HLOOKUP($B27,Inmueble,2,FALSE),FALSE)*(1+$M27)*(1+$N27)*(1+$O27)*(1+$P27)*(1+$Q27)*($J27+$K27*VLOOKUP('Factores e Hitos'!$B$87,Area_no_techada,HLOOKUP($B27,Inmueble,2,FALSE),FALSE)),VLOOKUP('Factores e Hitos'!$B$85,Redondear_Multiplo,HLOOKUP($B27,Inmueble,2,FALSE),FALSE))</f>
        <v>355400</v>
      </c>
      <c r="AC27" s="26">
        <f>MROUND(VLOOKUP('Factores e Hitos'!$B$7,Precio_Base,HLOOKUP($B27,Inmueble,2,FALSE),FALSE)*(1+$M27)*(1+$N27)*(1+$O27)*(1+$P27)*(1+$Q27)*($J27+$K27*VLOOKUP('Factores e Hitos'!$B$87,Area_no_techada,HLOOKUP($B27,Inmueble,2,FALSE),FALSE))*(1+$S27),VLOOKUP('Factores e Hitos'!$B$85,Redondear_Multiplo,HLOOKUP($B27,Inmueble,2,FALSE),FALSE))</f>
        <v>364300</v>
      </c>
      <c r="AD27" s="26">
        <f>MROUND(VLOOKUP('Factores e Hitos'!$B$7,Precio_Base,HLOOKUP($B27,Inmueble,2,FALSE),FALSE)*(1+$M27)*(1+$N27)*(1+$O27)*(1+$P27)*(1+$Q27)*($J27+$K27*VLOOKUP('Factores e Hitos'!$B$87,Area_no_techada,HLOOKUP($B27,Inmueble,2,FALSE),FALSE))*(1+$S27)*(1+$T27),VLOOKUP('Factores e Hitos'!$B$85,Redondear_Multiplo,HLOOKUP($B27,Inmueble,2,FALSE),FALSE))</f>
        <v>375300</v>
      </c>
      <c r="AE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Hitos'!$B$87,Area_no_techada,HLOOKUP($B27,Inmueble,2,FALSE),FALSE))*(1+$S27)*(1+$T27)*(1+$U27),VLOOKUP('Factores e Hitos'!$B$85,Redondear_Multiplo,HLOOKUP($B27,Inmueble,2,FALSE),FALSE))</f>
        <v>386500</v>
      </c>
      <c r="AF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Hitos'!$B$87,Area_no_techada,HLOOKUP($B27,Inmueble,2,FALSE),FALSE))*(1+$S27)*(1+$T27)*(1+$U27)*(1+$V27),VLOOKUP('Factores e Hitos'!$B$85,Redondear_Multiplo,HLOOKUP($B27,Inmueble,2,FALSE),FALSE))</f>
        <v>396200</v>
      </c>
      <c r="AG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Hitos'!$B$87,Area_no_techada,HLOOKUP($B27,Inmueble,2,FALSE),FALSE))*(1+$S27)*(1+$T27)*(1+$U27)*(1+$V27)*(1+$W27),VLOOKUP('Factores e Hitos'!$B$85,Redondear_Multiplo,HLOOKUP($B27,Inmueble,2,FALSE),FALSE))</f>
        <v>406100</v>
      </c>
      <c r="AH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Hitos'!$B$87,Area_no_techada,HLOOKUP($B27,Inmueble,2,FALSE),FALSE))*(1+$S27)*(1+$T27)*(1+$U27)*(1+$V27)*(1+$W27)*(1+$X27),VLOOKUP('Factores e Hitos'!$B$85,Redondear_Multiplo,HLOOKUP($B27,Inmueble,2,FALSE),FALSE))</f>
        <v>416200</v>
      </c>
      <c r="AI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Hitos'!$B$87,Area_no_techada,HLOOKUP($B27,Inmueble,2,FALSE),FALSE))*(1+$S27)*(1+$T27)*(1+$U27)*(1+$V27)*(1+$W27)*(1+$X27)*(1+$Y27),VLOOKUP('Factores e Hitos'!$B$85,Redondear_Multiplo,HLOOKUP($B27,Inmueble,2,FALSE),FALSE))</f>
        <v>426600</v>
      </c>
      <c r="AJ27" s="26">
        <f>MROUND(VLOOKUP('Factores e Hitos'!$B$7,Precio_Base,HLOOKUP($B27,Inmueble,2,FALSE),FALSE)*(1+$M27)*(1+$N27)*(1+$O27)*(1+$P27)*(1+$Q27)*($J27+$K27*VLOOKUP('Factores e Hitos'!$B$87,Area_no_techada,HLOOKUP($B27,Inmueble,2,FALSE),FALSE))*(1+$S27)*(1+$T27)*(1+$U27)*(1+$V27)*(1+$W27)*(1+$X27)*(1+$Y27)*(1+$Z27),VLOOKUP('Factores e Hitos'!$B$85,Redondear_Multiplo,HLOOKUP($B27,Inmueble,2,FALSE),FALSE))</f>
        <v>437300</v>
      </c>
      <c r="AK27" s="25"/>
      <c r="AL27" s="16" t="str">
        <f t="shared" si="6"/>
        <v>Disponible</v>
      </c>
      <c r="AM27" s="16"/>
      <c r="AN27" s="518"/>
      <c r="AO27" s="25"/>
      <c r="AP27" s="26">
        <f>$AE$27</f>
        <v>386500</v>
      </c>
      <c r="AQ27" s="33">
        <f t="shared" si="7"/>
        <v>6995.4751131221719</v>
      </c>
      <c r="AR27" s="25"/>
      <c r="AS27" s="26">
        <f>+AB27/($J27+$K27*VLOOKUP('Factores e Hitos'!$B$87,Area_no_techada,HLOOKUP($B27,Inmueble,2,FALSE),FALSE))</f>
        <v>6432.5791855203624</v>
      </c>
      <c r="AT27" s="26">
        <f>+AC27/($J27+$K27*VLOOKUP('Factores e Hitos'!$B$87,Area_no_techada,HLOOKUP($B27,Inmueble,2,FALSE),FALSE))</f>
        <v>6593.6651583710409</v>
      </c>
      <c r="AU27" s="26">
        <f>+AD27/($J27+$K27*VLOOKUP('Factores e Hitos'!$B$87,Area_no_techada,HLOOKUP($B27,Inmueble,2,FALSE),FALSE))</f>
        <v>6792.7601809954749</v>
      </c>
      <c r="AV27" s="26">
        <f>+AE27/($J27+$K27*VLOOKUP('Factores e Hitos'!$B$87,Area_no_techada,HLOOKUP($B27,Inmueble,2,FALSE),FALSE))</f>
        <v>6995.4751131221719</v>
      </c>
      <c r="AW27" s="26">
        <f>+AF27/($J27+$K27*VLOOKUP('Factores e Hitos'!$B$87,Area_no_techada,HLOOKUP($B27,Inmueble,2,FALSE),FALSE))</f>
        <v>7171.0407239819006</v>
      </c>
      <c r="AX27" s="26">
        <f>+AG27/($J27+$K27*VLOOKUP('Factores e Hitos'!$B$87,Area_no_techada,HLOOKUP($B27,Inmueble,2,FALSE),FALSE))</f>
        <v>7350.2262443438913</v>
      </c>
      <c r="AY27" s="26">
        <f>+AH27/($J27+$K27*VLOOKUP('Factores e Hitos'!$B$87,Area_no_techada,HLOOKUP($B27,Inmueble,2,FALSE),FALSE))</f>
        <v>7533.031674208145</v>
      </c>
      <c r="AZ27" s="26">
        <f>+AI27/($J27+$K27*VLOOKUP('Factores e Hitos'!$B$87,Area_no_techada,HLOOKUP($B27,Inmueble,2,FALSE),FALSE))</f>
        <v>7721.2669683257918</v>
      </c>
      <c r="BA27" s="26">
        <f>+AJ27/($J27+$K27*VLOOKUP('Factores e Hitos'!$B$87,Area_no_techada,HLOOKUP($B27,Inmueble,2,FALSE),FALSE))</f>
        <v>7914.9321266968327</v>
      </c>
      <c r="BB27" s="17" t="str">
        <f>_xlfn.XLOOKUP(C27,Hoja7!J:J,Hoja7!Q:Q,"N/H",0)</f>
        <v>Disponible</v>
      </c>
      <c r="BC27" s="17" t="b">
        <f t="shared" si="8"/>
        <v>1</v>
      </c>
    </row>
    <row r="28" spans="1:55" s="17" customFormat="1">
      <c r="A28" s="17" t="s">
        <v>161</v>
      </c>
      <c r="B28" s="21" t="s">
        <v>2</v>
      </c>
      <c r="C28" s="21" t="s">
        <v>494</v>
      </c>
      <c r="D28" s="21">
        <v>309</v>
      </c>
      <c r="E28" s="524" t="s">
        <v>24</v>
      </c>
      <c r="F28" s="426" t="s">
        <v>35</v>
      </c>
      <c r="G28" s="21" t="s">
        <v>49</v>
      </c>
      <c r="H28" s="426" t="s">
        <v>52</v>
      </c>
      <c r="I28" s="21">
        <v>3</v>
      </c>
      <c r="J28" s="298">
        <v>53.05</v>
      </c>
      <c r="K28" s="298"/>
      <c r="M28" s="24">
        <f t="shared" si="0"/>
        <v>0</v>
      </c>
      <c r="N28" s="24">
        <f t="shared" si="1"/>
        <v>-0.01</v>
      </c>
      <c r="O28" s="24">
        <f t="shared" si="2"/>
        <v>0</v>
      </c>
      <c r="P28" s="24">
        <f t="shared" si="3"/>
        <v>0</v>
      </c>
      <c r="Q28" s="24">
        <f t="shared" si="4"/>
        <v>2.1428571428571429E-2</v>
      </c>
      <c r="R28" s="25"/>
      <c r="S28" s="24">
        <f t="shared" si="10"/>
        <v>2.5000000000000001E-2</v>
      </c>
      <c r="T28" s="24">
        <f t="shared" si="10"/>
        <v>0.03</v>
      </c>
      <c r="U28" s="24">
        <f t="shared" si="10"/>
        <v>0.03</v>
      </c>
      <c r="V28" s="24">
        <f t="shared" si="10"/>
        <v>2.5000000000000001E-2</v>
      </c>
      <c r="W28" s="24">
        <f t="shared" si="10"/>
        <v>2.5000000000000001E-2</v>
      </c>
      <c r="X28" s="24">
        <f t="shared" si="10"/>
        <v>2.5000000000000001E-2</v>
      </c>
      <c r="Y28" s="24">
        <f t="shared" si="10"/>
        <v>2.5000000000000001E-2</v>
      </c>
      <c r="Z28" s="24">
        <f t="shared" si="10"/>
        <v>2.5000000000000001E-2</v>
      </c>
      <c r="AA28" s="25"/>
      <c r="AB28" s="26">
        <f>MROUND(VLOOKUP('Factores e Hitos'!$B$7,Precio_Base,HLOOKUP($B28,Inmueble,2,FALSE),FALSE)*(1+$M28)*(1+$N28)*(1+$O28)*(1+$P28)*(1+$Q28)*($J28+$K28*VLOOKUP('Factores e Hitos'!$B$87,Area_no_techada,HLOOKUP($B28,Inmueble,2,FALSE),FALSE)),VLOOKUP('Factores e Hitos'!$B$85,Redondear_Multiplo,HLOOKUP($B28,Inmueble,2,FALSE),FALSE))</f>
        <v>337900</v>
      </c>
      <c r="AC28" s="26">
        <f>MROUND(VLOOKUP('Factores e Hitos'!$B$7,Precio_Base,HLOOKUP($B28,Inmueble,2,FALSE),FALSE)*(1+$M28)*(1+$N28)*(1+$O28)*(1+$P28)*(1+$Q28)*($J28+$K28*VLOOKUP('Factores e Hitos'!$B$87,Area_no_techada,HLOOKUP($B28,Inmueble,2,FALSE),FALSE))*(1+$S28),VLOOKUP('Factores e Hitos'!$B$85,Redondear_Multiplo,HLOOKUP($B28,Inmueble,2,FALSE),FALSE))</f>
        <v>346300</v>
      </c>
      <c r="AD28" s="26">
        <f>MROUND(VLOOKUP('Factores e Hitos'!$B$7,Precio_Base,HLOOKUP($B28,Inmueble,2,FALSE),FALSE)*(1+$M28)*(1+$N28)*(1+$O28)*(1+$P28)*(1+$Q28)*($J28+$K28*VLOOKUP('Factores e Hitos'!$B$87,Area_no_techada,HLOOKUP($B28,Inmueble,2,FALSE),FALSE))*(1+$S28)*(1+$T28),VLOOKUP('Factores e Hitos'!$B$85,Redondear_Multiplo,HLOOKUP($B28,Inmueble,2,FALSE),FALSE))</f>
        <v>356700</v>
      </c>
      <c r="AE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Hitos'!$B$87,Area_no_techada,HLOOKUP($B28,Inmueble,2,FALSE),FALSE))*(1+$S28)*(1+$T28)*(1+$U28),VLOOKUP('Factores e Hitos'!$B$85,Redondear_Multiplo,HLOOKUP($B28,Inmueble,2,FALSE),FALSE))</f>
        <v>367400</v>
      </c>
      <c r="AF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Hitos'!$B$87,Area_no_techada,HLOOKUP($B28,Inmueble,2,FALSE),FALSE))*(1+$S28)*(1+$T28)*(1+$U28)*(1+$V28),VLOOKUP('Factores e Hitos'!$B$85,Redondear_Multiplo,HLOOKUP($B28,Inmueble,2,FALSE),FALSE))</f>
        <v>376600</v>
      </c>
      <c r="AG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Hitos'!$B$87,Area_no_techada,HLOOKUP($B28,Inmueble,2,FALSE),FALSE))*(1+$S28)*(1+$T28)*(1+$U28)*(1+$V28)*(1+$W28),VLOOKUP('Factores e Hitos'!$B$85,Redondear_Multiplo,HLOOKUP($B28,Inmueble,2,FALSE),FALSE))</f>
        <v>386000</v>
      </c>
      <c r="AH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Hitos'!$B$87,Area_no_techada,HLOOKUP($B28,Inmueble,2,FALSE),FALSE))*(1+$S28)*(1+$T28)*(1+$U28)*(1+$V28)*(1+$W28)*(1+$X28),VLOOKUP('Factores e Hitos'!$B$85,Redondear_Multiplo,HLOOKUP($B28,Inmueble,2,FALSE),FALSE))</f>
        <v>395700</v>
      </c>
      <c r="AI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Hitos'!$B$87,Area_no_techada,HLOOKUP($B28,Inmueble,2,FALSE),FALSE))*(1+$S28)*(1+$T28)*(1+$U28)*(1+$V28)*(1+$W28)*(1+$X28)*(1+$Y28),VLOOKUP('Factores e Hitos'!$B$85,Redondear_Multiplo,HLOOKUP($B28,Inmueble,2,FALSE),FALSE))</f>
        <v>405600</v>
      </c>
      <c r="AJ28" s="26">
        <f>MROUND(VLOOKUP('Factores e Hitos'!$B$7,Precio_Base,HLOOKUP($B28,Inmueble,2,FALSE),FALSE)*(1+$M28)*(1+$N28)*(1+$O28)*(1+$P28)*(1+$Q28)*($J28+$K28*VLOOKUP('Factores e Hitos'!$B$87,Area_no_techada,HLOOKUP($B28,Inmueble,2,FALSE),FALSE))*(1+$S28)*(1+$T28)*(1+$U28)*(1+$V28)*(1+$W28)*(1+$X28)*(1+$Y28)*(1+$Z28),VLOOKUP('Factores e Hitos'!$B$85,Redondear_Multiplo,HLOOKUP($B28,Inmueble,2,FALSE),FALSE))</f>
        <v>415700</v>
      </c>
      <c r="AK28" s="25"/>
      <c r="AL28" s="16" t="str">
        <f t="shared" si="6"/>
        <v>Disponible</v>
      </c>
      <c r="AM28" s="16"/>
      <c r="AN28" s="518"/>
      <c r="AO28" s="25"/>
      <c r="AP28" s="26">
        <f>$AE$28</f>
        <v>367400</v>
      </c>
      <c r="AQ28" s="33">
        <f t="shared" si="7"/>
        <v>6925.541941564562</v>
      </c>
      <c r="AR28" s="25"/>
      <c r="AS28" s="26">
        <f>+AB28/($J28+$K28*VLOOKUP('Factores e Hitos'!$B$87,Area_no_techada,HLOOKUP($B28,Inmueble,2,FALSE),FALSE))</f>
        <v>6369.4627709707829</v>
      </c>
      <c r="AT28" s="26">
        <f>+AC28/($J28+$K28*VLOOKUP('Factores e Hitos'!$B$87,Area_no_techada,HLOOKUP($B28,Inmueble,2,FALSE),FALSE))</f>
        <v>6527.8039585296892</v>
      </c>
      <c r="AU28" s="26">
        <f>+AD28/($J28+$K28*VLOOKUP('Factores e Hitos'!$B$87,Area_no_techada,HLOOKUP($B28,Inmueble,2,FALSE),FALSE))</f>
        <v>6723.8454288407165</v>
      </c>
      <c r="AV28" s="26">
        <f>+AE28/($J28+$K28*VLOOKUP('Factores e Hitos'!$B$87,Area_no_techada,HLOOKUP($B28,Inmueble,2,FALSE),FALSE))</f>
        <v>6925.541941564562</v>
      </c>
      <c r="AW28" s="26">
        <f>+AF28/($J28+$K28*VLOOKUP('Factores e Hitos'!$B$87,Area_no_techada,HLOOKUP($B28,Inmueble,2,FALSE),FALSE))</f>
        <v>7098.9632422243167</v>
      </c>
      <c r="AX28" s="26">
        <f>+AG28/($J28+$K28*VLOOKUP('Factores e Hitos'!$B$87,Area_no_techada,HLOOKUP($B28,Inmueble,2,FALSE),FALSE))</f>
        <v>7276.1545711592844</v>
      </c>
      <c r="AY28" s="26">
        <f>+AH28/($J28+$K28*VLOOKUP('Factores e Hitos'!$B$87,Area_no_techada,HLOOKUP($B28,Inmueble,2,FALSE),FALSE))</f>
        <v>7459.0009425070693</v>
      </c>
      <c r="AZ28" s="26">
        <f>+AI28/($J28+$K28*VLOOKUP('Factores e Hitos'!$B$87,Area_no_techada,HLOOKUP($B28,Inmueble,2,FALSE),FALSE))</f>
        <v>7645.6173421300664</v>
      </c>
      <c r="BA28" s="26">
        <f>+AJ28/($J28+$K28*VLOOKUP('Factores e Hitos'!$B$87,Area_no_techada,HLOOKUP($B28,Inmueble,2,FALSE),FALSE))</f>
        <v>7836.0037700282755</v>
      </c>
      <c r="BB28" s="17" t="str">
        <f>_xlfn.XLOOKUP(C28,Hoja7!J:J,Hoja7!Q:Q,"N/H",0)</f>
        <v>Disponible</v>
      </c>
      <c r="BC28" s="17" t="b">
        <f t="shared" si="8"/>
        <v>1</v>
      </c>
    </row>
    <row r="29" spans="1:55" s="17" customFormat="1">
      <c r="A29" s="17" t="s">
        <v>161</v>
      </c>
      <c r="B29" s="21" t="s">
        <v>2</v>
      </c>
      <c r="C29" s="21" t="s">
        <v>495</v>
      </c>
      <c r="D29" s="21">
        <v>401</v>
      </c>
      <c r="E29" s="426" t="s">
        <v>23</v>
      </c>
      <c r="F29" s="426" t="s">
        <v>27</v>
      </c>
      <c r="G29" s="21" t="s">
        <v>49</v>
      </c>
      <c r="H29" s="426" t="s">
        <v>52</v>
      </c>
      <c r="I29" s="21">
        <v>4</v>
      </c>
      <c r="J29" s="298">
        <v>39.93</v>
      </c>
      <c r="K29" s="298"/>
      <c r="M29" s="24">
        <f t="shared" si="0"/>
        <v>6.2799999999999995E-2</v>
      </c>
      <c r="N29" s="24">
        <f t="shared" si="1"/>
        <v>-0.02</v>
      </c>
      <c r="O29" s="24">
        <f t="shared" si="2"/>
        <v>0</v>
      </c>
      <c r="P29" s="24">
        <f t="shared" si="3"/>
        <v>0</v>
      </c>
      <c r="Q29" s="24">
        <f t="shared" si="4"/>
        <v>1.7142857142857144E-2</v>
      </c>
      <c r="R29" s="25"/>
      <c r="S29" s="24">
        <f t="shared" si="10"/>
        <v>2.5000000000000001E-2</v>
      </c>
      <c r="T29" s="24">
        <f t="shared" si="10"/>
        <v>0.03</v>
      </c>
      <c r="U29" s="24">
        <f t="shared" si="10"/>
        <v>0.03</v>
      </c>
      <c r="V29" s="24">
        <f t="shared" si="10"/>
        <v>2.5000000000000001E-2</v>
      </c>
      <c r="W29" s="24">
        <f t="shared" si="10"/>
        <v>2.5000000000000001E-2</v>
      </c>
      <c r="X29" s="24">
        <f t="shared" si="10"/>
        <v>2.5000000000000001E-2</v>
      </c>
      <c r="Y29" s="24">
        <f t="shared" si="10"/>
        <v>2.5000000000000001E-2</v>
      </c>
      <c r="Z29" s="24">
        <f t="shared" si="10"/>
        <v>2.5000000000000001E-2</v>
      </c>
      <c r="AA29" s="25"/>
      <c r="AB29" s="26">
        <f>MROUND(VLOOKUP('Factores e Hitos'!$B$7,Precio_Base,HLOOKUP($B29,Inmueble,2,FALSE),FALSE)*(1+$M29)*(1+$N29)*(1+$O29)*(1+$P29)*(1+$Q29)*($J29+$K29*VLOOKUP('Factores e Hitos'!$B$87,Area_no_techada,HLOOKUP($B29,Inmueble,2,FALSE),FALSE)),VLOOKUP('Factores e Hitos'!$B$85,Redondear_Multiplo,HLOOKUP($B29,Inmueble,2,FALSE),FALSE))</f>
        <v>266400</v>
      </c>
      <c r="AC29" s="26">
        <f>MROUND(VLOOKUP('Factores e Hitos'!$B$7,Precio_Base,HLOOKUP($B29,Inmueble,2,FALSE),FALSE)*(1+$M29)*(1+$N29)*(1+$O29)*(1+$P29)*(1+$Q29)*($J29+$K29*VLOOKUP('Factores e Hitos'!$B$87,Area_no_techada,HLOOKUP($B29,Inmueble,2,FALSE),FALSE))*(1+$S29),VLOOKUP('Factores e Hitos'!$B$85,Redondear_Multiplo,HLOOKUP($B29,Inmueble,2,FALSE),FALSE))</f>
        <v>273100</v>
      </c>
      <c r="AD29" s="26">
        <f>MROUND(VLOOKUP('Factores e Hitos'!$B$7,Precio_Base,HLOOKUP($B29,Inmueble,2,FALSE),FALSE)*(1+$M29)*(1+$N29)*(1+$O29)*(1+$P29)*(1+$Q29)*($J29+$K29*VLOOKUP('Factores e Hitos'!$B$87,Area_no_techada,HLOOKUP($B29,Inmueble,2,FALSE),FALSE))*(1+$S29)*(1+$T29),VLOOKUP('Factores e Hitos'!$B$85,Redondear_Multiplo,HLOOKUP($B29,Inmueble,2,FALSE),FALSE))</f>
        <v>281300</v>
      </c>
      <c r="AE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Hitos'!$B$87,Area_no_techada,HLOOKUP($B29,Inmueble,2,FALSE),FALSE))*(1+$S29)*(1+$T29)*(1+$U29),VLOOKUP('Factores e Hitos'!$B$85,Redondear_Multiplo,HLOOKUP($B29,Inmueble,2,FALSE),FALSE))</f>
        <v>289700</v>
      </c>
      <c r="AF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Hitos'!$B$87,Area_no_techada,HLOOKUP($B29,Inmueble,2,FALSE),FALSE))*(1+$S29)*(1+$T29)*(1+$U29)*(1+$V29),VLOOKUP('Factores e Hitos'!$B$85,Redondear_Multiplo,HLOOKUP($B29,Inmueble,2,FALSE),FALSE))</f>
        <v>297000</v>
      </c>
      <c r="AG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Hitos'!$B$87,Area_no_techada,HLOOKUP($B29,Inmueble,2,FALSE),FALSE))*(1+$S29)*(1+$T29)*(1+$U29)*(1+$V29)*(1+$W29),VLOOKUP('Factores e Hitos'!$B$85,Redondear_Multiplo,HLOOKUP($B29,Inmueble,2,FALSE),FALSE))</f>
        <v>304400</v>
      </c>
      <c r="AH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Hitos'!$B$87,Area_no_techada,HLOOKUP($B29,Inmueble,2,FALSE),FALSE))*(1+$S29)*(1+$T29)*(1+$U29)*(1+$V29)*(1+$W29)*(1+$X29),VLOOKUP('Factores e Hitos'!$B$85,Redondear_Multiplo,HLOOKUP($B29,Inmueble,2,FALSE),FALSE))</f>
        <v>312000</v>
      </c>
      <c r="AI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Hitos'!$B$87,Area_no_techada,HLOOKUP($B29,Inmueble,2,FALSE),FALSE))*(1+$S29)*(1+$T29)*(1+$U29)*(1+$V29)*(1+$W29)*(1+$X29)*(1+$Y29),VLOOKUP('Factores e Hitos'!$B$85,Redondear_Multiplo,HLOOKUP($B29,Inmueble,2,FALSE),FALSE))</f>
        <v>319800</v>
      </c>
      <c r="AJ29" s="26">
        <f>MROUND(VLOOKUP('Factores e Hitos'!$B$7,Precio_Base,HLOOKUP($B29,Inmueble,2,FALSE),FALSE)*(1+$M29)*(1+$N29)*(1+$O29)*(1+$P29)*(1+$Q29)*($J29+$K29*VLOOKUP('Factores e Hitos'!$B$87,Area_no_techada,HLOOKUP($B29,Inmueble,2,FALSE),FALSE))*(1+$S29)*(1+$T29)*(1+$U29)*(1+$V29)*(1+$W29)*(1+$X29)*(1+$Y29)*(1+$Z29),VLOOKUP('Factores e Hitos'!$B$85,Redondear_Multiplo,HLOOKUP($B29,Inmueble,2,FALSE),FALSE))</f>
        <v>327800</v>
      </c>
      <c r="AK29" s="25"/>
      <c r="AL29" s="16" t="str">
        <f t="shared" si="6"/>
        <v>Disponible</v>
      </c>
      <c r="AM29" s="16"/>
      <c r="AN29" s="518"/>
      <c r="AO29" s="25"/>
      <c r="AP29" s="26">
        <f>$AE$29</f>
        <v>289700</v>
      </c>
      <c r="AQ29" s="33">
        <f t="shared" si="7"/>
        <v>7255.1965940395694</v>
      </c>
      <c r="AR29" s="25"/>
      <c r="AS29" s="26">
        <f>+AB29/($J29+$K29*VLOOKUP('Factores e Hitos'!$B$87,Area_no_techada,HLOOKUP($B29,Inmueble,2,FALSE),FALSE))</f>
        <v>6671.6754320060109</v>
      </c>
      <c r="AT29" s="26">
        <f>+AC29/($J29+$K29*VLOOKUP('Factores e Hitos'!$B$87,Area_no_techada,HLOOKUP($B29,Inmueble,2,FALSE),FALSE))</f>
        <v>6839.46907087403</v>
      </c>
      <c r="AU29" s="26">
        <f>+AD29/($J29+$K29*VLOOKUP('Factores e Hitos'!$B$87,Area_no_techada,HLOOKUP($B29,Inmueble,2,FALSE),FALSE))</f>
        <v>7044.8284497871273</v>
      </c>
      <c r="AV29" s="26">
        <f>+AE29/($J29+$K29*VLOOKUP('Factores e Hitos'!$B$87,Area_no_techada,HLOOKUP($B29,Inmueble,2,FALSE),FALSE))</f>
        <v>7255.1965940395694</v>
      </c>
      <c r="AW29" s="26">
        <f>+AF29/($J29+$K29*VLOOKUP('Factores e Hitos'!$B$87,Area_no_techada,HLOOKUP($B29,Inmueble,2,FALSE),FALSE))</f>
        <v>7438.0165289256202</v>
      </c>
      <c r="AX29" s="26">
        <f>+AG29/($J29+$K29*VLOOKUP('Factores e Hitos'!$B$87,Area_no_techada,HLOOKUP($B29,Inmueble,2,FALSE),FALSE))</f>
        <v>7623.3408464813429</v>
      </c>
      <c r="AY29" s="26">
        <f>+AH29/($J29+$K29*VLOOKUP('Factores e Hitos'!$B$87,Area_no_techada,HLOOKUP($B29,Inmueble,2,FALSE),FALSE))</f>
        <v>7813.6739293764085</v>
      </c>
      <c r="AZ29" s="26">
        <f>+AI29/($J29+$K29*VLOOKUP('Factores e Hitos'!$B$87,Area_no_techada,HLOOKUP($B29,Inmueble,2,FALSE),FALSE))</f>
        <v>8009.015777610819</v>
      </c>
      <c r="BA29" s="26">
        <f>+AJ29/($J29+$K29*VLOOKUP('Factores e Hitos'!$B$87,Area_no_techada,HLOOKUP($B29,Inmueble,2,FALSE),FALSE))</f>
        <v>8209.3663911845724</v>
      </c>
      <c r="BB29" s="17" t="str">
        <f>_xlfn.XLOOKUP(C29,Hoja7!J:J,Hoja7!Q:Q,"N/H",0)</f>
        <v>Disponible</v>
      </c>
      <c r="BC29" s="17" t="b">
        <f t="shared" si="8"/>
        <v>1</v>
      </c>
    </row>
    <row r="30" spans="1:55" s="17" customFormat="1">
      <c r="A30" s="17" t="s">
        <v>161</v>
      </c>
      <c r="B30" s="21" t="s">
        <v>2</v>
      </c>
      <c r="C30" s="21" t="s">
        <v>496</v>
      </c>
      <c r="D30" s="21">
        <v>402</v>
      </c>
      <c r="E30" s="426" t="s">
        <v>24</v>
      </c>
      <c r="F30" s="426" t="s">
        <v>28</v>
      </c>
      <c r="G30" s="21" t="s">
        <v>49</v>
      </c>
      <c r="H30" s="426" t="s">
        <v>52</v>
      </c>
      <c r="I30" s="21">
        <v>4</v>
      </c>
      <c r="J30" s="298">
        <v>54.15</v>
      </c>
      <c r="K30" s="298"/>
      <c r="M30" s="24">
        <f t="shared" si="0"/>
        <v>0</v>
      </c>
      <c r="N30" s="24">
        <f t="shared" si="1"/>
        <v>0</v>
      </c>
      <c r="O30" s="24">
        <f t="shared" si="2"/>
        <v>0</v>
      </c>
      <c r="P30" s="24">
        <f t="shared" si="3"/>
        <v>0</v>
      </c>
      <c r="Q30" s="24">
        <f t="shared" si="4"/>
        <v>1.7142857142857144E-2</v>
      </c>
      <c r="R30" s="25"/>
      <c r="S30" s="24">
        <f t="shared" si="10"/>
        <v>2.5000000000000001E-2</v>
      </c>
      <c r="T30" s="24">
        <f t="shared" si="10"/>
        <v>0.03</v>
      </c>
      <c r="U30" s="24">
        <f t="shared" si="10"/>
        <v>0.03</v>
      </c>
      <c r="V30" s="24">
        <f t="shared" si="10"/>
        <v>2.5000000000000001E-2</v>
      </c>
      <c r="W30" s="24">
        <f t="shared" si="10"/>
        <v>2.5000000000000001E-2</v>
      </c>
      <c r="X30" s="24">
        <f t="shared" si="10"/>
        <v>2.5000000000000001E-2</v>
      </c>
      <c r="Y30" s="24">
        <f t="shared" si="10"/>
        <v>2.5000000000000001E-2</v>
      </c>
      <c r="Z30" s="24">
        <f t="shared" si="10"/>
        <v>2.5000000000000001E-2</v>
      </c>
      <c r="AA30" s="25"/>
      <c r="AB30" s="26">
        <f>MROUND(VLOOKUP('Factores e Hitos'!$B$7,Precio_Base,HLOOKUP($B30,Inmueble,2,FALSE),FALSE)*(1+$M30)*(1+$N30)*(1+$O30)*(1+$P30)*(1+$Q30)*($J30+$K30*VLOOKUP('Factores e Hitos'!$B$87,Area_no_techada,HLOOKUP($B30,Inmueble,2,FALSE),FALSE)),VLOOKUP('Factores e Hitos'!$B$85,Redondear_Multiplo,HLOOKUP($B30,Inmueble,2,FALSE),FALSE))</f>
        <v>346900</v>
      </c>
      <c r="AC30" s="26">
        <f>MROUND(VLOOKUP('Factores e Hitos'!$B$7,Precio_Base,HLOOKUP($B30,Inmueble,2,FALSE),FALSE)*(1+$M30)*(1+$N30)*(1+$O30)*(1+$P30)*(1+$Q30)*($J30+$K30*VLOOKUP('Factores e Hitos'!$B$87,Area_no_techada,HLOOKUP($B30,Inmueble,2,FALSE),FALSE))*(1+$S30),VLOOKUP('Factores e Hitos'!$B$85,Redondear_Multiplo,HLOOKUP($B30,Inmueble,2,FALSE),FALSE))</f>
        <v>355600</v>
      </c>
      <c r="AD30" s="26">
        <f>MROUND(VLOOKUP('Factores e Hitos'!$B$7,Precio_Base,HLOOKUP($B30,Inmueble,2,FALSE),FALSE)*(1+$M30)*(1+$N30)*(1+$O30)*(1+$P30)*(1+$Q30)*($J30+$K30*VLOOKUP('Factores e Hitos'!$B$87,Area_no_techada,HLOOKUP($B30,Inmueble,2,FALSE),FALSE))*(1+$S30)*(1+$T30),VLOOKUP('Factores e Hitos'!$B$85,Redondear_Multiplo,HLOOKUP($B30,Inmueble,2,FALSE),FALSE))</f>
        <v>366300</v>
      </c>
      <c r="AE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Hitos'!$B$87,Area_no_techada,HLOOKUP($B30,Inmueble,2,FALSE),FALSE))*(1+$S30)*(1+$T30)*(1+$U30),VLOOKUP('Factores e Hitos'!$B$85,Redondear_Multiplo,HLOOKUP($B30,Inmueble,2,FALSE),FALSE))</f>
        <v>377200</v>
      </c>
      <c r="AF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Hitos'!$B$87,Area_no_techada,HLOOKUP($B30,Inmueble,2,FALSE),FALSE))*(1+$S30)*(1+$T30)*(1+$U30)*(1+$V30),VLOOKUP('Factores e Hitos'!$B$85,Redondear_Multiplo,HLOOKUP($B30,Inmueble,2,FALSE),FALSE))</f>
        <v>386700</v>
      </c>
      <c r="AG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Hitos'!$B$87,Area_no_techada,HLOOKUP($B30,Inmueble,2,FALSE),FALSE))*(1+$S30)*(1+$T30)*(1+$U30)*(1+$V30)*(1+$W30),VLOOKUP('Factores e Hitos'!$B$85,Redondear_Multiplo,HLOOKUP($B30,Inmueble,2,FALSE),FALSE))</f>
        <v>396300</v>
      </c>
      <c r="AH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Hitos'!$B$87,Area_no_techada,HLOOKUP($B30,Inmueble,2,FALSE),FALSE))*(1+$S30)*(1+$T30)*(1+$U30)*(1+$V30)*(1+$W30)*(1+$X30),VLOOKUP('Factores e Hitos'!$B$85,Redondear_Multiplo,HLOOKUP($B30,Inmueble,2,FALSE),FALSE))</f>
        <v>406200</v>
      </c>
      <c r="AI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Hitos'!$B$87,Area_no_techada,HLOOKUP($B30,Inmueble,2,FALSE),FALSE))*(1+$S30)*(1+$T30)*(1+$U30)*(1+$V30)*(1+$W30)*(1+$X30)*(1+$Y30),VLOOKUP('Factores e Hitos'!$B$85,Redondear_Multiplo,HLOOKUP($B30,Inmueble,2,FALSE),FALSE))</f>
        <v>416400</v>
      </c>
      <c r="AJ30" s="26">
        <f>MROUND(VLOOKUP('Factores e Hitos'!$B$7,Precio_Base,HLOOKUP($B30,Inmueble,2,FALSE),FALSE)*(1+$M30)*(1+$N30)*(1+$O30)*(1+$P30)*(1+$Q30)*($J30+$K30*VLOOKUP('Factores e Hitos'!$B$87,Area_no_techada,HLOOKUP($B30,Inmueble,2,FALSE),FALSE))*(1+$S30)*(1+$T30)*(1+$U30)*(1+$V30)*(1+$W30)*(1+$X30)*(1+$Y30)*(1+$Z30),VLOOKUP('Factores e Hitos'!$B$85,Redondear_Multiplo,HLOOKUP($B30,Inmueble,2,FALSE),FALSE))</f>
        <v>426800</v>
      </c>
      <c r="AK30" s="25"/>
      <c r="AL30" s="16" t="str">
        <f t="shared" si="6"/>
        <v>Disponible</v>
      </c>
      <c r="AM30" s="16"/>
      <c r="AN30" s="518"/>
      <c r="AO30" s="25"/>
      <c r="AP30" s="26">
        <f>$AE$30</f>
        <v>377200</v>
      </c>
      <c r="AQ30" s="33">
        <f t="shared" si="7"/>
        <v>6965.8356417359191</v>
      </c>
      <c r="AR30" s="25"/>
      <c r="AS30" s="26">
        <f>+AB30/($J30+$K30*VLOOKUP('Factores e Hitos'!$B$87,Area_no_techada,HLOOKUP($B30,Inmueble,2,FALSE),FALSE))</f>
        <v>6406.2788550323176</v>
      </c>
      <c r="AT30" s="26">
        <f>+AC30/($J30+$K30*VLOOKUP('Factores e Hitos'!$B$87,Area_no_techada,HLOOKUP($B30,Inmueble,2,FALSE),FALSE))</f>
        <v>6566.9436749769166</v>
      </c>
      <c r="AU30" s="26">
        <f>+AD30/($J30+$K30*VLOOKUP('Factores e Hitos'!$B$87,Area_no_techada,HLOOKUP($B30,Inmueble,2,FALSE),FALSE))</f>
        <v>6764.5429362880886</v>
      </c>
      <c r="AV30" s="26">
        <f>+AE30/($J30+$K30*VLOOKUP('Factores e Hitos'!$B$87,Area_no_techada,HLOOKUP($B30,Inmueble,2,FALSE),FALSE))</f>
        <v>6965.8356417359191</v>
      </c>
      <c r="AW30" s="26">
        <f>+AF30/($J30+$K30*VLOOKUP('Factores e Hitos'!$B$87,Area_no_techada,HLOOKUP($B30,Inmueble,2,FALSE),FALSE))</f>
        <v>7141.2742382271472</v>
      </c>
      <c r="AX30" s="26">
        <f>+AG30/($J30+$K30*VLOOKUP('Factores e Hitos'!$B$87,Area_no_techada,HLOOKUP($B30,Inmueble,2,FALSE),FALSE))</f>
        <v>7318.559556786704</v>
      </c>
      <c r="AY30" s="26">
        <f>+AH30/($J30+$K30*VLOOKUP('Factores e Hitos'!$B$87,Area_no_techada,HLOOKUP($B30,Inmueble,2,FALSE),FALSE))</f>
        <v>7501.385041551247</v>
      </c>
      <c r="AZ30" s="26">
        <f>+AI30/($J30+$K30*VLOOKUP('Factores e Hitos'!$B$87,Area_no_techada,HLOOKUP($B30,Inmueble,2,FALSE),FALSE))</f>
        <v>7689.7506925207754</v>
      </c>
      <c r="BA30" s="26">
        <f>+AJ30/($J30+$K30*VLOOKUP('Factores e Hitos'!$B$87,Area_no_techada,HLOOKUP($B30,Inmueble,2,FALSE),FALSE))</f>
        <v>7881.8097876269621</v>
      </c>
      <c r="BB30" s="17" t="str">
        <f>_xlfn.XLOOKUP(C30,Hoja7!J:J,Hoja7!Q:Q,"N/H",0)</f>
        <v>Disponible</v>
      </c>
      <c r="BC30" s="17" t="b">
        <f t="shared" si="8"/>
        <v>1</v>
      </c>
    </row>
    <row r="31" spans="1:55" s="17" customFormat="1">
      <c r="A31" s="17" t="s">
        <v>161</v>
      </c>
      <c r="B31" s="21" t="s">
        <v>2</v>
      </c>
      <c r="C31" s="21" t="s">
        <v>497</v>
      </c>
      <c r="D31" s="21">
        <v>403</v>
      </c>
      <c r="E31" s="426" t="s">
        <v>24</v>
      </c>
      <c r="F31" s="426" t="s">
        <v>29</v>
      </c>
      <c r="G31" s="21" t="s">
        <v>49</v>
      </c>
      <c r="H31" s="426" t="s">
        <v>52</v>
      </c>
      <c r="I31" s="21">
        <v>4</v>
      </c>
      <c r="J31" s="298">
        <v>52.57</v>
      </c>
      <c r="K31" s="298"/>
      <c r="M31" s="24">
        <f t="shared" si="0"/>
        <v>0</v>
      </c>
      <c r="N31" s="24">
        <f t="shared" si="1"/>
        <v>0.02</v>
      </c>
      <c r="O31" s="24">
        <f t="shared" si="2"/>
        <v>0</v>
      </c>
      <c r="P31" s="24">
        <f t="shared" si="3"/>
        <v>0</v>
      </c>
      <c r="Q31" s="24">
        <f t="shared" si="4"/>
        <v>1.7142857142857144E-2</v>
      </c>
      <c r="R31" s="25"/>
      <c r="S31" s="24">
        <f t="shared" si="10"/>
        <v>2.5000000000000001E-2</v>
      </c>
      <c r="T31" s="24">
        <f t="shared" si="10"/>
        <v>0.03</v>
      </c>
      <c r="U31" s="24">
        <f t="shared" si="10"/>
        <v>0.03</v>
      </c>
      <c r="V31" s="24">
        <f t="shared" si="10"/>
        <v>2.5000000000000001E-2</v>
      </c>
      <c r="W31" s="24">
        <f t="shared" si="10"/>
        <v>2.5000000000000001E-2</v>
      </c>
      <c r="X31" s="24">
        <f t="shared" si="10"/>
        <v>2.5000000000000001E-2</v>
      </c>
      <c r="Y31" s="24">
        <f t="shared" si="10"/>
        <v>2.5000000000000001E-2</v>
      </c>
      <c r="Z31" s="24">
        <f t="shared" si="10"/>
        <v>2.5000000000000001E-2</v>
      </c>
      <c r="AA31" s="25"/>
      <c r="AB31" s="26">
        <f>MROUND(VLOOKUP('Factores e Hitos'!$B$7,Precio_Base,HLOOKUP($B31,Inmueble,2,FALSE),FALSE)*(1+$M31)*(1+$N31)*(1+$O31)*(1+$P31)*(1+$Q31)*($J31+$K31*VLOOKUP('Factores e Hitos'!$B$87,Area_no_techada,HLOOKUP($B31,Inmueble,2,FALSE),FALSE)),VLOOKUP('Factores e Hitos'!$B$85,Redondear_Multiplo,HLOOKUP($B31,Inmueble,2,FALSE),FALSE))</f>
        <v>343500</v>
      </c>
      <c r="AC31" s="26">
        <f>MROUND(VLOOKUP('Factores e Hitos'!$B$7,Precio_Base,HLOOKUP($B31,Inmueble,2,FALSE),FALSE)*(1+$M31)*(1+$N31)*(1+$O31)*(1+$P31)*(1+$Q31)*($J31+$K31*VLOOKUP('Factores e Hitos'!$B$87,Area_no_techada,HLOOKUP($B31,Inmueble,2,FALSE),FALSE))*(1+$S31),VLOOKUP('Factores e Hitos'!$B$85,Redondear_Multiplo,HLOOKUP($B31,Inmueble,2,FALSE),FALSE))</f>
        <v>352100</v>
      </c>
      <c r="AD31" s="26">
        <f>MROUND(VLOOKUP('Factores e Hitos'!$B$7,Precio_Base,HLOOKUP($B31,Inmueble,2,FALSE),FALSE)*(1+$M31)*(1+$N31)*(1+$O31)*(1+$P31)*(1+$Q31)*($J31+$K31*VLOOKUP('Factores e Hitos'!$B$87,Area_no_techada,HLOOKUP($B31,Inmueble,2,FALSE),FALSE))*(1+$S31)*(1+$T31),VLOOKUP('Factores e Hitos'!$B$85,Redondear_Multiplo,HLOOKUP($B31,Inmueble,2,FALSE),FALSE))</f>
        <v>362700</v>
      </c>
      <c r="AE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Hitos'!$B$87,Area_no_techada,HLOOKUP($B31,Inmueble,2,FALSE),FALSE))*(1+$S31)*(1+$T31)*(1+$U31),VLOOKUP('Factores e Hitos'!$B$85,Redondear_Multiplo,HLOOKUP($B31,Inmueble,2,FALSE),FALSE))</f>
        <v>373600</v>
      </c>
      <c r="AF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Hitos'!$B$87,Area_no_techada,HLOOKUP($B31,Inmueble,2,FALSE),FALSE))*(1+$S31)*(1+$T31)*(1+$U31)*(1+$V31),VLOOKUP('Factores e Hitos'!$B$85,Redondear_Multiplo,HLOOKUP($B31,Inmueble,2,FALSE),FALSE))</f>
        <v>382900</v>
      </c>
      <c r="AG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Hitos'!$B$87,Area_no_techada,HLOOKUP($B31,Inmueble,2,FALSE),FALSE))*(1+$S31)*(1+$T31)*(1+$U31)*(1+$V31)*(1+$W31),VLOOKUP('Factores e Hitos'!$B$85,Redondear_Multiplo,HLOOKUP($B31,Inmueble,2,FALSE),FALSE))</f>
        <v>392500</v>
      </c>
      <c r="AH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Hitos'!$B$87,Area_no_techada,HLOOKUP($B31,Inmueble,2,FALSE),FALSE))*(1+$S31)*(1+$T31)*(1+$U31)*(1+$V31)*(1+$W31)*(1+$X31),VLOOKUP('Factores e Hitos'!$B$85,Redondear_Multiplo,HLOOKUP($B31,Inmueble,2,FALSE),FALSE))</f>
        <v>402300</v>
      </c>
      <c r="AI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Hitos'!$B$87,Area_no_techada,HLOOKUP($B31,Inmueble,2,FALSE),FALSE))*(1+$S31)*(1+$T31)*(1+$U31)*(1+$V31)*(1+$W31)*(1+$X31)*(1+$Y31),VLOOKUP('Factores e Hitos'!$B$85,Redondear_Multiplo,HLOOKUP($B31,Inmueble,2,FALSE),FALSE))</f>
        <v>412300</v>
      </c>
      <c r="AJ31" s="26">
        <f>MROUND(VLOOKUP('Factores e Hitos'!$B$7,Precio_Base,HLOOKUP($B31,Inmueble,2,FALSE),FALSE)*(1+$M31)*(1+$N31)*(1+$O31)*(1+$P31)*(1+$Q31)*($J31+$K31*VLOOKUP('Factores e Hitos'!$B$87,Area_no_techada,HLOOKUP($B31,Inmueble,2,FALSE),FALSE))*(1+$S31)*(1+$T31)*(1+$U31)*(1+$V31)*(1+$W31)*(1+$X31)*(1+$Y31)*(1+$Z31),VLOOKUP('Factores e Hitos'!$B$85,Redondear_Multiplo,HLOOKUP($B31,Inmueble,2,FALSE),FALSE))</f>
        <v>422600</v>
      </c>
      <c r="AK31" s="25"/>
      <c r="AL31" s="16" t="str">
        <f t="shared" si="6"/>
        <v>Disponible</v>
      </c>
      <c r="AM31" s="16"/>
      <c r="AN31" s="518"/>
      <c r="AO31" s="25"/>
      <c r="AP31" s="26">
        <f>$AE$31</f>
        <v>373600</v>
      </c>
      <c r="AQ31" s="33">
        <f t="shared" si="7"/>
        <v>7106.7148563819665</v>
      </c>
      <c r="AR31" s="25"/>
      <c r="AS31" s="26">
        <f>+AB31/($J31+$K31*VLOOKUP('Factores e Hitos'!$B$87,Area_no_techada,HLOOKUP($B31,Inmueble,2,FALSE),FALSE))</f>
        <v>6534.144949591021</v>
      </c>
      <c r="AT31" s="26">
        <f>+AC31/($J31+$K31*VLOOKUP('Factores e Hitos'!$B$87,Area_no_techada,HLOOKUP($B31,Inmueble,2,FALSE),FALSE))</f>
        <v>6697.7363515312918</v>
      </c>
      <c r="AU31" s="26">
        <f>+AD31/($J31+$K31*VLOOKUP('Factores e Hitos'!$B$87,Area_no_techada,HLOOKUP($B31,Inmueble,2,FALSE),FALSE))</f>
        <v>6899.3722655506945</v>
      </c>
      <c r="AV31" s="26">
        <f>+AE31/($J31+$K31*VLOOKUP('Factores e Hitos'!$B$87,Area_no_techada,HLOOKUP($B31,Inmueble,2,FALSE),FALSE))</f>
        <v>7106.7148563819665</v>
      </c>
      <c r="AW31" s="26">
        <f>+AF31/($J31+$K31*VLOOKUP('Factores e Hitos'!$B$87,Area_no_techada,HLOOKUP($B31,Inmueble,2,FALSE),FALSE))</f>
        <v>7283.6218375499329</v>
      </c>
      <c r="AX31" s="26">
        <f>+AG31/($J31+$K31*VLOOKUP('Factores e Hitos'!$B$87,Area_no_techada,HLOOKUP($B31,Inmueble,2,FALSE),FALSE))</f>
        <v>7466.2354955297697</v>
      </c>
      <c r="AY31" s="26">
        <f>+AH31/($J31+$K31*VLOOKUP('Factores e Hitos'!$B$87,Area_no_techada,HLOOKUP($B31,Inmueble,2,FALSE),FALSE))</f>
        <v>7652.6536047175196</v>
      </c>
      <c r="AZ31" s="26">
        <f>+AI31/($J31+$K31*VLOOKUP('Factores e Hitos'!$B$87,Area_no_techada,HLOOKUP($B31,Inmueble,2,FALSE),FALSE))</f>
        <v>7842.8761651131827</v>
      </c>
      <c r="BA31" s="26">
        <f>+AJ31/($J31+$K31*VLOOKUP('Factores e Hitos'!$B$87,Area_no_techada,HLOOKUP($B31,Inmueble,2,FALSE),FALSE))</f>
        <v>8038.8054023207151</v>
      </c>
      <c r="BB31" s="17" t="str">
        <f>_xlfn.XLOOKUP(C31,Hoja7!J:J,Hoja7!Q:Q,"N/H",0)</f>
        <v>Disponible</v>
      </c>
      <c r="BC31" s="17" t="b">
        <f t="shared" si="8"/>
        <v>1</v>
      </c>
    </row>
    <row r="32" spans="1:55" s="17" customFormat="1">
      <c r="A32" s="17" t="s">
        <v>161</v>
      </c>
      <c r="B32" s="21" t="s">
        <v>2</v>
      </c>
      <c r="C32" s="21" t="s">
        <v>498</v>
      </c>
      <c r="D32" s="21">
        <v>404</v>
      </c>
      <c r="E32" s="524" t="s">
        <v>24</v>
      </c>
      <c r="F32" s="426" t="s">
        <v>30</v>
      </c>
      <c r="G32" s="21" t="s">
        <v>49</v>
      </c>
      <c r="H32" s="426" t="s">
        <v>52</v>
      </c>
      <c r="I32" s="21">
        <v>4</v>
      </c>
      <c r="J32" s="298">
        <v>60.03</v>
      </c>
      <c r="K32" s="298"/>
      <c r="M32" s="24">
        <f t="shared" si="0"/>
        <v>0</v>
      </c>
      <c r="N32" s="24">
        <f t="shared" si="1"/>
        <v>-0.02</v>
      </c>
      <c r="O32" s="24">
        <f t="shared" si="2"/>
        <v>0</v>
      </c>
      <c r="P32" s="24">
        <f t="shared" si="3"/>
        <v>0</v>
      </c>
      <c r="Q32" s="24">
        <f t="shared" si="4"/>
        <v>1.7142857142857144E-2</v>
      </c>
      <c r="R32" s="25"/>
      <c r="S32" s="24">
        <f t="shared" si="10"/>
        <v>2.5000000000000001E-2</v>
      </c>
      <c r="T32" s="24">
        <f t="shared" si="10"/>
        <v>0.03</v>
      </c>
      <c r="U32" s="24">
        <f t="shared" si="10"/>
        <v>0.03</v>
      </c>
      <c r="V32" s="24">
        <f t="shared" si="10"/>
        <v>2.5000000000000001E-2</v>
      </c>
      <c r="W32" s="24">
        <f t="shared" si="10"/>
        <v>2.5000000000000001E-2</v>
      </c>
      <c r="X32" s="24">
        <f t="shared" si="10"/>
        <v>2.5000000000000001E-2</v>
      </c>
      <c r="Y32" s="24">
        <f t="shared" si="10"/>
        <v>2.5000000000000001E-2</v>
      </c>
      <c r="Z32" s="24">
        <f t="shared" si="10"/>
        <v>2.5000000000000001E-2</v>
      </c>
      <c r="AA32" s="25"/>
      <c r="AB32" s="26">
        <f>MROUND(VLOOKUP('Factores e Hitos'!$B$7,Precio_Base,HLOOKUP($B32,Inmueble,2,FALSE),FALSE)*(1+$M32)*(1+$N32)*(1+$O32)*(1+$P32)*(1+$Q32)*($J32+$K32*VLOOKUP('Factores e Hitos'!$B$87,Area_no_techada,HLOOKUP($B32,Inmueble,2,FALSE),FALSE)),VLOOKUP('Factores e Hitos'!$B$85,Redondear_Multiplo,HLOOKUP($B32,Inmueble,2,FALSE),FALSE))</f>
        <v>376900</v>
      </c>
      <c r="AC32" s="26">
        <f>MROUND(VLOOKUP('Factores e Hitos'!$B$7,Precio_Base,HLOOKUP($B32,Inmueble,2,FALSE),FALSE)*(1+$M32)*(1+$N32)*(1+$O32)*(1+$P32)*(1+$Q32)*($J32+$K32*VLOOKUP('Factores e Hitos'!$B$87,Area_no_techada,HLOOKUP($B32,Inmueble,2,FALSE),FALSE))*(1+$S32),VLOOKUP('Factores e Hitos'!$B$85,Redondear_Multiplo,HLOOKUP($B32,Inmueble,2,FALSE),FALSE))</f>
        <v>386300</v>
      </c>
      <c r="AD32" s="26">
        <f>MROUND(VLOOKUP('Factores e Hitos'!$B$7,Precio_Base,HLOOKUP($B32,Inmueble,2,FALSE),FALSE)*(1+$M32)*(1+$N32)*(1+$O32)*(1+$P32)*(1+$Q32)*($J32+$K32*VLOOKUP('Factores e Hitos'!$B$87,Area_no_techada,HLOOKUP($B32,Inmueble,2,FALSE),FALSE))*(1+$S32)*(1+$T32),VLOOKUP('Factores e Hitos'!$B$85,Redondear_Multiplo,HLOOKUP($B32,Inmueble,2,FALSE),FALSE))</f>
        <v>397900</v>
      </c>
      <c r="AE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Hitos'!$B$87,Area_no_techada,HLOOKUP($B32,Inmueble,2,FALSE),FALSE))*(1+$S32)*(1+$T32)*(1+$U32),VLOOKUP('Factores e Hitos'!$B$85,Redondear_Multiplo,HLOOKUP($B32,Inmueble,2,FALSE),FALSE))</f>
        <v>409800</v>
      </c>
      <c r="AF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Hitos'!$B$87,Area_no_techada,HLOOKUP($B32,Inmueble,2,FALSE),FALSE))*(1+$S32)*(1+$T32)*(1+$U32)*(1+$V32),VLOOKUP('Factores e Hitos'!$B$85,Redondear_Multiplo,HLOOKUP($B32,Inmueble,2,FALSE),FALSE))</f>
        <v>420100</v>
      </c>
      <c r="AG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Hitos'!$B$87,Area_no_techada,HLOOKUP($B32,Inmueble,2,FALSE),FALSE))*(1+$S32)*(1+$T32)*(1+$U32)*(1+$V32)*(1+$W32),VLOOKUP('Factores e Hitos'!$B$85,Redondear_Multiplo,HLOOKUP($B32,Inmueble,2,FALSE),FALSE))</f>
        <v>430600</v>
      </c>
      <c r="AH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Hitos'!$B$87,Area_no_techada,HLOOKUP($B32,Inmueble,2,FALSE),FALSE))*(1+$S32)*(1+$T32)*(1+$U32)*(1+$V32)*(1+$W32)*(1+$X32),VLOOKUP('Factores e Hitos'!$B$85,Redondear_Multiplo,HLOOKUP($B32,Inmueble,2,FALSE),FALSE))</f>
        <v>441400</v>
      </c>
      <c r="AI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Hitos'!$B$87,Area_no_techada,HLOOKUP($B32,Inmueble,2,FALSE),FALSE))*(1+$S32)*(1+$T32)*(1+$U32)*(1+$V32)*(1+$W32)*(1+$X32)*(1+$Y32),VLOOKUP('Factores e Hitos'!$B$85,Redondear_Multiplo,HLOOKUP($B32,Inmueble,2,FALSE),FALSE))</f>
        <v>452400</v>
      </c>
      <c r="AJ32" s="26">
        <f>MROUND(VLOOKUP('Factores e Hitos'!$B$7,Precio_Base,HLOOKUP($B32,Inmueble,2,FALSE),FALSE)*(1+$M32)*(1+$N32)*(1+$O32)*(1+$P32)*(1+$Q32)*($J32+$K32*VLOOKUP('Factores e Hitos'!$B$87,Area_no_techada,HLOOKUP($B32,Inmueble,2,FALSE),FALSE))*(1+$S32)*(1+$T32)*(1+$U32)*(1+$V32)*(1+$W32)*(1+$X32)*(1+$Y32)*(1+$Z32),VLOOKUP('Factores e Hitos'!$B$85,Redondear_Multiplo,HLOOKUP($B32,Inmueble,2,FALSE),FALSE))</f>
        <v>463700</v>
      </c>
      <c r="AK32" s="25"/>
      <c r="AL32" s="16" t="str">
        <f t="shared" si="6"/>
        <v>Disponible</v>
      </c>
      <c r="AM32" s="16"/>
      <c r="AN32" s="518"/>
      <c r="AO32" s="25"/>
      <c r="AP32" s="26">
        <f>$AE$32</f>
        <v>409800</v>
      </c>
      <c r="AQ32" s="33">
        <f t="shared" si="7"/>
        <v>6826.5867066466762</v>
      </c>
      <c r="AR32" s="25"/>
      <c r="AS32" s="26">
        <f>+AB32/($J32+$K32*VLOOKUP('Factores e Hitos'!$B$87,Area_no_techada,HLOOKUP($B32,Inmueble,2,FALSE),FALSE))</f>
        <v>6278.5274029651837</v>
      </c>
      <c r="AT32" s="26">
        <f>+AC32/($J32+$K32*VLOOKUP('Factores e Hitos'!$B$87,Area_no_techada,HLOOKUP($B32,Inmueble,2,FALSE),FALSE))</f>
        <v>6435.1157754456108</v>
      </c>
      <c r="AU32" s="26">
        <f>+AD32/($J32+$K32*VLOOKUP('Factores e Hitos'!$B$87,Area_no_techada,HLOOKUP($B32,Inmueble,2,FALSE),FALSE))</f>
        <v>6628.3524904214555</v>
      </c>
      <c r="AV32" s="26">
        <f>+AE32/($J32+$K32*VLOOKUP('Factores e Hitos'!$B$87,Area_no_techada,HLOOKUP($B32,Inmueble,2,FALSE),FALSE))</f>
        <v>6826.5867066466762</v>
      </c>
      <c r="AW32" s="26">
        <f>+AF32/($J32+$K32*VLOOKUP('Factores e Hitos'!$B$87,Area_no_techada,HLOOKUP($B32,Inmueble,2,FALSE),FALSE))</f>
        <v>6998.1675828752286</v>
      </c>
      <c r="AX32" s="26">
        <f>+AG32/($J32+$K32*VLOOKUP('Factores e Hitos'!$B$87,Area_no_techada,HLOOKUP($B32,Inmueble,2,FALSE),FALSE))</f>
        <v>7173.080126603365</v>
      </c>
      <c r="AY32" s="26">
        <f>+AH32/($J32+$K32*VLOOKUP('Factores e Hitos'!$B$87,Area_no_techada,HLOOKUP($B32,Inmueble,2,FALSE),FALSE))</f>
        <v>7352.9901715808764</v>
      </c>
      <c r="AZ32" s="26">
        <f>+AI32/($J32+$K32*VLOOKUP('Factores e Hitos'!$B$87,Area_no_techada,HLOOKUP($B32,Inmueble,2,FALSE),FALSE))</f>
        <v>7536.231884057971</v>
      </c>
      <c r="BA32" s="26">
        <f>+AJ32/($J32+$K32*VLOOKUP('Factores e Hitos'!$B$87,Area_no_techada,HLOOKUP($B32,Inmueble,2,FALSE),FALSE))</f>
        <v>7724.4710977844406</v>
      </c>
      <c r="BB32" s="17" t="str">
        <f>_xlfn.XLOOKUP(C32,Hoja7!J:J,Hoja7!Q:Q,"N/H",0)</f>
        <v>Disponible</v>
      </c>
      <c r="BC32" s="17" t="b">
        <f t="shared" si="8"/>
        <v>1</v>
      </c>
    </row>
    <row r="33" spans="1:55" s="17" customFormat="1">
      <c r="A33" s="17" t="s">
        <v>161</v>
      </c>
      <c r="B33" s="21" t="s">
        <v>2</v>
      </c>
      <c r="C33" s="21" t="s">
        <v>499</v>
      </c>
      <c r="D33" s="21">
        <v>405</v>
      </c>
      <c r="E33" s="524" t="s">
        <v>25</v>
      </c>
      <c r="F33" s="426" t="s">
        <v>31</v>
      </c>
      <c r="G33" s="21" t="s">
        <v>49</v>
      </c>
      <c r="H33" s="426" t="s">
        <v>53</v>
      </c>
      <c r="I33" s="21">
        <v>4</v>
      </c>
      <c r="J33" s="298">
        <v>69.319999999999993</v>
      </c>
      <c r="K33" s="298"/>
      <c r="M33" s="24">
        <f t="shared" si="0"/>
        <v>-0.01</v>
      </c>
      <c r="N33" s="24">
        <f t="shared" si="1"/>
        <v>0.02</v>
      </c>
      <c r="O33" s="24">
        <f t="shared" si="2"/>
        <v>0</v>
      </c>
      <c r="P33" s="24">
        <f t="shared" si="3"/>
        <v>0.02</v>
      </c>
      <c r="Q33" s="24">
        <f t="shared" si="4"/>
        <v>1.7142857142857144E-2</v>
      </c>
      <c r="R33" s="25"/>
      <c r="S33" s="24">
        <f t="shared" si="10"/>
        <v>2.5000000000000001E-2</v>
      </c>
      <c r="T33" s="24">
        <f t="shared" si="10"/>
        <v>0.03</v>
      </c>
      <c r="U33" s="24">
        <f t="shared" si="10"/>
        <v>0.03</v>
      </c>
      <c r="V33" s="24">
        <f t="shared" si="10"/>
        <v>2.5000000000000001E-2</v>
      </c>
      <c r="W33" s="24">
        <f t="shared" si="10"/>
        <v>2.5000000000000001E-2</v>
      </c>
      <c r="X33" s="24">
        <f t="shared" si="10"/>
        <v>2.5000000000000001E-2</v>
      </c>
      <c r="Y33" s="24">
        <f t="shared" si="10"/>
        <v>2.5000000000000001E-2</v>
      </c>
      <c r="Z33" s="24">
        <f t="shared" si="10"/>
        <v>2.5000000000000001E-2</v>
      </c>
      <c r="AA33" s="25"/>
      <c r="AB33" s="26">
        <f>MROUND(VLOOKUP('Factores e Hitos'!$B$7,Precio_Base,HLOOKUP($B33,Inmueble,2,FALSE),FALSE)*(1+$M33)*(1+$N33)*(1+$O33)*(1+$P33)*(1+$Q33)*($J33+$K33*VLOOKUP('Factores e Hitos'!$B$87,Area_no_techada,HLOOKUP($B33,Inmueble,2,FALSE),FALSE)),VLOOKUP('Factores e Hitos'!$B$85,Redondear_Multiplo,HLOOKUP($B33,Inmueble,2,FALSE),FALSE))</f>
        <v>457400</v>
      </c>
      <c r="AC33" s="26">
        <f>MROUND(VLOOKUP('Factores e Hitos'!$B$7,Precio_Base,HLOOKUP($B33,Inmueble,2,FALSE),FALSE)*(1+$M33)*(1+$N33)*(1+$O33)*(1+$P33)*(1+$Q33)*($J33+$K33*VLOOKUP('Factores e Hitos'!$B$87,Area_no_techada,HLOOKUP($B33,Inmueble,2,FALSE),FALSE))*(1+$S33),VLOOKUP('Factores e Hitos'!$B$85,Redondear_Multiplo,HLOOKUP($B33,Inmueble,2,FALSE),FALSE))</f>
        <v>468900</v>
      </c>
      <c r="AD33" s="26">
        <f>MROUND(VLOOKUP('Factores e Hitos'!$B$7,Precio_Base,HLOOKUP($B33,Inmueble,2,FALSE),FALSE)*(1+$M33)*(1+$N33)*(1+$O33)*(1+$P33)*(1+$Q33)*($J33+$K33*VLOOKUP('Factores e Hitos'!$B$87,Area_no_techada,HLOOKUP($B33,Inmueble,2,FALSE),FALSE))*(1+$S33)*(1+$T33),VLOOKUP('Factores e Hitos'!$B$85,Redondear_Multiplo,HLOOKUP($B33,Inmueble,2,FALSE),FALSE))</f>
        <v>482900</v>
      </c>
      <c r="AE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Hitos'!$B$87,Area_no_techada,HLOOKUP($B33,Inmueble,2,FALSE),FALSE))*(1+$S33)*(1+$T33)*(1+$U33),VLOOKUP('Factores e Hitos'!$B$85,Redondear_Multiplo,HLOOKUP($B33,Inmueble,2,FALSE),FALSE))</f>
        <v>497400</v>
      </c>
      <c r="AF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Hitos'!$B$87,Area_no_techada,HLOOKUP($B33,Inmueble,2,FALSE),FALSE))*(1+$S33)*(1+$T33)*(1+$U33)*(1+$V33),VLOOKUP('Factores e Hitos'!$B$85,Redondear_Multiplo,HLOOKUP($B33,Inmueble,2,FALSE),FALSE))</f>
        <v>509800</v>
      </c>
      <c r="AG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Hitos'!$B$87,Area_no_techada,HLOOKUP($B33,Inmueble,2,FALSE),FALSE))*(1+$S33)*(1+$T33)*(1+$U33)*(1+$V33)*(1+$W33),VLOOKUP('Factores e Hitos'!$B$85,Redondear_Multiplo,HLOOKUP($B33,Inmueble,2,FALSE),FALSE))</f>
        <v>522600</v>
      </c>
      <c r="AH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Hitos'!$B$87,Area_no_techada,HLOOKUP($B33,Inmueble,2,FALSE),FALSE))*(1+$S33)*(1+$T33)*(1+$U33)*(1+$V33)*(1+$W33)*(1+$X33),VLOOKUP('Factores e Hitos'!$B$85,Redondear_Multiplo,HLOOKUP($B33,Inmueble,2,FALSE),FALSE))</f>
        <v>535700</v>
      </c>
      <c r="AI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Hitos'!$B$87,Area_no_techada,HLOOKUP($B33,Inmueble,2,FALSE),FALSE))*(1+$S33)*(1+$T33)*(1+$U33)*(1+$V33)*(1+$W33)*(1+$X33)*(1+$Y33),VLOOKUP('Factores e Hitos'!$B$85,Redondear_Multiplo,HLOOKUP($B33,Inmueble,2,FALSE),FALSE))</f>
        <v>549000</v>
      </c>
      <c r="AJ33" s="26">
        <f>MROUND(VLOOKUP('Factores e Hitos'!$B$7,Precio_Base,HLOOKUP($B33,Inmueble,2,FALSE),FALSE)*(1+$M33)*(1+$N33)*(1+$O33)*(1+$P33)*(1+$Q33)*($J33+$K33*VLOOKUP('Factores e Hitos'!$B$87,Area_no_techada,HLOOKUP($B33,Inmueble,2,FALSE),FALSE))*(1+$S33)*(1+$T33)*(1+$U33)*(1+$V33)*(1+$W33)*(1+$X33)*(1+$Y33)*(1+$Z33),VLOOKUP('Factores e Hitos'!$B$85,Redondear_Multiplo,HLOOKUP($B33,Inmueble,2,FALSE),FALSE))</f>
        <v>562800</v>
      </c>
      <c r="AK33" s="25"/>
      <c r="AL33" s="16" t="str">
        <f t="shared" si="6"/>
        <v>Disponible</v>
      </c>
      <c r="AM33" s="16"/>
      <c r="AN33" s="518"/>
      <c r="AO33" s="25"/>
      <c r="AP33" s="26">
        <f>$AE$33</f>
        <v>497400</v>
      </c>
      <c r="AQ33" s="33">
        <f t="shared" si="7"/>
        <v>7175.4183496826317</v>
      </c>
      <c r="AR33" s="25"/>
      <c r="AS33" s="26">
        <f>+AB33/($J33+$K33*VLOOKUP('Factores e Hitos'!$B$87,Area_no_techada,HLOOKUP($B33,Inmueble,2,FALSE),FALSE))</f>
        <v>6598.3843046739767</v>
      </c>
      <c r="AT33" s="26">
        <f>+AC33/($J33+$K33*VLOOKUP('Factores e Hitos'!$B$87,Area_no_techada,HLOOKUP($B33,Inmueble,2,FALSE),FALSE))</f>
        <v>6764.2815926139647</v>
      </c>
      <c r="AU33" s="26">
        <f>+AD33/($J33+$K33*VLOOKUP('Factores e Hitos'!$B$87,Area_no_techada,HLOOKUP($B33,Inmueble,2,FALSE),FALSE))</f>
        <v>6966.2435083669943</v>
      </c>
      <c r="AV33" s="26">
        <f>+AE33/($J33+$K33*VLOOKUP('Factores e Hitos'!$B$87,Area_no_techada,HLOOKUP($B33,Inmueble,2,FALSE),FALSE))</f>
        <v>7175.4183496826317</v>
      </c>
      <c r="AW33" s="26">
        <f>+AF33/($J33+$K33*VLOOKUP('Factores e Hitos'!$B$87,Area_no_techada,HLOOKUP($B33,Inmueble,2,FALSE),FALSE))</f>
        <v>7354.2989036353156</v>
      </c>
      <c r="AX33" s="26">
        <f>+AG33/($J33+$K33*VLOOKUP('Factores e Hitos'!$B$87,Area_no_techada,HLOOKUP($B33,Inmueble,2,FALSE),FALSE))</f>
        <v>7538.9497980380847</v>
      </c>
      <c r="AY33" s="26">
        <f>+AH33/($J33+$K33*VLOOKUP('Factores e Hitos'!$B$87,Area_no_techada,HLOOKUP($B33,Inmueble,2,FALSE),FALSE))</f>
        <v>7727.9284477784195</v>
      </c>
      <c r="AZ33" s="26">
        <f>+AI33/($J33+$K33*VLOOKUP('Factores e Hitos'!$B$87,Area_no_techada,HLOOKUP($B33,Inmueble,2,FALSE),FALSE))</f>
        <v>7919.7922677437973</v>
      </c>
      <c r="BA33" s="26">
        <f>+AJ33/($J33+$K33*VLOOKUP('Factores e Hitos'!$B$87,Area_no_techada,HLOOKUP($B33,Inmueble,2,FALSE),FALSE))</f>
        <v>8118.8690132717838</v>
      </c>
      <c r="BB33" s="17" t="str">
        <f>_xlfn.XLOOKUP(C33,Hoja7!J:J,Hoja7!Q:Q,"N/H",0)</f>
        <v>Disponible</v>
      </c>
      <c r="BC33" s="17" t="b">
        <f t="shared" si="8"/>
        <v>1</v>
      </c>
    </row>
    <row r="34" spans="1:55" s="17" customFormat="1">
      <c r="A34" s="17" t="s">
        <v>161</v>
      </c>
      <c r="B34" s="21" t="s">
        <v>2</v>
      </c>
      <c r="C34" s="21" t="s">
        <v>500</v>
      </c>
      <c r="D34" s="21">
        <v>406</v>
      </c>
      <c r="E34" s="426" t="s">
        <v>24</v>
      </c>
      <c r="F34" s="426" t="s">
        <v>32</v>
      </c>
      <c r="G34" s="21" t="s">
        <v>49</v>
      </c>
      <c r="H34" s="426" t="s">
        <v>53</v>
      </c>
      <c r="I34" s="21">
        <v>4</v>
      </c>
      <c r="J34" s="298">
        <v>54.03</v>
      </c>
      <c r="K34" s="298"/>
      <c r="M34" s="24">
        <f t="shared" si="0"/>
        <v>0</v>
      </c>
      <c r="N34" s="24">
        <f t="shared" si="1"/>
        <v>0</v>
      </c>
      <c r="O34" s="24">
        <f t="shared" si="2"/>
        <v>0</v>
      </c>
      <c r="P34" s="24">
        <f t="shared" si="3"/>
        <v>0.02</v>
      </c>
      <c r="Q34" s="24">
        <f t="shared" si="4"/>
        <v>1.7142857142857144E-2</v>
      </c>
      <c r="R34" s="25"/>
      <c r="S34" s="24">
        <f t="shared" si="10"/>
        <v>2.5000000000000001E-2</v>
      </c>
      <c r="T34" s="24">
        <f t="shared" si="10"/>
        <v>0.03</v>
      </c>
      <c r="U34" s="24">
        <f t="shared" si="10"/>
        <v>0.03</v>
      </c>
      <c r="V34" s="24">
        <f t="shared" si="10"/>
        <v>2.5000000000000001E-2</v>
      </c>
      <c r="W34" s="24">
        <f t="shared" si="10"/>
        <v>2.5000000000000001E-2</v>
      </c>
      <c r="X34" s="24">
        <f t="shared" si="10"/>
        <v>2.5000000000000001E-2</v>
      </c>
      <c r="Y34" s="24">
        <f t="shared" si="10"/>
        <v>2.5000000000000001E-2</v>
      </c>
      <c r="Z34" s="24">
        <f t="shared" si="10"/>
        <v>2.5000000000000001E-2</v>
      </c>
      <c r="AA34" s="25"/>
      <c r="AB34" s="26">
        <f>MROUND(VLOOKUP('Factores e Hitos'!$B$7,Precio_Base,HLOOKUP($B34,Inmueble,2,FALSE),FALSE)*(1+$M34)*(1+$N34)*(1+$O34)*(1+$P34)*(1+$Q34)*($J34+$K34*VLOOKUP('Factores e Hitos'!$B$87,Area_no_techada,HLOOKUP($B34,Inmueble,2,FALSE),FALSE)),VLOOKUP('Factores e Hitos'!$B$85,Redondear_Multiplo,HLOOKUP($B34,Inmueble,2,FALSE),FALSE))</f>
        <v>353100</v>
      </c>
      <c r="AC34" s="26">
        <f>MROUND(VLOOKUP('Factores e Hitos'!$B$7,Precio_Base,HLOOKUP($B34,Inmueble,2,FALSE),FALSE)*(1+$M34)*(1+$N34)*(1+$O34)*(1+$P34)*(1+$Q34)*($J34+$K34*VLOOKUP('Factores e Hitos'!$B$87,Area_no_techada,HLOOKUP($B34,Inmueble,2,FALSE),FALSE))*(1+$S34),VLOOKUP('Factores e Hitos'!$B$85,Redondear_Multiplo,HLOOKUP($B34,Inmueble,2,FALSE),FALSE))</f>
        <v>361900</v>
      </c>
      <c r="AD34" s="26">
        <f>MROUND(VLOOKUP('Factores e Hitos'!$B$7,Precio_Base,HLOOKUP($B34,Inmueble,2,FALSE),FALSE)*(1+$M34)*(1+$N34)*(1+$O34)*(1+$P34)*(1+$Q34)*($J34+$K34*VLOOKUP('Factores e Hitos'!$B$87,Area_no_techada,HLOOKUP($B34,Inmueble,2,FALSE),FALSE))*(1+$S34)*(1+$T34),VLOOKUP('Factores e Hitos'!$B$85,Redondear_Multiplo,HLOOKUP($B34,Inmueble,2,FALSE),FALSE))</f>
        <v>372700</v>
      </c>
      <c r="AE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Hitos'!$B$87,Area_no_techada,HLOOKUP($B34,Inmueble,2,FALSE),FALSE))*(1+$S34)*(1+$T34)*(1+$U34),VLOOKUP('Factores e Hitos'!$B$85,Redondear_Multiplo,HLOOKUP($B34,Inmueble,2,FALSE),FALSE))</f>
        <v>383900</v>
      </c>
      <c r="AF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Hitos'!$B$87,Area_no_techada,HLOOKUP($B34,Inmueble,2,FALSE),FALSE))*(1+$S34)*(1+$T34)*(1+$U34)*(1+$V34),VLOOKUP('Factores e Hitos'!$B$85,Redondear_Multiplo,HLOOKUP($B34,Inmueble,2,FALSE),FALSE))</f>
        <v>393500</v>
      </c>
      <c r="AG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Hitos'!$B$87,Area_no_techada,HLOOKUP($B34,Inmueble,2,FALSE),FALSE))*(1+$S34)*(1+$T34)*(1+$U34)*(1+$V34)*(1+$W34),VLOOKUP('Factores e Hitos'!$B$85,Redondear_Multiplo,HLOOKUP($B34,Inmueble,2,FALSE),FALSE))</f>
        <v>403400</v>
      </c>
      <c r="AH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Hitos'!$B$87,Area_no_techada,HLOOKUP($B34,Inmueble,2,FALSE),FALSE))*(1+$S34)*(1+$T34)*(1+$U34)*(1+$V34)*(1+$W34)*(1+$X34),VLOOKUP('Factores e Hitos'!$B$85,Redondear_Multiplo,HLOOKUP($B34,Inmueble,2,FALSE),FALSE))</f>
        <v>413500</v>
      </c>
      <c r="AI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Hitos'!$B$87,Area_no_techada,HLOOKUP($B34,Inmueble,2,FALSE),FALSE))*(1+$S34)*(1+$T34)*(1+$U34)*(1+$V34)*(1+$W34)*(1+$X34)*(1+$Y34),VLOOKUP('Factores e Hitos'!$B$85,Redondear_Multiplo,HLOOKUP($B34,Inmueble,2,FALSE),FALSE))</f>
        <v>423800</v>
      </c>
      <c r="AJ34" s="26">
        <f>MROUND(VLOOKUP('Factores e Hitos'!$B$7,Precio_Base,HLOOKUP($B34,Inmueble,2,FALSE),FALSE)*(1+$M34)*(1+$N34)*(1+$O34)*(1+$P34)*(1+$Q34)*($J34+$K34*VLOOKUP('Factores e Hitos'!$B$87,Area_no_techada,HLOOKUP($B34,Inmueble,2,FALSE),FALSE))*(1+$S34)*(1+$T34)*(1+$U34)*(1+$V34)*(1+$W34)*(1+$X34)*(1+$Y34)*(1+$Z34),VLOOKUP('Factores e Hitos'!$B$85,Redondear_Multiplo,HLOOKUP($B34,Inmueble,2,FALSE),FALSE))</f>
        <v>434400</v>
      </c>
      <c r="AK34" s="25"/>
      <c r="AL34" s="563" t="str">
        <f t="shared" si="6"/>
        <v>Vendido</v>
      </c>
      <c r="AM34" s="563" t="s">
        <v>624</v>
      </c>
      <c r="AN34" s="564">
        <v>358218.9</v>
      </c>
      <c r="AO34" s="25"/>
      <c r="AP34" s="26">
        <f>$AN$34</f>
        <v>358218.9</v>
      </c>
      <c r="AQ34" s="33">
        <f t="shared" si="7"/>
        <v>6630</v>
      </c>
      <c r="AR34" s="25"/>
      <c r="AS34" s="26">
        <f>+AB34/($J34+$K34*VLOOKUP('Factores e Hitos'!$B$87,Area_no_techada,HLOOKUP($B34,Inmueble,2,FALSE),FALSE))</f>
        <v>6535.2581898945027</v>
      </c>
      <c r="AT34" s="26">
        <f>+AC34/($J34+$K34*VLOOKUP('Factores e Hitos'!$B$87,Area_no_techada,HLOOKUP($B34,Inmueble,2,FALSE),FALSE))</f>
        <v>6698.1306681473252</v>
      </c>
      <c r="AU34" s="26">
        <f>+AD34/($J34+$K34*VLOOKUP('Factores e Hitos'!$B$87,Area_no_techada,HLOOKUP($B34,Inmueble,2,FALSE),FALSE))</f>
        <v>6898.0196187303345</v>
      </c>
      <c r="AV34" s="26">
        <f>+AE34/($J34+$K34*VLOOKUP('Factores e Hitos'!$B$87,Area_no_techada,HLOOKUP($B34,Inmueble,2,FALSE),FALSE))</f>
        <v>7105.3118637793814</v>
      </c>
      <c r="AW34" s="26">
        <f>+AF34/($J34+$K34*VLOOKUP('Factores e Hitos'!$B$87,Area_no_techada,HLOOKUP($B34,Inmueble,2,FALSE),FALSE))</f>
        <v>7282.990930964279</v>
      </c>
      <c r="AX34" s="26">
        <f>+AG34/($J34+$K34*VLOOKUP('Factores e Hitos'!$B$87,Area_no_techada,HLOOKUP($B34,Inmueble,2,FALSE),FALSE))</f>
        <v>7466.2224689987042</v>
      </c>
      <c r="AY34" s="26">
        <f>+AH34/($J34+$K34*VLOOKUP('Factores e Hitos'!$B$87,Area_no_techada,HLOOKUP($B34,Inmueble,2,FALSE),FALSE))</f>
        <v>7653.1556542661483</v>
      </c>
      <c r="AZ34" s="26">
        <f>+AI34/($J34+$K34*VLOOKUP('Factores e Hitos'!$B$87,Area_no_techada,HLOOKUP($B34,Inmueble,2,FALSE),FALSE))</f>
        <v>7843.7904867666111</v>
      </c>
      <c r="BA34" s="26">
        <f>+AJ34/($J34+$K34*VLOOKUP('Factores e Hitos'!$B$87,Area_no_techada,HLOOKUP($B34,Inmueble,2,FALSE),FALSE))</f>
        <v>8039.9777901166017</v>
      </c>
      <c r="BB34" s="17" t="str">
        <f>_xlfn.XLOOKUP(C34,Hoja7!J:J,Hoja7!Q:Q,"N/H",0)</f>
        <v>Disponible</v>
      </c>
      <c r="BC34" s="17" t="b">
        <f t="shared" si="8"/>
        <v>0</v>
      </c>
    </row>
    <row r="35" spans="1:55" s="17" customFormat="1">
      <c r="A35" s="17" t="s">
        <v>161</v>
      </c>
      <c r="B35" s="21" t="s">
        <v>2</v>
      </c>
      <c r="C35" s="21" t="s">
        <v>501</v>
      </c>
      <c r="D35" s="21">
        <v>407</v>
      </c>
      <c r="E35" s="524" t="s">
        <v>23</v>
      </c>
      <c r="F35" s="426" t="s">
        <v>33</v>
      </c>
      <c r="G35" s="21" t="s">
        <v>49</v>
      </c>
      <c r="H35" s="426" t="s">
        <v>53</v>
      </c>
      <c r="I35" s="21">
        <v>4</v>
      </c>
      <c r="J35" s="298">
        <v>37.049999999999997</v>
      </c>
      <c r="K35" s="298"/>
      <c r="M35" s="24">
        <f t="shared" si="0"/>
        <v>6.2799999999999995E-2</v>
      </c>
      <c r="N35" s="24">
        <f t="shared" si="1"/>
        <v>-0.02</v>
      </c>
      <c r="O35" s="24">
        <f t="shared" si="2"/>
        <v>0</v>
      </c>
      <c r="P35" s="24">
        <f t="shared" si="3"/>
        <v>0.02</v>
      </c>
      <c r="Q35" s="24">
        <f t="shared" si="4"/>
        <v>1.7142857142857144E-2</v>
      </c>
      <c r="R35" s="25"/>
      <c r="S35" s="24">
        <f t="shared" si="10"/>
        <v>2.5000000000000001E-2</v>
      </c>
      <c r="T35" s="24">
        <f t="shared" si="10"/>
        <v>0.03</v>
      </c>
      <c r="U35" s="24">
        <f t="shared" si="10"/>
        <v>0.03</v>
      </c>
      <c r="V35" s="24">
        <f t="shared" si="10"/>
        <v>2.5000000000000001E-2</v>
      </c>
      <c r="W35" s="24">
        <f t="shared" si="10"/>
        <v>2.5000000000000001E-2</v>
      </c>
      <c r="X35" s="24">
        <f t="shared" si="10"/>
        <v>2.5000000000000001E-2</v>
      </c>
      <c r="Y35" s="24">
        <f t="shared" si="10"/>
        <v>2.5000000000000001E-2</v>
      </c>
      <c r="Z35" s="24">
        <f t="shared" si="10"/>
        <v>2.5000000000000001E-2</v>
      </c>
      <c r="AA35" s="25"/>
      <c r="AB35" s="26">
        <f>MROUND(VLOOKUP('Factores e Hitos'!$B$7,Precio_Base,HLOOKUP($B35,Inmueble,2,FALSE),FALSE)*(1+$M35)*(1+$N35)*(1+$O35)*(1+$P35)*(1+$Q35)*($J35+$K35*VLOOKUP('Factores e Hitos'!$B$87,Area_no_techada,HLOOKUP($B35,Inmueble,2,FALSE),FALSE)),VLOOKUP('Factores e Hitos'!$B$85,Redondear_Multiplo,HLOOKUP($B35,Inmueble,2,FALSE),FALSE))</f>
        <v>252200</v>
      </c>
      <c r="AC35" s="26">
        <f>MROUND(VLOOKUP('Factores e Hitos'!$B$7,Precio_Base,HLOOKUP($B35,Inmueble,2,FALSE),FALSE)*(1+$M35)*(1+$N35)*(1+$O35)*(1+$P35)*(1+$Q35)*($J35+$K35*VLOOKUP('Factores e Hitos'!$B$87,Area_no_techada,HLOOKUP($B35,Inmueble,2,FALSE),FALSE))*(1+$S35),VLOOKUP('Factores e Hitos'!$B$85,Redondear_Multiplo,HLOOKUP($B35,Inmueble,2,FALSE),FALSE))</f>
        <v>258500</v>
      </c>
      <c r="AD35" s="26">
        <f>MROUND(VLOOKUP('Factores e Hitos'!$B$7,Precio_Base,HLOOKUP($B35,Inmueble,2,FALSE),FALSE)*(1+$M35)*(1+$N35)*(1+$O35)*(1+$P35)*(1+$Q35)*($J35+$K35*VLOOKUP('Factores e Hitos'!$B$87,Area_no_techada,HLOOKUP($B35,Inmueble,2,FALSE),FALSE))*(1+$S35)*(1+$T35),VLOOKUP('Factores e Hitos'!$B$85,Redondear_Multiplo,HLOOKUP($B35,Inmueble,2,FALSE),FALSE))</f>
        <v>266200</v>
      </c>
      <c r="AE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Hitos'!$B$87,Area_no_techada,HLOOKUP($B35,Inmueble,2,FALSE),FALSE))*(1+$S35)*(1+$T35)*(1+$U35),VLOOKUP('Factores e Hitos'!$B$85,Redondear_Multiplo,HLOOKUP($B35,Inmueble,2,FALSE),FALSE))</f>
        <v>274200</v>
      </c>
      <c r="AF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Hitos'!$B$87,Area_no_techada,HLOOKUP($B35,Inmueble,2,FALSE),FALSE))*(1+$S35)*(1+$T35)*(1+$U35)*(1+$V35),VLOOKUP('Factores e Hitos'!$B$85,Redondear_Multiplo,HLOOKUP($B35,Inmueble,2,FALSE),FALSE))</f>
        <v>281100</v>
      </c>
      <c r="AG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Hitos'!$B$87,Area_no_techada,HLOOKUP($B35,Inmueble,2,FALSE),FALSE))*(1+$S35)*(1+$T35)*(1+$U35)*(1+$V35)*(1+$W35),VLOOKUP('Factores e Hitos'!$B$85,Redondear_Multiplo,HLOOKUP($B35,Inmueble,2,FALSE),FALSE))</f>
        <v>288100</v>
      </c>
      <c r="AH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Hitos'!$B$87,Area_no_techada,HLOOKUP($B35,Inmueble,2,FALSE),FALSE))*(1+$S35)*(1+$T35)*(1+$U35)*(1+$V35)*(1+$W35)*(1+$X35),VLOOKUP('Factores e Hitos'!$B$85,Redondear_Multiplo,HLOOKUP($B35,Inmueble,2,FALSE),FALSE))</f>
        <v>295300</v>
      </c>
      <c r="AI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Hitos'!$B$87,Area_no_techada,HLOOKUP($B35,Inmueble,2,FALSE),FALSE))*(1+$S35)*(1+$T35)*(1+$U35)*(1+$V35)*(1+$W35)*(1+$X35)*(1+$Y35),VLOOKUP('Factores e Hitos'!$B$85,Redondear_Multiplo,HLOOKUP($B35,Inmueble,2,FALSE),FALSE))</f>
        <v>302700</v>
      </c>
      <c r="AJ35" s="26">
        <f>MROUND(VLOOKUP('Factores e Hitos'!$B$7,Precio_Base,HLOOKUP($B35,Inmueble,2,FALSE),FALSE)*(1+$M35)*(1+$N35)*(1+$O35)*(1+$P35)*(1+$Q35)*($J35+$K35*VLOOKUP('Factores e Hitos'!$B$87,Area_no_techada,HLOOKUP($B35,Inmueble,2,FALSE),FALSE))*(1+$S35)*(1+$T35)*(1+$U35)*(1+$V35)*(1+$W35)*(1+$X35)*(1+$Y35)*(1+$Z35),VLOOKUP('Factores e Hitos'!$B$85,Redondear_Multiplo,HLOOKUP($B35,Inmueble,2,FALSE),FALSE))</f>
        <v>310200</v>
      </c>
      <c r="AK35" s="25"/>
      <c r="AL35" s="16" t="str">
        <f t="shared" si="6"/>
        <v>Disponible</v>
      </c>
      <c r="AM35" s="16"/>
      <c r="AN35" s="518"/>
      <c r="AO35" s="25"/>
      <c r="AP35" s="26">
        <f>$AE$35</f>
        <v>274200</v>
      </c>
      <c r="AQ35" s="33">
        <f t="shared" si="7"/>
        <v>7400.8097165991912</v>
      </c>
      <c r="AR35" s="25"/>
      <c r="AS35" s="26">
        <f>+AB35/($J35+$K35*VLOOKUP('Factores e Hitos'!$B$87,Area_no_techada,HLOOKUP($B35,Inmueble,2,FALSE),FALSE))</f>
        <v>6807.0175438596498</v>
      </c>
      <c r="AT35" s="26">
        <f>+AC35/($J35+$K35*VLOOKUP('Factores e Hitos'!$B$87,Area_no_techada,HLOOKUP($B35,Inmueble,2,FALSE),FALSE))</f>
        <v>6977.0580296896096</v>
      </c>
      <c r="AU35" s="26">
        <f>+AD35/($J35+$K35*VLOOKUP('Factores e Hitos'!$B$87,Area_no_techada,HLOOKUP($B35,Inmueble,2,FALSE),FALSE))</f>
        <v>7184.8852901484488</v>
      </c>
      <c r="AV35" s="26">
        <f>+AE35/($J35+$K35*VLOOKUP('Factores e Hitos'!$B$87,Area_no_techada,HLOOKUP($B35,Inmueble,2,FALSE),FALSE))</f>
        <v>7400.8097165991912</v>
      </c>
      <c r="AW35" s="26">
        <f>+AF35/($J35+$K35*VLOOKUP('Factores e Hitos'!$B$87,Area_no_techada,HLOOKUP($B35,Inmueble,2,FALSE),FALSE))</f>
        <v>7587.0445344129557</v>
      </c>
      <c r="AX35" s="26">
        <f>+AG35/($J35+$K35*VLOOKUP('Factores e Hitos'!$B$87,Area_no_techada,HLOOKUP($B35,Inmueble,2,FALSE),FALSE))</f>
        <v>7775.9784075573552</v>
      </c>
      <c r="AY35" s="26">
        <f>+AH35/($J35+$K35*VLOOKUP('Factores e Hitos'!$B$87,Area_no_techada,HLOOKUP($B35,Inmueble,2,FALSE),FALSE))</f>
        <v>7970.3103913630239</v>
      </c>
      <c r="AZ35" s="26">
        <f>+AI35/($J35+$K35*VLOOKUP('Factores e Hitos'!$B$87,Area_no_techada,HLOOKUP($B35,Inmueble,2,FALSE),FALSE))</f>
        <v>8170.0404858299598</v>
      </c>
      <c r="BA35" s="26">
        <f>+AJ35/($J35+$K35*VLOOKUP('Factores e Hitos'!$B$87,Area_no_techada,HLOOKUP($B35,Inmueble,2,FALSE),FALSE))</f>
        <v>8372.4696356275308</v>
      </c>
      <c r="BB35" s="17" t="str">
        <f>_xlfn.XLOOKUP(C35,Hoja7!J:J,Hoja7!Q:Q,"N/H",0)</f>
        <v>Disponible</v>
      </c>
      <c r="BC35" s="17" t="b">
        <f t="shared" si="8"/>
        <v>1</v>
      </c>
    </row>
    <row r="36" spans="1:55" s="17" customFormat="1">
      <c r="A36" s="17" t="s">
        <v>161</v>
      </c>
      <c r="B36" s="21" t="s">
        <v>2</v>
      </c>
      <c r="C36" s="21" t="s">
        <v>502</v>
      </c>
      <c r="D36" s="21">
        <v>408</v>
      </c>
      <c r="E36" s="524" t="s">
        <v>24</v>
      </c>
      <c r="F36" s="426" t="s">
        <v>34</v>
      </c>
      <c r="G36" s="21" t="s">
        <v>49</v>
      </c>
      <c r="H36" s="426" t="s">
        <v>52</v>
      </c>
      <c r="I36" s="21">
        <v>4</v>
      </c>
      <c r="J36" s="298">
        <v>55.25</v>
      </c>
      <c r="K36" s="298"/>
      <c r="M36" s="24">
        <f t="shared" si="0"/>
        <v>0</v>
      </c>
      <c r="N36" s="24">
        <f t="shared" si="1"/>
        <v>0</v>
      </c>
      <c r="O36" s="24">
        <f t="shared" si="2"/>
        <v>0</v>
      </c>
      <c r="P36" s="24">
        <f t="shared" si="3"/>
        <v>0</v>
      </c>
      <c r="Q36" s="24">
        <f t="shared" si="4"/>
        <v>1.7142857142857144E-2</v>
      </c>
      <c r="R36" s="25"/>
      <c r="S36" s="24">
        <f t="shared" ref="S36:Z45" si="11">+VLOOKUP(S$5,Hitos,HLOOKUP($B36,Inmueble,2,FALSE),FALSE)</f>
        <v>2.5000000000000001E-2</v>
      </c>
      <c r="T36" s="24">
        <f t="shared" si="11"/>
        <v>0.03</v>
      </c>
      <c r="U36" s="24">
        <f t="shared" si="11"/>
        <v>0.03</v>
      </c>
      <c r="V36" s="24">
        <f t="shared" si="11"/>
        <v>2.5000000000000001E-2</v>
      </c>
      <c r="W36" s="24">
        <f t="shared" si="11"/>
        <v>2.5000000000000001E-2</v>
      </c>
      <c r="X36" s="24">
        <f t="shared" si="11"/>
        <v>2.5000000000000001E-2</v>
      </c>
      <c r="Y36" s="24">
        <f t="shared" si="11"/>
        <v>2.5000000000000001E-2</v>
      </c>
      <c r="Z36" s="24">
        <f t="shared" si="11"/>
        <v>2.5000000000000001E-2</v>
      </c>
      <c r="AA36" s="25"/>
      <c r="AB36" s="26">
        <f>MROUND(VLOOKUP('Factores e Hitos'!$B$7,Precio_Base,HLOOKUP($B36,Inmueble,2,FALSE),FALSE)*(1+$M36)*(1+$N36)*(1+$O36)*(1+$P36)*(1+$Q36)*($J36+$K36*VLOOKUP('Factores e Hitos'!$B$87,Area_no_techada,HLOOKUP($B36,Inmueble,2,FALSE),FALSE)),VLOOKUP('Factores e Hitos'!$B$85,Redondear_Multiplo,HLOOKUP($B36,Inmueble,2,FALSE),FALSE))</f>
        <v>354000</v>
      </c>
      <c r="AC36" s="26">
        <f>MROUND(VLOOKUP('Factores e Hitos'!$B$7,Precio_Base,HLOOKUP($B36,Inmueble,2,FALSE),FALSE)*(1+$M36)*(1+$N36)*(1+$O36)*(1+$P36)*(1+$Q36)*($J36+$K36*VLOOKUP('Factores e Hitos'!$B$87,Area_no_techada,HLOOKUP($B36,Inmueble,2,FALSE),FALSE))*(1+$S36),VLOOKUP('Factores e Hitos'!$B$85,Redondear_Multiplo,HLOOKUP($B36,Inmueble,2,FALSE),FALSE))</f>
        <v>362800</v>
      </c>
      <c r="AD36" s="26">
        <f>MROUND(VLOOKUP('Factores e Hitos'!$B$7,Precio_Base,HLOOKUP($B36,Inmueble,2,FALSE),FALSE)*(1+$M36)*(1+$N36)*(1+$O36)*(1+$P36)*(1+$Q36)*($J36+$K36*VLOOKUP('Factores e Hitos'!$B$87,Area_no_techada,HLOOKUP($B36,Inmueble,2,FALSE),FALSE))*(1+$S36)*(1+$T36),VLOOKUP('Factores e Hitos'!$B$85,Redondear_Multiplo,HLOOKUP($B36,Inmueble,2,FALSE),FALSE))</f>
        <v>373700</v>
      </c>
      <c r="AE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Hitos'!$B$87,Area_no_techada,HLOOKUP($B36,Inmueble,2,FALSE),FALSE))*(1+$S36)*(1+$T36)*(1+$U36),VLOOKUP('Factores e Hitos'!$B$85,Redondear_Multiplo,HLOOKUP($B36,Inmueble,2,FALSE),FALSE))</f>
        <v>384900</v>
      </c>
      <c r="AF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Hitos'!$B$87,Area_no_techada,HLOOKUP($B36,Inmueble,2,FALSE),FALSE))*(1+$S36)*(1+$T36)*(1+$U36)*(1+$V36),VLOOKUP('Factores e Hitos'!$B$85,Redondear_Multiplo,HLOOKUP($B36,Inmueble,2,FALSE),FALSE))</f>
        <v>394500</v>
      </c>
      <c r="AG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Hitos'!$B$87,Area_no_techada,HLOOKUP($B36,Inmueble,2,FALSE),FALSE))*(1+$S36)*(1+$T36)*(1+$U36)*(1+$V36)*(1+$W36),VLOOKUP('Factores e Hitos'!$B$85,Redondear_Multiplo,HLOOKUP($B36,Inmueble,2,FALSE),FALSE))</f>
        <v>404400</v>
      </c>
      <c r="AH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Hitos'!$B$87,Area_no_techada,HLOOKUP($B36,Inmueble,2,FALSE),FALSE))*(1+$S36)*(1+$T36)*(1+$U36)*(1+$V36)*(1+$W36)*(1+$X36),VLOOKUP('Factores e Hitos'!$B$85,Redondear_Multiplo,HLOOKUP($B36,Inmueble,2,FALSE),FALSE))</f>
        <v>414500</v>
      </c>
      <c r="AI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Hitos'!$B$87,Area_no_techada,HLOOKUP($B36,Inmueble,2,FALSE),FALSE))*(1+$S36)*(1+$T36)*(1+$U36)*(1+$V36)*(1+$W36)*(1+$X36)*(1+$Y36),VLOOKUP('Factores e Hitos'!$B$85,Redondear_Multiplo,HLOOKUP($B36,Inmueble,2,FALSE),FALSE))</f>
        <v>424900</v>
      </c>
      <c r="AJ36" s="26">
        <f>MROUND(VLOOKUP('Factores e Hitos'!$B$7,Precio_Base,HLOOKUP($B36,Inmueble,2,FALSE),FALSE)*(1+$M36)*(1+$N36)*(1+$O36)*(1+$P36)*(1+$Q36)*($J36+$K36*VLOOKUP('Factores e Hitos'!$B$87,Area_no_techada,HLOOKUP($B36,Inmueble,2,FALSE),FALSE))*(1+$S36)*(1+$T36)*(1+$U36)*(1+$V36)*(1+$W36)*(1+$X36)*(1+$Y36)*(1+$Z36),VLOOKUP('Factores e Hitos'!$B$85,Redondear_Multiplo,HLOOKUP($B36,Inmueble,2,FALSE),FALSE))</f>
        <v>435500</v>
      </c>
      <c r="AK36" s="25"/>
      <c r="AL36" s="16" t="str">
        <f t="shared" si="6"/>
        <v>Disponible</v>
      </c>
      <c r="AM36" s="16"/>
      <c r="AN36" s="518"/>
      <c r="AO36" s="25"/>
      <c r="AP36" s="26">
        <f>$AE$36</f>
        <v>384900</v>
      </c>
      <c r="AQ36" s="33">
        <f t="shared" si="7"/>
        <v>6966.5158371040725</v>
      </c>
      <c r="AR36" s="25"/>
      <c r="AS36" s="26">
        <f>+AB36/($J36+$K36*VLOOKUP('Factores e Hitos'!$B$87,Area_no_techada,HLOOKUP($B36,Inmueble,2,FALSE),FALSE))</f>
        <v>6407.2398190045251</v>
      </c>
      <c r="AT36" s="26">
        <f>+AC36/($J36+$K36*VLOOKUP('Factores e Hitos'!$B$87,Area_no_techada,HLOOKUP($B36,Inmueble,2,FALSE),FALSE))</f>
        <v>6566.5158371040725</v>
      </c>
      <c r="AU36" s="26">
        <f>+AD36/($J36+$K36*VLOOKUP('Factores e Hitos'!$B$87,Area_no_techada,HLOOKUP($B36,Inmueble,2,FALSE),FALSE))</f>
        <v>6763.8009049773755</v>
      </c>
      <c r="AV36" s="26">
        <f>+AE36/($J36+$K36*VLOOKUP('Factores e Hitos'!$B$87,Area_no_techada,HLOOKUP($B36,Inmueble,2,FALSE),FALSE))</f>
        <v>6966.5158371040725</v>
      </c>
      <c r="AW36" s="26">
        <f>+AF36/($J36+$K36*VLOOKUP('Factores e Hitos'!$B$87,Area_no_techada,HLOOKUP($B36,Inmueble,2,FALSE),FALSE))</f>
        <v>7140.2714932126701</v>
      </c>
      <c r="AX36" s="26">
        <f>+AG36/($J36+$K36*VLOOKUP('Factores e Hitos'!$B$87,Area_no_techada,HLOOKUP($B36,Inmueble,2,FALSE),FALSE))</f>
        <v>7319.4570135746608</v>
      </c>
      <c r="AY36" s="26">
        <f>+AH36/($J36+$K36*VLOOKUP('Factores e Hitos'!$B$87,Area_no_techada,HLOOKUP($B36,Inmueble,2,FALSE),FALSE))</f>
        <v>7502.2624434389136</v>
      </c>
      <c r="AZ36" s="26">
        <f>+AI36/($J36+$K36*VLOOKUP('Factores e Hitos'!$B$87,Area_no_techada,HLOOKUP($B36,Inmueble,2,FALSE),FALSE))</f>
        <v>7690.4977375565613</v>
      </c>
      <c r="BA36" s="26">
        <f>+AJ36/($J36+$K36*VLOOKUP('Factores e Hitos'!$B$87,Area_no_techada,HLOOKUP($B36,Inmueble,2,FALSE),FALSE))</f>
        <v>7882.3529411764703</v>
      </c>
      <c r="BB36" s="17" t="str">
        <f>_xlfn.XLOOKUP(C36,Hoja7!J:J,Hoja7!Q:Q,"N/H",0)</f>
        <v>Disponible</v>
      </c>
      <c r="BC36" s="17" t="b">
        <f t="shared" si="8"/>
        <v>1</v>
      </c>
    </row>
    <row r="37" spans="1:55" s="17" customFormat="1">
      <c r="A37" s="17" t="s">
        <v>161</v>
      </c>
      <c r="B37" s="21" t="s">
        <v>2</v>
      </c>
      <c r="C37" s="21" t="s">
        <v>503</v>
      </c>
      <c r="D37" s="21">
        <v>409</v>
      </c>
      <c r="E37" s="524" t="s">
        <v>24</v>
      </c>
      <c r="F37" s="426" t="s">
        <v>35</v>
      </c>
      <c r="G37" s="21" t="s">
        <v>49</v>
      </c>
      <c r="H37" s="426" t="s">
        <v>52</v>
      </c>
      <c r="I37" s="21">
        <v>4</v>
      </c>
      <c r="J37" s="298">
        <v>53.05</v>
      </c>
      <c r="K37" s="298"/>
      <c r="M37" s="24">
        <f t="shared" si="0"/>
        <v>0</v>
      </c>
      <c r="N37" s="24">
        <f t="shared" si="1"/>
        <v>-0.01</v>
      </c>
      <c r="O37" s="24">
        <f t="shared" si="2"/>
        <v>0</v>
      </c>
      <c r="P37" s="24">
        <f t="shared" si="3"/>
        <v>0</v>
      </c>
      <c r="Q37" s="24">
        <f t="shared" si="4"/>
        <v>1.7142857142857144E-2</v>
      </c>
      <c r="R37" s="25"/>
      <c r="S37" s="24">
        <f t="shared" si="11"/>
        <v>2.5000000000000001E-2</v>
      </c>
      <c r="T37" s="24">
        <f t="shared" si="11"/>
        <v>0.03</v>
      </c>
      <c r="U37" s="24">
        <f t="shared" si="11"/>
        <v>0.03</v>
      </c>
      <c r="V37" s="24">
        <f t="shared" si="11"/>
        <v>2.5000000000000001E-2</v>
      </c>
      <c r="W37" s="24">
        <f t="shared" si="11"/>
        <v>2.5000000000000001E-2</v>
      </c>
      <c r="X37" s="24">
        <f t="shared" si="11"/>
        <v>2.5000000000000001E-2</v>
      </c>
      <c r="Y37" s="24">
        <f t="shared" si="11"/>
        <v>2.5000000000000001E-2</v>
      </c>
      <c r="Z37" s="24">
        <f t="shared" si="11"/>
        <v>2.5000000000000001E-2</v>
      </c>
      <c r="AA37" s="25"/>
      <c r="AB37" s="26">
        <f>MROUND(VLOOKUP('Factores e Hitos'!$B$7,Precio_Base,HLOOKUP($B37,Inmueble,2,FALSE),FALSE)*(1+$M37)*(1+$N37)*(1+$O37)*(1+$P37)*(1+$Q37)*($J37+$K37*VLOOKUP('Factores e Hitos'!$B$87,Area_no_techada,HLOOKUP($B37,Inmueble,2,FALSE),FALSE)),VLOOKUP('Factores e Hitos'!$B$85,Redondear_Multiplo,HLOOKUP($B37,Inmueble,2,FALSE),FALSE))</f>
        <v>336500</v>
      </c>
      <c r="AC37" s="26">
        <f>MROUND(VLOOKUP('Factores e Hitos'!$B$7,Precio_Base,HLOOKUP($B37,Inmueble,2,FALSE),FALSE)*(1+$M37)*(1+$N37)*(1+$O37)*(1+$P37)*(1+$Q37)*($J37+$K37*VLOOKUP('Factores e Hitos'!$B$87,Area_no_techada,HLOOKUP($B37,Inmueble,2,FALSE),FALSE))*(1+$S37),VLOOKUP('Factores e Hitos'!$B$85,Redondear_Multiplo,HLOOKUP($B37,Inmueble,2,FALSE),FALSE))</f>
        <v>344900</v>
      </c>
      <c r="AD37" s="26">
        <f>MROUND(VLOOKUP('Factores e Hitos'!$B$7,Precio_Base,HLOOKUP($B37,Inmueble,2,FALSE),FALSE)*(1+$M37)*(1+$N37)*(1+$O37)*(1+$P37)*(1+$Q37)*($J37+$K37*VLOOKUP('Factores e Hitos'!$B$87,Area_no_techada,HLOOKUP($B37,Inmueble,2,FALSE),FALSE))*(1+$S37)*(1+$T37),VLOOKUP('Factores e Hitos'!$B$85,Redondear_Multiplo,HLOOKUP($B37,Inmueble,2,FALSE),FALSE))</f>
        <v>355200</v>
      </c>
      <c r="AE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Hitos'!$B$87,Area_no_techada,HLOOKUP($B37,Inmueble,2,FALSE),FALSE))*(1+$S37)*(1+$T37)*(1+$U37),VLOOKUP('Factores e Hitos'!$B$85,Redondear_Multiplo,HLOOKUP($B37,Inmueble,2,FALSE),FALSE))</f>
        <v>365900</v>
      </c>
      <c r="AF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Hitos'!$B$87,Area_no_techada,HLOOKUP($B37,Inmueble,2,FALSE),FALSE))*(1+$S37)*(1+$T37)*(1+$U37)*(1+$V37),VLOOKUP('Factores e Hitos'!$B$85,Redondear_Multiplo,HLOOKUP($B37,Inmueble,2,FALSE),FALSE))</f>
        <v>375000</v>
      </c>
      <c r="AG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Hitos'!$B$87,Area_no_techada,HLOOKUP($B37,Inmueble,2,FALSE),FALSE))*(1+$S37)*(1+$T37)*(1+$U37)*(1+$V37)*(1+$W37),VLOOKUP('Factores e Hitos'!$B$85,Redondear_Multiplo,HLOOKUP($B37,Inmueble,2,FALSE),FALSE))</f>
        <v>384400</v>
      </c>
      <c r="AH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Hitos'!$B$87,Area_no_techada,HLOOKUP($B37,Inmueble,2,FALSE),FALSE))*(1+$S37)*(1+$T37)*(1+$U37)*(1+$V37)*(1+$W37)*(1+$X37),VLOOKUP('Factores e Hitos'!$B$85,Redondear_Multiplo,HLOOKUP($B37,Inmueble,2,FALSE),FALSE))</f>
        <v>394000</v>
      </c>
      <c r="AI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Hitos'!$B$87,Area_no_techada,HLOOKUP($B37,Inmueble,2,FALSE),FALSE))*(1+$S37)*(1+$T37)*(1+$U37)*(1+$V37)*(1+$W37)*(1+$X37)*(1+$Y37),VLOOKUP('Factores e Hitos'!$B$85,Redondear_Multiplo,HLOOKUP($B37,Inmueble,2,FALSE),FALSE))</f>
        <v>403900</v>
      </c>
      <c r="AJ37" s="26">
        <f>MROUND(VLOOKUP('Factores e Hitos'!$B$7,Precio_Base,HLOOKUP($B37,Inmueble,2,FALSE),FALSE)*(1+$M37)*(1+$N37)*(1+$O37)*(1+$P37)*(1+$Q37)*($J37+$K37*VLOOKUP('Factores e Hitos'!$B$87,Area_no_techada,HLOOKUP($B37,Inmueble,2,FALSE),FALSE))*(1+$S37)*(1+$T37)*(1+$U37)*(1+$V37)*(1+$W37)*(1+$X37)*(1+$Y37)*(1+$Z37),VLOOKUP('Factores e Hitos'!$B$85,Redondear_Multiplo,HLOOKUP($B37,Inmueble,2,FALSE),FALSE))</f>
        <v>414000</v>
      </c>
      <c r="AK37" s="25"/>
      <c r="AL37" s="16" t="str">
        <f t="shared" si="6"/>
        <v>Disponible</v>
      </c>
      <c r="AM37" s="16"/>
      <c r="AN37" s="518"/>
      <c r="AO37" s="25"/>
      <c r="AP37" s="26">
        <f>$AE$37</f>
        <v>365900</v>
      </c>
      <c r="AQ37" s="33">
        <f t="shared" si="7"/>
        <v>6897.2667295004712</v>
      </c>
      <c r="AR37" s="25"/>
      <c r="AS37" s="26">
        <f>+AB37/($J37+$K37*VLOOKUP('Factores e Hitos'!$B$87,Area_no_techada,HLOOKUP($B37,Inmueble,2,FALSE),FALSE))</f>
        <v>6343.0725730442982</v>
      </c>
      <c r="AT37" s="26">
        <f>+AC37/($J37+$K37*VLOOKUP('Factores e Hitos'!$B$87,Area_no_techada,HLOOKUP($B37,Inmueble,2,FALSE),FALSE))</f>
        <v>6501.4137606032045</v>
      </c>
      <c r="AU37" s="26">
        <f>+AD37/($J37+$K37*VLOOKUP('Factores e Hitos'!$B$87,Area_no_techada,HLOOKUP($B37,Inmueble,2,FALSE),FALSE))</f>
        <v>6695.5702167766258</v>
      </c>
      <c r="AV37" s="26">
        <f>+AE37/($J37+$K37*VLOOKUP('Factores e Hitos'!$B$87,Area_no_techada,HLOOKUP($B37,Inmueble,2,FALSE),FALSE))</f>
        <v>6897.2667295004712</v>
      </c>
      <c r="AW37" s="26">
        <f>+AF37/($J37+$K37*VLOOKUP('Factores e Hitos'!$B$87,Area_no_techada,HLOOKUP($B37,Inmueble,2,FALSE),FALSE))</f>
        <v>7068.8030160226208</v>
      </c>
      <c r="AX37" s="26">
        <f>+AG37/($J37+$K37*VLOOKUP('Factores e Hitos'!$B$87,Area_no_techada,HLOOKUP($B37,Inmueble,2,FALSE),FALSE))</f>
        <v>7245.9943449575876</v>
      </c>
      <c r="AY37" s="26">
        <f>+AH37/($J37+$K37*VLOOKUP('Factores e Hitos'!$B$87,Area_no_techada,HLOOKUP($B37,Inmueble,2,FALSE),FALSE))</f>
        <v>7426.9557021677665</v>
      </c>
      <c r="AZ37" s="26">
        <f>+AI37/($J37+$K37*VLOOKUP('Factores e Hitos'!$B$87,Area_no_techada,HLOOKUP($B37,Inmueble,2,FALSE),FALSE))</f>
        <v>7613.5721017907636</v>
      </c>
      <c r="BA37" s="26">
        <f>+AJ37/($J37+$K37*VLOOKUP('Factores e Hitos'!$B$87,Area_no_techada,HLOOKUP($B37,Inmueble,2,FALSE),FALSE))</f>
        <v>7803.9585296889727</v>
      </c>
      <c r="BB37" s="17" t="str">
        <f>_xlfn.XLOOKUP(C37,Hoja7!J:J,Hoja7!Q:Q,"N/H",0)</f>
        <v>Disponible</v>
      </c>
      <c r="BC37" s="17" t="b">
        <f t="shared" si="8"/>
        <v>1</v>
      </c>
    </row>
    <row r="38" spans="1:55" s="17" customFormat="1">
      <c r="A38" s="17" t="s">
        <v>161</v>
      </c>
      <c r="B38" s="21" t="s">
        <v>2</v>
      </c>
      <c r="C38" s="21" t="s">
        <v>504</v>
      </c>
      <c r="D38" s="21">
        <v>501</v>
      </c>
      <c r="E38" s="426" t="s">
        <v>23</v>
      </c>
      <c r="F38" s="426" t="s">
        <v>27</v>
      </c>
      <c r="G38" s="21" t="s">
        <v>49</v>
      </c>
      <c r="H38" s="426" t="s">
        <v>52</v>
      </c>
      <c r="I38" s="21">
        <v>5</v>
      </c>
      <c r="J38" s="298">
        <v>39.93</v>
      </c>
      <c r="K38" s="298"/>
      <c r="M38" s="24">
        <f t="shared" ref="M38:M69" si="12">+VLOOKUP(E38,Dorm.,HLOOKUP($B38,Inmueble,2,FALSE),FALSE)</f>
        <v>6.2799999999999995E-2</v>
      </c>
      <c r="N38" s="24">
        <f t="shared" ref="N38:N69" si="13">+VLOOKUP(F38,Modelo,HLOOKUP($B38,Inmueble,2,FALSE),FALSE)</f>
        <v>-0.02</v>
      </c>
      <c r="O38" s="24">
        <f t="shared" ref="O38:O69" si="14">+VLOOKUP(G38,Tipo,HLOOKUP($B38,Inmueble,2,FALSE),FALSE)</f>
        <v>0</v>
      </c>
      <c r="P38" s="24">
        <f t="shared" ref="P38:P69" si="15">+VLOOKUP(H38,Vista,HLOOKUP($B38,Inmueble,2,FALSE),FALSE)</f>
        <v>0</v>
      </c>
      <c r="Q38" s="24">
        <f t="shared" ref="Q38:Q69" si="16">+VLOOKUP(I38,Piso,HLOOKUP($B38,Inmueble,2,FALSE),FALSE)</f>
        <v>1.2857142857142859E-2</v>
      </c>
      <c r="R38" s="25"/>
      <c r="S38" s="24">
        <f t="shared" si="11"/>
        <v>2.5000000000000001E-2</v>
      </c>
      <c r="T38" s="24">
        <f t="shared" si="11"/>
        <v>0.03</v>
      </c>
      <c r="U38" s="24">
        <f t="shared" si="11"/>
        <v>0.03</v>
      </c>
      <c r="V38" s="24">
        <f t="shared" si="11"/>
        <v>2.5000000000000001E-2</v>
      </c>
      <c r="W38" s="24">
        <f t="shared" si="11"/>
        <v>2.5000000000000001E-2</v>
      </c>
      <c r="X38" s="24">
        <f t="shared" si="11"/>
        <v>2.5000000000000001E-2</v>
      </c>
      <c r="Y38" s="24">
        <f t="shared" si="11"/>
        <v>2.5000000000000001E-2</v>
      </c>
      <c r="Z38" s="24">
        <f t="shared" si="11"/>
        <v>2.5000000000000001E-2</v>
      </c>
      <c r="AA38" s="25"/>
      <c r="AB38" s="26">
        <f>MROUND(VLOOKUP('Factores e Hitos'!$B$7,Precio_Base,HLOOKUP($B38,Inmueble,2,FALSE),FALSE)*(1+$M38)*(1+$N38)*(1+$O38)*(1+$P38)*(1+$Q38)*($J38+$K38*VLOOKUP('Factores e Hitos'!$B$87,Area_no_techada,HLOOKUP($B38,Inmueble,2,FALSE),FALSE)),VLOOKUP('Factores e Hitos'!$B$85,Redondear_Multiplo,HLOOKUP($B38,Inmueble,2,FALSE),FALSE))</f>
        <v>265300</v>
      </c>
      <c r="AC38" s="26">
        <f>MROUND(VLOOKUP('Factores e Hitos'!$B$7,Precio_Base,HLOOKUP($B38,Inmueble,2,FALSE),FALSE)*(1+$M38)*(1+$N38)*(1+$O38)*(1+$P38)*(1+$Q38)*($J38+$K38*VLOOKUP('Factores e Hitos'!$B$87,Area_no_techada,HLOOKUP($B38,Inmueble,2,FALSE),FALSE))*(1+$S38),VLOOKUP('Factores e Hitos'!$B$85,Redondear_Multiplo,HLOOKUP($B38,Inmueble,2,FALSE),FALSE))</f>
        <v>271900</v>
      </c>
      <c r="AD38" s="26">
        <f>MROUND(VLOOKUP('Factores e Hitos'!$B$7,Precio_Base,HLOOKUP($B38,Inmueble,2,FALSE),FALSE)*(1+$M38)*(1+$N38)*(1+$O38)*(1+$P38)*(1+$Q38)*($J38+$K38*VLOOKUP('Factores e Hitos'!$B$87,Area_no_techada,HLOOKUP($B38,Inmueble,2,FALSE),FALSE))*(1+$S38)*(1+$T38),VLOOKUP('Factores e Hitos'!$B$85,Redondear_Multiplo,HLOOKUP($B38,Inmueble,2,FALSE),FALSE))</f>
        <v>280100</v>
      </c>
      <c r="AE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Hitos'!$B$87,Area_no_techada,HLOOKUP($B38,Inmueble,2,FALSE),FALSE))*(1+$S38)*(1+$T38)*(1+$U38),VLOOKUP('Factores e Hitos'!$B$85,Redondear_Multiplo,HLOOKUP($B38,Inmueble,2,FALSE),FALSE))</f>
        <v>288500</v>
      </c>
      <c r="AF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Hitos'!$B$87,Area_no_techada,HLOOKUP($B38,Inmueble,2,FALSE),FALSE))*(1+$S38)*(1+$T38)*(1+$U38)*(1+$V38),VLOOKUP('Factores e Hitos'!$B$85,Redondear_Multiplo,HLOOKUP($B38,Inmueble,2,FALSE),FALSE))</f>
        <v>295700</v>
      </c>
      <c r="AG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Hitos'!$B$87,Area_no_techada,HLOOKUP($B38,Inmueble,2,FALSE),FALSE))*(1+$S38)*(1+$T38)*(1+$U38)*(1+$V38)*(1+$W38),VLOOKUP('Factores e Hitos'!$B$85,Redondear_Multiplo,HLOOKUP($B38,Inmueble,2,FALSE),FALSE))</f>
        <v>303100</v>
      </c>
      <c r="AH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Hitos'!$B$87,Area_no_techada,HLOOKUP($B38,Inmueble,2,FALSE),FALSE))*(1+$S38)*(1+$T38)*(1+$U38)*(1+$V38)*(1+$W38)*(1+$X38),VLOOKUP('Factores e Hitos'!$B$85,Redondear_Multiplo,HLOOKUP($B38,Inmueble,2,FALSE),FALSE))</f>
        <v>310700</v>
      </c>
      <c r="AI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Hitos'!$B$87,Area_no_techada,HLOOKUP($B38,Inmueble,2,FALSE),FALSE))*(1+$S38)*(1+$T38)*(1+$U38)*(1+$V38)*(1+$W38)*(1+$X38)*(1+$Y38),VLOOKUP('Factores e Hitos'!$B$85,Redondear_Multiplo,HLOOKUP($B38,Inmueble,2,FALSE),FALSE))</f>
        <v>318500</v>
      </c>
      <c r="AJ38" s="26">
        <f>MROUND(VLOOKUP('Factores e Hitos'!$B$7,Precio_Base,HLOOKUP($B38,Inmueble,2,FALSE),FALSE)*(1+$M38)*(1+$N38)*(1+$O38)*(1+$P38)*(1+$Q38)*($J38+$K38*VLOOKUP('Factores e Hitos'!$B$87,Area_no_techada,HLOOKUP($B38,Inmueble,2,FALSE),FALSE))*(1+$S38)*(1+$T38)*(1+$U38)*(1+$V38)*(1+$W38)*(1+$X38)*(1+$Y38)*(1+$Z38),VLOOKUP('Factores e Hitos'!$B$85,Redondear_Multiplo,HLOOKUP($B38,Inmueble,2,FALSE),FALSE))</f>
        <v>326400</v>
      </c>
      <c r="AK38" s="25"/>
      <c r="AL38" s="16" t="str">
        <f t="shared" ref="AL38:AL69" si="17">+IF(AM38&lt;&gt;"","Vendido","Disponible")</f>
        <v>Disponible</v>
      </c>
      <c r="AM38" s="16"/>
      <c r="AN38" s="518"/>
      <c r="AO38" s="25"/>
      <c r="AP38" s="26">
        <f>$AE$38</f>
        <v>288500</v>
      </c>
      <c r="AQ38" s="33">
        <f t="shared" ref="AQ38:AQ69" si="18">+AP38/(J38+(K38/3))</f>
        <v>7225.1440020035061</v>
      </c>
      <c r="AR38" s="25"/>
      <c r="AS38" s="26">
        <f>+AB38/($J38+$K38*VLOOKUP('Factores e Hitos'!$B$87,Area_no_techada,HLOOKUP($B38,Inmueble,2,FALSE),FALSE))</f>
        <v>6644.1272226396195</v>
      </c>
      <c r="AT38" s="26">
        <f>+AC38/($J38+$K38*VLOOKUP('Factores e Hitos'!$B$87,Area_no_techada,HLOOKUP($B38,Inmueble,2,FALSE),FALSE))</f>
        <v>6809.4164788379667</v>
      </c>
      <c r="AU38" s="26">
        <f>+AD38/($J38+$K38*VLOOKUP('Factores e Hitos'!$B$87,Area_no_techada,HLOOKUP($B38,Inmueble,2,FALSE),FALSE))</f>
        <v>7014.775857751064</v>
      </c>
      <c r="AV38" s="26">
        <f>+AE38/($J38+$K38*VLOOKUP('Factores e Hitos'!$B$87,Area_no_techada,HLOOKUP($B38,Inmueble,2,FALSE),FALSE))</f>
        <v>7225.1440020035061</v>
      </c>
      <c r="AW38" s="26">
        <f>+AF38/($J38+$K38*VLOOKUP('Factores e Hitos'!$B$87,Area_no_techada,HLOOKUP($B38,Inmueble,2,FALSE),FALSE))</f>
        <v>7405.4595542198849</v>
      </c>
      <c r="AX38" s="26">
        <f>+AG38/($J38+$K38*VLOOKUP('Factores e Hitos'!$B$87,Area_no_techada,HLOOKUP($B38,Inmueble,2,FALSE),FALSE))</f>
        <v>7590.7838717756076</v>
      </c>
      <c r="AY38" s="26">
        <f>+AH38/($J38+$K38*VLOOKUP('Factores e Hitos'!$B$87,Area_no_techada,HLOOKUP($B38,Inmueble,2,FALSE),FALSE))</f>
        <v>7781.1169546706733</v>
      </c>
      <c r="AZ38" s="26">
        <f>+AI38/($J38+$K38*VLOOKUP('Factores e Hitos'!$B$87,Area_no_techada,HLOOKUP($B38,Inmueble,2,FALSE),FALSE))</f>
        <v>7976.4588029050838</v>
      </c>
      <c r="BA38" s="26">
        <f>+AJ38/($J38+$K38*VLOOKUP('Factores e Hitos'!$B$87,Area_no_techada,HLOOKUP($B38,Inmueble,2,FALSE),FALSE))</f>
        <v>8174.3050338091662</v>
      </c>
      <c r="BB38" s="17" t="str">
        <f>_xlfn.XLOOKUP(C38,Hoja7!J:J,Hoja7!Q:Q,"N/H",0)</f>
        <v>Disponible</v>
      </c>
      <c r="BC38" s="17" t="b">
        <f t="shared" si="8"/>
        <v>1</v>
      </c>
    </row>
    <row r="39" spans="1:55" s="17" customFormat="1">
      <c r="A39" s="17" t="s">
        <v>161</v>
      </c>
      <c r="B39" s="21" t="s">
        <v>2</v>
      </c>
      <c r="C39" s="21" t="s">
        <v>505</v>
      </c>
      <c r="D39" s="21">
        <v>502</v>
      </c>
      <c r="E39" s="426" t="s">
        <v>24</v>
      </c>
      <c r="F39" s="426" t="s">
        <v>28</v>
      </c>
      <c r="G39" s="21" t="s">
        <v>49</v>
      </c>
      <c r="H39" s="426" t="s">
        <v>52</v>
      </c>
      <c r="I39" s="21">
        <v>5</v>
      </c>
      <c r="J39" s="298">
        <v>54.15</v>
      </c>
      <c r="K39" s="298"/>
      <c r="M39" s="24">
        <f t="shared" si="12"/>
        <v>0</v>
      </c>
      <c r="N39" s="24">
        <f t="shared" si="13"/>
        <v>0</v>
      </c>
      <c r="O39" s="24">
        <f t="shared" si="14"/>
        <v>0</v>
      </c>
      <c r="P39" s="24">
        <f t="shared" si="15"/>
        <v>0</v>
      </c>
      <c r="Q39" s="24">
        <f t="shared" si="16"/>
        <v>1.2857142857142859E-2</v>
      </c>
      <c r="R39" s="25"/>
      <c r="S39" s="24">
        <f t="shared" si="11"/>
        <v>2.5000000000000001E-2</v>
      </c>
      <c r="T39" s="24">
        <f t="shared" si="11"/>
        <v>0.03</v>
      </c>
      <c r="U39" s="24">
        <f t="shared" si="11"/>
        <v>0.03</v>
      </c>
      <c r="V39" s="24">
        <f t="shared" si="11"/>
        <v>2.5000000000000001E-2</v>
      </c>
      <c r="W39" s="24">
        <f t="shared" si="11"/>
        <v>2.5000000000000001E-2</v>
      </c>
      <c r="X39" s="24">
        <f t="shared" si="11"/>
        <v>2.5000000000000001E-2</v>
      </c>
      <c r="Y39" s="24">
        <f t="shared" si="11"/>
        <v>2.5000000000000001E-2</v>
      </c>
      <c r="Z39" s="24">
        <f t="shared" si="11"/>
        <v>2.5000000000000001E-2</v>
      </c>
      <c r="AA39" s="25"/>
      <c r="AB39" s="26">
        <f>MROUND(VLOOKUP('Factores e Hitos'!$B$7,Precio_Base,HLOOKUP($B39,Inmueble,2,FALSE),FALSE)*(1+$M39)*(1+$N39)*(1+$O39)*(1+$P39)*(1+$Q39)*($J39+$K39*VLOOKUP('Factores e Hitos'!$B$87,Area_no_techada,HLOOKUP($B39,Inmueble,2,FALSE),FALSE)),VLOOKUP('Factores e Hitos'!$B$85,Redondear_Multiplo,HLOOKUP($B39,Inmueble,2,FALSE),FALSE))</f>
        <v>345400</v>
      </c>
      <c r="AC39" s="26">
        <f>MROUND(VLOOKUP('Factores e Hitos'!$B$7,Precio_Base,HLOOKUP($B39,Inmueble,2,FALSE),FALSE)*(1+$M39)*(1+$N39)*(1+$O39)*(1+$P39)*(1+$Q39)*($J39+$K39*VLOOKUP('Factores e Hitos'!$B$87,Area_no_techada,HLOOKUP($B39,Inmueble,2,FALSE),FALSE))*(1+$S39),VLOOKUP('Factores e Hitos'!$B$85,Redondear_Multiplo,HLOOKUP($B39,Inmueble,2,FALSE),FALSE))</f>
        <v>354100</v>
      </c>
      <c r="AD39" s="26">
        <f>MROUND(VLOOKUP('Factores e Hitos'!$B$7,Precio_Base,HLOOKUP($B39,Inmueble,2,FALSE),FALSE)*(1+$M39)*(1+$N39)*(1+$O39)*(1+$P39)*(1+$Q39)*($J39+$K39*VLOOKUP('Factores e Hitos'!$B$87,Area_no_techada,HLOOKUP($B39,Inmueble,2,FALSE),FALSE))*(1+$S39)*(1+$T39),VLOOKUP('Factores e Hitos'!$B$85,Redondear_Multiplo,HLOOKUP($B39,Inmueble,2,FALSE),FALSE))</f>
        <v>364700</v>
      </c>
      <c r="AE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Hitos'!$B$87,Area_no_techada,HLOOKUP($B39,Inmueble,2,FALSE),FALSE))*(1+$S39)*(1+$T39)*(1+$U39),VLOOKUP('Factores e Hitos'!$B$85,Redondear_Multiplo,HLOOKUP($B39,Inmueble,2,FALSE),FALSE))</f>
        <v>375600</v>
      </c>
      <c r="AF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Hitos'!$B$87,Area_no_techada,HLOOKUP($B39,Inmueble,2,FALSE),FALSE))*(1+$S39)*(1+$T39)*(1+$U39)*(1+$V39),VLOOKUP('Factores e Hitos'!$B$85,Redondear_Multiplo,HLOOKUP($B39,Inmueble,2,FALSE),FALSE))</f>
        <v>385000</v>
      </c>
      <c r="AG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Hitos'!$B$87,Area_no_techada,HLOOKUP($B39,Inmueble,2,FALSE),FALSE))*(1+$S39)*(1+$T39)*(1+$U39)*(1+$V39)*(1+$W39),VLOOKUP('Factores e Hitos'!$B$85,Redondear_Multiplo,HLOOKUP($B39,Inmueble,2,FALSE),FALSE))</f>
        <v>394700</v>
      </c>
      <c r="AH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Hitos'!$B$87,Area_no_techada,HLOOKUP($B39,Inmueble,2,FALSE),FALSE))*(1+$S39)*(1+$T39)*(1+$U39)*(1+$V39)*(1+$W39)*(1+$X39),VLOOKUP('Factores e Hitos'!$B$85,Redondear_Multiplo,HLOOKUP($B39,Inmueble,2,FALSE),FALSE))</f>
        <v>404500</v>
      </c>
      <c r="AI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Hitos'!$B$87,Area_no_techada,HLOOKUP($B39,Inmueble,2,FALSE),FALSE))*(1+$S39)*(1+$T39)*(1+$U39)*(1+$V39)*(1+$W39)*(1+$X39)*(1+$Y39),VLOOKUP('Factores e Hitos'!$B$85,Redondear_Multiplo,HLOOKUP($B39,Inmueble,2,FALSE),FALSE))</f>
        <v>414600</v>
      </c>
      <c r="AJ39" s="26">
        <f>MROUND(VLOOKUP('Factores e Hitos'!$B$7,Precio_Base,HLOOKUP($B39,Inmueble,2,FALSE),FALSE)*(1+$M39)*(1+$N39)*(1+$O39)*(1+$P39)*(1+$Q39)*($J39+$K39*VLOOKUP('Factores e Hitos'!$B$87,Area_no_techada,HLOOKUP($B39,Inmueble,2,FALSE),FALSE))*(1+$S39)*(1+$T39)*(1+$U39)*(1+$V39)*(1+$W39)*(1+$X39)*(1+$Y39)*(1+$Z39),VLOOKUP('Factores e Hitos'!$B$85,Redondear_Multiplo,HLOOKUP($B39,Inmueble,2,FALSE),FALSE))</f>
        <v>425000</v>
      </c>
      <c r="AK39" s="25"/>
      <c r="AL39" s="16" t="str">
        <f t="shared" si="17"/>
        <v>Disponible</v>
      </c>
      <c r="AM39" s="16"/>
      <c r="AN39" s="518"/>
      <c r="AO39" s="25"/>
      <c r="AP39" s="26">
        <f>$AE$39</f>
        <v>375600</v>
      </c>
      <c r="AQ39" s="33">
        <f t="shared" si="18"/>
        <v>6936.2880886426592</v>
      </c>
      <c r="AR39" s="25"/>
      <c r="AS39" s="26">
        <f>+AB39/($J39+$K39*VLOOKUP('Factores e Hitos'!$B$87,Area_no_techada,HLOOKUP($B39,Inmueble,2,FALSE),FALSE))</f>
        <v>6378.5780240073873</v>
      </c>
      <c r="AT39" s="26">
        <f>+AC39/($J39+$K39*VLOOKUP('Factores e Hitos'!$B$87,Area_no_techada,HLOOKUP($B39,Inmueble,2,FALSE),FALSE))</f>
        <v>6539.2428439519854</v>
      </c>
      <c r="AU39" s="26">
        <f>+AD39/($J39+$K39*VLOOKUP('Factores e Hitos'!$B$87,Area_no_techada,HLOOKUP($B39,Inmueble,2,FALSE),FALSE))</f>
        <v>6734.9953831948296</v>
      </c>
      <c r="AV39" s="26">
        <f>+AE39/($J39+$K39*VLOOKUP('Factores e Hitos'!$B$87,Area_no_techada,HLOOKUP($B39,Inmueble,2,FALSE),FALSE))</f>
        <v>6936.2880886426592</v>
      </c>
      <c r="AW39" s="26">
        <f>+AF39/($J39+$K39*VLOOKUP('Factores e Hitos'!$B$87,Area_no_techada,HLOOKUP($B39,Inmueble,2,FALSE),FALSE))</f>
        <v>7109.8799630655585</v>
      </c>
      <c r="AX39" s="26">
        <f>+AG39/($J39+$K39*VLOOKUP('Factores e Hitos'!$B$87,Area_no_techada,HLOOKUP($B39,Inmueble,2,FALSE),FALSE))</f>
        <v>7289.0120036934441</v>
      </c>
      <c r="AY39" s="26">
        <f>+AH39/($J39+$K39*VLOOKUP('Factores e Hitos'!$B$87,Area_no_techada,HLOOKUP($B39,Inmueble,2,FALSE),FALSE))</f>
        <v>7469.9907663896583</v>
      </c>
      <c r="AZ39" s="26">
        <f>+AI39/($J39+$K39*VLOOKUP('Factores e Hitos'!$B$87,Area_no_techada,HLOOKUP($B39,Inmueble,2,FALSE),FALSE))</f>
        <v>7656.5096952908589</v>
      </c>
      <c r="BA39" s="26">
        <f>+AJ39/($J39+$K39*VLOOKUP('Factores e Hitos'!$B$87,Area_no_techada,HLOOKUP($B39,Inmueble,2,FALSE),FALSE))</f>
        <v>7848.5687903970456</v>
      </c>
      <c r="BB39" s="17" t="str">
        <f>_xlfn.XLOOKUP(C39,Hoja7!J:J,Hoja7!Q:Q,"N/H",0)</f>
        <v>Disponible</v>
      </c>
      <c r="BC39" s="17" t="b">
        <f t="shared" si="8"/>
        <v>1</v>
      </c>
    </row>
    <row r="40" spans="1:55" s="17" customFormat="1">
      <c r="A40" s="17" t="s">
        <v>161</v>
      </c>
      <c r="B40" s="21" t="s">
        <v>2</v>
      </c>
      <c r="C40" s="21" t="s">
        <v>506</v>
      </c>
      <c r="D40" s="21">
        <v>503</v>
      </c>
      <c r="E40" s="426" t="s">
        <v>24</v>
      </c>
      <c r="F40" s="426" t="s">
        <v>29</v>
      </c>
      <c r="G40" s="21" t="s">
        <v>49</v>
      </c>
      <c r="H40" s="426" t="s">
        <v>52</v>
      </c>
      <c r="I40" s="21">
        <v>5</v>
      </c>
      <c r="J40" s="298">
        <v>52.57</v>
      </c>
      <c r="K40" s="298"/>
      <c r="M40" s="24">
        <f t="shared" si="12"/>
        <v>0</v>
      </c>
      <c r="N40" s="24">
        <f t="shared" si="13"/>
        <v>0.02</v>
      </c>
      <c r="O40" s="24">
        <f t="shared" si="14"/>
        <v>0</v>
      </c>
      <c r="P40" s="24">
        <f t="shared" si="15"/>
        <v>0</v>
      </c>
      <c r="Q40" s="24">
        <f t="shared" si="16"/>
        <v>1.2857142857142859E-2</v>
      </c>
      <c r="R40" s="25"/>
      <c r="S40" s="24">
        <f t="shared" si="11"/>
        <v>2.5000000000000001E-2</v>
      </c>
      <c r="T40" s="24">
        <f t="shared" si="11"/>
        <v>0.03</v>
      </c>
      <c r="U40" s="24">
        <f t="shared" si="11"/>
        <v>0.03</v>
      </c>
      <c r="V40" s="24">
        <f t="shared" si="11"/>
        <v>2.5000000000000001E-2</v>
      </c>
      <c r="W40" s="24">
        <f t="shared" si="11"/>
        <v>2.5000000000000001E-2</v>
      </c>
      <c r="X40" s="24">
        <f t="shared" si="11"/>
        <v>2.5000000000000001E-2</v>
      </c>
      <c r="Y40" s="24">
        <f t="shared" si="11"/>
        <v>2.5000000000000001E-2</v>
      </c>
      <c r="Z40" s="24">
        <f t="shared" si="11"/>
        <v>2.5000000000000001E-2</v>
      </c>
      <c r="AA40" s="25"/>
      <c r="AB40" s="26">
        <f>MROUND(VLOOKUP('Factores e Hitos'!$B$7,Precio_Base,HLOOKUP($B40,Inmueble,2,FALSE),FALSE)*(1+$M40)*(1+$N40)*(1+$O40)*(1+$P40)*(1+$Q40)*($J40+$K40*VLOOKUP('Factores e Hitos'!$B$87,Area_no_techada,HLOOKUP($B40,Inmueble,2,FALSE),FALSE)),VLOOKUP('Factores e Hitos'!$B$85,Redondear_Multiplo,HLOOKUP($B40,Inmueble,2,FALSE),FALSE))</f>
        <v>342100</v>
      </c>
      <c r="AC40" s="26">
        <f>MROUND(VLOOKUP('Factores e Hitos'!$B$7,Precio_Base,HLOOKUP($B40,Inmueble,2,FALSE),FALSE)*(1+$M40)*(1+$N40)*(1+$O40)*(1+$P40)*(1+$Q40)*($J40+$K40*VLOOKUP('Factores e Hitos'!$B$87,Area_no_techada,HLOOKUP($B40,Inmueble,2,FALSE),FALSE))*(1+$S40),VLOOKUP('Factores e Hitos'!$B$85,Redondear_Multiplo,HLOOKUP($B40,Inmueble,2,FALSE),FALSE))</f>
        <v>350600</v>
      </c>
      <c r="AD40" s="26">
        <f>MROUND(VLOOKUP('Factores e Hitos'!$B$7,Precio_Base,HLOOKUP($B40,Inmueble,2,FALSE),FALSE)*(1+$M40)*(1+$N40)*(1+$O40)*(1+$P40)*(1+$Q40)*($J40+$K40*VLOOKUP('Factores e Hitos'!$B$87,Area_no_techada,HLOOKUP($B40,Inmueble,2,FALSE),FALSE))*(1+$S40)*(1+$T40),VLOOKUP('Factores e Hitos'!$B$85,Redondear_Multiplo,HLOOKUP($B40,Inmueble,2,FALSE),FALSE))</f>
        <v>361100</v>
      </c>
      <c r="AE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Hitos'!$B$87,Area_no_techada,HLOOKUP($B40,Inmueble,2,FALSE),FALSE))*(1+$S40)*(1+$T40)*(1+$U40),VLOOKUP('Factores e Hitos'!$B$85,Redondear_Multiplo,HLOOKUP($B40,Inmueble,2,FALSE),FALSE))</f>
        <v>372000</v>
      </c>
      <c r="AF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Hitos'!$B$87,Area_no_techada,HLOOKUP($B40,Inmueble,2,FALSE),FALSE))*(1+$S40)*(1+$T40)*(1+$U40)*(1+$V40),VLOOKUP('Factores e Hitos'!$B$85,Redondear_Multiplo,HLOOKUP($B40,Inmueble,2,FALSE),FALSE))</f>
        <v>381300</v>
      </c>
      <c r="AG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Hitos'!$B$87,Area_no_techada,HLOOKUP($B40,Inmueble,2,FALSE),FALSE))*(1+$S40)*(1+$T40)*(1+$U40)*(1+$V40)*(1+$W40),VLOOKUP('Factores e Hitos'!$B$85,Redondear_Multiplo,HLOOKUP($B40,Inmueble,2,FALSE),FALSE))</f>
        <v>390800</v>
      </c>
      <c r="AH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Hitos'!$B$87,Area_no_techada,HLOOKUP($B40,Inmueble,2,FALSE),FALSE))*(1+$S40)*(1+$T40)*(1+$U40)*(1+$V40)*(1+$W40)*(1+$X40),VLOOKUP('Factores e Hitos'!$B$85,Redondear_Multiplo,HLOOKUP($B40,Inmueble,2,FALSE),FALSE))</f>
        <v>400600</v>
      </c>
      <c r="AI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Hitos'!$B$87,Area_no_techada,HLOOKUP($B40,Inmueble,2,FALSE),FALSE))*(1+$S40)*(1+$T40)*(1+$U40)*(1+$V40)*(1+$W40)*(1+$X40)*(1+$Y40),VLOOKUP('Factores e Hitos'!$B$85,Redondear_Multiplo,HLOOKUP($B40,Inmueble,2,FALSE),FALSE))</f>
        <v>410600</v>
      </c>
      <c r="AJ40" s="26">
        <f>MROUND(VLOOKUP('Factores e Hitos'!$B$7,Precio_Base,HLOOKUP($B40,Inmueble,2,FALSE),FALSE)*(1+$M40)*(1+$N40)*(1+$O40)*(1+$P40)*(1+$Q40)*($J40+$K40*VLOOKUP('Factores e Hitos'!$B$87,Area_no_techada,HLOOKUP($B40,Inmueble,2,FALSE),FALSE))*(1+$S40)*(1+$T40)*(1+$U40)*(1+$V40)*(1+$W40)*(1+$X40)*(1+$Y40)*(1+$Z40),VLOOKUP('Factores e Hitos'!$B$85,Redondear_Multiplo,HLOOKUP($B40,Inmueble,2,FALSE),FALSE))</f>
        <v>420900</v>
      </c>
      <c r="AK40" s="25"/>
      <c r="AL40" s="16" t="str">
        <f t="shared" si="17"/>
        <v>Disponible</v>
      </c>
      <c r="AM40" s="16"/>
      <c r="AN40" s="518"/>
      <c r="AO40" s="25"/>
      <c r="AP40" s="26">
        <f>$AE$40</f>
        <v>372000</v>
      </c>
      <c r="AQ40" s="33">
        <f t="shared" si="18"/>
        <v>7076.2792467186609</v>
      </c>
      <c r="AR40" s="25"/>
      <c r="AS40" s="26">
        <f>+AB40/($J40+$K40*VLOOKUP('Factores e Hitos'!$B$87,Area_no_techada,HLOOKUP($B40,Inmueble,2,FALSE),FALSE))</f>
        <v>6507.5137911356287</v>
      </c>
      <c r="AT40" s="26">
        <f>+AC40/($J40+$K40*VLOOKUP('Factores e Hitos'!$B$87,Area_no_techada,HLOOKUP($B40,Inmueble,2,FALSE),FALSE))</f>
        <v>6669.2029674719424</v>
      </c>
      <c r="AU40" s="26">
        <f>+AD40/($J40+$K40*VLOOKUP('Factores e Hitos'!$B$87,Area_no_techada,HLOOKUP($B40,Inmueble,2,FALSE),FALSE))</f>
        <v>6868.936655887388</v>
      </c>
      <c r="AV40" s="26">
        <f>+AE40/($J40+$K40*VLOOKUP('Factores e Hitos'!$B$87,Area_no_techada,HLOOKUP($B40,Inmueble,2,FALSE),FALSE))</f>
        <v>7076.2792467186609</v>
      </c>
      <c r="AW40" s="26">
        <f>+AF40/($J40+$K40*VLOOKUP('Factores e Hitos'!$B$87,Area_no_techada,HLOOKUP($B40,Inmueble,2,FALSE),FALSE))</f>
        <v>7253.1862278866274</v>
      </c>
      <c r="AX40" s="26">
        <f>+AG40/($J40+$K40*VLOOKUP('Factores e Hitos'!$B$87,Area_no_techada,HLOOKUP($B40,Inmueble,2,FALSE),FALSE))</f>
        <v>7433.8976602625071</v>
      </c>
      <c r="AY40" s="26">
        <f>+AH40/($J40+$K40*VLOOKUP('Factores e Hitos'!$B$87,Area_no_techada,HLOOKUP($B40,Inmueble,2,FALSE),FALSE))</f>
        <v>7620.315769450257</v>
      </c>
      <c r="AZ40" s="26">
        <f>+AI40/($J40+$K40*VLOOKUP('Factores e Hitos'!$B$87,Area_no_techada,HLOOKUP($B40,Inmueble,2,FALSE),FALSE))</f>
        <v>7810.5383298459201</v>
      </c>
      <c r="BA40" s="26">
        <f>+AJ40/($J40+$K40*VLOOKUP('Factores e Hitos'!$B$87,Area_no_techada,HLOOKUP($B40,Inmueble,2,FALSE),FALSE))</f>
        <v>8006.4675670534525</v>
      </c>
      <c r="BB40" s="17" t="str">
        <f>_xlfn.XLOOKUP(C40,Hoja7!J:J,Hoja7!Q:Q,"N/H",0)</f>
        <v>Disponible</v>
      </c>
      <c r="BC40" s="17" t="b">
        <f t="shared" si="8"/>
        <v>1</v>
      </c>
    </row>
    <row r="41" spans="1:55" s="17" customFormat="1">
      <c r="A41" s="17" t="s">
        <v>161</v>
      </c>
      <c r="B41" s="21" t="s">
        <v>2</v>
      </c>
      <c r="C41" s="21" t="s">
        <v>507</v>
      </c>
      <c r="D41" s="21">
        <v>504</v>
      </c>
      <c r="E41" s="524" t="s">
        <v>24</v>
      </c>
      <c r="F41" s="426" t="s">
        <v>30</v>
      </c>
      <c r="G41" s="21" t="s">
        <v>49</v>
      </c>
      <c r="H41" s="426" t="s">
        <v>52</v>
      </c>
      <c r="I41" s="21">
        <v>5</v>
      </c>
      <c r="J41" s="298">
        <v>60.03</v>
      </c>
      <c r="K41" s="298"/>
      <c r="M41" s="24">
        <f t="shared" si="12"/>
        <v>0</v>
      </c>
      <c r="N41" s="24">
        <f t="shared" si="13"/>
        <v>-0.02</v>
      </c>
      <c r="O41" s="24">
        <f t="shared" si="14"/>
        <v>0</v>
      </c>
      <c r="P41" s="24">
        <f t="shared" si="15"/>
        <v>0</v>
      </c>
      <c r="Q41" s="24">
        <f t="shared" si="16"/>
        <v>1.2857142857142859E-2</v>
      </c>
      <c r="R41" s="25"/>
      <c r="S41" s="24">
        <f t="shared" si="11"/>
        <v>2.5000000000000001E-2</v>
      </c>
      <c r="T41" s="24">
        <f t="shared" si="11"/>
        <v>0.03</v>
      </c>
      <c r="U41" s="24">
        <f t="shared" si="11"/>
        <v>0.03</v>
      </c>
      <c r="V41" s="24">
        <f t="shared" si="11"/>
        <v>2.5000000000000001E-2</v>
      </c>
      <c r="W41" s="24">
        <f t="shared" si="11"/>
        <v>2.5000000000000001E-2</v>
      </c>
      <c r="X41" s="24">
        <f t="shared" si="11"/>
        <v>2.5000000000000001E-2</v>
      </c>
      <c r="Y41" s="24">
        <f t="shared" si="11"/>
        <v>2.5000000000000001E-2</v>
      </c>
      <c r="Z41" s="24">
        <f t="shared" si="11"/>
        <v>2.5000000000000001E-2</v>
      </c>
      <c r="AA41" s="25"/>
      <c r="AB41" s="26">
        <f>MROUND(VLOOKUP('Factores e Hitos'!$B$7,Precio_Base,HLOOKUP($B41,Inmueble,2,FALSE),FALSE)*(1+$M41)*(1+$N41)*(1+$O41)*(1+$P41)*(1+$Q41)*($J41+$K41*VLOOKUP('Factores e Hitos'!$B$87,Area_no_techada,HLOOKUP($B41,Inmueble,2,FALSE),FALSE)),VLOOKUP('Factores e Hitos'!$B$85,Redondear_Multiplo,HLOOKUP($B41,Inmueble,2,FALSE),FALSE))</f>
        <v>375300</v>
      </c>
      <c r="AC41" s="26">
        <f>MROUND(VLOOKUP('Factores e Hitos'!$B$7,Precio_Base,HLOOKUP($B41,Inmueble,2,FALSE),FALSE)*(1+$M41)*(1+$N41)*(1+$O41)*(1+$P41)*(1+$Q41)*($J41+$K41*VLOOKUP('Factores e Hitos'!$B$87,Area_no_techada,HLOOKUP($B41,Inmueble,2,FALSE),FALSE))*(1+$S41),VLOOKUP('Factores e Hitos'!$B$85,Redondear_Multiplo,HLOOKUP($B41,Inmueble,2,FALSE),FALSE))</f>
        <v>384700</v>
      </c>
      <c r="AD41" s="26">
        <f>MROUND(VLOOKUP('Factores e Hitos'!$B$7,Precio_Base,HLOOKUP($B41,Inmueble,2,FALSE),FALSE)*(1+$M41)*(1+$N41)*(1+$O41)*(1+$P41)*(1+$Q41)*($J41+$K41*VLOOKUP('Factores e Hitos'!$B$87,Area_no_techada,HLOOKUP($B41,Inmueble,2,FALSE),FALSE))*(1+$S41)*(1+$T41),VLOOKUP('Factores e Hitos'!$B$85,Redondear_Multiplo,HLOOKUP($B41,Inmueble,2,FALSE),FALSE))</f>
        <v>396200</v>
      </c>
      <c r="AE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Hitos'!$B$87,Area_no_techada,HLOOKUP($B41,Inmueble,2,FALSE),FALSE))*(1+$S41)*(1+$T41)*(1+$U41),VLOOKUP('Factores e Hitos'!$B$85,Redondear_Multiplo,HLOOKUP($B41,Inmueble,2,FALSE),FALSE))</f>
        <v>408100</v>
      </c>
      <c r="AF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Hitos'!$B$87,Area_no_techada,HLOOKUP($B41,Inmueble,2,FALSE),FALSE))*(1+$S41)*(1+$T41)*(1+$U41)*(1+$V41),VLOOKUP('Factores e Hitos'!$B$85,Redondear_Multiplo,HLOOKUP($B41,Inmueble,2,FALSE),FALSE))</f>
        <v>418300</v>
      </c>
      <c r="AG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Hitos'!$B$87,Area_no_techada,HLOOKUP($B41,Inmueble,2,FALSE),FALSE))*(1+$S41)*(1+$T41)*(1+$U41)*(1+$V41)*(1+$W41),VLOOKUP('Factores e Hitos'!$B$85,Redondear_Multiplo,HLOOKUP($B41,Inmueble,2,FALSE),FALSE))</f>
        <v>428800</v>
      </c>
      <c r="AH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Hitos'!$B$87,Area_no_techada,HLOOKUP($B41,Inmueble,2,FALSE),FALSE))*(1+$S41)*(1+$T41)*(1+$U41)*(1+$V41)*(1+$W41)*(1+$X41),VLOOKUP('Factores e Hitos'!$B$85,Redondear_Multiplo,HLOOKUP($B41,Inmueble,2,FALSE),FALSE))</f>
        <v>439500</v>
      </c>
      <c r="AI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Hitos'!$B$87,Area_no_techada,HLOOKUP($B41,Inmueble,2,FALSE),FALSE))*(1+$S41)*(1+$T41)*(1+$U41)*(1+$V41)*(1+$W41)*(1+$X41)*(1+$Y41),VLOOKUP('Factores e Hitos'!$B$85,Redondear_Multiplo,HLOOKUP($B41,Inmueble,2,FALSE),FALSE))</f>
        <v>450500</v>
      </c>
      <c r="AJ41" s="26">
        <f>MROUND(VLOOKUP('Factores e Hitos'!$B$7,Precio_Base,HLOOKUP($B41,Inmueble,2,FALSE),FALSE)*(1+$M41)*(1+$N41)*(1+$O41)*(1+$P41)*(1+$Q41)*($J41+$K41*VLOOKUP('Factores e Hitos'!$B$87,Area_no_techada,HLOOKUP($B41,Inmueble,2,FALSE),FALSE))*(1+$S41)*(1+$T41)*(1+$U41)*(1+$V41)*(1+$W41)*(1+$X41)*(1+$Y41)*(1+$Z41),VLOOKUP('Factores e Hitos'!$B$85,Redondear_Multiplo,HLOOKUP($B41,Inmueble,2,FALSE),FALSE))</f>
        <v>461700</v>
      </c>
      <c r="AK41" s="25"/>
      <c r="AL41" s="16" t="str">
        <f t="shared" si="17"/>
        <v>Disponible</v>
      </c>
      <c r="AM41" s="16"/>
      <c r="AN41" s="518"/>
      <c r="AO41" s="25"/>
      <c r="AP41" s="26">
        <f>$AE$41</f>
        <v>408100</v>
      </c>
      <c r="AQ41" s="33">
        <f t="shared" si="18"/>
        <v>6798.2675329002168</v>
      </c>
      <c r="AR41" s="25"/>
      <c r="AS41" s="26">
        <f>+AB41/($J41+$K41*VLOOKUP('Factores e Hitos'!$B$87,Area_no_techada,HLOOKUP($B41,Inmueble,2,FALSE),FALSE))</f>
        <v>6251.8740629685153</v>
      </c>
      <c r="AT41" s="26">
        <f>+AC41/($J41+$K41*VLOOKUP('Factores e Hitos'!$B$87,Area_no_techada,HLOOKUP($B41,Inmueble,2,FALSE),FALSE))</f>
        <v>6408.4624354489424</v>
      </c>
      <c r="AU41" s="26">
        <f>+AD41/($J41+$K41*VLOOKUP('Factores e Hitos'!$B$87,Area_no_techada,HLOOKUP($B41,Inmueble,2,FALSE),FALSE))</f>
        <v>6600.0333166749961</v>
      </c>
      <c r="AV41" s="26">
        <f>+AE41/($J41+$K41*VLOOKUP('Factores e Hitos'!$B$87,Area_no_techada,HLOOKUP($B41,Inmueble,2,FALSE),FALSE))</f>
        <v>6798.2675329002168</v>
      </c>
      <c r="AW41" s="26">
        <f>+AF41/($J41+$K41*VLOOKUP('Factores e Hitos'!$B$87,Area_no_techada,HLOOKUP($B41,Inmueble,2,FALSE),FALSE))</f>
        <v>6968.1825753789772</v>
      </c>
      <c r="AX41" s="26">
        <f>+AG41/($J41+$K41*VLOOKUP('Factores e Hitos'!$B$87,Area_no_techada,HLOOKUP($B41,Inmueble,2,FALSE),FALSE))</f>
        <v>7143.0951191071126</v>
      </c>
      <c r="AY41" s="26">
        <f>+AH41/($J41+$K41*VLOOKUP('Factores e Hitos'!$B$87,Area_no_techada,HLOOKUP($B41,Inmueble,2,FALSE),FALSE))</f>
        <v>7321.3393303348321</v>
      </c>
      <c r="AZ41" s="26">
        <f>+AI41/($J41+$K41*VLOOKUP('Factores e Hitos'!$B$87,Area_no_techada,HLOOKUP($B41,Inmueble,2,FALSE),FALSE))</f>
        <v>7504.5810428119275</v>
      </c>
      <c r="BA41" s="26">
        <f>+AJ41/($J41+$K41*VLOOKUP('Factores e Hitos'!$B$87,Area_no_techada,HLOOKUP($B41,Inmueble,2,FALSE),FALSE))</f>
        <v>7691.1544227886052</v>
      </c>
      <c r="BB41" s="17" t="str">
        <f>_xlfn.XLOOKUP(C41,Hoja7!J:J,Hoja7!Q:Q,"N/H",0)</f>
        <v>Disponible</v>
      </c>
      <c r="BC41" s="17" t="b">
        <f t="shared" si="8"/>
        <v>1</v>
      </c>
    </row>
    <row r="42" spans="1:55" s="17" customFormat="1">
      <c r="A42" s="17" t="s">
        <v>161</v>
      </c>
      <c r="B42" s="21" t="s">
        <v>2</v>
      </c>
      <c r="C42" s="21" t="s">
        <v>508</v>
      </c>
      <c r="D42" s="21">
        <v>505</v>
      </c>
      <c r="E42" s="524" t="s">
        <v>25</v>
      </c>
      <c r="F42" s="426" t="s">
        <v>31</v>
      </c>
      <c r="G42" s="21" t="s">
        <v>49</v>
      </c>
      <c r="H42" s="426" t="s">
        <v>53</v>
      </c>
      <c r="I42" s="21">
        <v>5</v>
      </c>
      <c r="J42" s="298">
        <v>69.319999999999993</v>
      </c>
      <c r="K42" s="298"/>
      <c r="M42" s="24">
        <f t="shared" si="12"/>
        <v>-0.01</v>
      </c>
      <c r="N42" s="24">
        <f t="shared" si="13"/>
        <v>0.02</v>
      </c>
      <c r="O42" s="24">
        <f t="shared" si="14"/>
        <v>0</v>
      </c>
      <c r="P42" s="24">
        <f t="shared" si="15"/>
        <v>0.02</v>
      </c>
      <c r="Q42" s="24">
        <f t="shared" si="16"/>
        <v>1.2857142857142859E-2</v>
      </c>
      <c r="R42" s="25"/>
      <c r="S42" s="24">
        <f t="shared" si="11"/>
        <v>2.5000000000000001E-2</v>
      </c>
      <c r="T42" s="24">
        <f t="shared" si="11"/>
        <v>0.03</v>
      </c>
      <c r="U42" s="24">
        <f t="shared" si="11"/>
        <v>0.03</v>
      </c>
      <c r="V42" s="24">
        <f t="shared" si="11"/>
        <v>2.5000000000000001E-2</v>
      </c>
      <c r="W42" s="24">
        <f t="shared" si="11"/>
        <v>2.5000000000000001E-2</v>
      </c>
      <c r="X42" s="24">
        <f t="shared" si="11"/>
        <v>2.5000000000000001E-2</v>
      </c>
      <c r="Y42" s="24">
        <f t="shared" si="11"/>
        <v>2.5000000000000001E-2</v>
      </c>
      <c r="Z42" s="24">
        <f t="shared" si="11"/>
        <v>2.5000000000000001E-2</v>
      </c>
      <c r="AA42" s="25"/>
      <c r="AB42" s="26">
        <f>MROUND(VLOOKUP('Factores e Hitos'!$B$7,Precio_Base,HLOOKUP($B42,Inmueble,2,FALSE),FALSE)*(1+$M42)*(1+$N42)*(1+$O42)*(1+$P42)*(1+$Q42)*($J42+$K42*VLOOKUP('Factores e Hitos'!$B$87,Area_no_techada,HLOOKUP($B42,Inmueble,2,FALSE),FALSE)),VLOOKUP('Factores e Hitos'!$B$85,Redondear_Multiplo,HLOOKUP($B42,Inmueble,2,FALSE),FALSE))</f>
        <v>455500</v>
      </c>
      <c r="AC42" s="26">
        <f>MROUND(VLOOKUP('Factores e Hitos'!$B$7,Precio_Base,HLOOKUP($B42,Inmueble,2,FALSE),FALSE)*(1+$M42)*(1+$N42)*(1+$O42)*(1+$P42)*(1+$Q42)*($J42+$K42*VLOOKUP('Factores e Hitos'!$B$87,Area_no_techada,HLOOKUP($B42,Inmueble,2,FALSE),FALSE))*(1+$S42),VLOOKUP('Factores e Hitos'!$B$85,Redondear_Multiplo,HLOOKUP($B42,Inmueble,2,FALSE),FALSE))</f>
        <v>466900</v>
      </c>
      <c r="AD42" s="26">
        <f>MROUND(VLOOKUP('Factores e Hitos'!$B$7,Precio_Base,HLOOKUP($B42,Inmueble,2,FALSE),FALSE)*(1+$M42)*(1+$N42)*(1+$O42)*(1+$P42)*(1+$Q42)*($J42+$K42*VLOOKUP('Factores e Hitos'!$B$87,Area_no_techada,HLOOKUP($B42,Inmueble,2,FALSE),FALSE))*(1+$S42)*(1+$T42),VLOOKUP('Factores e Hitos'!$B$85,Redondear_Multiplo,HLOOKUP($B42,Inmueble,2,FALSE),FALSE))</f>
        <v>480900</v>
      </c>
      <c r="AE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Hitos'!$B$87,Area_no_techada,HLOOKUP($B42,Inmueble,2,FALSE),FALSE))*(1+$S42)*(1+$T42)*(1+$U42),VLOOKUP('Factores e Hitos'!$B$85,Redondear_Multiplo,HLOOKUP($B42,Inmueble,2,FALSE),FALSE))</f>
        <v>495300</v>
      </c>
      <c r="AF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Hitos'!$B$87,Area_no_techada,HLOOKUP($B42,Inmueble,2,FALSE),FALSE))*(1+$S42)*(1+$T42)*(1+$U42)*(1+$V42),VLOOKUP('Factores e Hitos'!$B$85,Redondear_Multiplo,HLOOKUP($B42,Inmueble,2,FALSE),FALSE))</f>
        <v>507700</v>
      </c>
      <c r="AG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Hitos'!$B$87,Area_no_techada,HLOOKUP($B42,Inmueble,2,FALSE),FALSE))*(1+$S42)*(1+$T42)*(1+$U42)*(1+$V42)*(1+$W42),VLOOKUP('Factores e Hitos'!$B$85,Redondear_Multiplo,HLOOKUP($B42,Inmueble,2,FALSE),FALSE))</f>
        <v>520400</v>
      </c>
      <c r="AH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Hitos'!$B$87,Area_no_techada,HLOOKUP($B42,Inmueble,2,FALSE),FALSE))*(1+$S42)*(1+$T42)*(1+$U42)*(1+$V42)*(1+$W42)*(1+$X42),VLOOKUP('Factores e Hitos'!$B$85,Redondear_Multiplo,HLOOKUP($B42,Inmueble,2,FALSE),FALSE))</f>
        <v>533400</v>
      </c>
      <c r="AI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Hitos'!$B$87,Area_no_techada,HLOOKUP($B42,Inmueble,2,FALSE),FALSE))*(1+$S42)*(1+$T42)*(1+$U42)*(1+$V42)*(1+$W42)*(1+$X42)*(1+$Y42),VLOOKUP('Factores e Hitos'!$B$85,Redondear_Multiplo,HLOOKUP($B42,Inmueble,2,FALSE),FALSE))</f>
        <v>546700</v>
      </c>
      <c r="AJ42" s="26">
        <f>MROUND(VLOOKUP('Factores e Hitos'!$B$7,Precio_Base,HLOOKUP($B42,Inmueble,2,FALSE),FALSE)*(1+$M42)*(1+$N42)*(1+$O42)*(1+$P42)*(1+$Q42)*($J42+$K42*VLOOKUP('Factores e Hitos'!$B$87,Area_no_techada,HLOOKUP($B42,Inmueble,2,FALSE),FALSE))*(1+$S42)*(1+$T42)*(1+$U42)*(1+$V42)*(1+$W42)*(1+$X42)*(1+$Y42)*(1+$Z42),VLOOKUP('Factores e Hitos'!$B$85,Redondear_Multiplo,HLOOKUP($B42,Inmueble,2,FALSE),FALSE))</f>
        <v>560400</v>
      </c>
      <c r="AK42" s="25"/>
      <c r="AL42" s="16" t="str">
        <f t="shared" si="17"/>
        <v>Disponible</v>
      </c>
      <c r="AM42" s="16"/>
      <c r="AN42" s="518"/>
      <c r="AO42" s="25"/>
      <c r="AP42" s="26">
        <f>$AE$42</f>
        <v>495300</v>
      </c>
      <c r="AQ42" s="33">
        <f t="shared" si="18"/>
        <v>7145.1240623196773</v>
      </c>
      <c r="AR42" s="25"/>
      <c r="AS42" s="26">
        <f>+AB42/($J42+$K42*VLOOKUP('Factores e Hitos'!$B$87,Area_no_techada,HLOOKUP($B42,Inmueble,2,FALSE),FALSE))</f>
        <v>6570.9751875360653</v>
      </c>
      <c r="AT42" s="26">
        <f>+AC42/($J42+$K42*VLOOKUP('Factores e Hitos'!$B$87,Area_no_techada,HLOOKUP($B42,Inmueble,2,FALSE),FALSE))</f>
        <v>6735.4298903635317</v>
      </c>
      <c r="AU42" s="26">
        <f>+AD42/($J42+$K42*VLOOKUP('Factores e Hitos'!$B$87,Area_no_techada,HLOOKUP($B42,Inmueble,2,FALSE),FALSE))</f>
        <v>6937.3918061165614</v>
      </c>
      <c r="AV42" s="26">
        <f>+AE42/($J42+$K42*VLOOKUP('Factores e Hitos'!$B$87,Area_no_techada,HLOOKUP($B42,Inmueble,2,FALSE),FALSE))</f>
        <v>7145.1240623196773</v>
      </c>
      <c r="AW42" s="26">
        <f>+AF42/($J42+$K42*VLOOKUP('Factores e Hitos'!$B$87,Area_no_techada,HLOOKUP($B42,Inmueble,2,FALSE),FALSE))</f>
        <v>7324.0046162723611</v>
      </c>
      <c r="AX42" s="26">
        <f>+AG42/($J42+$K42*VLOOKUP('Factores e Hitos'!$B$87,Area_no_techada,HLOOKUP($B42,Inmueble,2,FALSE),FALSE))</f>
        <v>7507.2129255626087</v>
      </c>
      <c r="AY42" s="26">
        <f>+AH42/($J42+$K42*VLOOKUP('Factores e Hitos'!$B$87,Area_no_techada,HLOOKUP($B42,Inmueble,2,FALSE),FALSE))</f>
        <v>7694.7489901904219</v>
      </c>
      <c r="AZ42" s="26">
        <f>+AI42/($J42+$K42*VLOOKUP('Factores e Hitos'!$B$87,Area_no_techada,HLOOKUP($B42,Inmueble,2,FALSE),FALSE))</f>
        <v>7886.6128101557997</v>
      </c>
      <c r="BA42" s="26">
        <f>+AJ42/($J42+$K42*VLOOKUP('Factores e Hitos'!$B$87,Area_no_techada,HLOOKUP($B42,Inmueble,2,FALSE),FALSE))</f>
        <v>8084.2469705712647</v>
      </c>
      <c r="BB42" s="17" t="str">
        <f>_xlfn.XLOOKUP(C42,Hoja7!J:J,Hoja7!Q:Q,"N/H",0)</f>
        <v>Disponible</v>
      </c>
      <c r="BC42" s="17" t="b">
        <f t="shared" si="8"/>
        <v>1</v>
      </c>
    </row>
    <row r="43" spans="1:55" s="17" customFormat="1">
      <c r="A43" s="17" t="s">
        <v>161</v>
      </c>
      <c r="B43" s="21" t="s">
        <v>2</v>
      </c>
      <c r="C43" s="21" t="s">
        <v>509</v>
      </c>
      <c r="D43" s="21">
        <v>506</v>
      </c>
      <c r="E43" s="426" t="s">
        <v>24</v>
      </c>
      <c r="F43" s="426" t="s">
        <v>32</v>
      </c>
      <c r="G43" s="21" t="s">
        <v>49</v>
      </c>
      <c r="H43" s="426" t="s">
        <v>53</v>
      </c>
      <c r="I43" s="21">
        <v>5</v>
      </c>
      <c r="J43" s="298">
        <v>54.03</v>
      </c>
      <c r="K43" s="298"/>
      <c r="M43" s="24">
        <f t="shared" si="12"/>
        <v>0</v>
      </c>
      <c r="N43" s="24">
        <f t="shared" si="13"/>
        <v>0</v>
      </c>
      <c r="O43" s="24">
        <f t="shared" si="14"/>
        <v>0</v>
      </c>
      <c r="P43" s="24">
        <f t="shared" si="15"/>
        <v>0.02</v>
      </c>
      <c r="Q43" s="24">
        <f t="shared" si="16"/>
        <v>1.2857142857142859E-2</v>
      </c>
      <c r="R43" s="25"/>
      <c r="S43" s="24">
        <f t="shared" si="11"/>
        <v>2.5000000000000001E-2</v>
      </c>
      <c r="T43" s="24">
        <f t="shared" si="11"/>
        <v>0.03</v>
      </c>
      <c r="U43" s="24">
        <f t="shared" si="11"/>
        <v>0.03</v>
      </c>
      <c r="V43" s="24">
        <f t="shared" si="11"/>
        <v>2.5000000000000001E-2</v>
      </c>
      <c r="W43" s="24">
        <f t="shared" si="11"/>
        <v>2.5000000000000001E-2</v>
      </c>
      <c r="X43" s="24">
        <f t="shared" si="11"/>
        <v>2.5000000000000001E-2</v>
      </c>
      <c r="Y43" s="24">
        <f t="shared" si="11"/>
        <v>2.5000000000000001E-2</v>
      </c>
      <c r="Z43" s="24">
        <f t="shared" si="11"/>
        <v>2.5000000000000001E-2</v>
      </c>
      <c r="AA43" s="25"/>
      <c r="AB43" s="26">
        <f>MROUND(VLOOKUP('Factores e Hitos'!$B$7,Precio_Base,HLOOKUP($B43,Inmueble,2,FALSE),FALSE)*(1+$M43)*(1+$N43)*(1+$O43)*(1+$P43)*(1+$Q43)*($J43+$K43*VLOOKUP('Factores e Hitos'!$B$87,Area_no_techada,HLOOKUP($B43,Inmueble,2,FALSE),FALSE)),VLOOKUP('Factores e Hitos'!$B$85,Redondear_Multiplo,HLOOKUP($B43,Inmueble,2,FALSE),FALSE))</f>
        <v>351600</v>
      </c>
      <c r="AC43" s="26">
        <f>MROUND(VLOOKUP('Factores e Hitos'!$B$7,Precio_Base,HLOOKUP($B43,Inmueble,2,FALSE),FALSE)*(1+$M43)*(1+$N43)*(1+$O43)*(1+$P43)*(1+$Q43)*($J43+$K43*VLOOKUP('Factores e Hitos'!$B$87,Area_no_techada,HLOOKUP($B43,Inmueble,2,FALSE),FALSE))*(1+$S43),VLOOKUP('Factores e Hitos'!$B$85,Redondear_Multiplo,HLOOKUP($B43,Inmueble,2,FALSE),FALSE))</f>
        <v>360400</v>
      </c>
      <c r="AD43" s="26">
        <f>MROUND(VLOOKUP('Factores e Hitos'!$B$7,Precio_Base,HLOOKUP($B43,Inmueble,2,FALSE),FALSE)*(1+$M43)*(1+$N43)*(1+$O43)*(1+$P43)*(1+$Q43)*($J43+$K43*VLOOKUP('Factores e Hitos'!$B$87,Area_no_techada,HLOOKUP($B43,Inmueble,2,FALSE),FALSE))*(1+$S43)*(1+$T43),VLOOKUP('Factores e Hitos'!$B$85,Redondear_Multiplo,HLOOKUP($B43,Inmueble,2,FALSE),FALSE))</f>
        <v>371200</v>
      </c>
      <c r="AE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Hitos'!$B$87,Area_no_techada,HLOOKUP($B43,Inmueble,2,FALSE),FALSE))*(1+$S43)*(1+$T43)*(1+$U43),VLOOKUP('Factores e Hitos'!$B$85,Redondear_Multiplo,HLOOKUP($B43,Inmueble,2,FALSE),FALSE))</f>
        <v>382300</v>
      </c>
      <c r="AF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Hitos'!$B$87,Area_no_techada,HLOOKUP($B43,Inmueble,2,FALSE),FALSE))*(1+$S43)*(1+$T43)*(1+$U43)*(1+$V43),VLOOKUP('Factores e Hitos'!$B$85,Redondear_Multiplo,HLOOKUP($B43,Inmueble,2,FALSE),FALSE))</f>
        <v>391900</v>
      </c>
      <c r="AG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Hitos'!$B$87,Area_no_techada,HLOOKUP($B43,Inmueble,2,FALSE),FALSE))*(1+$S43)*(1+$T43)*(1+$U43)*(1+$V43)*(1+$W43),VLOOKUP('Factores e Hitos'!$B$85,Redondear_Multiplo,HLOOKUP($B43,Inmueble,2,FALSE),FALSE))</f>
        <v>401700</v>
      </c>
      <c r="AH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Hitos'!$B$87,Area_no_techada,HLOOKUP($B43,Inmueble,2,FALSE),FALSE))*(1+$S43)*(1+$T43)*(1+$U43)*(1+$V43)*(1+$W43)*(1+$X43),VLOOKUP('Factores e Hitos'!$B$85,Redondear_Multiplo,HLOOKUP($B43,Inmueble,2,FALSE),FALSE))</f>
        <v>411700</v>
      </c>
      <c r="AI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Hitos'!$B$87,Area_no_techada,HLOOKUP($B43,Inmueble,2,FALSE),FALSE))*(1+$S43)*(1+$T43)*(1+$U43)*(1+$V43)*(1+$W43)*(1+$X43)*(1+$Y43),VLOOKUP('Factores e Hitos'!$B$85,Redondear_Multiplo,HLOOKUP($B43,Inmueble,2,FALSE),FALSE))</f>
        <v>422000</v>
      </c>
      <c r="AJ43" s="26">
        <f>MROUND(VLOOKUP('Factores e Hitos'!$B$7,Precio_Base,HLOOKUP($B43,Inmueble,2,FALSE),FALSE)*(1+$M43)*(1+$N43)*(1+$O43)*(1+$P43)*(1+$Q43)*($J43+$K43*VLOOKUP('Factores e Hitos'!$B$87,Area_no_techada,HLOOKUP($B43,Inmueble,2,FALSE),FALSE))*(1+$S43)*(1+$T43)*(1+$U43)*(1+$V43)*(1+$W43)*(1+$X43)*(1+$Y43)*(1+$Z43),VLOOKUP('Factores e Hitos'!$B$85,Redondear_Multiplo,HLOOKUP($B43,Inmueble,2,FALSE),FALSE))</f>
        <v>432600</v>
      </c>
      <c r="AK43" s="25"/>
      <c r="AL43" s="563" t="str">
        <f t="shared" si="17"/>
        <v>Vendido</v>
      </c>
      <c r="AM43" s="563" t="s">
        <v>624</v>
      </c>
      <c r="AN43" s="564">
        <v>358218.9</v>
      </c>
      <c r="AO43" s="25"/>
      <c r="AP43" s="26">
        <f>$AN$43</f>
        <v>358218.9</v>
      </c>
      <c r="AQ43" s="33">
        <f t="shared" si="18"/>
        <v>6630</v>
      </c>
      <c r="AR43" s="25"/>
      <c r="AS43" s="26">
        <f>+AB43/($J43+$K43*VLOOKUP('Factores e Hitos'!$B$87,Area_no_techada,HLOOKUP($B43,Inmueble,2,FALSE),FALSE))</f>
        <v>6507.4958356468624</v>
      </c>
      <c r="AT43" s="26">
        <f>+AC43/($J43+$K43*VLOOKUP('Factores e Hitos'!$B$87,Area_no_techada,HLOOKUP($B43,Inmueble,2,FALSE),FALSE))</f>
        <v>6670.3683138996848</v>
      </c>
      <c r="AU43" s="26">
        <f>+AD43/($J43+$K43*VLOOKUP('Factores e Hitos'!$B$87,Area_no_techada,HLOOKUP($B43,Inmueble,2,FALSE),FALSE))</f>
        <v>6870.2572644826951</v>
      </c>
      <c r="AV43" s="26">
        <f>+AE43/($J43+$K43*VLOOKUP('Factores e Hitos'!$B$87,Area_no_techada,HLOOKUP($B43,Inmueble,2,FALSE),FALSE))</f>
        <v>7075.6986859152321</v>
      </c>
      <c r="AW43" s="26">
        <f>+AF43/($J43+$K43*VLOOKUP('Factores e Hitos'!$B$87,Area_no_techada,HLOOKUP($B43,Inmueble,2,FALSE),FALSE))</f>
        <v>7253.3777531001297</v>
      </c>
      <c r="AX43" s="26">
        <f>+AG43/($J43+$K43*VLOOKUP('Factores e Hitos'!$B$87,Area_no_techada,HLOOKUP($B43,Inmueble,2,FALSE),FALSE))</f>
        <v>7434.7584675180451</v>
      </c>
      <c r="AY43" s="26">
        <f>+AH43/($J43+$K43*VLOOKUP('Factores e Hitos'!$B$87,Area_no_techada,HLOOKUP($B43,Inmueble,2,FALSE),FALSE))</f>
        <v>7619.8408291689802</v>
      </c>
      <c r="AZ43" s="26">
        <f>+AI43/($J43+$K43*VLOOKUP('Factores e Hitos'!$B$87,Area_no_techada,HLOOKUP($B43,Inmueble,2,FALSE),FALSE))</f>
        <v>7810.4756616694431</v>
      </c>
      <c r="BA43" s="26">
        <f>+AJ43/($J43+$K43*VLOOKUP('Factores e Hitos'!$B$87,Area_no_techada,HLOOKUP($B43,Inmueble,2,FALSE),FALSE))</f>
        <v>8006.6629650194336</v>
      </c>
      <c r="BB43" s="17" t="str">
        <f>_xlfn.XLOOKUP(C43,Hoja7!J:J,Hoja7!Q:Q,"N/H",0)</f>
        <v>Disponible</v>
      </c>
      <c r="BC43" s="17" t="b">
        <f t="shared" si="8"/>
        <v>0</v>
      </c>
    </row>
    <row r="44" spans="1:55" s="17" customFormat="1">
      <c r="A44" s="17" t="s">
        <v>161</v>
      </c>
      <c r="B44" s="21" t="s">
        <v>2</v>
      </c>
      <c r="C44" s="21" t="s">
        <v>510</v>
      </c>
      <c r="D44" s="21">
        <v>507</v>
      </c>
      <c r="E44" s="524" t="s">
        <v>23</v>
      </c>
      <c r="F44" s="426" t="s">
        <v>33</v>
      </c>
      <c r="G44" s="21" t="s">
        <v>49</v>
      </c>
      <c r="H44" s="426" t="s">
        <v>53</v>
      </c>
      <c r="I44" s="21">
        <v>5</v>
      </c>
      <c r="J44" s="298">
        <v>37.049999999999997</v>
      </c>
      <c r="K44" s="298"/>
      <c r="M44" s="24">
        <f t="shared" si="12"/>
        <v>6.2799999999999995E-2</v>
      </c>
      <c r="N44" s="24">
        <f t="shared" si="13"/>
        <v>-0.02</v>
      </c>
      <c r="O44" s="24">
        <f t="shared" si="14"/>
        <v>0</v>
      </c>
      <c r="P44" s="24">
        <f t="shared" si="15"/>
        <v>0.02</v>
      </c>
      <c r="Q44" s="24">
        <f t="shared" si="16"/>
        <v>1.2857142857142859E-2</v>
      </c>
      <c r="R44" s="25"/>
      <c r="S44" s="24">
        <f t="shared" si="11"/>
        <v>2.5000000000000001E-2</v>
      </c>
      <c r="T44" s="24">
        <f t="shared" si="11"/>
        <v>0.03</v>
      </c>
      <c r="U44" s="24">
        <f t="shared" si="11"/>
        <v>0.03</v>
      </c>
      <c r="V44" s="24">
        <f t="shared" si="11"/>
        <v>2.5000000000000001E-2</v>
      </c>
      <c r="W44" s="24">
        <f t="shared" si="11"/>
        <v>2.5000000000000001E-2</v>
      </c>
      <c r="X44" s="24">
        <f t="shared" si="11"/>
        <v>2.5000000000000001E-2</v>
      </c>
      <c r="Y44" s="24">
        <f t="shared" si="11"/>
        <v>2.5000000000000001E-2</v>
      </c>
      <c r="Z44" s="24">
        <f t="shared" si="11"/>
        <v>2.5000000000000001E-2</v>
      </c>
      <c r="AA44" s="25"/>
      <c r="AB44" s="26">
        <f>MROUND(VLOOKUP('Factores e Hitos'!$B$7,Precio_Base,HLOOKUP($B44,Inmueble,2,FALSE),FALSE)*(1+$M44)*(1+$N44)*(1+$O44)*(1+$P44)*(1+$Q44)*($J44+$K44*VLOOKUP('Factores e Hitos'!$B$87,Area_no_techada,HLOOKUP($B44,Inmueble,2,FALSE),FALSE)),VLOOKUP('Factores e Hitos'!$B$85,Redondear_Multiplo,HLOOKUP($B44,Inmueble,2,FALSE),FALSE))</f>
        <v>251100</v>
      </c>
      <c r="AC44" s="26">
        <f>MROUND(VLOOKUP('Factores e Hitos'!$B$7,Precio_Base,HLOOKUP($B44,Inmueble,2,FALSE),FALSE)*(1+$M44)*(1+$N44)*(1+$O44)*(1+$P44)*(1+$Q44)*($J44+$K44*VLOOKUP('Factores e Hitos'!$B$87,Area_no_techada,HLOOKUP($B44,Inmueble,2,FALSE),FALSE))*(1+$S44),VLOOKUP('Factores e Hitos'!$B$85,Redondear_Multiplo,HLOOKUP($B44,Inmueble,2,FALSE),FALSE))</f>
        <v>257400</v>
      </c>
      <c r="AD44" s="26">
        <f>MROUND(VLOOKUP('Factores e Hitos'!$B$7,Precio_Base,HLOOKUP($B44,Inmueble,2,FALSE),FALSE)*(1+$M44)*(1+$N44)*(1+$O44)*(1+$P44)*(1+$Q44)*($J44+$K44*VLOOKUP('Factores e Hitos'!$B$87,Area_no_techada,HLOOKUP($B44,Inmueble,2,FALSE),FALSE))*(1+$S44)*(1+$T44),VLOOKUP('Factores e Hitos'!$B$85,Redondear_Multiplo,HLOOKUP($B44,Inmueble,2,FALSE),FALSE))</f>
        <v>265100</v>
      </c>
      <c r="AE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Hitos'!$B$87,Area_no_techada,HLOOKUP($B44,Inmueble,2,FALSE),FALSE))*(1+$S44)*(1+$T44)*(1+$U44),VLOOKUP('Factores e Hitos'!$B$85,Redondear_Multiplo,HLOOKUP($B44,Inmueble,2,FALSE),FALSE))</f>
        <v>273100</v>
      </c>
      <c r="AF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Hitos'!$B$87,Area_no_techada,HLOOKUP($B44,Inmueble,2,FALSE),FALSE))*(1+$S44)*(1+$T44)*(1+$U44)*(1+$V44),VLOOKUP('Factores e Hitos'!$B$85,Redondear_Multiplo,HLOOKUP($B44,Inmueble,2,FALSE),FALSE))</f>
        <v>279900</v>
      </c>
      <c r="AG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Hitos'!$B$87,Area_no_techada,HLOOKUP($B44,Inmueble,2,FALSE),FALSE))*(1+$S44)*(1+$T44)*(1+$U44)*(1+$V44)*(1+$W44),VLOOKUP('Factores e Hitos'!$B$85,Redondear_Multiplo,HLOOKUP($B44,Inmueble,2,FALSE),FALSE))</f>
        <v>286900</v>
      </c>
      <c r="AH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Hitos'!$B$87,Area_no_techada,HLOOKUP($B44,Inmueble,2,FALSE),FALSE))*(1+$S44)*(1+$T44)*(1+$U44)*(1+$V44)*(1+$W44)*(1+$X44),VLOOKUP('Factores e Hitos'!$B$85,Redondear_Multiplo,HLOOKUP($B44,Inmueble,2,FALSE),FALSE))</f>
        <v>294100</v>
      </c>
      <c r="AI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Hitos'!$B$87,Area_no_techada,HLOOKUP($B44,Inmueble,2,FALSE),FALSE))*(1+$S44)*(1+$T44)*(1+$U44)*(1+$V44)*(1+$W44)*(1+$X44)*(1+$Y44),VLOOKUP('Factores e Hitos'!$B$85,Redondear_Multiplo,HLOOKUP($B44,Inmueble,2,FALSE),FALSE))</f>
        <v>301400</v>
      </c>
      <c r="AJ44" s="26">
        <f>MROUND(VLOOKUP('Factores e Hitos'!$B$7,Precio_Base,HLOOKUP($B44,Inmueble,2,FALSE),FALSE)*(1+$M44)*(1+$N44)*(1+$O44)*(1+$P44)*(1+$Q44)*($J44+$K44*VLOOKUP('Factores e Hitos'!$B$87,Area_no_techada,HLOOKUP($B44,Inmueble,2,FALSE),FALSE))*(1+$S44)*(1+$T44)*(1+$U44)*(1+$V44)*(1+$W44)*(1+$X44)*(1+$Y44)*(1+$Z44),VLOOKUP('Factores e Hitos'!$B$85,Redondear_Multiplo,HLOOKUP($B44,Inmueble,2,FALSE),FALSE))</f>
        <v>308900</v>
      </c>
      <c r="AK44" s="25"/>
      <c r="AL44" s="16" t="str">
        <f t="shared" si="17"/>
        <v>Disponible</v>
      </c>
      <c r="AM44" s="16"/>
      <c r="AN44" s="518"/>
      <c r="AO44" s="25"/>
      <c r="AP44" s="26">
        <f>$AE$44</f>
        <v>273100</v>
      </c>
      <c r="AQ44" s="33">
        <f t="shared" si="18"/>
        <v>7371.1201079622142</v>
      </c>
      <c r="AR44" s="25"/>
      <c r="AS44" s="26">
        <f>+AB44/($J44+$K44*VLOOKUP('Factores e Hitos'!$B$87,Area_no_techada,HLOOKUP($B44,Inmueble,2,FALSE),FALSE))</f>
        <v>6777.3279352226727</v>
      </c>
      <c r="AT44" s="26">
        <f>+AC44/($J44+$K44*VLOOKUP('Factores e Hitos'!$B$87,Area_no_techada,HLOOKUP($B44,Inmueble,2,FALSE),FALSE))</f>
        <v>6947.3684210526317</v>
      </c>
      <c r="AU44" s="26">
        <f>+AD44/($J44+$K44*VLOOKUP('Factores e Hitos'!$B$87,Area_no_techada,HLOOKUP($B44,Inmueble,2,FALSE),FALSE))</f>
        <v>7155.1956815114718</v>
      </c>
      <c r="AV44" s="26">
        <f>+AE44/($J44+$K44*VLOOKUP('Factores e Hitos'!$B$87,Area_no_techada,HLOOKUP($B44,Inmueble,2,FALSE),FALSE))</f>
        <v>7371.1201079622142</v>
      </c>
      <c r="AW44" s="26">
        <f>+AF44/($J44+$K44*VLOOKUP('Factores e Hitos'!$B$87,Area_no_techada,HLOOKUP($B44,Inmueble,2,FALSE),FALSE))</f>
        <v>7554.6558704453446</v>
      </c>
      <c r="AX44" s="26">
        <f>+AG44/($J44+$K44*VLOOKUP('Factores e Hitos'!$B$87,Area_no_techada,HLOOKUP($B44,Inmueble,2,FALSE),FALSE))</f>
        <v>7743.5897435897441</v>
      </c>
      <c r="AY44" s="26">
        <f>+AH44/($J44+$K44*VLOOKUP('Factores e Hitos'!$B$87,Area_no_techada,HLOOKUP($B44,Inmueble,2,FALSE),FALSE))</f>
        <v>7937.9217273954118</v>
      </c>
      <c r="AZ44" s="26">
        <f>+AI44/($J44+$K44*VLOOKUP('Factores e Hitos'!$B$87,Area_no_techada,HLOOKUP($B44,Inmueble,2,FALSE),FALSE))</f>
        <v>8134.9527665317146</v>
      </c>
      <c r="BA44" s="26">
        <f>+AJ44/($J44+$K44*VLOOKUP('Factores e Hitos'!$B$87,Area_no_techada,HLOOKUP($B44,Inmueble,2,FALSE),FALSE))</f>
        <v>8337.3819163292846</v>
      </c>
      <c r="BB44" s="17" t="str">
        <f>_xlfn.XLOOKUP(C44,Hoja7!J:J,Hoja7!Q:Q,"N/H",0)</f>
        <v>Disponible</v>
      </c>
      <c r="BC44" s="17" t="b">
        <f t="shared" si="8"/>
        <v>1</v>
      </c>
    </row>
    <row r="45" spans="1:55" s="17" customFormat="1">
      <c r="A45" s="17" t="s">
        <v>161</v>
      </c>
      <c r="B45" s="21" t="s">
        <v>2</v>
      </c>
      <c r="C45" s="21" t="s">
        <v>511</v>
      </c>
      <c r="D45" s="21">
        <v>508</v>
      </c>
      <c r="E45" s="524" t="s">
        <v>24</v>
      </c>
      <c r="F45" s="426" t="s">
        <v>34</v>
      </c>
      <c r="G45" s="21" t="s">
        <v>49</v>
      </c>
      <c r="H45" s="426" t="s">
        <v>52</v>
      </c>
      <c r="I45" s="21">
        <v>5</v>
      </c>
      <c r="J45" s="298">
        <v>55.25</v>
      </c>
      <c r="K45" s="298"/>
      <c r="M45" s="24">
        <f t="shared" si="12"/>
        <v>0</v>
      </c>
      <c r="N45" s="24">
        <f t="shared" si="13"/>
        <v>0</v>
      </c>
      <c r="O45" s="24">
        <f t="shared" si="14"/>
        <v>0</v>
      </c>
      <c r="P45" s="24">
        <f t="shared" si="15"/>
        <v>0</v>
      </c>
      <c r="Q45" s="24">
        <f t="shared" si="16"/>
        <v>1.2857142857142859E-2</v>
      </c>
      <c r="R45" s="25"/>
      <c r="S45" s="24">
        <f t="shared" si="11"/>
        <v>2.5000000000000001E-2</v>
      </c>
      <c r="T45" s="24">
        <f t="shared" si="11"/>
        <v>0.03</v>
      </c>
      <c r="U45" s="24">
        <f t="shared" si="11"/>
        <v>0.03</v>
      </c>
      <c r="V45" s="24">
        <f t="shared" si="11"/>
        <v>2.5000000000000001E-2</v>
      </c>
      <c r="W45" s="24">
        <f t="shared" si="11"/>
        <v>2.5000000000000001E-2</v>
      </c>
      <c r="X45" s="24">
        <f t="shared" si="11"/>
        <v>2.5000000000000001E-2</v>
      </c>
      <c r="Y45" s="24">
        <f t="shared" si="11"/>
        <v>2.5000000000000001E-2</v>
      </c>
      <c r="Z45" s="24">
        <f t="shared" si="11"/>
        <v>2.5000000000000001E-2</v>
      </c>
      <c r="AA45" s="25"/>
      <c r="AB45" s="26">
        <f>MROUND(VLOOKUP('Factores e Hitos'!$B$7,Precio_Base,HLOOKUP($B45,Inmueble,2,FALSE),FALSE)*(1+$M45)*(1+$N45)*(1+$O45)*(1+$P45)*(1+$Q45)*($J45+$K45*VLOOKUP('Factores e Hitos'!$B$87,Area_no_techada,HLOOKUP($B45,Inmueble,2,FALSE),FALSE)),VLOOKUP('Factores e Hitos'!$B$85,Redondear_Multiplo,HLOOKUP($B45,Inmueble,2,FALSE),FALSE))</f>
        <v>352500</v>
      </c>
      <c r="AC45" s="26">
        <f>MROUND(VLOOKUP('Factores e Hitos'!$B$7,Precio_Base,HLOOKUP($B45,Inmueble,2,FALSE),FALSE)*(1+$M45)*(1+$N45)*(1+$O45)*(1+$P45)*(1+$Q45)*($J45+$K45*VLOOKUP('Factores e Hitos'!$B$87,Area_no_techada,HLOOKUP($B45,Inmueble,2,FALSE),FALSE))*(1+$S45),VLOOKUP('Factores e Hitos'!$B$85,Redondear_Multiplo,HLOOKUP($B45,Inmueble,2,FALSE),FALSE))</f>
        <v>361300</v>
      </c>
      <c r="AD45" s="26">
        <f>MROUND(VLOOKUP('Factores e Hitos'!$B$7,Precio_Base,HLOOKUP($B45,Inmueble,2,FALSE),FALSE)*(1+$M45)*(1+$N45)*(1+$O45)*(1+$P45)*(1+$Q45)*($J45+$K45*VLOOKUP('Factores e Hitos'!$B$87,Area_no_techada,HLOOKUP($B45,Inmueble,2,FALSE),FALSE))*(1+$S45)*(1+$T45),VLOOKUP('Factores e Hitos'!$B$85,Redondear_Multiplo,HLOOKUP($B45,Inmueble,2,FALSE),FALSE))</f>
        <v>372100</v>
      </c>
      <c r="AE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Hitos'!$B$87,Area_no_techada,HLOOKUP($B45,Inmueble,2,FALSE),FALSE))*(1+$S45)*(1+$T45)*(1+$U45),VLOOKUP('Factores e Hitos'!$B$85,Redondear_Multiplo,HLOOKUP($B45,Inmueble,2,FALSE),FALSE))</f>
        <v>383300</v>
      </c>
      <c r="AF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Hitos'!$B$87,Area_no_techada,HLOOKUP($B45,Inmueble,2,FALSE),FALSE))*(1+$S45)*(1+$T45)*(1+$U45)*(1+$V45),VLOOKUP('Factores e Hitos'!$B$85,Redondear_Multiplo,HLOOKUP($B45,Inmueble,2,FALSE),FALSE))</f>
        <v>392900</v>
      </c>
      <c r="AG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Hitos'!$B$87,Area_no_techada,HLOOKUP($B45,Inmueble,2,FALSE),FALSE))*(1+$S45)*(1+$T45)*(1+$U45)*(1+$V45)*(1+$W45),VLOOKUP('Factores e Hitos'!$B$85,Redondear_Multiplo,HLOOKUP($B45,Inmueble,2,FALSE),FALSE))</f>
        <v>402700</v>
      </c>
      <c r="AH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Hitos'!$B$87,Area_no_techada,HLOOKUP($B45,Inmueble,2,FALSE),FALSE))*(1+$S45)*(1+$T45)*(1+$U45)*(1+$V45)*(1+$W45)*(1+$X45),VLOOKUP('Factores e Hitos'!$B$85,Redondear_Multiplo,HLOOKUP($B45,Inmueble,2,FALSE),FALSE))</f>
        <v>412800</v>
      </c>
      <c r="AI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Hitos'!$B$87,Area_no_techada,HLOOKUP($B45,Inmueble,2,FALSE),FALSE))*(1+$S45)*(1+$T45)*(1+$U45)*(1+$V45)*(1+$W45)*(1+$X45)*(1+$Y45),VLOOKUP('Factores e Hitos'!$B$85,Redondear_Multiplo,HLOOKUP($B45,Inmueble,2,FALSE),FALSE))</f>
        <v>423100</v>
      </c>
      <c r="AJ45" s="26">
        <f>MROUND(VLOOKUP('Factores e Hitos'!$B$7,Precio_Base,HLOOKUP($B45,Inmueble,2,FALSE),FALSE)*(1+$M45)*(1+$N45)*(1+$O45)*(1+$P45)*(1+$Q45)*($J45+$K45*VLOOKUP('Factores e Hitos'!$B$87,Area_no_techada,HLOOKUP($B45,Inmueble,2,FALSE),FALSE))*(1+$S45)*(1+$T45)*(1+$U45)*(1+$V45)*(1+$W45)*(1+$X45)*(1+$Y45)*(1+$Z45),VLOOKUP('Factores e Hitos'!$B$85,Redondear_Multiplo,HLOOKUP($B45,Inmueble,2,FALSE),FALSE))</f>
        <v>433600</v>
      </c>
      <c r="AK45" s="25"/>
      <c r="AL45" s="16" t="str">
        <f t="shared" si="17"/>
        <v>Disponible</v>
      </c>
      <c r="AM45" s="16"/>
      <c r="AN45" s="518"/>
      <c r="AO45" s="25"/>
      <c r="AP45" s="26">
        <f>$AE$45</f>
        <v>383300</v>
      </c>
      <c r="AQ45" s="33">
        <f t="shared" si="18"/>
        <v>6937.556561085973</v>
      </c>
      <c r="AR45" s="25"/>
      <c r="AS45" s="26">
        <f>+AB45/($J45+$K45*VLOOKUP('Factores e Hitos'!$B$87,Area_no_techada,HLOOKUP($B45,Inmueble,2,FALSE),FALSE))</f>
        <v>6380.0904977375567</v>
      </c>
      <c r="AT45" s="26">
        <f>+AC45/($J45+$K45*VLOOKUP('Factores e Hitos'!$B$87,Area_no_techada,HLOOKUP($B45,Inmueble,2,FALSE),FALSE))</f>
        <v>6539.3665158371041</v>
      </c>
      <c r="AU45" s="26">
        <f>+AD45/($J45+$K45*VLOOKUP('Factores e Hitos'!$B$87,Area_no_techada,HLOOKUP($B45,Inmueble,2,FALSE),FALSE))</f>
        <v>6734.841628959276</v>
      </c>
      <c r="AV45" s="26">
        <f>+AE45/($J45+$K45*VLOOKUP('Factores e Hitos'!$B$87,Area_no_techada,HLOOKUP($B45,Inmueble,2,FALSE),FALSE))</f>
        <v>6937.556561085973</v>
      </c>
      <c r="AW45" s="26">
        <f>+AF45/($J45+$K45*VLOOKUP('Factores e Hitos'!$B$87,Area_no_techada,HLOOKUP($B45,Inmueble,2,FALSE),FALSE))</f>
        <v>7111.3122171945697</v>
      </c>
      <c r="AX45" s="26">
        <f>+AG45/($J45+$K45*VLOOKUP('Factores e Hitos'!$B$87,Area_no_techada,HLOOKUP($B45,Inmueble,2,FALSE),FALSE))</f>
        <v>7288.6877828054303</v>
      </c>
      <c r="AY45" s="26">
        <f>+AH45/($J45+$K45*VLOOKUP('Factores e Hitos'!$B$87,Area_no_techada,HLOOKUP($B45,Inmueble,2,FALSE),FALSE))</f>
        <v>7471.4932126696831</v>
      </c>
      <c r="AZ45" s="26">
        <f>+AI45/($J45+$K45*VLOOKUP('Factores e Hitos'!$B$87,Area_no_techada,HLOOKUP($B45,Inmueble,2,FALSE),FALSE))</f>
        <v>7657.9185520361989</v>
      </c>
      <c r="BA45" s="26">
        <f>+AJ45/($J45+$K45*VLOOKUP('Factores e Hitos'!$B$87,Area_no_techada,HLOOKUP($B45,Inmueble,2,FALSE),FALSE))</f>
        <v>7847.9638009049777</v>
      </c>
      <c r="BB45" s="17" t="str">
        <f>_xlfn.XLOOKUP(C45,Hoja7!J:J,Hoja7!Q:Q,"N/H",0)</f>
        <v>Disponible</v>
      </c>
      <c r="BC45" s="17" t="b">
        <f t="shared" si="8"/>
        <v>1</v>
      </c>
    </row>
    <row r="46" spans="1:55" s="17" customFormat="1">
      <c r="A46" s="17" t="s">
        <v>161</v>
      </c>
      <c r="B46" s="21" t="s">
        <v>2</v>
      </c>
      <c r="C46" s="21" t="s">
        <v>512</v>
      </c>
      <c r="D46" s="21">
        <v>509</v>
      </c>
      <c r="E46" s="524" t="s">
        <v>24</v>
      </c>
      <c r="F46" s="426" t="s">
        <v>35</v>
      </c>
      <c r="G46" s="21" t="s">
        <v>49</v>
      </c>
      <c r="H46" s="426" t="s">
        <v>52</v>
      </c>
      <c r="I46" s="21">
        <v>5</v>
      </c>
      <c r="J46" s="298">
        <v>53.05</v>
      </c>
      <c r="K46" s="298"/>
      <c r="M46" s="24">
        <f t="shared" si="12"/>
        <v>0</v>
      </c>
      <c r="N46" s="24">
        <f t="shared" si="13"/>
        <v>-0.01</v>
      </c>
      <c r="O46" s="24">
        <f t="shared" si="14"/>
        <v>0</v>
      </c>
      <c r="P46" s="24">
        <f t="shared" si="15"/>
        <v>0</v>
      </c>
      <c r="Q46" s="24">
        <f t="shared" si="16"/>
        <v>1.2857142857142859E-2</v>
      </c>
      <c r="R46" s="25"/>
      <c r="S46" s="24">
        <f t="shared" ref="S46:Z55" si="19">+VLOOKUP(S$5,Hitos,HLOOKUP($B46,Inmueble,2,FALSE),FALSE)</f>
        <v>2.5000000000000001E-2</v>
      </c>
      <c r="T46" s="24">
        <f t="shared" si="19"/>
        <v>0.03</v>
      </c>
      <c r="U46" s="24">
        <f t="shared" si="19"/>
        <v>0.03</v>
      </c>
      <c r="V46" s="24">
        <f t="shared" si="19"/>
        <v>2.5000000000000001E-2</v>
      </c>
      <c r="W46" s="24">
        <f t="shared" si="19"/>
        <v>2.5000000000000001E-2</v>
      </c>
      <c r="X46" s="24">
        <f t="shared" si="19"/>
        <v>2.5000000000000001E-2</v>
      </c>
      <c r="Y46" s="24">
        <f t="shared" si="19"/>
        <v>2.5000000000000001E-2</v>
      </c>
      <c r="Z46" s="24">
        <f t="shared" si="19"/>
        <v>2.5000000000000001E-2</v>
      </c>
      <c r="AA46" s="25"/>
      <c r="AB46" s="26">
        <f>MROUND(VLOOKUP('Factores e Hitos'!$B$7,Precio_Base,HLOOKUP($B46,Inmueble,2,FALSE),FALSE)*(1+$M46)*(1+$N46)*(1+$O46)*(1+$P46)*(1+$Q46)*($J46+$K46*VLOOKUP('Factores e Hitos'!$B$87,Area_no_techada,HLOOKUP($B46,Inmueble,2,FALSE),FALSE)),VLOOKUP('Factores e Hitos'!$B$85,Redondear_Multiplo,HLOOKUP($B46,Inmueble,2,FALSE),FALSE))</f>
        <v>335000</v>
      </c>
      <c r="AC46" s="26">
        <f>MROUND(VLOOKUP('Factores e Hitos'!$B$7,Precio_Base,HLOOKUP($B46,Inmueble,2,FALSE),FALSE)*(1+$M46)*(1+$N46)*(1+$O46)*(1+$P46)*(1+$Q46)*($J46+$K46*VLOOKUP('Factores e Hitos'!$B$87,Area_no_techada,HLOOKUP($B46,Inmueble,2,FALSE),FALSE))*(1+$S46),VLOOKUP('Factores e Hitos'!$B$85,Redondear_Multiplo,HLOOKUP($B46,Inmueble,2,FALSE),FALSE))</f>
        <v>343400</v>
      </c>
      <c r="AD46" s="26">
        <f>MROUND(VLOOKUP('Factores e Hitos'!$B$7,Precio_Base,HLOOKUP($B46,Inmueble,2,FALSE),FALSE)*(1+$M46)*(1+$N46)*(1+$O46)*(1+$P46)*(1+$Q46)*($J46+$K46*VLOOKUP('Factores e Hitos'!$B$87,Area_no_techada,HLOOKUP($B46,Inmueble,2,FALSE),FALSE))*(1+$S46)*(1+$T46),VLOOKUP('Factores e Hitos'!$B$85,Redondear_Multiplo,HLOOKUP($B46,Inmueble,2,FALSE),FALSE))</f>
        <v>353700</v>
      </c>
      <c r="AE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Hitos'!$B$87,Area_no_techada,HLOOKUP($B46,Inmueble,2,FALSE),FALSE))*(1+$S46)*(1+$T46)*(1+$U46),VLOOKUP('Factores e Hitos'!$B$85,Redondear_Multiplo,HLOOKUP($B46,Inmueble,2,FALSE),FALSE))</f>
        <v>364300</v>
      </c>
      <c r="AF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Hitos'!$B$87,Area_no_techada,HLOOKUP($B46,Inmueble,2,FALSE),FALSE))*(1+$S46)*(1+$T46)*(1+$U46)*(1+$V46),VLOOKUP('Factores e Hitos'!$B$85,Redondear_Multiplo,HLOOKUP($B46,Inmueble,2,FALSE),FALSE))</f>
        <v>373400</v>
      </c>
      <c r="AG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Hitos'!$B$87,Area_no_techada,HLOOKUP($B46,Inmueble,2,FALSE),FALSE))*(1+$S46)*(1+$T46)*(1+$U46)*(1+$V46)*(1+$W46),VLOOKUP('Factores e Hitos'!$B$85,Redondear_Multiplo,HLOOKUP($B46,Inmueble,2,FALSE),FALSE))</f>
        <v>382800</v>
      </c>
      <c r="AH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Hitos'!$B$87,Area_no_techada,HLOOKUP($B46,Inmueble,2,FALSE),FALSE))*(1+$S46)*(1+$T46)*(1+$U46)*(1+$V46)*(1+$W46)*(1+$X46),VLOOKUP('Factores e Hitos'!$B$85,Redondear_Multiplo,HLOOKUP($B46,Inmueble,2,FALSE),FALSE))</f>
        <v>392400</v>
      </c>
      <c r="AI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Hitos'!$B$87,Area_no_techada,HLOOKUP($B46,Inmueble,2,FALSE),FALSE))*(1+$S46)*(1+$T46)*(1+$U46)*(1+$V46)*(1+$W46)*(1+$X46)*(1+$Y46),VLOOKUP('Factores e Hitos'!$B$85,Redondear_Multiplo,HLOOKUP($B46,Inmueble,2,FALSE),FALSE))</f>
        <v>402200</v>
      </c>
      <c r="AJ46" s="26">
        <f>MROUND(VLOOKUP('Factores e Hitos'!$B$7,Precio_Base,HLOOKUP($B46,Inmueble,2,FALSE),FALSE)*(1+$M46)*(1+$N46)*(1+$O46)*(1+$P46)*(1+$Q46)*($J46+$K46*VLOOKUP('Factores e Hitos'!$B$87,Area_no_techada,HLOOKUP($B46,Inmueble,2,FALSE),FALSE))*(1+$S46)*(1+$T46)*(1+$U46)*(1+$V46)*(1+$W46)*(1+$X46)*(1+$Y46)*(1+$Z46),VLOOKUP('Factores e Hitos'!$B$85,Redondear_Multiplo,HLOOKUP($B46,Inmueble,2,FALSE),FALSE))</f>
        <v>412200</v>
      </c>
      <c r="AK46" s="25"/>
      <c r="AL46" s="16" t="str">
        <f t="shared" si="17"/>
        <v>Disponible</v>
      </c>
      <c r="AM46" s="16"/>
      <c r="AN46" s="518"/>
      <c r="AO46" s="25"/>
      <c r="AP46" s="26">
        <f>$AE$46</f>
        <v>364300</v>
      </c>
      <c r="AQ46" s="33">
        <f t="shared" si="18"/>
        <v>6867.1065032987754</v>
      </c>
      <c r="AR46" s="25"/>
      <c r="AS46" s="26">
        <f>+AB46/($J46+$K46*VLOOKUP('Factores e Hitos'!$B$87,Area_no_techada,HLOOKUP($B46,Inmueble,2,FALSE),FALSE))</f>
        <v>6314.7973609802075</v>
      </c>
      <c r="AT46" s="26">
        <f>+AC46/($J46+$K46*VLOOKUP('Factores e Hitos'!$B$87,Area_no_techada,HLOOKUP($B46,Inmueble,2,FALSE),FALSE))</f>
        <v>6473.1385485391147</v>
      </c>
      <c r="AU46" s="26">
        <f>+AD46/($J46+$K46*VLOOKUP('Factores e Hitos'!$B$87,Area_no_techada,HLOOKUP($B46,Inmueble,2,FALSE),FALSE))</f>
        <v>6667.295004712536</v>
      </c>
      <c r="AV46" s="26">
        <f>+AE46/($J46+$K46*VLOOKUP('Factores e Hitos'!$B$87,Area_no_techada,HLOOKUP($B46,Inmueble,2,FALSE),FALSE))</f>
        <v>6867.1065032987754</v>
      </c>
      <c r="AW46" s="26">
        <f>+AF46/($J46+$K46*VLOOKUP('Factores e Hitos'!$B$87,Area_no_techada,HLOOKUP($B46,Inmueble,2,FALSE),FALSE))</f>
        <v>7038.642789820924</v>
      </c>
      <c r="AX46" s="26">
        <f>+AG46/($J46+$K46*VLOOKUP('Factores e Hitos'!$B$87,Area_no_techada,HLOOKUP($B46,Inmueble,2,FALSE),FALSE))</f>
        <v>7215.8341187558908</v>
      </c>
      <c r="AY46" s="26">
        <f>+AH46/($J46+$K46*VLOOKUP('Factores e Hitos'!$B$87,Area_no_techada,HLOOKUP($B46,Inmueble,2,FALSE),FALSE))</f>
        <v>7396.7954759660697</v>
      </c>
      <c r="AZ46" s="26">
        <f>+AI46/($J46+$K46*VLOOKUP('Factores e Hitos'!$B$87,Area_no_techada,HLOOKUP($B46,Inmueble,2,FALSE),FALSE))</f>
        <v>7581.5268614514616</v>
      </c>
      <c r="BA46" s="26">
        <f>+AJ46/($J46+$K46*VLOOKUP('Factores e Hitos'!$B$87,Area_no_techada,HLOOKUP($B46,Inmueble,2,FALSE),FALSE))</f>
        <v>7770.0282752120647</v>
      </c>
      <c r="BB46" s="17" t="str">
        <f>_xlfn.XLOOKUP(C46,Hoja7!J:J,Hoja7!Q:Q,"N/H",0)</f>
        <v>Disponible</v>
      </c>
      <c r="BC46" s="17" t="b">
        <f t="shared" si="8"/>
        <v>1</v>
      </c>
    </row>
    <row r="47" spans="1:55" s="17" customFormat="1">
      <c r="A47" s="17" t="s">
        <v>161</v>
      </c>
      <c r="B47" s="21" t="s">
        <v>2</v>
      </c>
      <c r="C47" s="21" t="s">
        <v>513</v>
      </c>
      <c r="D47" s="21">
        <v>601</v>
      </c>
      <c r="E47" s="426" t="s">
        <v>23</v>
      </c>
      <c r="F47" s="426" t="s">
        <v>27</v>
      </c>
      <c r="G47" s="21" t="s">
        <v>49</v>
      </c>
      <c r="H47" s="426" t="s">
        <v>52</v>
      </c>
      <c r="I47" s="21">
        <v>6</v>
      </c>
      <c r="J47" s="298">
        <v>39.93</v>
      </c>
      <c r="K47" s="298"/>
      <c r="M47" s="24">
        <f t="shared" si="12"/>
        <v>6.2799999999999995E-2</v>
      </c>
      <c r="N47" s="24">
        <f t="shared" si="13"/>
        <v>-0.02</v>
      </c>
      <c r="O47" s="24">
        <f t="shared" si="14"/>
        <v>0</v>
      </c>
      <c r="P47" s="24">
        <f t="shared" si="15"/>
        <v>0</v>
      </c>
      <c r="Q47" s="24">
        <f t="shared" si="16"/>
        <v>8.5714285714285736E-3</v>
      </c>
      <c r="R47" s="25"/>
      <c r="S47" s="24">
        <f t="shared" si="19"/>
        <v>2.5000000000000001E-2</v>
      </c>
      <c r="T47" s="24">
        <f t="shared" si="19"/>
        <v>0.03</v>
      </c>
      <c r="U47" s="24">
        <f t="shared" si="19"/>
        <v>0.03</v>
      </c>
      <c r="V47" s="24">
        <f t="shared" si="19"/>
        <v>2.5000000000000001E-2</v>
      </c>
      <c r="W47" s="24">
        <f t="shared" si="19"/>
        <v>2.5000000000000001E-2</v>
      </c>
      <c r="X47" s="24">
        <f t="shared" si="19"/>
        <v>2.5000000000000001E-2</v>
      </c>
      <c r="Y47" s="24">
        <f t="shared" si="19"/>
        <v>2.5000000000000001E-2</v>
      </c>
      <c r="Z47" s="24">
        <f t="shared" si="19"/>
        <v>2.5000000000000001E-2</v>
      </c>
      <c r="AA47" s="25"/>
      <c r="AB47" s="26">
        <f>MROUND(VLOOKUP('Factores e Hitos'!$B$7,Precio_Base,HLOOKUP($B47,Inmueble,2,FALSE),FALSE)*(1+$M47)*(1+$N47)*(1+$O47)*(1+$P47)*(1+$Q47)*($J47+$K47*VLOOKUP('Factores e Hitos'!$B$87,Area_no_techada,HLOOKUP($B47,Inmueble,2,FALSE),FALSE)),VLOOKUP('Factores e Hitos'!$B$85,Redondear_Multiplo,HLOOKUP($B47,Inmueble,2,FALSE),FALSE))</f>
        <v>264200</v>
      </c>
      <c r="AC47" s="26">
        <f>MROUND(VLOOKUP('Factores e Hitos'!$B$7,Precio_Base,HLOOKUP($B47,Inmueble,2,FALSE),FALSE)*(1+$M47)*(1+$N47)*(1+$O47)*(1+$P47)*(1+$Q47)*($J47+$K47*VLOOKUP('Factores e Hitos'!$B$87,Area_no_techada,HLOOKUP($B47,Inmueble,2,FALSE),FALSE))*(1+$S47),VLOOKUP('Factores e Hitos'!$B$85,Redondear_Multiplo,HLOOKUP($B47,Inmueble,2,FALSE),FALSE))</f>
        <v>270800</v>
      </c>
      <c r="AD47" s="26">
        <f>MROUND(VLOOKUP('Factores e Hitos'!$B$7,Precio_Base,HLOOKUP($B47,Inmueble,2,FALSE),FALSE)*(1+$M47)*(1+$N47)*(1+$O47)*(1+$P47)*(1+$Q47)*($J47+$K47*VLOOKUP('Factores e Hitos'!$B$87,Area_no_techada,HLOOKUP($B47,Inmueble,2,FALSE),FALSE))*(1+$S47)*(1+$T47),VLOOKUP('Factores e Hitos'!$B$85,Redondear_Multiplo,HLOOKUP($B47,Inmueble,2,FALSE),FALSE))</f>
        <v>278900</v>
      </c>
      <c r="AE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Hitos'!$B$87,Area_no_techada,HLOOKUP($B47,Inmueble,2,FALSE),FALSE))*(1+$S47)*(1+$T47)*(1+$U47),VLOOKUP('Factores e Hitos'!$B$85,Redondear_Multiplo,HLOOKUP($B47,Inmueble,2,FALSE),FALSE))</f>
        <v>287300</v>
      </c>
      <c r="AF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Hitos'!$B$87,Area_no_techada,HLOOKUP($B47,Inmueble,2,FALSE),FALSE))*(1+$S47)*(1+$T47)*(1+$U47)*(1+$V47),VLOOKUP('Factores e Hitos'!$B$85,Redondear_Multiplo,HLOOKUP($B47,Inmueble,2,FALSE),FALSE))</f>
        <v>294500</v>
      </c>
      <c r="AG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Hitos'!$B$87,Area_no_techada,HLOOKUP($B47,Inmueble,2,FALSE),FALSE))*(1+$S47)*(1+$T47)*(1+$U47)*(1+$V47)*(1+$W47),VLOOKUP('Factores e Hitos'!$B$85,Redondear_Multiplo,HLOOKUP($B47,Inmueble,2,FALSE),FALSE))</f>
        <v>301800</v>
      </c>
      <c r="AH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Hitos'!$B$87,Area_no_techada,HLOOKUP($B47,Inmueble,2,FALSE),FALSE))*(1+$S47)*(1+$T47)*(1+$U47)*(1+$V47)*(1+$W47)*(1+$X47),VLOOKUP('Factores e Hitos'!$B$85,Redondear_Multiplo,HLOOKUP($B47,Inmueble,2,FALSE),FALSE))</f>
        <v>309400</v>
      </c>
      <c r="AI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Hitos'!$B$87,Area_no_techada,HLOOKUP($B47,Inmueble,2,FALSE),FALSE))*(1+$S47)*(1+$T47)*(1+$U47)*(1+$V47)*(1+$W47)*(1+$X47)*(1+$Y47),VLOOKUP('Factores e Hitos'!$B$85,Redondear_Multiplo,HLOOKUP($B47,Inmueble,2,FALSE),FALSE))</f>
        <v>317100</v>
      </c>
      <c r="AJ47" s="26">
        <f>MROUND(VLOOKUP('Factores e Hitos'!$B$7,Precio_Base,HLOOKUP($B47,Inmueble,2,FALSE),FALSE)*(1+$M47)*(1+$N47)*(1+$O47)*(1+$P47)*(1+$Q47)*($J47+$K47*VLOOKUP('Factores e Hitos'!$B$87,Area_no_techada,HLOOKUP($B47,Inmueble,2,FALSE),FALSE))*(1+$S47)*(1+$T47)*(1+$U47)*(1+$V47)*(1+$W47)*(1+$X47)*(1+$Y47)*(1+$Z47),VLOOKUP('Factores e Hitos'!$B$85,Redondear_Multiplo,HLOOKUP($B47,Inmueble,2,FALSE),FALSE))</f>
        <v>325000</v>
      </c>
      <c r="AK47" s="25"/>
      <c r="AL47" s="16" t="str">
        <f t="shared" si="17"/>
        <v>Disponible</v>
      </c>
      <c r="AM47" s="16"/>
      <c r="AN47" s="518"/>
      <c r="AO47" s="25"/>
      <c r="AP47" s="26">
        <f>$AD$47</f>
        <v>278900</v>
      </c>
      <c r="AQ47" s="33">
        <f t="shared" si="18"/>
        <v>6984.7232657150016</v>
      </c>
      <c r="AR47" s="25"/>
      <c r="AS47" s="26">
        <f>+AB47/($J47+$K47*VLOOKUP('Factores e Hitos'!$B$87,Area_no_techada,HLOOKUP($B47,Inmueble,2,FALSE),FALSE))</f>
        <v>6616.5790132732282</v>
      </c>
      <c r="AT47" s="26">
        <f>+AC47/($J47+$K47*VLOOKUP('Factores e Hitos'!$B$87,Area_no_techada,HLOOKUP($B47,Inmueble,2,FALSE),FALSE))</f>
        <v>6781.8682694715753</v>
      </c>
      <c r="AU47" s="26">
        <f>+AD47/($J47+$K47*VLOOKUP('Factores e Hitos'!$B$87,Area_no_techada,HLOOKUP($B47,Inmueble,2,FALSE),FALSE))</f>
        <v>6984.7232657150016</v>
      </c>
      <c r="AV47" s="26">
        <f>+AE47/($J47+$K47*VLOOKUP('Factores e Hitos'!$B$87,Area_no_techada,HLOOKUP($B47,Inmueble,2,FALSE),FALSE))</f>
        <v>7195.0914099674428</v>
      </c>
      <c r="AW47" s="26">
        <f>+AF47/($J47+$K47*VLOOKUP('Factores e Hitos'!$B$87,Area_no_techada,HLOOKUP($B47,Inmueble,2,FALSE),FALSE))</f>
        <v>7375.4069621838216</v>
      </c>
      <c r="AX47" s="26">
        <f>+AG47/($J47+$K47*VLOOKUP('Factores e Hitos'!$B$87,Area_no_techada,HLOOKUP($B47,Inmueble,2,FALSE),FALSE))</f>
        <v>7558.2268970698724</v>
      </c>
      <c r="AY47" s="26">
        <f>+AH47/($J47+$K47*VLOOKUP('Factores e Hitos'!$B$87,Area_no_techada,HLOOKUP($B47,Inmueble,2,FALSE),FALSE))</f>
        <v>7748.559979964939</v>
      </c>
      <c r="AZ47" s="26">
        <f>+AI47/($J47+$K47*VLOOKUP('Factores e Hitos'!$B$87,Area_no_techada,HLOOKUP($B47,Inmueble,2,FALSE),FALSE))</f>
        <v>7941.3974455296766</v>
      </c>
      <c r="BA47" s="26">
        <f>+AJ47/($J47+$K47*VLOOKUP('Factores e Hitos'!$B$87,Area_no_techada,HLOOKUP($B47,Inmueble,2,FALSE),FALSE))</f>
        <v>8139.243676433759</v>
      </c>
      <c r="BB47" s="17" t="str">
        <f>_xlfn.XLOOKUP(C47,Hoja7!J:J,Hoja7!Q:Q,"N/H",0)</f>
        <v>Disponible</v>
      </c>
      <c r="BC47" s="17" t="b">
        <f t="shared" si="8"/>
        <v>1</v>
      </c>
    </row>
    <row r="48" spans="1:55" s="17" customFormat="1">
      <c r="A48" s="17" t="s">
        <v>161</v>
      </c>
      <c r="B48" s="21" t="s">
        <v>2</v>
      </c>
      <c r="C48" s="21" t="s">
        <v>514</v>
      </c>
      <c r="D48" s="21">
        <v>602</v>
      </c>
      <c r="E48" s="426" t="s">
        <v>24</v>
      </c>
      <c r="F48" s="426" t="s">
        <v>28</v>
      </c>
      <c r="G48" s="21" t="s">
        <v>49</v>
      </c>
      <c r="H48" s="426" t="s">
        <v>52</v>
      </c>
      <c r="I48" s="21">
        <v>6</v>
      </c>
      <c r="J48" s="298">
        <v>54.15</v>
      </c>
      <c r="K48" s="298"/>
      <c r="M48" s="24">
        <f t="shared" si="12"/>
        <v>0</v>
      </c>
      <c r="N48" s="24">
        <f t="shared" si="13"/>
        <v>0</v>
      </c>
      <c r="O48" s="24">
        <f t="shared" si="14"/>
        <v>0</v>
      </c>
      <c r="P48" s="24">
        <f t="shared" si="15"/>
        <v>0</v>
      </c>
      <c r="Q48" s="24">
        <f t="shared" si="16"/>
        <v>8.5714285714285736E-3</v>
      </c>
      <c r="R48" s="25"/>
      <c r="S48" s="24">
        <f t="shared" si="19"/>
        <v>2.5000000000000001E-2</v>
      </c>
      <c r="T48" s="24">
        <f t="shared" si="19"/>
        <v>0.03</v>
      </c>
      <c r="U48" s="24">
        <f t="shared" si="19"/>
        <v>0.03</v>
      </c>
      <c r="V48" s="24">
        <f t="shared" si="19"/>
        <v>2.5000000000000001E-2</v>
      </c>
      <c r="W48" s="24">
        <f t="shared" si="19"/>
        <v>2.5000000000000001E-2</v>
      </c>
      <c r="X48" s="24">
        <f t="shared" si="19"/>
        <v>2.5000000000000001E-2</v>
      </c>
      <c r="Y48" s="24">
        <f t="shared" si="19"/>
        <v>2.5000000000000001E-2</v>
      </c>
      <c r="Z48" s="24">
        <f t="shared" si="19"/>
        <v>2.5000000000000001E-2</v>
      </c>
      <c r="AA48" s="25"/>
      <c r="AB48" s="26">
        <f>MROUND(VLOOKUP('Factores e Hitos'!$B$7,Precio_Base,HLOOKUP($B48,Inmueble,2,FALSE),FALSE)*(1+$M48)*(1+$N48)*(1+$O48)*(1+$P48)*(1+$Q48)*($J48+$K48*VLOOKUP('Factores e Hitos'!$B$87,Area_no_techada,HLOOKUP($B48,Inmueble,2,FALSE),FALSE)),VLOOKUP('Factores e Hitos'!$B$85,Redondear_Multiplo,HLOOKUP($B48,Inmueble,2,FALSE),FALSE))</f>
        <v>344000</v>
      </c>
      <c r="AC48" s="26">
        <f>MROUND(VLOOKUP('Factores e Hitos'!$B$7,Precio_Base,HLOOKUP($B48,Inmueble,2,FALSE),FALSE)*(1+$M48)*(1+$N48)*(1+$O48)*(1+$P48)*(1+$Q48)*($J48+$K48*VLOOKUP('Factores e Hitos'!$B$87,Area_no_techada,HLOOKUP($B48,Inmueble,2,FALSE),FALSE))*(1+$S48),VLOOKUP('Factores e Hitos'!$B$85,Redondear_Multiplo,HLOOKUP($B48,Inmueble,2,FALSE),FALSE))</f>
        <v>352600</v>
      </c>
      <c r="AD48" s="26">
        <f>MROUND(VLOOKUP('Factores e Hitos'!$B$7,Precio_Base,HLOOKUP($B48,Inmueble,2,FALSE),FALSE)*(1+$M48)*(1+$N48)*(1+$O48)*(1+$P48)*(1+$Q48)*($J48+$K48*VLOOKUP('Factores e Hitos'!$B$87,Area_no_techada,HLOOKUP($B48,Inmueble,2,FALSE),FALSE))*(1+$S48)*(1+$T48),VLOOKUP('Factores e Hitos'!$B$85,Redondear_Multiplo,HLOOKUP($B48,Inmueble,2,FALSE),FALSE))</f>
        <v>363200</v>
      </c>
      <c r="AE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Hitos'!$B$87,Area_no_techada,HLOOKUP($B48,Inmueble,2,FALSE),FALSE))*(1+$S48)*(1+$T48)*(1+$U48),VLOOKUP('Factores e Hitos'!$B$85,Redondear_Multiplo,HLOOKUP($B48,Inmueble,2,FALSE),FALSE))</f>
        <v>374100</v>
      </c>
      <c r="AF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Hitos'!$B$87,Area_no_techada,HLOOKUP($B48,Inmueble,2,FALSE),FALSE))*(1+$S48)*(1+$T48)*(1+$U48)*(1+$V48),VLOOKUP('Factores e Hitos'!$B$85,Redondear_Multiplo,HLOOKUP($B48,Inmueble,2,FALSE),FALSE))</f>
        <v>383400</v>
      </c>
      <c r="AG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Hitos'!$B$87,Area_no_techada,HLOOKUP($B48,Inmueble,2,FALSE),FALSE))*(1+$S48)*(1+$T48)*(1+$U48)*(1+$V48)*(1+$W48),VLOOKUP('Factores e Hitos'!$B$85,Redondear_Multiplo,HLOOKUP($B48,Inmueble,2,FALSE),FALSE))</f>
        <v>393000</v>
      </c>
      <c r="AH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Hitos'!$B$87,Area_no_techada,HLOOKUP($B48,Inmueble,2,FALSE),FALSE))*(1+$S48)*(1+$T48)*(1+$U48)*(1+$V48)*(1+$W48)*(1+$X48),VLOOKUP('Factores e Hitos'!$B$85,Redondear_Multiplo,HLOOKUP($B48,Inmueble,2,FALSE),FALSE))</f>
        <v>402800</v>
      </c>
      <c r="AI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Hitos'!$B$87,Area_no_techada,HLOOKUP($B48,Inmueble,2,FALSE),FALSE))*(1+$S48)*(1+$T48)*(1+$U48)*(1+$V48)*(1+$W48)*(1+$X48)*(1+$Y48),VLOOKUP('Factores e Hitos'!$B$85,Redondear_Multiplo,HLOOKUP($B48,Inmueble,2,FALSE),FALSE))</f>
        <v>412900</v>
      </c>
      <c r="AJ48" s="26">
        <f>MROUND(VLOOKUP('Factores e Hitos'!$B$7,Precio_Base,HLOOKUP($B48,Inmueble,2,FALSE),FALSE)*(1+$M48)*(1+$N48)*(1+$O48)*(1+$P48)*(1+$Q48)*($J48+$K48*VLOOKUP('Factores e Hitos'!$B$87,Area_no_techada,HLOOKUP($B48,Inmueble,2,FALSE),FALSE))*(1+$S48)*(1+$T48)*(1+$U48)*(1+$V48)*(1+$W48)*(1+$X48)*(1+$Y48)*(1+$Z48),VLOOKUP('Factores e Hitos'!$B$85,Redondear_Multiplo,HLOOKUP($B48,Inmueble,2,FALSE),FALSE))</f>
        <v>423200</v>
      </c>
      <c r="AK48" s="25"/>
      <c r="AL48" s="16" t="str">
        <f t="shared" si="17"/>
        <v>Disponible</v>
      </c>
      <c r="AM48" s="16"/>
      <c r="AN48" s="518"/>
      <c r="AO48" s="25"/>
      <c r="AP48" s="26">
        <f>$AD$48</f>
        <v>363200</v>
      </c>
      <c r="AQ48" s="33">
        <f t="shared" si="18"/>
        <v>6707.2945521698985</v>
      </c>
      <c r="AR48" s="25"/>
      <c r="AS48" s="26">
        <f>+AB48/($J48+$K48*VLOOKUP('Factores e Hitos'!$B$87,Area_no_techada,HLOOKUP($B48,Inmueble,2,FALSE),FALSE))</f>
        <v>6352.7239150507849</v>
      </c>
      <c r="AT48" s="26">
        <f>+AC48/($J48+$K48*VLOOKUP('Factores e Hitos'!$B$87,Area_no_techada,HLOOKUP($B48,Inmueble,2,FALSE),FALSE))</f>
        <v>6511.5420129270542</v>
      </c>
      <c r="AU48" s="26">
        <f>+AD48/($J48+$K48*VLOOKUP('Factores e Hitos'!$B$87,Area_no_techada,HLOOKUP($B48,Inmueble,2,FALSE),FALSE))</f>
        <v>6707.2945521698985</v>
      </c>
      <c r="AV48" s="26">
        <f>+AE48/($J48+$K48*VLOOKUP('Factores e Hitos'!$B$87,Area_no_techada,HLOOKUP($B48,Inmueble,2,FALSE),FALSE))</f>
        <v>6908.5872576177289</v>
      </c>
      <c r="AW48" s="26">
        <f>+AF48/($J48+$K48*VLOOKUP('Factores e Hitos'!$B$87,Area_no_techada,HLOOKUP($B48,Inmueble,2,FALSE),FALSE))</f>
        <v>7080.3324099722995</v>
      </c>
      <c r="AX48" s="26">
        <f>+AG48/($J48+$K48*VLOOKUP('Factores e Hitos'!$B$87,Area_no_techada,HLOOKUP($B48,Inmueble,2,FALSE),FALSE))</f>
        <v>7257.6177285318563</v>
      </c>
      <c r="AY48" s="26">
        <f>+AH48/($J48+$K48*VLOOKUP('Factores e Hitos'!$B$87,Area_no_techada,HLOOKUP($B48,Inmueble,2,FALSE),FALSE))</f>
        <v>7438.5964912280706</v>
      </c>
      <c r="AZ48" s="26">
        <f>+AI48/($J48+$K48*VLOOKUP('Factores e Hitos'!$B$87,Area_no_techada,HLOOKUP($B48,Inmueble,2,FALSE),FALSE))</f>
        <v>7625.1154201292711</v>
      </c>
      <c r="BA48" s="26">
        <f>+AJ48/($J48+$K48*VLOOKUP('Factores e Hitos'!$B$87,Area_no_techada,HLOOKUP($B48,Inmueble,2,FALSE),FALSE))</f>
        <v>7815.3277931671282</v>
      </c>
      <c r="BB48" s="17" t="str">
        <f>_xlfn.XLOOKUP(C48,Hoja7!J:J,Hoja7!Q:Q,"N/H",0)</f>
        <v>Disponible</v>
      </c>
      <c r="BC48" s="17" t="b">
        <f t="shared" si="8"/>
        <v>1</v>
      </c>
    </row>
    <row r="49" spans="1:55" s="17" customFormat="1">
      <c r="A49" s="17" t="s">
        <v>161</v>
      </c>
      <c r="B49" s="21" t="s">
        <v>2</v>
      </c>
      <c r="C49" s="21" t="s">
        <v>515</v>
      </c>
      <c r="D49" s="21">
        <v>603</v>
      </c>
      <c r="E49" s="426" t="s">
        <v>24</v>
      </c>
      <c r="F49" s="426" t="s">
        <v>29</v>
      </c>
      <c r="G49" s="21" t="s">
        <v>49</v>
      </c>
      <c r="H49" s="426" t="s">
        <v>52</v>
      </c>
      <c r="I49" s="21">
        <v>6</v>
      </c>
      <c r="J49" s="298">
        <v>52.57</v>
      </c>
      <c r="K49" s="298"/>
      <c r="M49" s="24">
        <f t="shared" si="12"/>
        <v>0</v>
      </c>
      <c r="N49" s="24">
        <f t="shared" si="13"/>
        <v>0.02</v>
      </c>
      <c r="O49" s="24">
        <f t="shared" si="14"/>
        <v>0</v>
      </c>
      <c r="P49" s="24">
        <f t="shared" si="15"/>
        <v>0</v>
      </c>
      <c r="Q49" s="24">
        <f t="shared" si="16"/>
        <v>8.5714285714285736E-3</v>
      </c>
      <c r="R49" s="25"/>
      <c r="S49" s="24">
        <f t="shared" si="19"/>
        <v>2.5000000000000001E-2</v>
      </c>
      <c r="T49" s="24">
        <f t="shared" si="19"/>
        <v>0.03</v>
      </c>
      <c r="U49" s="24">
        <f t="shared" si="19"/>
        <v>0.03</v>
      </c>
      <c r="V49" s="24">
        <f t="shared" si="19"/>
        <v>2.5000000000000001E-2</v>
      </c>
      <c r="W49" s="24">
        <f t="shared" si="19"/>
        <v>2.5000000000000001E-2</v>
      </c>
      <c r="X49" s="24">
        <f t="shared" si="19"/>
        <v>2.5000000000000001E-2</v>
      </c>
      <c r="Y49" s="24">
        <f t="shared" si="19"/>
        <v>2.5000000000000001E-2</v>
      </c>
      <c r="Z49" s="24">
        <f t="shared" si="19"/>
        <v>2.5000000000000001E-2</v>
      </c>
      <c r="AA49" s="25"/>
      <c r="AB49" s="26">
        <f>MROUND(VLOOKUP('Factores e Hitos'!$B$7,Precio_Base,HLOOKUP($B49,Inmueble,2,FALSE),FALSE)*(1+$M49)*(1+$N49)*(1+$O49)*(1+$P49)*(1+$Q49)*($J49+$K49*VLOOKUP('Factores e Hitos'!$B$87,Area_no_techada,HLOOKUP($B49,Inmueble,2,FALSE),FALSE)),VLOOKUP('Factores e Hitos'!$B$85,Redondear_Multiplo,HLOOKUP($B49,Inmueble,2,FALSE),FALSE))</f>
        <v>340600</v>
      </c>
      <c r="AC49" s="26">
        <f>MROUND(VLOOKUP('Factores e Hitos'!$B$7,Precio_Base,HLOOKUP($B49,Inmueble,2,FALSE),FALSE)*(1+$M49)*(1+$N49)*(1+$O49)*(1+$P49)*(1+$Q49)*($J49+$K49*VLOOKUP('Factores e Hitos'!$B$87,Area_no_techada,HLOOKUP($B49,Inmueble,2,FALSE),FALSE))*(1+$S49),VLOOKUP('Factores e Hitos'!$B$85,Redondear_Multiplo,HLOOKUP($B49,Inmueble,2,FALSE),FALSE))</f>
        <v>349100</v>
      </c>
      <c r="AD49" s="26">
        <f>MROUND(VLOOKUP('Factores e Hitos'!$B$7,Precio_Base,HLOOKUP($B49,Inmueble,2,FALSE),FALSE)*(1+$M49)*(1+$N49)*(1+$O49)*(1+$P49)*(1+$Q49)*($J49+$K49*VLOOKUP('Factores e Hitos'!$B$87,Area_no_techada,HLOOKUP($B49,Inmueble,2,FALSE),FALSE))*(1+$S49)*(1+$T49),VLOOKUP('Factores e Hitos'!$B$85,Redondear_Multiplo,HLOOKUP($B49,Inmueble,2,FALSE),FALSE))</f>
        <v>359600</v>
      </c>
      <c r="AE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Hitos'!$B$87,Area_no_techada,HLOOKUP($B49,Inmueble,2,FALSE),FALSE))*(1+$S49)*(1+$T49)*(1+$U49),VLOOKUP('Factores e Hitos'!$B$85,Redondear_Multiplo,HLOOKUP($B49,Inmueble,2,FALSE),FALSE))</f>
        <v>370400</v>
      </c>
      <c r="AF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Hitos'!$B$87,Area_no_techada,HLOOKUP($B49,Inmueble,2,FALSE),FALSE))*(1+$S49)*(1+$T49)*(1+$U49)*(1+$V49),VLOOKUP('Factores e Hitos'!$B$85,Redondear_Multiplo,HLOOKUP($B49,Inmueble,2,FALSE),FALSE))</f>
        <v>379700</v>
      </c>
      <c r="AG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Hitos'!$B$87,Area_no_techada,HLOOKUP($B49,Inmueble,2,FALSE),FALSE))*(1+$S49)*(1+$T49)*(1+$U49)*(1+$V49)*(1+$W49),VLOOKUP('Factores e Hitos'!$B$85,Redondear_Multiplo,HLOOKUP($B49,Inmueble,2,FALSE),FALSE))</f>
        <v>389200</v>
      </c>
      <c r="AH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Hitos'!$B$87,Area_no_techada,HLOOKUP($B49,Inmueble,2,FALSE),FALSE))*(1+$S49)*(1+$T49)*(1+$U49)*(1+$V49)*(1+$W49)*(1+$X49),VLOOKUP('Factores e Hitos'!$B$85,Redondear_Multiplo,HLOOKUP($B49,Inmueble,2,FALSE),FALSE))</f>
        <v>398900</v>
      </c>
      <c r="AI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Hitos'!$B$87,Area_no_techada,HLOOKUP($B49,Inmueble,2,FALSE),FALSE))*(1+$S49)*(1+$T49)*(1+$U49)*(1+$V49)*(1+$W49)*(1+$X49)*(1+$Y49),VLOOKUP('Factores e Hitos'!$B$85,Redondear_Multiplo,HLOOKUP($B49,Inmueble,2,FALSE),FALSE))</f>
        <v>408900</v>
      </c>
      <c r="AJ49" s="26">
        <f>MROUND(VLOOKUP('Factores e Hitos'!$B$7,Precio_Base,HLOOKUP($B49,Inmueble,2,FALSE),FALSE)*(1+$M49)*(1+$N49)*(1+$O49)*(1+$P49)*(1+$Q49)*($J49+$K49*VLOOKUP('Factores e Hitos'!$B$87,Area_no_techada,HLOOKUP($B49,Inmueble,2,FALSE),FALSE))*(1+$S49)*(1+$T49)*(1+$U49)*(1+$V49)*(1+$W49)*(1+$X49)*(1+$Y49)*(1+$Z49),VLOOKUP('Factores e Hitos'!$B$85,Redondear_Multiplo,HLOOKUP($B49,Inmueble,2,FALSE),FALSE))</f>
        <v>419100</v>
      </c>
      <c r="AK49" s="25"/>
      <c r="AL49" s="16" t="str">
        <f t="shared" si="17"/>
        <v>Disponible</v>
      </c>
      <c r="AM49" s="16"/>
      <c r="AN49" s="518"/>
      <c r="AO49" s="25"/>
      <c r="AP49" s="26">
        <f>$AD$49</f>
        <v>359600</v>
      </c>
      <c r="AQ49" s="33">
        <f t="shared" si="18"/>
        <v>6840.4032718280387</v>
      </c>
      <c r="AR49" s="25"/>
      <c r="AS49" s="26">
        <f>+AB49/($J49+$K49*VLOOKUP('Factores e Hitos'!$B$87,Area_no_techada,HLOOKUP($B49,Inmueble,2,FALSE),FALSE))</f>
        <v>6478.9804070762793</v>
      </c>
      <c r="AT49" s="26">
        <f>+AC49/($J49+$K49*VLOOKUP('Factores e Hitos'!$B$87,Area_no_techada,HLOOKUP($B49,Inmueble,2,FALSE),FALSE))</f>
        <v>6640.6695834125931</v>
      </c>
      <c r="AU49" s="26">
        <f>+AD49/($J49+$K49*VLOOKUP('Factores e Hitos'!$B$87,Area_no_techada,HLOOKUP($B49,Inmueble,2,FALSE),FALSE))</f>
        <v>6840.4032718280387</v>
      </c>
      <c r="AV49" s="26">
        <f>+AE49/($J49+$K49*VLOOKUP('Factores e Hitos'!$B$87,Area_no_techada,HLOOKUP($B49,Inmueble,2,FALSE),FALSE))</f>
        <v>7045.8436370553545</v>
      </c>
      <c r="AW49" s="26">
        <f>+AF49/($J49+$K49*VLOOKUP('Factores e Hitos'!$B$87,Area_no_techada,HLOOKUP($B49,Inmueble,2,FALSE),FALSE))</f>
        <v>7222.750618223321</v>
      </c>
      <c r="AX49" s="26">
        <f>+AG49/($J49+$K49*VLOOKUP('Factores e Hitos'!$B$87,Area_no_techada,HLOOKUP($B49,Inmueble,2,FALSE),FALSE))</f>
        <v>7403.4620505992007</v>
      </c>
      <c r="AY49" s="26">
        <f>+AH49/($J49+$K49*VLOOKUP('Factores e Hitos'!$B$87,Area_no_techada,HLOOKUP($B49,Inmueble,2,FALSE),FALSE))</f>
        <v>7587.9779341829944</v>
      </c>
      <c r="AZ49" s="26">
        <f>+AI49/($J49+$K49*VLOOKUP('Factores e Hitos'!$B$87,Area_no_techada,HLOOKUP($B49,Inmueble,2,FALSE),FALSE))</f>
        <v>7778.2004945786566</v>
      </c>
      <c r="BA49" s="26">
        <f>+AJ49/($J49+$K49*VLOOKUP('Factores e Hitos'!$B$87,Area_no_techada,HLOOKUP($B49,Inmueble,2,FALSE),FALSE))</f>
        <v>7972.2275061822329</v>
      </c>
      <c r="BB49" s="17" t="str">
        <f>_xlfn.XLOOKUP(C49,Hoja7!J:J,Hoja7!Q:Q,"N/H",0)</f>
        <v>Disponible</v>
      </c>
      <c r="BC49" s="17" t="b">
        <f t="shared" si="8"/>
        <v>1</v>
      </c>
    </row>
    <row r="50" spans="1:55" s="17" customFormat="1">
      <c r="A50" s="17" t="s">
        <v>161</v>
      </c>
      <c r="B50" s="21" t="s">
        <v>2</v>
      </c>
      <c r="C50" s="21" t="s">
        <v>516</v>
      </c>
      <c r="D50" s="21">
        <v>604</v>
      </c>
      <c r="E50" s="524" t="s">
        <v>24</v>
      </c>
      <c r="F50" s="426" t="s">
        <v>30</v>
      </c>
      <c r="G50" s="21" t="s">
        <v>49</v>
      </c>
      <c r="H50" s="426" t="s">
        <v>52</v>
      </c>
      <c r="I50" s="21">
        <v>6</v>
      </c>
      <c r="J50" s="298">
        <v>60.03</v>
      </c>
      <c r="K50" s="298"/>
      <c r="M50" s="24">
        <f t="shared" si="12"/>
        <v>0</v>
      </c>
      <c r="N50" s="24">
        <f t="shared" si="13"/>
        <v>-0.02</v>
      </c>
      <c r="O50" s="24">
        <f t="shared" si="14"/>
        <v>0</v>
      </c>
      <c r="P50" s="24">
        <f t="shared" si="15"/>
        <v>0</v>
      </c>
      <c r="Q50" s="24">
        <f t="shared" si="16"/>
        <v>8.5714285714285736E-3</v>
      </c>
      <c r="R50" s="25"/>
      <c r="S50" s="24">
        <f t="shared" si="19"/>
        <v>2.5000000000000001E-2</v>
      </c>
      <c r="T50" s="24">
        <f t="shared" si="19"/>
        <v>0.03</v>
      </c>
      <c r="U50" s="24">
        <f t="shared" si="19"/>
        <v>0.03</v>
      </c>
      <c r="V50" s="24">
        <f t="shared" si="19"/>
        <v>2.5000000000000001E-2</v>
      </c>
      <c r="W50" s="24">
        <f t="shared" si="19"/>
        <v>2.5000000000000001E-2</v>
      </c>
      <c r="X50" s="24">
        <f t="shared" si="19"/>
        <v>2.5000000000000001E-2</v>
      </c>
      <c r="Y50" s="24">
        <f t="shared" si="19"/>
        <v>2.5000000000000001E-2</v>
      </c>
      <c r="Z50" s="24">
        <f t="shared" si="19"/>
        <v>2.5000000000000001E-2</v>
      </c>
      <c r="AA50" s="25"/>
      <c r="AB50" s="26">
        <f>MROUND(VLOOKUP('Factores e Hitos'!$B$7,Precio_Base,HLOOKUP($B50,Inmueble,2,FALSE),FALSE)*(1+$M50)*(1+$N50)*(1+$O50)*(1+$P50)*(1+$Q50)*($J50+$K50*VLOOKUP('Factores e Hitos'!$B$87,Area_no_techada,HLOOKUP($B50,Inmueble,2,FALSE),FALSE)),VLOOKUP('Factores e Hitos'!$B$85,Redondear_Multiplo,HLOOKUP($B50,Inmueble,2,FALSE),FALSE))</f>
        <v>373700</v>
      </c>
      <c r="AC50" s="26">
        <f>MROUND(VLOOKUP('Factores e Hitos'!$B$7,Precio_Base,HLOOKUP($B50,Inmueble,2,FALSE),FALSE)*(1+$M50)*(1+$N50)*(1+$O50)*(1+$P50)*(1+$Q50)*($J50+$K50*VLOOKUP('Factores e Hitos'!$B$87,Area_no_techada,HLOOKUP($B50,Inmueble,2,FALSE),FALSE))*(1+$S50),VLOOKUP('Factores e Hitos'!$B$85,Redondear_Multiplo,HLOOKUP($B50,Inmueble,2,FALSE),FALSE))</f>
        <v>383100</v>
      </c>
      <c r="AD50" s="26">
        <f>MROUND(VLOOKUP('Factores e Hitos'!$B$7,Precio_Base,HLOOKUP($B50,Inmueble,2,FALSE),FALSE)*(1+$M50)*(1+$N50)*(1+$O50)*(1+$P50)*(1+$Q50)*($J50+$K50*VLOOKUP('Factores e Hitos'!$B$87,Area_no_techada,HLOOKUP($B50,Inmueble,2,FALSE),FALSE))*(1+$S50)*(1+$T50),VLOOKUP('Factores e Hitos'!$B$85,Redondear_Multiplo,HLOOKUP($B50,Inmueble,2,FALSE),FALSE))</f>
        <v>394500</v>
      </c>
      <c r="AE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Hitos'!$B$87,Area_no_techada,HLOOKUP($B50,Inmueble,2,FALSE),FALSE))*(1+$S50)*(1+$T50)*(1+$U50),VLOOKUP('Factores e Hitos'!$B$85,Redondear_Multiplo,HLOOKUP($B50,Inmueble,2,FALSE),FALSE))</f>
        <v>406400</v>
      </c>
      <c r="AF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Hitos'!$B$87,Area_no_techada,HLOOKUP($B50,Inmueble,2,FALSE),FALSE))*(1+$S50)*(1+$T50)*(1+$U50)*(1+$V50),VLOOKUP('Factores e Hitos'!$B$85,Redondear_Multiplo,HLOOKUP($B50,Inmueble,2,FALSE),FALSE))</f>
        <v>416500</v>
      </c>
      <c r="AG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Hitos'!$B$87,Area_no_techada,HLOOKUP($B50,Inmueble,2,FALSE),FALSE))*(1+$S50)*(1+$T50)*(1+$U50)*(1+$V50)*(1+$W50),VLOOKUP('Factores e Hitos'!$B$85,Redondear_Multiplo,HLOOKUP($B50,Inmueble,2,FALSE),FALSE))</f>
        <v>427000</v>
      </c>
      <c r="AH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Hitos'!$B$87,Area_no_techada,HLOOKUP($B50,Inmueble,2,FALSE),FALSE))*(1+$S50)*(1+$T50)*(1+$U50)*(1+$V50)*(1+$W50)*(1+$X50),VLOOKUP('Factores e Hitos'!$B$85,Redondear_Multiplo,HLOOKUP($B50,Inmueble,2,FALSE),FALSE))</f>
        <v>437600</v>
      </c>
      <c r="AI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Hitos'!$B$87,Area_no_techada,HLOOKUP($B50,Inmueble,2,FALSE),FALSE))*(1+$S50)*(1+$T50)*(1+$U50)*(1+$V50)*(1+$W50)*(1+$X50)*(1+$Y50),VLOOKUP('Factores e Hitos'!$B$85,Redondear_Multiplo,HLOOKUP($B50,Inmueble,2,FALSE),FALSE))</f>
        <v>448600</v>
      </c>
      <c r="AJ50" s="26">
        <f>MROUND(VLOOKUP('Factores e Hitos'!$B$7,Precio_Base,HLOOKUP($B50,Inmueble,2,FALSE),FALSE)*(1+$M50)*(1+$N50)*(1+$O50)*(1+$P50)*(1+$Q50)*($J50+$K50*VLOOKUP('Factores e Hitos'!$B$87,Area_no_techada,HLOOKUP($B50,Inmueble,2,FALSE),FALSE))*(1+$S50)*(1+$T50)*(1+$U50)*(1+$V50)*(1+$W50)*(1+$X50)*(1+$Y50)*(1+$Z50),VLOOKUP('Factores e Hitos'!$B$85,Redondear_Multiplo,HLOOKUP($B50,Inmueble,2,FALSE),FALSE))</f>
        <v>459800</v>
      </c>
      <c r="AK50" s="25"/>
      <c r="AL50" s="16" t="str">
        <f t="shared" si="17"/>
        <v>Disponible</v>
      </c>
      <c r="AM50" s="16"/>
      <c r="AN50" s="518"/>
      <c r="AO50" s="25"/>
      <c r="AP50" s="26">
        <f>$AE$50</f>
        <v>406400</v>
      </c>
      <c r="AQ50" s="33">
        <f t="shared" si="18"/>
        <v>6769.9483591537564</v>
      </c>
      <c r="AR50" s="25"/>
      <c r="AS50" s="26">
        <f>+AB50/($J50+$K50*VLOOKUP('Factores e Hitos'!$B$87,Area_no_techada,HLOOKUP($B50,Inmueble,2,FALSE),FALSE))</f>
        <v>6225.220722971847</v>
      </c>
      <c r="AT50" s="26">
        <f>+AC50/($J50+$K50*VLOOKUP('Factores e Hitos'!$B$87,Area_no_techada,HLOOKUP($B50,Inmueble,2,FALSE),FALSE))</f>
        <v>6381.8090954522741</v>
      </c>
      <c r="AU50" s="26">
        <f>+AD50/($J50+$K50*VLOOKUP('Factores e Hitos'!$B$87,Area_no_techada,HLOOKUP($B50,Inmueble,2,FALSE),FALSE))</f>
        <v>6571.7141429285357</v>
      </c>
      <c r="AV50" s="26">
        <f>+AE50/($J50+$K50*VLOOKUP('Factores e Hitos'!$B$87,Area_no_techada,HLOOKUP($B50,Inmueble,2,FALSE),FALSE))</f>
        <v>6769.9483591537564</v>
      </c>
      <c r="AW50" s="26">
        <f>+AF50/($J50+$K50*VLOOKUP('Factores e Hitos'!$B$87,Area_no_techada,HLOOKUP($B50,Inmueble,2,FALSE),FALSE))</f>
        <v>6938.1975678827248</v>
      </c>
      <c r="AX50" s="26">
        <f>+AG50/($J50+$K50*VLOOKUP('Factores e Hitos'!$B$87,Area_no_techada,HLOOKUP($B50,Inmueble,2,FALSE),FALSE))</f>
        <v>7113.1101116108612</v>
      </c>
      <c r="AY50" s="26">
        <f>+AH50/($J50+$K50*VLOOKUP('Factores e Hitos'!$B$87,Area_no_techada,HLOOKUP($B50,Inmueble,2,FALSE),FALSE))</f>
        <v>7289.6884890887886</v>
      </c>
      <c r="AZ50" s="26">
        <f>+AI50/($J50+$K50*VLOOKUP('Factores e Hitos'!$B$87,Area_no_techada,HLOOKUP($B50,Inmueble,2,FALSE),FALSE))</f>
        <v>7472.9302015658832</v>
      </c>
      <c r="BA50" s="26">
        <f>+AJ50/($J50+$K50*VLOOKUP('Factores e Hitos'!$B$87,Area_no_techada,HLOOKUP($B50,Inmueble,2,FALSE),FALSE))</f>
        <v>7659.5035815425617</v>
      </c>
      <c r="BB50" s="17" t="str">
        <f>_xlfn.XLOOKUP(C50,Hoja7!J:J,Hoja7!Q:Q,"N/H",0)</f>
        <v>Disponible</v>
      </c>
      <c r="BC50" s="17" t="b">
        <f t="shared" si="8"/>
        <v>1</v>
      </c>
    </row>
    <row r="51" spans="1:55" s="17" customFormat="1">
      <c r="A51" s="17" t="s">
        <v>161</v>
      </c>
      <c r="B51" s="21" t="s">
        <v>2</v>
      </c>
      <c r="C51" s="21" t="s">
        <v>517</v>
      </c>
      <c r="D51" s="21">
        <v>605</v>
      </c>
      <c r="E51" s="524" t="s">
        <v>25</v>
      </c>
      <c r="F51" s="426" t="s">
        <v>31</v>
      </c>
      <c r="G51" s="21" t="s">
        <v>49</v>
      </c>
      <c r="H51" s="426" t="s">
        <v>53</v>
      </c>
      <c r="I51" s="21">
        <v>6</v>
      </c>
      <c r="J51" s="298">
        <v>69.319999999999993</v>
      </c>
      <c r="K51" s="298"/>
      <c r="M51" s="24">
        <f t="shared" si="12"/>
        <v>-0.01</v>
      </c>
      <c r="N51" s="24">
        <f t="shared" si="13"/>
        <v>0.02</v>
      </c>
      <c r="O51" s="24">
        <f t="shared" si="14"/>
        <v>0</v>
      </c>
      <c r="P51" s="24">
        <f t="shared" si="15"/>
        <v>0.02</v>
      </c>
      <c r="Q51" s="24">
        <f t="shared" si="16"/>
        <v>8.5714285714285736E-3</v>
      </c>
      <c r="R51" s="25"/>
      <c r="S51" s="24">
        <f t="shared" si="19"/>
        <v>2.5000000000000001E-2</v>
      </c>
      <c r="T51" s="24">
        <f t="shared" si="19"/>
        <v>0.03</v>
      </c>
      <c r="U51" s="24">
        <f t="shared" si="19"/>
        <v>0.03</v>
      </c>
      <c r="V51" s="24">
        <f t="shared" si="19"/>
        <v>2.5000000000000001E-2</v>
      </c>
      <c r="W51" s="24">
        <f t="shared" si="19"/>
        <v>2.5000000000000001E-2</v>
      </c>
      <c r="X51" s="24">
        <f t="shared" si="19"/>
        <v>2.5000000000000001E-2</v>
      </c>
      <c r="Y51" s="24">
        <f t="shared" si="19"/>
        <v>2.5000000000000001E-2</v>
      </c>
      <c r="Z51" s="24">
        <f t="shared" si="19"/>
        <v>2.5000000000000001E-2</v>
      </c>
      <c r="AA51" s="25"/>
      <c r="AB51" s="26">
        <f>MROUND(VLOOKUP('Factores e Hitos'!$B$7,Precio_Base,HLOOKUP($B51,Inmueble,2,FALSE),FALSE)*(1+$M51)*(1+$N51)*(1+$O51)*(1+$P51)*(1+$Q51)*($J51+$K51*VLOOKUP('Factores e Hitos'!$B$87,Area_no_techada,HLOOKUP($B51,Inmueble,2,FALSE),FALSE)),VLOOKUP('Factores e Hitos'!$B$85,Redondear_Multiplo,HLOOKUP($B51,Inmueble,2,FALSE),FALSE))</f>
        <v>453600</v>
      </c>
      <c r="AC51" s="26">
        <f>MROUND(VLOOKUP('Factores e Hitos'!$B$7,Precio_Base,HLOOKUP($B51,Inmueble,2,FALSE),FALSE)*(1+$M51)*(1+$N51)*(1+$O51)*(1+$P51)*(1+$Q51)*($J51+$K51*VLOOKUP('Factores e Hitos'!$B$87,Area_no_techada,HLOOKUP($B51,Inmueble,2,FALSE),FALSE))*(1+$S51),VLOOKUP('Factores e Hitos'!$B$85,Redondear_Multiplo,HLOOKUP($B51,Inmueble,2,FALSE),FALSE))</f>
        <v>464900</v>
      </c>
      <c r="AD51" s="26">
        <f>MROUND(VLOOKUP('Factores e Hitos'!$B$7,Precio_Base,HLOOKUP($B51,Inmueble,2,FALSE),FALSE)*(1+$M51)*(1+$N51)*(1+$O51)*(1+$P51)*(1+$Q51)*($J51+$K51*VLOOKUP('Factores e Hitos'!$B$87,Area_no_techada,HLOOKUP($B51,Inmueble,2,FALSE),FALSE))*(1+$S51)*(1+$T51),VLOOKUP('Factores e Hitos'!$B$85,Redondear_Multiplo,HLOOKUP($B51,Inmueble,2,FALSE),FALSE))</f>
        <v>478800</v>
      </c>
      <c r="AE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Hitos'!$B$87,Area_no_techada,HLOOKUP($B51,Inmueble,2,FALSE),FALSE))*(1+$S51)*(1+$T51)*(1+$U51),VLOOKUP('Factores e Hitos'!$B$85,Redondear_Multiplo,HLOOKUP($B51,Inmueble,2,FALSE),FALSE))</f>
        <v>493200</v>
      </c>
      <c r="AF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Hitos'!$B$87,Area_no_techada,HLOOKUP($B51,Inmueble,2,FALSE),FALSE))*(1+$S51)*(1+$T51)*(1+$U51)*(1+$V51),VLOOKUP('Factores e Hitos'!$B$85,Redondear_Multiplo,HLOOKUP($B51,Inmueble,2,FALSE),FALSE))</f>
        <v>505500</v>
      </c>
      <c r="AG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Hitos'!$B$87,Area_no_techada,HLOOKUP($B51,Inmueble,2,FALSE),FALSE))*(1+$S51)*(1+$T51)*(1+$U51)*(1+$V51)*(1+$W51),VLOOKUP('Factores e Hitos'!$B$85,Redondear_Multiplo,HLOOKUP($B51,Inmueble,2,FALSE),FALSE))</f>
        <v>518200</v>
      </c>
      <c r="AH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Hitos'!$B$87,Area_no_techada,HLOOKUP($B51,Inmueble,2,FALSE),FALSE))*(1+$S51)*(1+$T51)*(1+$U51)*(1+$V51)*(1+$W51)*(1+$X51),VLOOKUP('Factores e Hitos'!$B$85,Redondear_Multiplo,HLOOKUP($B51,Inmueble,2,FALSE),FALSE))</f>
        <v>531100</v>
      </c>
      <c r="AI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Hitos'!$B$87,Area_no_techada,HLOOKUP($B51,Inmueble,2,FALSE),FALSE))*(1+$S51)*(1+$T51)*(1+$U51)*(1+$V51)*(1+$W51)*(1+$X51)*(1+$Y51),VLOOKUP('Factores e Hitos'!$B$85,Redondear_Multiplo,HLOOKUP($B51,Inmueble,2,FALSE),FALSE))</f>
        <v>544400</v>
      </c>
      <c r="AJ51" s="26">
        <f>MROUND(VLOOKUP('Factores e Hitos'!$B$7,Precio_Base,HLOOKUP($B51,Inmueble,2,FALSE),FALSE)*(1+$M51)*(1+$N51)*(1+$O51)*(1+$P51)*(1+$Q51)*($J51+$K51*VLOOKUP('Factores e Hitos'!$B$87,Area_no_techada,HLOOKUP($B51,Inmueble,2,FALSE),FALSE))*(1+$S51)*(1+$T51)*(1+$U51)*(1+$V51)*(1+$W51)*(1+$X51)*(1+$Y51)*(1+$Z51),VLOOKUP('Factores e Hitos'!$B$85,Redondear_Multiplo,HLOOKUP($B51,Inmueble,2,FALSE),FALSE))</f>
        <v>558000</v>
      </c>
      <c r="AK51" s="25"/>
      <c r="AL51" s="16" t="str">
        <f t="shared" si="17"/>
        <v>Disponible</v>
      </c>
      <c r="AM51" s="16"/>
      <c r="AN51" s="518"/>
      <c r="AO51" s="25"/>
      <c r="AP51" s="26">
        <f>$AE$51</f>
        <v>493200</v>
      </c>
      <c r="AQ51" s="33">
        <f t="shared" si="18"/>
        <v>7114.8297749567228</v>
      </c>
      <c r="AR51" s="25"/>
      <c r="AS51" s="26">
        <f>+AB51/($J51+$K51*VLOOKUP('Factores e Hitos'!$B$87,Area_no_techada,HLOOKUP($B51,Inmueble,2,FALSE),FALSE))</f>
        <v>6543.5660703981539</v>
      </c>
      <c r="AT51" s="26">
        <f>+AC51/($J51+$K51*VLOOKUP('Factores e Hitos'!$B$87,Area_no_techada,HLOOKUP($B51,Inmueble,2,FALSE),FALSE))</f>
        <v>6706.5781881130997</v>
      </c>
      <c r="AU51" s="26">
        <f>+AD51/($J51+$K51*VLOOKUP('Factores e Hitos'!$B$87,Area_no_techada,HLOOKUP($B51,Inmueble,2,FALSE),FALSE))</f>
        <v>6907.0975187536069</v>
      </c>
      <c r="AV51" s="26">
        <f>+AE51/($J51+$K51*VLOOKUP('Factores e Hitos'!$B$87,Area_no_techada,HLOOKUP($B51,Inmueble,2,FALSE),FALSE))</f>
        <v>7114.8297749567228</v>
      </c>
      <c r="AW51" s="26">
        <f>+AF51/($J51+$K51*VLOOKUP('Factores e Hitos'!$B$87,Area_no_techada,HLOOKUP($B51,Inmueble,2,FALSE),FALSE))</f>
        <v>7292.267743796885</v>
      </c>
      <c r="AX51" s="26">
        <f>+AG51/($J51+$K51*VLOOKUP('Factores e Hitos'!$B$87,Area_no_techada,HLOOKUP($B51,Inmueble,2,FALSE),FALSE))</f>
        <v>7475.4760530871326</v>
      </c>
      <c r="AY51" s="26">
        <f>+AH51/($J51+$K51*VLOOKUP('Factores e Hitos'!$B$87,Area_no_techada,HLOOKUP($B51,Inmueble,2,FALSE),FALSE))</f>
        <v>7661.5695326024243</v>
      </c>
      <c r="AZ51" s="26">
        <f>+AI51/($J51+$K51*VLOOKUP('Factores e Hitos'!$B$87,Area_no_techada,HLOOKUP($B51,Inmueble,2,FALSE),FALSE))</f>
        <v>7853.4333525678021</v>
      </c>
      <c r="BA51" s="26">
        <f>+AJ51/($J51+$K51*VLOOKUP('Factores e Hitos'!$B$87,Area_no_techada,HLOOKUP($B51,Inmueble,2,FALSE),FALSE))</f>
        <v>8049.6249278707455</v>
      </c>
      <c r="BB51" s="17" t="str">
        <f>_xlfn.XLOOKUP(C51,Hoja7!J:J,Hoja7!Q:Q,"N/H",0)</f>
        <v>Disponible</v>
      </c>
      <c r="BC51" s="17" t="b">
        <f t="shared" si="8"/>
        <v>1</v>
      </c>
    </row>
    <row r="52" spans="1:55" s="17" customFormat="1">
      <c r="A52" s="17" t="s">
        <v>161</v>
      </c>
      <c r="B52" s="21" t="s">
        <v>2</v>
      </c>
      <c r="C52" s="21" t="s">
        <v>518</v>
      </c>
      <c r="D52" s="21">
        <v>606</v>
      </c>
      <c r="E52" s="426" t="s">
        <v>24</v>
      </c>
      <c r="F52" s="426" t="s">
        <v>32</v>
      </c>
      <c r="G52" s="21" t="s">
        <v>49</v>
      </c>
      <c r="H52" s="426" t="s">
        <v>53</v>
      </c>
      <c r="I52" s="21">
        <v>6</v>
      </c>
      <c r="J52" s="298">
        <v>54.03</v>
      </c>
      <c r="K52" s="298"/>
      <c r="M52" s="24">
        <f t="shared" si="12"/>
        <v>0</v>
      </c>
      <c r="N52" s="24">
        <f t="shared" si="13"/>
        <v>0</v>
      </c>
      <c r="O52" s="24">
        <f t="shared" si="14"/>
        <v>0</v>
      </c>
      <c r="P52" s="24">
        <f t="shared" si="15"/>
        <v>0.02</v>
      </c>
      <c r="Q52" s="24">
        <f t="shared" si="16"/>
        <v>8.5714285714285736E-3</v>
      </c>
      <c r="R52" s="25"/>
      <c r="S52" s="24">
        <f t="shared" si="19"/>
        <v>2.5000000000000001E-2</v>
      </c>
      <c r="T52" s="24">
        <f t="shared" si="19"/>
        <v>0.03</v>
      </c>
      <c r="U52" s="24">
        <f t="shared" si="19"/>
        <v>0.03</v>
      </c>
      <c r="V52" s="24">
        <f t="shared" si="19"/>
        <v>2.5000000000000001E-2</v>
      </c>
      <c r="W52" s="24">
        <f t="shared" si="19"/>
        <v>2.5000000000000001E-2</v>
      </c>
      <c r="X52" s="24">
        <f t="shared" si="19"/>
        <v>2.5000000000000001E-2</v>
      </c>
      <c r="Y52" s="24">
        <f t="shared" si="19"/>
        <v>2.5000000000000001E-2</v>
      </c>
      <c r="Z52" s="24">
        <f t="shared" si="19"/>
        <v>2.5000000000000001E-2</v>
      </c>
      <c r="AA52" s="25"/>
      <c r="AB52" s="26">
        <f>MROUND(VLOOKUP('Factores e Hitos'!$B$7,Precio_Base,HLOOKUP($B52,Inmueble,2,FALSE),FALSE)*(1+$M52)*(1+$N52)*(1+$O52)*(1+$P52)*(1+$Q52)*($J52+$K52*VLOOKUP('Factores e Hitos'!$B$87,Area_no_techada,HLOOKUP($B52,Inmueble,2,FALSE),FALSE)),VLOOKUP('Factores e Hitos'!$B$85,Redondear_Multiplo,HLOOKUP($B52,Inmueble,2,FALSE),FALSE))</f>
        <v>350100</v>
      </c>
      <c r="AC52" s="26">
        <f>MROUND(VLOOKUP('Factores e Hitos'!$B$7,Precio_Base,HLOOKUP($B52,Inmueble,2,FALSE),FALSE)*(1+$M52)*(1+$N52)*(1+$O52)*(1+$P52)*(1+$Q52)*($J52+$K52*VLOOKUP('Factores e Hitos'!$B$87,Area_no_techada,HLOOKUP($B52,Inmueble,2,FALSE),FALSE))*(1+$S52),VLOOKUP('Factores e Hitos'!$B$85,Redondear_Multiplo,HLOOKUP($B52,Inmueble,2,FALSE),FALSE))</f>
        <v>358800</v>
      </c>
      <c r="AD52" s="26">
        <f>MROUND(VLOOKUP('Factores e Hitos'!$B$7,Precio_Base,HLOOKUP($B52,Inmueble,2,FALSE),FALSE)*(1+$M52)*(1+$N52)*(1+$O52)*(1+$P52)*(1+$Q52)*($J52+$K52*VLOOKUP('Factores e Hitos'!$B$87,Area_no_techada,HLOOKUP($B52,Inmueble,2,FALSE),FALSE))*(1+$S52)*(1+$T52),VLOOKUP('Factores e Hitos'!$B$85,Redondear_Multiplo,HLOOKUP($B52,Inmueble,2,FALSE),FALSE))</f>
        <v>369600</v>
      </c>
      <c r="AE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Hitos'!$B$87,Area_no_techada,HLOOKUP($B52,Inmueble,2,FALSE),FALSE))*(1+$S52)*(1+$T52)*(1+$U52),VLOOKUP('Factores e Hitos'!$B$85,Redondear_Multiplo,HLOOKUP($B52,Inmueble,2,FALSE),FALSE))</f>
        <v>380700</v>
      </c>
      <c r="AF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Hitos'!$B$87,Area_no_techada,HLOOKUP($B52,Inmueble,2,FALSE),FALSE))*(1+$S52)*(1+$T52)*(1+$U52)*(1+$V52),VLOOKUP('Factores e Hitos'!$B$85,Redondear_Multiplo,HLOOKUP($B52,Inmueble,2,FALSE),FALSE))</f>
        <v>390200</v>
      </c>
      <c r="AG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Hitos'!$B$87,Area_no_techada,HLOOKUP($B52,Inmueble,2,FALSE),FALSE))*(1+$S52)*(1+$T52)*(1+$U52)*(1+$V52)*(1+$W52),VLOOKUP('Factores e Hitos'!$B$85,Redondear_Multiplo,HLOOKUP($B52,Inmueble,2,FALSE),FALSE))</f>
        <v>400000</v>
      </c>
      <c r="AH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Hitos'!$B$87,Area_no_techada,HLOOKUP($B52,Inmueble,2,FALSE),FALSE))*(1+$S52)*(1+$T52)*(1+$U52)*(1+$V52)*(1+$W52)*(1+$X52),VLOOKUP('Factores e Hitos'!$B$85,Redondear_Multiplo,HLOOKUP($B52,Inmueble,2,FALSE),FALSE))</f>
        <v>410000</v>
      </c>
      <c r="AI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Hitos'!$B$87,Area_no_techada,HLOOKUP($B52,Inmueble,2,FALSE),FALSE))*(1+$S52)*(1+$T52)*(1+$U52)*(1+$V52)*(1+$W52)*(1+$X52)*(1+$Y52),VLOOKUP('Factores e Hitos'!$B$85,Redondear_Multiplo,HLOOKUP($B52,Inmueble,2,FALSE),FALSE))</f>
        <v>420200</v>
      </c>
      <c r="AJ52" s="26">
        <f>MROUND(VLOOKUP('Factores e Hitos'!$B$7,Precio_Base,HLOOKUP($B52,Inmueble,2,FALSE),FALSE)*(1+$M52)*(1+$N52)*(1+$O52)*(1+$P52)*(1+$Q52)*($J52+$K52*VLOOKUP('Factores e Hitos'!$B$87,Area_no_techada,HLOOKUP($B52,Inmueble,2,FALSE),FALSE))*(1+$S52)*(1+$T52)*(1+$U52)*(1+$V52)*(1+$W52)*(1+$X52)*(1+$Y52)*(1+$Z52),VLOOKUP('Factores e Hitos'!$B$85,Redondear_Multiplo,HLOOKUP($B52,Inmueble,2,FALSE),FALSE))</f>
        <v>430700</v>
      </c>
      <c r="AK52" s="25"/>
      <c r="AL52" s="16" t="str">
        <f t="shared" si="17"/>
        <v>Disponible</v>
      </c>
      <c r="AM52" s="16"/>
      <c r="AN52" s="518"/>
      <c r="AO52" s="25"/>
      <c r="AP52" s="26">
        <f>$AH$52</f>
        <v>410000</v>
      </c>
      <c r="AQ52" s="33">
        <f t="shared" si="18"/>
        <v>7588.3768276883211</v>
      </c>
      <c r="AR52" s="25"/>
      <c r="AS52" s="26">
        <f>+AB52/($J52+$K52*VLOOKUP('Factores e Hitos'!$B$87,Area_no_techada,HLOOKUP($B52,Inmueble,2,FALSE),FALSE))</f>
        <v>6479.7334813992229</v>
      </c>
      <c r="AT52" s="26">
        <f>+AC52/($J52+$K52*VLOOKUP('Factores e Hitos'!$B$87,Area_no_techada,HLOOKUP($B52,Inmueble,2,FALSE),FALSE))</f>
        <v>6640.7551360355355</v>
      </c>
      <c r="AU52" s="26">
        <f>+AD52/($J52+$K52*VLOOKUP('Factores e Hitos'!$B$87,Area_no_techada,HLOOKUP($B52,Inmueble,2,FALSE),FALSE))</f>
        <v>6840.6440866185449</v>
      </c>
      <c r="AV52" s="26">
        <f>+AE52/($J52+$K52*VLOOKUP('Factores e Hitos'!$B$87,Area_no_techada,HLOOKUP($B52,Inmueble,2,FALSE),FALSE))</f>
        <v>7046.0855080510828</v>
      </c>
      <c r="AW52" s="26">
        <f>+AF52/($J52+$K52*VLOOKUP('Factores e Hitos'!$B$87,Area_no_techada,HLOOKUP($B52,Inmueble,2,FALSE),FALSE))</f>
        <v>7221.9137516194705</v>
      </c>
      <c r="AX52" s="26">
        <f>+AG52/($J52+$K52*VLOOKUP('Factores e Hitos'!$B$87,Area_no_techada,HLOOKUP($B52,Inmueble,2,FALSE),FALSE))</f>
        <v>7403.2944660373869</v>
      </c>
      <c r="AY52" s="26">
        <f>+AH52/($J52+$K52*VLOOKUP('Factores e Hitos'!$B$87,Area_no_techada,HLOOKUP($B52,Inmueble,2,FALSE),FALSE))</f>
        <v>7588.3768276883211</v>
      </c>
      <c r="AZ52" s="26">
        <f>+AI52/($J52+$K52*VLOOKUP('Factores e Hitos'!$B$87,Area_no_techada,HLOOKUP($B52,Inmueble,2,FALSE),FALSE))</f>
        <v>7777.1608365722741</v>
      </c>
      <c r="BA52" s="26">
        <f>+AJ52/($J52+$K52*VLOOKUP('Factores e Hitos'!$B$87,Area_no_techada,HLOOKUP($B52,Inmueble,2,FALSE),FALSE))</f>
        <v>7971.4973163057557</v>
      </c>
      <c r="BB52" s="17" t="str">
        <f>_xlfn.XLOOKUP(C52,Hoja7!J:J,Hoja7!Q:Q,"N/H",0)</f>
        <v>Disponible</v>
      </c>
      <c r="BC52" s="17" t="b">
        <f t="shared" si="8"/>
        <v>1</v>
      </c>
    </row>
    <row r="53" spans="1:55" s="17" customFormat="1">
      <c r="A53" s="17" t="s">
        <v>161</v>
      </c>
      <c r="B53" s="21" t="s">
        <v>2</v>
      </c>
      <c r="C53" s="21" t="s">
        <v>519</v>
      </c>
      <c r="D53" s="21">
        <v>607</v>
      </c>
      <c r="E53" s="524" t="s">
        <v>23</v>
      </c>
      <c r="F53" s="426" t="s">
        <v>33</v>
      </c>
      <c r="G53" s="21" t="s">
        <v>49</v>
      </c>
      <c r="H53" s="426" t="s">
        <v>53</v>
      </c>
      <c r="I53" s="21">
        <v>6</v>
      </c>
      <c r="J53" s="298">
        <v>37.049999999999997</v>
      </c>
      <c r="K53" s="298"/>
      <c r="M53" s="24">
        <f t="shared" si="12"/>
        <v>6.2799999999999995E-2</v>
      </c>
      <c r="N53" s="24">
        <f t="shared" si="13"/>
        <v>-0.02</v>
      </c>
      <c r="O53" s="24">
        <f t="shared" si="14"/>
        <v>0</v>
      </c>
      <c r="P53" s="24">
        <f t="shared" si="15"/>
        <v>0.02</v>
      </c>
      <c r="Q53" s="24">
        <f t="shared" si="16"/>
        <v>8.5714285714285736E-3</v>
      </c>
      <c r="R53" s="25"/>
      <c r="S53" s="24">
        <f t="shared" si="19"/>
        <v>2.5000000000000001E-2</v>
      </c>
      <c r="T53" s="24">
        <f t="shared" si="19"/>
        <v>0.03</v>
      </c>
      <c r="U53" s="24">
        <f t="shared" si="19"/>
        <v>0.03</v>
      </c>
      <c r="V53" s="24">
        <f t="shared" si="19"/>
        <v>2.5000000000000001E-2</v>
      </c>
      <c r="W53" s="24">
        <f t="shared" si="19"/>
        <v>2.5000000000000001E-2</v>
      </c>
      <c r="X53" s="24">
        <f t="shared" si="19"/>
        <v>2.5000000000000001E-2</v>
      </c>
      <c r="Y53" s="24">
        <f t="shared" si="19"/>
        <v>2.5000000000000001E-2</v>
      </c>
      <c r="Z53" s="24">
        <f t="shared" si="19"/>
        <v>2.5000000000000001E-2</v>
      </c>
      <c r="AA53" s="25"/>
      <c r="AB53" s="26">
        <f>MROUND(VLOOKUP('Factores e Hitos'!$B$7,Precio_Base,HLOOKUP($B53,Inmueble,2,FALSE),FALSE)*(1+$M53)*(1+$N53)*(1+$O53)*(1+$P53)*(1+$Q53)*($J53+$K53*VLOOKUP('Factores e Hitos'!$B$87,Area_no_techada,HLOOKUP($B53,Inmueble,2,FALSE),FALSE)),VLOOKUP('Factores e Hitos'!$B$85,Redondear_Multiplo,HLOOKUP($B53,Inmueble,2,FALSE),FALSE))</f>
        <v>250000</v>
      </c>
      <c r="AC53" s="26">
        <f>MROUND(VLOOKUP('Factores e Hitos'!$B$7,Precio_Base,HLOOKUP($B53,Inmueble,2,FALSE),FALSE)*(1+$M53)*(1+$N53)*(1+$O53)*(1+$P53)*(1+$Q53)*($J53+$K53*VLOOKUP('Factores e Hitos'!$B$87,Area_no_techada,HLOOKUP($B53,Inmueble,2,FALSE),FALSE))*(1+$S53),VLOOKUP('Factores e Hitos'!$B$85,Redondear_Multiplo,HLOOKUP($B53,Inmueble,2,FALSE),FALSE))</f>
        <v>256300</v>
      </c>
      <c r="AD53" s="26">
        <f>MROUND(VLOOKUP('Factores e Hitos'!$B$7,Precio_Base,HLOOKUP($B53,Inmueble,2,FALSE),FALSE)*(1+$M53)*(1+$N53)*(1+$O53)*(1+$P53)*(1+$Q53)*($J53+$K53*VLOOKUP('Factores e Hitos'!$B$87,Area_no_techada,HLOOKUP($B53,Inmueble,2,FALSE),FALSE))*(1+$S53)*(1+$T53),VLOOKUP('Factores e Hitos'!$B$85,Redondear_Multiplo,HLOOKUP($B53,Inmueble,2,FALSE),FALSE))</f>
        <v>264000</v>
      </c>
      <c r="AE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Hitos'!$B$87,Area_no_techada,HLOOKUP($B53,Inmueble,2,FALSE),FALSE))*(1+$S53)*(1+$T53)*(1+$U53),VLOOKUP('Factores e Hitos'!$B$85,Redondear_Multiplo,HLOOKUP($B53,Inmueble,2,FALSE),FALSE))</f>
        <v>271900</v>
      </c>
      <c r="AF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Hitos'!$B$87,Area_no_techada,HLOOKUP($B53,Inmueble,2,FALSE),FALSE))*(1+$S53)*(1+$T53)*(1+$U53)*(1+$V53),VLOOKUP('Factores e Hitos'!$B$85,Redondear_Multiplo,HLOOKUP($B53,Inmueble,2,FALSE),FALSE))</f>
        <v>278700</v>
      </c>
      <c r="AG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Hitos'!$B$87,Area_no_techada,HLOOKUP($B53,Inmueble,2,FALSE),FALSE))*(1+$S53)*(1+$T53)*(1+$U53)*(1+$V53)*(1+$W53),VLOOKUP('Factores e Hitos'!$B$85,Redondear_Multiplo,HLOOKUP($B53,Inmueble,2,FALSE),FALSE))</f>
        <v>285700</v>
      </c>
      <c r="AH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Hitos'!$B$87,Area_no_techada,HLOOKUP($B53,Inmueble,2,FALSE),FALSE))*(1+$S53)*(1+$T53)*(1+$U53)*(1+$V53)*(1+$W53)*(1+$X53),VLOOKUP('Factores e Hitos'!$B$85,Redondear_Multiplo,HLOOKUP($B53,Inmueble,2,FALSE),FALSE))</f>
        <v>292800</v>
      </c>
      <c r="AI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Hitos'!$B$87,Area_no_techada,HLOOKUP($B53,Inmueble,2,FALSE),FALSE))*(1+$S53)*(1+$T53)*(1+$U53)*(1+$V53)*(1+$W53)*(1+$X53)*(1+$Y53),VLOOKUP('Factores e Hitos'!$B$85,Redondear_Multiplo,HLOOKUP($B53,Inmueble,2,FALSE),FALSE))</f>
        <v>300100</v>
      </c>
      <c r="AJ53" s="26">
        <f>MROUND(VLOOKUP('Factores e Hitos'!$B$7,Precio_Base,HLOOKUP($B53,Inmueble,2,FALSE),FALSE)*(1+$M53)*(1+$N53)*(1+$O53)*(1+$P53)*(1+$Q53)*($J53+$K53*VLOOKUP('Factores e Hitos'!$B$87,Area_no_techada,HLOOKUP($B53,Inmueble,2,FALSE),FALSE))*(1+$S53)*(1+$T53)*(1+$U53)*(1+$V53)*(1+$W53)*(1+$X53)*(1+$Y53)*(1+$Z53),VLOOKUP('Factores e Hitos'!$B$85,Redondear_Multiplo,HLOOKUP($B53,Inmueble,2,FALSE),FALSE))</f>
        <v>307600</v>
      </c>
      <c r="AK53" s="25"/>
      <c r="AL53" s="16" t="str">
        <f t="shared" si="17"/>
        <v>Disponible</v>
      </c>
      <c r="AM53" s="16"/>
      <c r="AN53" s="518"/>
      <c r="AO53" s="25"/>
      <c r="AP53" s="26">
        <f>$AE$53</f>
        <v>271900</v>
      </c>
      <c r="AQ53" s="33">
        <f t="shared" si="18"/>
        <v>7338.7314439946022</v>
      </c>
      <c r="AR53" s="25"/>
      <c r="AS53" s="26">
        <f>+AB53/($J53+$K53*VLOOKUP('Factores e Hitos'!$B$87,Area_no_techada,HLOOKUP($B53,Inmueble,2,FALSE),FALSE))</f>
        <v>6747.6383265856957</v>
      </c>
      <c r="AT53" s="26">
        <f>+AC53/($J53+$K53*VLOOKUP('Factores e Hitos'!$B$87,Area_no_techada,HLOOKUP($B53,Inmueble,2,FALSE),FALSE))</f>
        <v>6917.6788124156546</v>
      </c>
      <c r="AU53" s="26">
        <f>+AD53/($J53+$K53*VLOOKUP('Factores e Hitos'!$B$87,Area_no_techada,HLOOKUP($B53,Inmueble,2,FALSE),FALSE))</f>
        <v>7125.5060728744947</v>
      </c>
      <c r="AV53" s="26">
        <f>+AE53/($J53+$K53*VLOOKUP('Factores e Hitos'!$B$87,Area_no_techada,HLOOKUP($B53,Inmueble,2,FALSE),FALSE))</f>
        <v>7338.7314439946022</v>
      </c>
      <c r="AW53" s="26">
        <f>+AF53/($J53+$K53*VLOOKUP('Factores e Hitos'!$B$87,Area_no_techada,HLOOKUP($B53,Inmueble,2,FALSE),FALSE))</f>
        <v>7522.2672064777335</v>
      </c>
      <c r="AX53" s="26">
        <f>+AG53/($J53+$K53*VLOOKUP('Factores e Hitos'!$B$87,Area_no_techada,HLOOKUP($B53,Inmueble,2,FALSE),FALSE))</f>
        <v>7711.201079622133</v>
      </c>
      <c r="AY53" s="26">
        <f>+AH53/($J53+$K53*VLOOKUP('Factores e Hitos'!$B$87,Area_no_techada,HLOOKUP($B53,Inmueble,2,FALSE),FALSE))</f>
        <v>7902.8340080971666</v>
      </c>
      <c r="AZ53" s="26">
        <f>+AI53/($J53+$K53*VLOOKUP('Factores e Hitos'!$B$87,Area_no_techada,HLOOKUP($B53,Inmueble,2,FALSE),FALSE))</f>
        <v>8099.8650472334693</v>
      </c>
      <c r="BA53" s="26">
        <f>+AJ53/($J53+$K53*VLOOKUP('Factores e Hitos'!$B$87,Area_no_techada,HLOOKUP($B53,Inmueble,2,FALSE),FALSE))</f>
        <v>8302.2941970310403</v>
      </c>
      <c r="BB53" s="17" t="str">
        <f>_xlfn.XLOOKUP(C53,Hoja7!J:J,Hoja7!Q:Q,"N/H",0)</f>
        <v>Disponible</v>
      </c>
      <c r="BC53" s="17" t="b">
        <f t="shared" si="8"/>
        <v>1</v>
      </c>
    </row>
    <row r="54" spans="1:55" s="17" customFormat="1">
      <c r="A54" s="17" t="s">
        <v>161</v>
      </c>
      <c r="B54" s="21" t="s">
        <v>2</v>
      </c>
      <c r="C54" s="21" t="s">
        <v>520</v>
      </c>
      <c r="D54" s="21">
        <v>608</v>
      </c>
      <c r="E54" s="524" t="s">
        <v>24</v>
      </c>
      <c r="F54" s="426" t="s">
        <v>34</v>
      </c>
      <c r="G54" s="21" t="s">
        <v>49</v>
      </c>
      <c r="H54" s="426" t="s">
        <v>52</v>
      </c>
      <c r="I54" s="21">
        <v>6</v>
      </c>
      <c r="J54" s="298">
        <v>55.25</v>
      </c>
      <c r="K54" s="298"/>
      <c r="M54" s="24">
        <f t="shared" si="12"/>
        <v>0</v>
      </c>
      <c r="N54" s="24">
        <f t="shared" si="13"/>
        <v>0</v>
      </c>
      <c r="O54" s="24">
        <f t="shared" si="14"/>
        <v>0</v>
      </c>
      <c r="P54" s="24">
        <f t="shared" si="15"/>
        <v>0</v>
      </c>
      <c r="Q54" s="24">
        <f t="shared" si="16"/>
        <v>8.5714285714285736E-3</v>
      </c>
      <c r="R54" s="25"/>
      <c r="S54" s="24">
        <f t="shared" si="19"/>
        <v>2.5000000000000001E-2</v>
      </c>
      <c r="T54" s="24">
        <f t="shared" si="19"/>
        <v>0.03</v>
      </c>
      <c r="U54" s="24">
        <f t="shared" si="19"/>
        <v>0.03</v>
      </c>
      <c r="V54" s="24">
        <f t="shared" si="19"/>
        <v>2.5000000000000001E-2</v>
      </c>
      <c r="W54" s="24">
        <f t="shared" si="19"/>
        <v>2.5000000000000001E-2</v>
      </c>
      <c r="X54" s="24">
        <f t="shared" si="19"/>
        <v>2.5000000000000001E-2</v>
      </c>
      <c r="Y54" s="24">
        <f t="shared" si="19"/>
        <v>2.5000000000000001E-2</v>
      </c>
      <c r="Z54" s="24">
        <f t="shared" si="19"/>
        <v>2.5000000000000001E-2</v>
      </c>
      <c r="AA54" s="25"/>
      <c r="AB54" s="26">
        <f>MROUND(VLOOKUP('Factores e Hitos'!$B$7,Precio_Base,HLOOKUP($B54,Inmueble,2,FALSE),FALSE)*(1+$M54)*(1+$N54)*(1+$O54)*(1+$P54)*(1+$Q54)*($J54+$K54*VLOOKUP('Factores e Hitos'!$B$87,Area_no_techada,HLOOKUP($B54,Inmueble,2,FALSE),FALSE)),VLOOKUP('Factores e Hitos'!$B$85,Redondear_Multiplo,HLOOKUP($B54,Inmueble,2,FALSE),FALSE))</f>
        <v>351000</v>
      </c>
      <c r="AC54" s="26">
        <f>MROUND(VLOOKUP('Factores e Hitos'!$B$7,Precio_Base,HLOOKUP($B54,Inmueble,2,FALSE),FALSE)*(1+$M54)*(1+$N54)*(1+$O54)*(1+$P54)*(1+$Q54)*($J54+$K54*VLOOKUP('Factores e Hitos'!$B$87,Area_no_techada,HLOOKUP($B54,Inmueble,2,FALSE),FALSE))*(1+$S54),VLOOKUP('Factores e Hitos'!$B$85,Redondear_Multiplo,HLOOKUP($B54,Inmueble,2,FALSE),FALSE))</f>
        <v>359700</v>
      </c>
      <c r="AD54" s="26">
        <f>MROUND(VLOOKUP('Factores e Hitos'!$B$7,Precio_Base,HLOOKUP($B54,Inmueble,2,FALSE),FALSE)*(1+$M54)*(1+$N54)*(1+$O54)*(1+$P54)*(1+$Q54)*($J54+$K54*VLOOKUP('Factores e Hitos'!$B$87,Area_no_techada,HLOOKUP($B54,Inmueble,2,FALSE),FALSE))*(1+$S54)*(1+$T54),VLOOKUP('Factores e Hitos'!$B$85,Redondear_Multiplo,HLOOKUP($B54,Inmueble,2,FALSE),FALSE))</f>
        <v>370500</v>
      </c>
      <c r="AE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Hitos'!$B$87,Area_no_techada,HLOOKUP($B54,Inmueble,2,FALSE),FALSE))*(1+$S54)*(1+$T54)*(1+$U54),VLOOKUP('Factores e Hitos'!$B$85,Redondear_Multiplo,HLOOKUP($B54,Inmueble,2,FALSE),FALSE))</f>
        <v>381700</v>
      </c>
      <c r="AF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Hitos'!$B$87,Area_no_techada,HLOOKUP($B54,Inmueble,2,FALSE),FALSE))*(1+$S54)*(1+$T54)*(1+$U54)*(1+$V54),VLOOKUP('Factores e Hitos'!$B$85,Redondear_Multiplo,HLOOKUP($B54,Inmueble,2,FALSE),FALSE))</f>
        <v>391200</v>
      </c>
      <c r="AG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Hitos'!$B$87,Area_no_techada,HLOOKUP($B54,Inmueble,2,FALSE),FALSE))*(1+$S54)*(1+$T54)*(1+$U54)*(1+$V54)*(1+$W54),VLOOKUP('Factores e Hitos'!$B$85,Redondear_Multiplo,HLOOKUP($B54,Inmueble,2,FALSE),FALSE))</f>
        <v>401000</v>
      </c>
      <c r="AH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Hitos'!$B$87,Area_no_techada,HLOOKUP($B54,Inmueble,2,FALSE),FALSE))*(1+$S54)*(1+$T54)*(1+$U54)*(1+$V54)*(1+$W54)*(1+$X54),VLOOKUP('Factores e Hitos'!$B$85,Redondear_Multiplo,HLOOKUP($B54,Inmueble,2,FALSE),FALSE))</f>
        <v>411000</v>
      </c>
      <c r="AI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Hitos'!$B$87,Area_no_techada,HLOOKUP($B54,Inmueble,2,FALSE),FALSE))*(1+$S54)*(1+$T54)*(1+$U54)*(1+$V54)*(1+$W54)*(1+$X54)*(1+$Y54),VLOOKUP('Factores e Hitos'!$B$85,Redondear_Multiplo,HLOOKUP($B54,Inmueble,2,FALSE),FALSE))</f>
        <v>421300</v>
      </c>
      <c r="AJ54" s="26">
        <f>MROUND(VLOOKUP('Factores e Hitos'!$B$7,Precio_Base,HLOOKUP($B54,Inmueble,2,FALSE),FALSE)*(1+$M54)*(1+$N54)*(1+$O54)*(1+$P54)*(1+$Q54)*($J54+$K54*VLOOKUP('Factores e Hitos'!$B$87,Area_no_techada,HLOOKUP($B54,Inmueble,2,FALSE),FALSE))*(1+$S54)*(1+$T54)*(1+$U54)*(1+$V54)*(1+$W54)*(1+$X54)*(1+$Y54)*(1+$Z54),VLOOKUP('Factores e Hitos'!$B$85,Redondear_Multiplo,HLOOKUP($B54,Inmueble,2,FALSE),FALSE))</f>
        <v>431800</v>
      </c>
      <c r="AK54" s="25"/>
      <c r="AL54" s="16" t="str">
        <f t="shared" si="17"/>
        <v>Disponible</v>
      </c>
      <c r="AM54" s="16"/>
      <c r="AN54" s="518"/>
      <c r="AO54" s="25"/>
      <c r="AP54" s="26">
        <f>$AD$54</f>
        <v>370500</v>
      </c>
      <c r="AQ54" s="33">
        <f t="shared" si="18"/>
        <v>6705.8823529411766</v>
      </c>
      <c r="AR54" s="25"/>
      <c r="AS54" s="26">
        <f>+AB54/($J54+$K54*VLOOKUP('Factores e Hitos'!$B$87,Area_no_techada,HLOOKUP($B54,Inmueble,2,FALSE),FALSE))</f>
        <v>6352.9411764705883</v>
      </c>
      <c r="AT54" s="26">
        <f>+AC54/($J54+$K54*VLOOKUP('Factores e Hitos'!$B$87,Area_no_techada,HLOOKUP($B54,Inmueble,2,FALSE),FALSE))</f>
        <v>6510.4072398190046</v>
      </c>
      <c r="AU54" s="26">
        <f>+AD54/($J54+$K54*VLOOKUP('Factores e Hitos'!$B$87,Area_no_techada,HLOOKUP($B54,Inmueble,2,FALSE),FALSE))</f>
        <v>6705.8823529411766</v>
      </c>
      <c r="AV54" s="26">
        <f>+AE54/($J54+$K54*VLOOKUP('Factores e Hitos'!$B$87,Area_no_techada,HLOOKUP($B54,Inmueble,2,FALSE),FALSE))</f>
        <v>6908.5972850678736</v>
      </c>
      <c r="AW54" s="26">
        <f>+AF54/($J54+$K54*VLOOKUP('Factores e Hitos'!$B$87,Area_no_techada,HLOOKUP($B54,Inmueble,2,FALSE),FALSE))</f>
        <v>7080.5429864253392</v>
      </c>
      <c r="AX54" s="26">
        <f>+AG54/($J54+$K54*VLOOKUP('Factores e Hitos'!$B$87,Area_no_techada,HLOOKUP($B54,Inmueble,2,FALSE),FALSE))</f>
        <v>7257.9185520361989</v>
      </c>
      <c r="AY54" s="26">
        <f>+AH54/($J54+$K54*VLOOKUP('Factores e Hitos'!$B$87,Area_no_techada,HLOOKUP($B54,Inmueble,2,FALSE),FALSE))</f>
        <v>7438.9140271493216</v>
      </c>
      <c r="AZ54" s="26">
        <f>+AI54/($J54+$K54*VLOOKUP('Factores e Hitos'!$B$87,Area_no_techada,HLOOKUP($B54,Inmueble,2,FALSE),FALSE))</f>
        <v>7625.3393665158374</v>
      </c>
      <c r="BA54" s="26">
        <f>+AJ54/($J54+$K54*VLOOKUP('Factores e Hitos'!$B$87,Area_no_techada,HLOOKUP($B54,Inmueble,2,FALSE),FALSE))</f>
        <v>7815.3846153846152</v>
      </c>
      <c r="BB54" s="17" t="str">
        <f>_xlfn.XLOOKUP(C54,Hoja7!J:J,Hoja7!Q:Q,"N/H",0)</f>
        <v>Disponible</v>
      </c>
      <c r="BC54" s="17" t="b">
        <f t="shared" si="8"/>
        <v>1</v>
      </c>
    </row>
    <row r="55" spans="1:55" s="17" customFormat="1">
      <c r="A55" s="17" t="s">
        <v>161</v>
      </c>
      <c r="B55" s="21" t="s">
        <v>2</v>
      </c>
      <c r="C55" s="21" t="s">
        <v>521</v>
      </c>
      <c r="D55" s="21">
        <v>609</v>
      </c>
      <c r="E55" s="524" t="s">
        <v>24</v>
      </c>
      <c r="F55" s="426" t="s">
        <v>35</v>
      </c>
      <c r="G55" s="21" t="s">
        <v>49</v>
      </c>
      <c r="H55" s="426" t="s">
        <v>52</v>
      </c>
      <c r="I55" s="21">
        <v>6</v>
      </c>
      <c r="J55" s="298">
        <v>53.05</v>
      </c>
      <c r="K55" s="298"/>
      <c r="M55" s="24">
        <f t="shared" si="12"/>
        <v>0</v>
      </c>
      <c r="N55" s="24">
        <f t="shared" si="13"/>
        <v>-0.01</v>
      </c>
      <c r="O55" s="24">
        <f t="shared" si="14"/>
        <v>0</v>
      </c>
      <c r="P55" s="24">
        <f t="shared" si="15"/>
        <v>0</v>
      </c>
      <c r="Q55" s="24">
        <f t="shared" si="16"/>
        <v>8.5714285714285736E-3</v>
      </c>
      <c r="R55" s="25"/>
      <c r="S55" s="24">
        <f t="shared" si="19"/>
        <v>2.5000000000000001E-2</v>
      </c>
      <c r="T55" s="24">
        <f t="shared" si="19"/>
        <v>0.03</v>
      </c>
      <c r="U55" s="24">
        <f t="shared" si="19"/>
        <v>0.03</v>
      </c>
      <c r="V55" s="24">
        <f t="shared" si="19"/>
        <v>2.5000000000000001E-2</v>
      </c>
      <c r="W55" s="24">
        <f t="shared" si="19"/>
        <v>2.5000000000000001E-2</v>
      </c>
      <c r="X55" s="24">
        <f t="shared" si="19"/>
        <v>2.5000000000000001E-2</v>
      </c>
      <c r="Y55" s="24">
        <f t="shared" si="19"/>
        <v>2.5000000000000001E-2</v>
      </c>
      <c r="Z55" s="24">
        <f t="shared" si="19"/>
        <v>2.5000000000000001E-2</v>
      </c>
      <c r="AA55" s="25"/>
      <c r="AB55" s="26">
        <f>MROUND(VLOOKUP('Factores e Hitos'!$B$7,Precio_Base,HLOOKUP($B55,Inmueble,2,FALSE),FALSE)*(1+$M55)*(1+$N55)*(1+$O55)*(1+$P55)*(1+$Q55)*($J55+$K55*VLOOKUP('Factores e Hitos'!$B$87,Area_no_techada,HLOOKUP($B55,Inmueble,2,FALSE),FALSE)),VLOOKUP('Factores e Hitos'!$B$85,Redondear_Multiplo,HLOOKUP($B55,Inmueble,2,FALSE),FALSE))</f>
        <v>333600</v>
      </c>
      <c r="AC55" s="26">
        <f>MROUND(VLOOKUP('Factores e Hitos'!$B$7,Precio_Base,HLOOKUP($B55,Inmueble,2,FALSE),FALSE)*(1+$M55)*(1+$N55)*(1+$O55)*(1+$P55)*(1+$Q55)*($J55+$K55*VLOOKUP('Factores e Hitos'!$B$87,Area_no_techada,HLOOKUP($B55,Inmueble,2,FALSE),FALSE))*(1+$S55),VLOOKUP('Factores e Hitos'!$B$85,Redondear_Multiplo,HLOOKUP($B55,Inmueble,2,FALSE),FALSE))</f>
        <v>342000</v>
      </c>
      <c r="AD55" s="26">
        <f>MROUND(VLOOKUP('Factores e Hitos'!$B$7,Precio_Base,HLOOKUP($B55,Inmueble,2,FALSE),FALSE)*(1+$M55)*(1+$N55)*(1+$O55)*(1+$P55)*(1+$Q55)*($J55+$K55*VLOOKUP('Factores e Hitos'!$B$87,Area_no_techada,HLOOKUP($B55,Inmueble,2,FALSE),FALSE))*(1+$S55)*(1+$T55),VLOOKUP('Factores e Hitos'!$B$85,Redondear_Multiplo,HLOOKUP($B55,Inmueble,2,FALSE),FALSE))</f>
        <v>352200</v>
      </c>
      <c r="AE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Hitos'!$B$87,Area_no_techada,HLOOKUP($B55,Inmueble,2,FALSE),FALSE))*(1+$S55)*(1+$T55)*(1+$U55),VLOOKUP('Factores e Hitos'!$B$85,Redondear_Multiplo,HLOOKUP($B55,Inmueble,2,FALSE),FALSE))</f>
        <v>362800</v>
      </c>
      <c r="AF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Hitos'!$B$87,Area_no_techada,HLOOKUP($B55,Inmueble,2,FALSE),FALSE))*(1+$S55)*(1+$T55)*(1+$U55)*(1+$V55),VLOOKUP('Factores e Hitos'!$B$85,Redondear_Multiplo,HLOOKUP($B55,Inmueble,2,FALSE),FALSE))</f>
        <v>371900</v>
      </c>
      <c r="AG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Hitos'!$B$87,Area_no_techada,HLOOKUP($B55,Inmueble,2,FALSE),FALSE))*(1+$S55)*(1+$T55)*(1+$U55)*(1+$V55)*(1+$W55),VLOOKUP('Factores e Hitos'!$B$85,Redondear_Multiplo,HLOOKUP($B55,Inmueble,2,FALSE),FALSE))</f>
        <v>381200</v>
      </c>
      <c r="AH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Hitos'!$B$87,Area_no_techada,HLOOKUP($B55,Inmueble,2,FALSE),FALSE))*(1+$S55)*(1+$T55)*(1+$U55)*(1+$V55)*(1+$W55)*(1+$X55),VLOOKUP('Factores e Hitos'!$B$85,Redondear_Multiplo,HLOOKUP($B55,Inmueble,2,FALSE),FALSE))</f>
        <v>390700</v>
      </c>
      <c r="AI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Hitos'!$B$87,Area_no_techada,HLOOKUP($B55,Inmueble,2,FALSE),FALSE))*(1+$S55)*(1+$T55)*(1+$U55)*(1+$V55)*(1+$W55)*(1+$X55)*(1+$Y55),VLOOKUP('Factores e Hitos'!$B$85,Redondear_Multiplo,HLOOKUP($B55,Inmueble,2,FALSE),FALSE))</f>
        <v>400500</v>
      </c>
      <c r="AJ55" s="26">
        <f>MROUND(VLOOKUP('Factores e Hitos'!$B$7,Precio_Base,HLOOKUP($B55,Inmueble,2,FALSE),FALSE)*(1+$M55)*(1+$N55)*(1+$O55)*(1+$P55)*(1+$Q55)*($J55+$K55*VLOOKUP('Factores e Hitos'!$B$87,Area_no_techada,HLOOKUP($B55,Inmueble,2,FALSE),FALSE))*(1+$S55)*(1+$T55)*(1+$U55)*(1+$V55)*(1+$W55)*(1+$X55)*(1+$Y55)*(1+$Z55),VLOOKUP('Factores e Hitos'!$B$85,Redondear_Multiplo,HLOOKUP($B55,Inmueble,2,FALSE),FALSE))</f>
        <v>410500</v>
      </c>
      <c r="AK55" s="25"/>
      <c r="AL55" s="16" t="str">
        <f t="shared" si="17"/>
        <v>Disponible</v>
      </c>
      <c r="AM55" s="16"/>
      <c r="AN55" s="518"/>
      <c r="AO55" s="25"/>
      <c r="AP55" s="26">
        <f>$AD$55</f>
        <v>352200</v>
      </c>
      <c r="AQ55" s="33">
        <f t="shared" si="18"/>
        <v>6639.0197926484452</v>
      </c>
      <c r="AR55" s="25"/>
      <c r="AS55" s="26">
        <f>+AB55/($J55+$K55*VLOOKUP('Factores e Hitos'!$B$87,Area_no_techada,HLOOKUP($B55,Inmueble,2,FALSE),FALSE))</f>
        <v>6288.4071630537228</v>
      </c>
      <c r="AT55" s="26">
        <f>+AC55/($J55+$K55*VLOOKUP('Factores e Hitos'!$B$87,Area_no_techada,HLOOKUP($B55,Inmueble,2,FALSE),FALSE))</f>
        <v>6446.74835061263</v>
      </c>
      <c r="AU55" s="26">
        <f>+AD55/($J55+$K55*VLOOKUP('Factores e Hitos'!$B$87,Area_no_techada,HLOOKUP($B55,Inmueble,2,FALSE),FALSE))</f>
        <v>6639.0197926484452</v>
      </c>
      <c r="AV55" s="26">
        <f>+AE55/($J55+$K55*VLOOKUP('Factores e Hitos'!$B$87,Area_no_techada,HLOOKUP($B55,Inmueble,2,FALSE),FALSE))</f>
        <v>6838.8312912346846</v>
      </c>
      <c r="AW55" s="26">
        <f>+AF55/($J55+$K55*VLOOKUP('Factores e Hitos'!$B$87,Area_no_techada,HLOOKUP($B55,Inmueble,2,FALSE),FALSE))</f>
        <v>7010.3675777568333</v>
      </c>
      <c r="AX55" s="26">
        <f>+AG55/($J55+$K55*VLOOKUP('Factores e Hitos'!$B$87,Area_no_techada,HLOOKUP($B55,Inmueble,2,FALSE),FALSE))</f>
        <v>7185.6738925541949</v>
      </c>
      <c r="AY55" s="26">
        <f>+AH55/($J55+$K55*VLOOKUP('Factores e Hitos'!$B$87,Area_no_techada,HLOOKUP($B55,Inmueble,2,FALSE),FALSE))</f>
        <v>7364.7502356267678</v>
      </c>
      <c r="AZ55" s="26">
        <f>+AI55/($J55+$K55*VLOOKUP('Factores e Hitos'!$B$87,Area_no_techada,HLOOKUP($B55,Inmueble,2,FALSE),FALSE))</f>
        <v>7549.4816211121588</v>
      </c>
      <c r="BA55" s="26">
        <f>+AJ55/($J55+$K55*VLOOKUP('Factores e Hitos'!$B$87,Area_no_techada,HLOOKUP($B55,Inmueble,2,FALSE),FALSE))</f>
        <v>7737.9830348727619</v>
      </c>
      <c r="BB55" s="17" t="str">
        <f>_xlfn.XLOOKUP(C55,Hoja7!J:J,Hoja7!Q:Q,"N/H",0)</f>
        <v>Disponible</v>
      </c>
      <c r="BC55" s="17" t="b">
        <f t="shared" si="8"/>
        <v>1</v>
      </c>
    </row>
    <row r="56" spans="1:55" s="17" customFormat="1">
      <c r="A56" s="17" t="s">
        <v>161</v>
      </c>
      <c r="B56" s="21" t="s">
        <v>2</v>
      </c>
      <c r="C56" s="21" t="s">
        <v>522</v>
      </c>
      <c r="D56" s="21">
        <v>701</v>
      </c>
      <c r="E56" s="426" t="s">
        <v>23</v>
      </c>
      <c r="F56" s="426" t="s">
        <v>27</v>
      </c>
      <c r="G56" s="21" t="s">
        <v>49</v>
      </c>
      <c r="H56" s="426" t="s">
        <v>52</v>
      </c>
      <c r="I56" s="21">
        <v>7</v>
      </c>
      <c r="J56" s="298">
        <v>39.93</v>
      </c>
      <c r="K56" s="298"/>
      <c r="M56" s="24">
        <f t="shared" si="12"/>
        <v>6.2799999999999995E-2</v>
      </c>
      <c r="N56" s="24">
        <f t="shared" si="13"/>
        <v>-0.02</v>
      </c>
      <c r="O56" s="24">
        <f t="shared" si="14"/>
        <v>0</v>
      </c>
      <c r="P56" s="24">
        <f t="shared" si="15"/>
        <v>0</v>
      </c>
      <c r="Q56" s="24">
        <f t="shared" si="16"/>
        <v>4.2857142857142877E-3</v>
      </c>
      <c r="R56" s="25"/>
      <c r="S56" s="24">
        <f t="shared" ref="S56:Z65" si="20">+VLOOKUP(S$5,Hitos,HLOOKUP($B56,Inmueble,2,FALSE),FALSE)</f>
        <v>2.5000000000000001E-2</v>
      </c>
      <c r="T56" s="24">
        <f t="shared" si="20"/>
        <v>0.03</v>
      </c>
      <c r="U56" s="24">
        <f t="shared" si="20"/>
        <v>0.03</v>
      </c>
      <c r="V56" s="24">
        <f t="shared" si="20"/>
        <v>2.5000000000000001E-2</v>
      </c>
      <c r="W56" s="24">
        <f t="shared" si="20"/>
        <v>2.5000000000000001E-2</v>
      </c>
      <c r="X56" s="24">
        <f t="shared" si="20"/>
        <v>2.5000000000000001E-2</v>
      </c>
      <c r="Y56" s="24">
        <f t="shared" si="20"/>
        <v>2.5000000000000001E-2</v>
      </c>
      <c r="Z56" s="24">
        <f t="shared" si="20"/>
        <v>2.5000000000000001E-2</v>
      </c>
      <c r="AA56" s="25"/>
      <c r="AB56" s="26">
        <f>MROUND(VLOOKUP('Factores e Hitos'!$B$7,Precio_Base,HLOOKUP($B56,Inmueble,2,FALSE),FALSE)*(1+$M56)*(1+$N56)*(1+$O56)*(1+$P56)*(1+$Q56)*($J56+$K56*VLOOKUP('Factores e Hitos'!$B$87,Area_no_techada,HLOOKUP($B56,Inmueble,2,FALSE),FALSE)),VLOOKUP('Factores e Hitos'!$B$85,Redondear_Multiplo,HLOOKUP($B56,Inmueble,2,FALSE),FALSE))</f>
        <v>263100</v>
      </c>
      <c r="AC56" s="26">
        <f>MROUND(VLOOKUP('Factores e Hitos'!$B$7,Precio_Base,HLOOKUP($B56,Inmueble,2,FALSE),FALSE)*(1+$M56)*(1+$N56)*(1+$O56)*(1+$P56)*(1+$Q56)*($J56+$K56*VLOOKUP('Factores e Hitos'!$B$87,Area_no_techada,HLOOKUP($B56,Inmueble,2,FALSE),FALSE))*(1+$S56),VLOOKUP('Factores e Hitos'!$B$85,Redondear_Multiplo,HLOOKUP($B56,Inmueble,2,FALSE),FALSE))</f>
        <v>269600</v>
      </c>
      <c r="AD56" s="26">
        <f>MROUND(VLOOKUP('Factores e Hitos'!$B$7,Precio_Base,HLOOKUP($B56,Inmueble,2,FALSE),FALSE)*(1+$M56)*(1+$N56)*(1+$O56)*(1+$P56)*(1+$Q56)*($J56+$K56*VLOOKUP('Factores e Hitos'!$B$87,Area_no_techada,HLOOKUP($B56,Inmueble,2,FALSE),FALSE))*(1+$S56)*(1+$T56),VLOOKUP('Factores e Hitos'!$B$85,Redondear_Multiplo,HLOOKUP($B56,Inmueble,2,FALSE),FALSE))</f>
        <v>277700</v>
      </c>
      <c r="AE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Hitos'!$B$87,Area_no_techada,HLOOKUP($B56,Inmueble,2,FALSE),FALSE))*(1+$S56)*(1+$T56)*(1+$U56),VLOOKUP('Factores e Hitos'!$B$85,Redondear_Multiplo,HLOOKUP($B56,Inmueble,2,FALSE),FALSE))</f>
        <v>286100</v>
      </c>
      <c r="AF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Hitos'!$B$87,Area_no_techada,HLOOKUP($B56,Inmueble,2,FALSE),FALSE))*(1+$S56)*(1+$T56)*(1+$U56)*(1+$V56),VLOOKUP('Factores e Hitos'!$B$85,Redondear_Multiplo,HLOOKUP($B56,Inmueble,2,FALSE),FALSE))</f>
        <v>293200</v>
      </c>
      <c r="AG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Hitos'!$B$87,Area_no_techada,HLOOKUP($B56,Inmueble,2,FALSE),FALSE))*(1+$S56)*(1+$T56)*(1+$U56)*(1+$V56)*(1+$W56),VLOOKUP('Factores e Hitos'!$B$85,Redondear_Multiplo,HLOOKUP($B56,Inmueble,2,FALSE),FALSE))</f>
        <v>300600</v>
      </c>
      <c r="AH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Hitos'!$B$87,Area_no_techada,HLOOKUP($B56,Inmueble,2,FALSE),FALSE))*(1+$S56)*(1+$T56)*(1+$U56)*(1+$V56)*(1+$W56)*(1+$X56),VLOOKUP('Factores e Hitos'!$B$85,Redondear_Multiplo,HLOOKUP($B56,Inmueble,2,FALSE),FALSE))</f>
        <v>308100</v>
      </c>
      <c r="AI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Hitos'!$B$87,Area_no_techada,HLOOKUP($B56,Inmueble,2,FALSE),FALSE))*(1+$S56)*(1+$T56)*(1+$U56)*(1+$V56)*(1+$W56)*(1+$X56)*(1+$Y56),VLOOKUP('Factores e Hitos'!$B$85,Redondear_Multiplo,HLOOKUP($B56,Inmueble,2,FALSE),FALSE))</f>
        <v>315800</v>
      </c>
      <c r="AJ56" s="26">
        <f>MROUND(VLOOKUP('Factores e Hitos'!$B$7,Precio_Base,HLOOKUP($B56,Inmueble,2,FALSE),FALSE)*(1+$M56)*(1+$N56)*(1+$O56)*(1+$P56)*(1+$Q56)*($J56+$K56*VLOOKUP('Factores e Hitos'!$B$87,Area_no_techada,HLOOKUP($B56,Inmueble,2,FALSE),FALSE))*(1+$S56)*(1+$T56)*(1+$U56)*(1+$V56)*(1+$W56)*(1+$X56)*(1+$Y56)*(1+$Z56),VLOOKUP('Factores e Hitos'!$B$85,Redondear_Multiplo,HLOOKUP($B56,Inmueble,2,FALSE),FALSE))</f>
        <v>323700</v>
      </c>
      <c r="AK56" s="25"/>
      <c r="AL56" s="16" t="str">
        <f t="shared" si="17"/>
        <v>Disponible</v>
      </c>
      <c r="AM56" s="16"/>
      <c r="AN56" s="518"/>
      <c r="AO56" s="25"/>
      <c r="AP56" s="26">
        <f>$AD$56</f>
        <v>277700</v>
      </c>
      <c r="AQ56" s="33">
        <f t="shared" si="18"/>
        <v>6954.6706736789383</v>
      </c>
      <c r="AR56" s="25"/>
      <c r="AS56" s="26">
        <f>+AB56/($J56+$K56*VLOOKUP('Factores e Hitos'!$B$87,Area_no_techada,HLOOKUP($B56,Inmueble,2,FALSE),FALSE))</f>
        <v>6589.0308039068368</v>
      </c>
      <c r="AT56" s="26">
        <f>+AC56/($J56+$K56*VLOOKUP('Factores e Hitos'!$B$87,Area_no_techada,HLOOKUP($B56,Inmueble,2,FALSE),FALSE))</f>
        <v>6751.815677435512</v>
      </c>
      <c r="AU56" s="26">
        <f>+AD56/($J56+$K56*VLOOKUP('Factores e Hitos'!$B$87,Area_no_techada,HLOOKUP($B56,Inmueble,2,FALSE),FALSE))</f>
        <v>6954.6706736789383</v>
      </c>
      <c r="AV56" s="26">
        <f>+AE56/($J56+$K56*VLOOKUP('Factores e Hitos'!$B$87,Area_no_techada,HLOOKUP($B56,Inmueble,2,FALSE),FALSE))</f>
        <v>7165.0388179313795</v>
      </c>
      <c r="AW56" s="26">
        <f>+AF56/($J56+$K56*VLOOKUP('Factores e Hitos'!$B$87,Area_no_techada,HLOOKUP($B56,Inmueble,2,FALSE),FALSE))</f>
        <v>7342.8499874780864</v>
      </c>
      <c r="AX56" s="26">
        <f>+AG56/($J56+$K56*VLOOKUP('Factores e Hitos'!$B$87,Area_no_techada,HLOOKUP($B56,Inmueble,2,FALSE),FALSE))</f>
        <v>7528.1743050338091</v>
      </c>
      <c r="AY56" s="26">
        <f>+AH56/($J56+$K56*VLOOKUP('Factores e Hitos'!$B$87,Area_no_techada,HLOOKUP($B56,Inmueble,2,FALSE),FALSE))</f>
        <v>7716.0030052592037</v>
      </c>
      <c r="AZ56" s="26">
        <f>+AI56/($J56+$K56*VLOOKUP('Factores e Hitos'!$B$87,Area_no_techada,HLOOKUP($B56,Inmueble,2,FALSE),FALSE))</f>
        <v>7908.8404708239423</v>
      </c>
      <c r="BA56" s="26">
        <f>+AJ56/($J56+$K56*VLOOKUP('Factores e Hitos'!$B$87,Area_no_techada,HLOOKUP($B56,Inmueble,2,FALSE),FALSE))</f>
        <v>8106.6867017280238</v>
      </c>
      <c r="BB56" s="17" t="str">
        <f>_xlfn.XLOOKUP(C56,Hoja7!J:J,Hoja7!Q:Q,"N/H",0)</f>
        <v>Disponible</v>
      </c>
      <c r="BC56" s="17" t="b">
        <f t="shared" si="8"/>
        <v>1</v>
      </c>
    </row>
    <row r="57" spans="1:55" s="17" customFormat="1">
      <c r="A57" s="17" t="s">
        <v>161</v>
      </c>
      <c r="B57" s="21" t="s">
        <v>2</v>
      </c>
      <c r="C57" s="21" t="s">
        <v>523</v>
      </c>
      <c r="D57" s="21">
        <v>702</v>
      </c>
      <c r="E57" s="426" t="s">
        <v>24</v>
      </c>
      <c r="F57" s="426" t="s">
        <v>28</v>
      </c>
      <c r="G57" s="21" t="s">
        <v>49</v>
      </c>
      <c r="H57" s="426" t="s">
        <v>52</v>
      </c>
      <c r="I57" s="21">
        <v>7</v>
      </c>
      <c r="J57" s="298">
        <v>54.15</v>
      </c>
      <c r="K57" s="298"/>
      <c r="M57" s="24">
        <f t="shared" si="12"/>
        <v>0</v>
      </c>
      <c r="N57" s="24">
        <f t="shared" si="13"/>
        <v>0</v>
      </c>
      <c r="O57" s="24">
        <f t="shared" si="14"/>
        <v>0</v>
      </c>
      <c r="P57" s="24">
        <f t="shared" si="15"/>
        <v>0</v>
      </c>
      <c r="Q57" s="24">
        <f t="shared" si="16"/>
        <v>4.2857142857142877E-3</v>
      </c>
      <c r="R57" s="25"/>
      <c r="S57" s="24">
        <f t="shared" si="20"/>
        <v>2.5000000000000001E-2</v>
      </c>
      <c r="T57" s="24">
        <f t="shared" si="20"/>
        <v>0.03</v>
      </c>
      <c r="U57" s="24">
        <f t="shared" si="20"/>
        <v>0.03</v>
      </c>
      <c r="V57" s="24">
        <f t="shared" si="20"/>
        <v>2.5000000000000001E-2</v>
      </c>
      <c r="W57" s="24">
        <f t="shared" si="20"/>
        <v>2.5000000000000001E-2</v>
      </c>
      <c r="X57" s="24">
        <f t="shared" si="20"/>
        <v>2.5000000000000001E-2</v>
      </c>
      <c r="Y57" s="24">
        <f t="shared" si="20"/>
        <v>2.5000000000000001E-2</v>
      </c>
      <c r="Z57" s="24">
        <f t="shared" si="20"/>
        <v>2.5000000000000001E-2</v>
      </c>
      <c r="AA57" s="25"/>
      <c r="AB57" s="26">
        <f>MROUND(VLOOKUP('Factores e Hitos'!$B$7,Precio_Base,HLOOKUP($B57,Inmueble,2,FALSE),FALSE)*(1+$M57)*(1+$N57)*(1+$O57)*(1+$P57)*(1+$Q57)*($J57+$K57*VLOOKUP('Factores e Hitos'!$B$87,Area_no_techada,HLOOKUP($B57,Inmueble,2,FALSE),FALSE)),VLOOKUP('Factores e Hitos'!$B$85,Redondear_Multiplo,HLOOKUP($B57,Inmueble,2,FALSE),FALSE))</f>
        <v>342500</v>
      </c>
      <c r="AC57" s="26">
        <f>MROUND(VLOOKUP('Factores e Hitos'!$B$7,Precio_Base,HLOOKUP($B57,Inmueble,2,FALSE),FALSE)*(1+$M57)*(1+$N57)*(1+$O57)*(1+$P57)*(1+$Q57)*($J57+$K57*VLOOKUP('Factores e Hitos'!$B$87,Area_no_techada,HLOOKUP($B57,Inmueble,2,FALSE),FALSE))*(1+$S57),VLOOKUP('Factores e Hitos'!$B$85,Redondear_Multiplo,HLOOKUP($B57,Inmueble,2,FALSE),FALSE))</f>
        <v>351100</v>
      </c>
      <c r="AD57" s="26">
        <f>MROUND(VLOOKUP('Factores e Hitos'!$B$7,Precio_Base,HLOOKUP($B57,Inmueble,2,FALSE),FALSE)*(1+$M57)*(1+$N57)*(1+$O57)*(1+$P57)*(1+$Q57)*($J57+$K57*VLOOKUP('Factores e Hitos'!$B$87,Area_no_techada,HLOOKUP($B57,Inmueble,2,FALSE),FALSE))*(1+$S57)*(1+$T57),VLOOKUP('Factores e Hitos'!$B$85,Redondear_Multiplo,HLOOKUP($B57,Inmueble,2,FALSE),FALSE))</f>
        <v>361600</v>
      </c>
      <c r="AE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Hitos'!$B$87,Area_no_techada,HLOOKUP($B57,Inmueble,2,FALSE),FALSE))*(1+$S57)*(1+$T57)*(1+$U57),VLOOKUP('Factores e Hitos'!$B$85,Redondear_Multiplo,HLOOKUP($B57,Inmueble,2,FALSE),FALSE))</f>
        <v>372500</v>
      </c>
      <c r="AF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Hitos'!$B$87,Area_no_techada,HLOOKUP($B57,Inmueble,2,FALSE),FALSE))*(1+$S57)*(1+$T57)*(1+$U57)*(1+$V57),VLOOKUP('Factores e Hitos'!$B$85,Redondear_Multiplo,HLOOKUP($B57,Inmueble,2,FALSE),FALSE))</f>
        <v>381800</v>
      </c>
      <c r="AG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Hitos'!$B$87,Area_no_techada,HLOOKUP($B57,Inmueble,2,FALSE),FALSE))*(1+$S57)*(1+$T57)*(1+$U57)*(1+$V57)*(1+$W57),VLOOKUP('Factores e Hitos'!$B$85,Redondear_Multiplo,HLOOKUP($B57,Inmueble,2,FALSE),FALSE))</f>
        <v>391300</v>
      </c>
      <c r="AH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Hitos'!$B$87,Area_no_techada,HLOOKUP($B57,Inmueble,2,FALSE),FALSE))*(1+$S57)*(1+$T57)*(1+$U57)*(1+$V57)*(1+$W57)*(1+$X57),VLOOKUP('Factores e Hitos'!$B$85,Redondear_Multiplo,HLOOKUP($B57,Inmueble,2,FALSE),FALSE))</f>
        <v>401100</v>
      </c>
      <c r="AI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Hitos'!$B$87,Area_no_techada,HLOOKUP($B57,Inmueble,2,FALSE),FALSE))*(1+$S57)*(1+$T57)*(1+$U57)*(1+$V57)*(1+$W57)*(1+$X57)*(1+$Y57),VLOOKUP('Factores e Hitos'!$B$85,Redondear_Multiplo,HLOOKUP($B57,Inmueble,2,FALSE),FALSE))</f>
        <v>411100</v>
      </c>
      <c r="AJ57" s="26">
        <f>MROUND(VLOOKUP('Factores e Hitos'!$B$7,Precio_Base,HLOOKUP($B57,Inmueble,2,FALSE),FALSE)*(1+$M57)*(1+$N57)*(1+$O57)*(1+$P57)*(1+$Q57)*($J57+$K57*VLOOKUP('Factores e Hitos'!$B$87,Area_no_techada,HLOOKUP($B57,Inmueble,2,FALSE),FALSE))*(1+$S57)*(1+$T57)*(1+$U57)*(1+$V57)*(1+$W57)*(1+$X57)*(1+$Y57)*(1+$Z57),VLOOKUP('Factores e Hitos'!$B$85,Redondear_Multiplo,HLOOKUP($B57,Inmueble,2,FALSE),FALSE))</f>
        <v>421400</v>
      </c>
      <c r="AK57" s="25"/>
      <c r="AL57" s="557" t="str">
        <f t="shared" si="17"/>
        <v>Vendido</v>
      </c>
      <c r="AM57" s="557" t="s">
        <v>633</v>
      </c>
      <c r="AN57" s="558">
        <v>342500</v>
      </c>
      <c r="AO57" s="25" t="s">
        <v>637</v>
      </c>
      <c r="AP57" s="26">
        <f>$AN$57</f>
        <v>342500</v>
      </c>
      <c r="AQ57" s="33">
        <f t="shared" si="18"/>
        <v>6325.0230840258546</v>
      </c>
      <c r="AR57" s="25"/>
      <c r="AS57" s="26">
        <f>+AB57/($J57+$K57*VLOOKUP('Factores e Hitos'!$B$87,Area_no_techada,HLOOKUP($B57,Inmueble,2,FALSE),FALSE))</f>
        <v>6325.0230840258546</v>
      </c>
      <c r="AT57" s="26">
        <f>+AC57/($J57+$K57*VLOOKUP('Factores e Hitos'!$B$87,Area_no_techada,HLOOKUP($B57,Inmueble,2,FALSE),FALSE))</f>
        <v>6483.8411819021239</v>
      </c>
      <c r="AU57" s="26">
        <f>+AD57/($J57+$K57*VLOOKUP('Factores e Hitos'!$B$87,Area_no_techada,HLOOKUP($B57,Inmueble,2,FALSE),FALSE))</f>
        <v>6677.7469990766394</v>
      </c>
      <c r="AV57" s="26">
        <f>+AE57/($J57+$K57*VLOOKUP('Factores e Hitos'!$B$87,Area_no_techada,HLOOKUP($B57,Inmueble,2,FALSE),FALSE))</f>
        <v>6879.039704524469</v>
      </c>
      <c r="AW57" s="26">
        <f>+AF57/($J57+$K57*VLOOKUP('Factores e Hitos'!$B$87,Area_no_techada,HLOOKUP($B57,Inmueble,2,FALSE),FALSE))</f>
        <v>7050.7848568790396</v>
      </c>
      <c r="AX57" s="26">
        <f>+AG57/($J57+$K57*VLOOKUP('Factores e Hitos'!$B$87,Area_no_techada,HLOOKUP($B57,Inmueble,2,FALSE),FALSE))</f>
        <v>7226.2234533702676</v>
      </c>
      <c r="AY57" s="26">
        <f>+AH57/($J57+$K57*VLOOKUP('Factores e Hitos'!$B$87,Area_no_techada,HLOOKUP($B57,Inmueble,2,FALSE),FALSE))</f>
        <v>7407.2022160664819</v>
      </c>
      <c r="AZ57" s="26">
        <f>+AI57/($J57+$K57*VLOOKUP('Factores e Hitos'!$B$87,Area_no_techada,HLOOKUP($B57,Inmueble,2,FALSE),FALSE))</f>
        <v>7591.8744228993537</v>
      </c>
      <c r="BA57" s="26">
        <f>+AJ57/($J57+$K57*VLOOKUP('Factores e Hitos'!$B$87,Area_no_techada,HLOOKUP($B57,Inmueble,2,FALSE),FALSE))</f>
        <v>7782.0867959372117</v>
      </c>
      <c r="BB57" s="17" t="str">
        <f>_xlfn.XLOOKUP(C57,Hoja7!J:J,Hoja7!Q:Q,"N/H",0)</f>
        <v>Disponible</v>
      </c>
      <c r="BC57" s="17" t="b">
        <f t="shared" si="8"/>
        <v>0</v>
      </c>
    </row>
    <row r="58" spans="1:55" s="17" customFormat="1">
      <c r="A58" s="17" t="s">
        <v>161</v>
      </c>
      <c r="B58" s="21" t="s">
        <v>2</v>
      </c>
      <c r="C58" s="21" t="s">
        <v>524</v>
      </c>
      <c r="D58" s="21">
        <v>703</v>
      </c>
      <c r="E58" s="426" t="s">
        <v>24</v>
      </c>
      <c r="F58" s="426" t="s">
        <v>29</v>
      </c>
      <c r="G58" s="21" t="s">
        <v>49</v>
      </c>
      <c r="H58" s="426" t="s">
        <v>52</v>
      </c>
      <c r="I58" s="21">
        <v>7</v>
      </c>
      <c r="J58" s="298">
        <v>52.57</v>
      </c>
      <c r="K58" s="298"/>
      <c r="M58" s="24">
        <f t="shared" si="12"/>
        <v>0</v>
      </c>
      <c r="N58" s="24">
        <f t="shared" si="13"/>
        <v>0.02</v>
      </c>
      <c r="O58" s="24">
        <f t="shared" si="14"/>
        <v>0</v>
      </c>
      <c r="P58" s="24">
        <f t="shared" si="15"/>
        <v>0</v>
      </c>
      <c r="Q58" s="24">
        <f t="shared" si="16"/>
        <v>4.2857142857142877E-3</v>
      </c>
      <c r="R58" s="25"/>
      <c r="S58" s="24">
        <f t="shared" si="20"/>
        <v>2.5000000000000001E-2</v>
      </c>
      <c r="T58" s="24">
        <f t="shared" si="20"/>
        <v>0.03</v>
      </c>
      <c r="U58" s="24">
        <f t="shared" si="20"/>
        <v>0.03</v>
      </c>
      <c r="V58" s="24">
        <f t="shared" si="20"/>
        <v>2.5000000000000001E-2</v>
      </c>
      <c r="W58" s="24">
        <f t="shared" si="20"/>
        <v>2.5000000000000001E-2</v>
      </c>
      <c r="X58" s="24">
        <f t="shared" si="20"/>
        <v>2.5000000000000001E-2</v>
      </c>
      <c r="Y58" s="24">
        <f t="shared" si="20"/>
        <v>2.5000000000000001E-2</v>
      </c>
      <c r="Z58" s="24">
        <f t="shared" si="20"/>
        <v>2.5000000000000001E-2</v>
      </c>
      <c r="AA58" s="25"/>
      <c r="AB58" s="26">
        <f>MROUND(VLOOKUP('Factores e Hitos'!$B$7,Precio_Base,HLOOKUP($B58,Inmueble,2,FALSE),FALSE)*(1+$M58)*(1+$N58)*(1+$O58)*(1+$P58)*(1+$Q58)*($J58+$K58*VLOOKUP('Factores e Hitos'!$B$87,Area_no_techada,HLOOKUP($B58,Inmueble,2,FALSE),FALSE)),VLOOKUP('Factores e Hitos'!$B$85,Redondear_Multiplo,HLOOKUP($B58,Inmueble,2,FALSE),FALSE))</f>
        <v>339200</v>
      </c>
      <c r="AC58" s="26">
        <f>MROUND(VLOOKUP('Factores e Hitos'!$B$7,Precio_Base,HLOOKUP($B58,Inmueble,2,FALSE),FALSE)*(1+$M58)*(1+$N58)*(1+$O58)*(1+$P58)*(1+$Q58)*($J58+$K58*VLOOKUP('Factores e Hitos'!$B$87,Area_no_techada,HLOOKUP($B58,Inmueble,2,FALSE),FALSE))*(1+$S58),VLOOKUP('Factores e Hitos'!$B$85,Redondear_Multiplo,HLOOKUP($B58,Inmueble,2,FALSE),FALSE))</f>
        <v>347700</v>
      </c>
      <c r="AD58" s="26">
        <f>MROUND(VLOOKUP('Factores e Hitos'!$B$7,Precio_Base,HLOOKUP($B58,Inmueble,2,FALSE),FALSE)*(1+$M58)*(1+$N58)*(1+$O58)*(1+$P58)*(1+$Q58)*($J58+$K58*VLOOKUP('Factores e Hitos'!$B$87,Area_no_techada,HLOOKUP($B58,Inmueble,2,FALSE),FALSE))*(1+$S58)*(1+$T58),VLOOKUP('Factores e Hitos'!$B$85,Redondear_Multiplo,HLOOKUP($B58,Inmueble,2,FALSE),FALSE))</f>
        <v>358100</v>
      </c>
      <c r="AE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Hitos'!$B$87,Area_no_techada,HLOOKUP($B58,Inmueble,2,FALSE),FALSE))*(1+$S58)*(1+$T58)*(1+$U58),VLOOKUP('Factores e Hitos'!$B$85,Redondear_Multiplo,HLOOKUP($B58,Inmueble,2,FALSE),FALSE))</f>
        <v>368800</v>
      </c>
      <c r="AF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Hitos'!$B$87,Area_no_techada,HLOOKUP($B58,Inmueble,2,FALSE),FALSE))*(1+$S58)*(1+$T58)*(1+$U58)*(1+$V58),VLOOKUP('Factores e Hitos'!$B$85,Redondear_Multiplo,HLOOKUP($B58,Inmueble,2,FALSE),FALSE))</f>
        <v>378100</v>
      </c>
      <c r="AG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Hitos'!$B$87,Area_no_techada,HLOOKUP($B58,Inmueble,2,FALSE),FALSE))*(1+$S58)*(1+$T58)*(1+$U58)*(1+$V58)*(1+$W58),VLOOKUP('Factores e Hitos'!$B$85,Redondear_Multiplo,HLOOKUP($B58,Inmueble,2,FALSE),FALSE))</f>
        <v>387500</v>
      </c>
      <c r="AH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Hitos'!$B$87,Area_no_techada,HLOOKUP($B58,Inmueble,2,FALSE),FALSE))*(1+$S58)*(1+$T58)*(1+$U58)*(1+$V58)*(1+$W58)*(1+$X58),VLOOKUP('Factores e Hitos'!$B$85,Redondear_Multiplo,HLOOKUP($B58,Inmueble,2,FALSE),FALSE))</f>
        <v>397200</v>
      </c>
      <c r="AI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Hitos'!$B$87,Area_no_techada,HLOOKUP($B58,Inmueble,2,FALSE),FALSE))*(1+$S58)*(1+$T58)*(1+$U58)*(1+$V58)*(1+$W58)*(1+$X58)*(1+$Y58),VLOOKUP('Factores e Hitos'!$B$85,Redondear_Multiplo,HLOOKUP($B58,Inmueble,2,FALSE),FALSE))</f>
        <v>407100</v>
      </c>
      <c r="AJ58" s="26">
        <f>MROUND(VLOOKUP('Factores e Hitos'!$B$7,Precio_Base,HLOOKUP($B58,Inmueble,2,FALSE),FALSE)*(1+$M58)*(1+$N58)*(1+$O58)*(1+$P58)*(1+$Q58)*($J58+$K58*VLOOKUP('Factores e Hitos'!$B$87,Area_no_techada,HLOOKUP($B58,Inmueble,2,FALSE),FALSE))*(1+$S58)*(1+$T58)*(1+$U58)*(1+$V58)*(1+$W58)*(1+$X58)*(1+$Y58)*(1+$Z58),VLOOKUP('Factores e Hitos'!$B$85,Redondear_Multiplo,HLOOKUP($B58,Inmueble,2,FALSE),FALSE))</f>
        <v>417300</v>
      </c>
      <c r="AK58" s="25"/>
      <c r="AL58" s="16" t="str">
        <f t="shared" si="17"/>
        <v>Disponible</v>
      </c>
      <c r="AM58" s="16"/>
      <c r="AN58" s="518"/>
      <c r="AO58" s="25"/>
      <c r="AP58" s="26">
        <f>$AD$58</f>
        <v>358100</v>
      </c>
      <c r="AQ58" s="33">
        <f t="shared" si="18"/>
        <v>6811.8698877686893</v>
      </c>
      <c r="AR58" s="25"/>
      <c r="AS58" s="26">
        <f>+AB58/($J58+$K58*VLOOKUP('Factores e Hitos'!$B$87,Area_no_techada,HLOOKUP($B58,Inmueble,2,FALSE),FALSE))</f>
        <v>6452.3492486208861</v>
      </c>
      <c r="AT58" s="26">
        <f>+AC58/($J58+$K58*VLOOKUP('Factores e Hitos'!$B$87,Area_no_techada,HLOOKUP($B58,Inmueble,2,FALSE),FALSE))</f>
        <v>6614.0384249571998</v>
      </c>
      <c r="AU58" s="26">
        <f>+AD58/($J58+$K58*VLOOKUP('Factores e Hitos'!$B$87,Area_no_techada,HLOOKUP($B58,Inmueble,2,FALSE),FALSE))</f>
        <v>6811.8698877686893</v>
      </c>
      <c r="AV58" s="26">
        <f>+AE58/($J58+$K58*VLOOKUP('Factores e Hitos'!$B$87,Area_no_techada,HLOOKUP($B58,Inmueble,2,FALSE),FALSE))</f>
        <v>7015.408027392049</v>
      </c>
      <c r="AW58" s="26">
        <f>+AF58/($J58+$K58*VLOOKUP('Factores e Hitos'!$B$87,Area_no_techada,HLOOKUP($B58,Inmueble,2,FALSE),FALSE))</f>
        <v>7192.3150085600155</v>
      </c>
      <c r="AX58" s="26">
        <f>+AG58/($J58+$K58*VLOOKUP('Factores e Hitos'!$B$87,Area_no_techada,HLOOKUP($B58,Inmueble,2,FALSE),FALSE))</f>
        <v>7371.1242153319381</v>
      </c>
      <c r="AY58" s="26">
        <f>+AH58/($J58+$K58*VLOOKUP('Factores e Hitos'!$B$87,Area_no_techada,HLOOKUP($B58,Inmueble,2,FALSE),FALSE))</f>
        <v>7555.640098915731</v>
      </c>
      <c r="AZ58" s="26">
        <f>+AI58/($J58+$K58*VLOOKUP('Factores e Hitos'!$B$87,Area_no_techada,HLOOKUP($B58,Inmueble,2,FALSE),FALSE))</f>
        <v>7743.9604337074379</v>
      </c>
      <c r="BA58" s="26">
        <f>+AJ58/($J58+$K58*VLOOKUP('Factores e Hitos'!$B$87,Area_no_techada,HLOOKUP($B58,Inmueble,2,FALSE),FALSE))</f>
        <v>7937.9874453110142</v>
      </c>
      <c r="BB58" s="17" t="str">
        <f>_xlfn.XLOOKUP(C58,Hoja7!J:J,Hoja7!Q:Q,"N/H",0)</f>
        <v>Disponible</v>
      </c>
      <c r="BC58" s="17" t="b">
        <f t="shared" si="8"/>
        <v>1</v>
      </c>
    </row>
    <row r="59" spans="1:55" s="17" customFormat="1">
      <c r="A59" s="17" t="s">
        <v>161</v>
      </c>
      <c r="B59" s="21" t="s">
        <v>2</v>
      </c>
      <c r="C59" s="21" t="s">
        <v>525</v>
      </c>
      <c r="D59" s="21">
        <v>704</v>
      </c>
      <c r="E59" s="524" t="s">
        <v>24</v>
      </c>
      <c r="F59" s="426" t="s">
        <v>30</v>
      </c>
      <c r="G59" s="21" t="s">
        <v>49</v>
      </c>
      <c r="H59" s="426" t="s">
        <v>52</v>
      </c>
      <c r="I59" s="21">
        <v>7</v>
      </c>
      <c r="J59" s="298">
        <v>60.03</v>
      </c>
      <c r="K59" s="298"/>
      <c r="M59" s="24">
        <f t="shared" si="12"/>
        <v>0</v>
      </c>
      <c r="N59" s="24">
        <f t="shared" si="13"/>
        <v>-0.02</v>
      </c>
      <c r="O59" s="24">
        <f t="shared" si="14"/>
        <v>0</v>
      </c>
      <c r="P59" s="24">
        <f t="shared" si="15"/>
        <v>0</v>
      </c>
      <c r="Q59" s="24">
        <f t="shared" si="16"/>
        <v>4.2857142857142877E-3</v>
      </c>
      <c r="R59" s="25"/>
      <c r="S59" s="24">
        <f t="shared" si="20"/>
        <v>2.5000000000000001E-2</v>
      </c>
      <c r="T59" s="24">
        <f t="shared" si="20"/>
        <v>0.03</v>
      </c>
      <c r="U59" s="24">
        <f t="shared" si="20"/>
        <v>0.03</v>
      </c>
      <c r="V59" s="24">
        <f t="shared" si="20"/>
        <v>2.5000000000000001E-2</v>
      </c>
      <c r="W59" s="24">
        <f t="shared" si="20"/>
        <v>2.5000000000000001E-2</v>
      </c>
      <c r="X59" s="24">
        <f t="shared" si="20"/>
        <v>2.5000000000000001E-2</v>
      </c>
      <c r="Y59" s="24">
        <f t="shared" si="20"/>
        <v>2.5000000000000001E-2</v>
      </c>
      <c r="Z59" s="24">
        <f t="shared" si="20"/>
        <v>2.5000000000000001E-2</v>
      </c>
      <c r="AA59" s="25"/>
      <c r="AB59" s="26">
        <f>MROUND(VLOOKUP('Factores e Hitos'!$B$7,Precio_Base,HLOOKUP($B59,Inmueble,2,FALSE),FALSE)*(1+$M59)*(1+$N59)*(1+$O59)*(1+$P59)*(1+$Q59)*($J59+$K59*VLOOKUP('Factores e Hitos'!$B$87,Area_no_techada,HLOOKUP($B59,Inmueble,2,FALSE),FALSE)),VLOOKUP('Factores e Hitos'!$B$85,Redondear_Multiplo,HLOOKUP($B59,Inmueble,2,FALSE),FALSE))</f>
        <v>372100</v>
      </c>
      <c r="AC59" s="26">
        <f>MROUND(VLOOKUP('Factores e Hitos'!$B$7,Precio_Base,HLOOKUP($B59,Inmueble,2,FALSE),FALSE)*(1+$M59)*(1+$N59)*(1+$O59)*(1+$P59)*(1+$Q59)*($J59+$K59*VLOOKUP('Factores e Hitos'!$B$87,Area_no_techada,HLOOKUP($B59,Inmueble,2,FALSE),FALSE))*(1+$S59),VLOOKUP('Factores e Hitos'!$B$85,Redondear_Multiplo,HLOOKUP($B59,Inmueble,2,FALSE),FALSE))</f>
        <v>381400</v>
      </c>
      <c r="AD59" s="26">
        <f>MROUND(VLOOKUP('Factores e Hitos'!$B$7,Precio_Base,HLOOKUP($B59,Inmueble,2,FALSE),FALSE)*(1+$M59)*(1+$N59)*(1+$O59)*(1+$P59)*(1+$Q59)*($J59+$K59*VLOOKUP('Factores e Hitos'!$B$87,Area_no_techada,HLOOKUP($B59,Inmueble,2,FALSE),FALSE))*(1+$S59)*(1+$T59),VLOOKUP('Factores e Hitos'!$B$85,Redondear_Multiplo,HLOOKUP($B59,Inmueble,2,FALSE),FALSE))</f>
        <v>392900</v>
      </c>
      <c r="AE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Hitos'!$B$87,Area_no_techada,HLOOKUP($B59,Inmueble,2,FALSE),FALSE))*(1+$S59)*(1+$T59)*(1+$U59),VLOOKUP('Factores e Hitos'!$B$85,Redondear_Multiplo,HLOOKUP($B59,Inmueble,2,FALSE),FALSE))</f>
        <v>404700</v>
      </c>
      <c r="AF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Hitos'!$B$87,Area_no_techada,HLOOKUP($B59,Inmueble,2,FALSE),FALSE))*(1+$S59)*(1+$T59)*(1+$U59)*(1+$V59),VLOOKUP('Factores e Hitos'!$B$85,Redondear_Multiplo,HLOOKUP($B59,Inmueble,2,FALSE),FALSE))</f>
        <v>414800</v>
      </c>
      <c r="AG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Hitos'!$B$87,Area_no_techada,HLOOKUP($B59,Inmueble,2,FALSE),FALSE))*(1+$S59)*(1+$T59)*(1+$U59)*(1+$V59)*(1+$W59),VLOOKUP('Factores e Hitos'!$B$85,Redondear_Multiplo,HLOOKUP($B59,Inmueble,2,FALSE),FALSE))</f>
        <v>425100</v>
      </c>
      <c r="AH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Hitos'!$B$87,Area_no_techada,HLOOKUP($B59,Inmueble,2,FALSE),FALSE))*(1+$S59)*(1+$T59)*(1+$U59)*(1+$V59)*(1+$W59)*(1+$X59),VLOOKUP('Factores e Hitos'!$B$85,Redondear_Multiplo,HLOOKUP($B59,Inmueble,2,FALSE),FALSE))</f>
        <v>435800</v>
      </c>
      <c r="AI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Hitos'!$B$87,Area_no_techada,HLOOKUP($B59,Inmueble,2,FALSE),FALSE))*(1+$S59)*(1+$T59)*(1+$U59)*(1+$V59)*(1+$W59)*(1+$X59)*(1+$Y59),VLOOKUP('Factores e Hitos'!$B$85,Redondear_Multiplo,HLOOKUP($B59,Inmueble,2,FALSE),FALSE))</f>
        <v>446700</v>
      </c>
      <c r="AJ59" s="26">
        <f>MROUND(VLOOKUP('Factores e Hitos'!$B$7,Precio_Base,HLOOKUP($B59,Inmueble,2,FALSE),FALSE)*(1+$M59)*(1+$N59)*(1+$O59)*(1+$P59)*(1+$Q59)*($J59+$K59*VLOOKUP('Factores e Hitos'!$B$87,Area_no_techada,HLOOKUP($B59,Inmueble,2,FALSE),FALSE))*(1+$S59)*(1+$T59)*(1+$U59)*(1+$V59)*(1+$W59)*(1+$X59)*(1+$Y59)*(1+$Z59),VLOOKUP('Factores e Hitos'!$B$85,Redondear_Multiplo,HLOOKUP($B59,Inmueble,2,FALSE),FALSE))</f>
        <v>457800</v>
      </c>
      <c r="AK59" s="25"/>
      <c r="AL59" s="16" t="str">
        <f t="shared" si="17"/>
        <v>Disponible</v>
      </c>
      <c r="AM59" s="16"/>
      <c r="AN59" s="518"/>
      <c r="AO59" s="25"/>
      <c r="AP59" s="26">
        <f>$AD$59</f>
        <v>392900</v>
      </c>
      <c r="AQ59" s="33">
        <f t="shared" si="18"/>
        <v>6545.0608029318673</v>
      </c>
      <c r="AR59" s="25"/>
      <c r="AS59" s="26">
        <f>+AB59/($J59+$K59*VLOOKUP('Factores e Hitos'!$B$87,Area_no_techada,HLOOKUP($B59,Inmueble,2,FALSE),FALSE))</f>
        <v>6198.5673829751786</v>
      </c>
      <c r="AT59" s="26">
        <f>+AC59/($J59+$K59*VLOOKUP('Factores e Hitos'!$B$87,Area_no_techada,HLOOKUP($B59,Inmueble,2,FALSE),FALSE))</f>
        <v>6353.4899217058137</v>
      </c>
      <c r="AU59" s="26">
        <f>+AD59/($J59+$K59*VLOOKUP('Factores e Hitos'!$B$87,Area_no_techada,HLOOKUP($B59,Inmueble,2,FALSE),FALSE))</f>
        <v>6545.0608029318673</v>
      </c>
      <c r="AV59" s="26">
        <f>+AE59/($J59+$K59*VLOOKUP('Factores e Hitos'!$B$87,Area_no_techada,HLOOKUP($B59,Inmueble,2,FALSE),FALSE))</f>
        <v>6741.6291854072961</v>
      </c>
      <c r="AW59" s="26">
        <f>+AF59/($J59+$K59*VLOOKUP('Factores e Hitos'!$B$87,Area_no_techada,HLOOKUP($B59,Inmueble,2,FALSE),FALSE))</f>
        <v>6909.8783941362653</v>
      </c>
      <c r="AX59" s="26">
        <f>+AG59/($J59+$K59*VLOOKUP('Factores e Hitos'!$B$87,Area_no_techada,HLOOKUP($B59,Inmueble,2,FALSE),FALSE))</f>
        <v>7081.4592703648177</v>
      </c>
      <c r="AY59" s="26">
        <f>+AH59/($J59+$K59*VLOOKUP('Factores e Hitos'!$B$87,Area_no_techada,HLOOKUP($B59,Inmueble,2,FALSE),FALSE))</f>
        <v>7259.7034815925372</v>
      </c>
      <c r="AZ59" s="26">
        <f>+AI59/($J59+$K59*VLOOKUP('Factores e Hitos'!$B$87,Area_no_techada,HLOOKUP($B59,Inmueble,2,FALSE),FALSE))</f>
        <v>7441.2793603198397</v>
      </c>
      <c r="BA59" s="26">
        <f>+AJ59/($J59+$K59*VLOOKUP('Factores e Hitos'!$B$87,Area_no_techada,HLOOKUP($B59,Inmueble,2,FALSE),FALSE))</f>
        <v>7626.1869065467263</v>
      </c>
      <c r="BB59" s="17" t="str">
        <f>_xlfn.XLOOKUP(C59,Hoja7!J:J,Hoja7!Q:Q,"N/H",0)</f>
        <v>Disponible</v>
      </c>
      <c r="BC59" s="17" t="b">
        <f t="shared" si="8"/>
        <v>1</v>
      </c>
    </row>
    <row r="60" spans="1:55" s="17" customFormat="1">
      <c r="A60" s="17" t="s">
        <v>161</v>
      </c>
      <c r="B60" s="21" t="s">
        <v>2</v>
      </c>
      <c r="C60" s="21" t="s">
        <v>526</v>
      </c>
      <c r="D60" s="21">
        <v>705</v>
      </c>
      <c r="E60" s="524" t="s">
        <v>25</v>
      </c>
      <c r="F60" s="426" t="s">
        <v>31</v>
      </c>
      <c r="G60" s="21" t="s">
        <v>49</v>
      </c>
      <c r="H60" s="426" t="s">
        <v>53</v>
      </c>
      <c r="I60" s="21">
        <v>7</v>
      </c>
      <c r="J60" s="298">
        <v>69.319999999999993</v>
      </c>
      <c r="K60" s="298"/>
      <c r="M60" s="24">
        <f t="shared" si="12"/>
        <v>-0.01</v>
      </c>
      <c r="N60" s="24">
        <f t="shared" si="13"/>
        <v>0.02</v>
      </c>
      <c r="O60" s="24">
        <f t="shared" si="14"/>
        <v>0</v>
      </c>
      <c r="P60" s="24">
        <f t="shared" si="15"/>
        <v>0.02</v>
      </c>
      <c r="Q60" s="24">
        <f t="shared" si="16"/>
        <v>4.2857142857142877E-3</v>
      </c>
      <c r="R60" s="25"/>
      <c r="S60" s="24">
        <f t="shared" si="20"/>
        <v>2.5000000000000001E-2</v>
      </c>
      <c r="T60" s="24">
        <f t="shared" si="20"/>
        <v>0.03</v>
      </c>
      <c r="U60" s="24">
        <f t="shared" si="20"/>
        <v>0.03</v>
      </c>
      <c r="V60" s="24">
        <f t="shared" si="20"/>
        <v>2.5000000000000001E-2</v>
      </c>
      <c r="W60" s="24">
        <f t="shared" si="20"/>
        <v>2.5000000000000001E-2</v>
      </c>
      <c r="X60" s="24">
        <f t="shared" si="20"/>
        <v>2.5000000000000001E-2</v>
      </c>
      <c r="Y60" s="24">
        <f t="shared" si="20"/>
        <v>2.5000000000000001E-2</v>
      </c>
      <c r="Z60" s="24">
        <f t="shared" si="20"/>
        <v>2.5000000000000001E-2</v>
      </c>
      <c r="AA60" s="25"/>
      <c r="AB60" s="26">
        <f>MROUND(VLOOKUP('Factores e Hitos'!$B$7,Precio_Base,HLOOKUP($B60,Inmueble,2,FALSE),FALSE)*(1+$M60)*(1+$N60)*(1+$O60)*(1+$P60)*(1+$Q60)*($J60+$K60*VLOOKUP('Factores e Hitos'!$B$87,Area_no_techada,HLOOKUP($B60,Inmueble,2,FALSE),FALSE)),VLOOKUP('Factores e Hitos'!$B$85,Redondear_Multiplo,HLOOKUP($B60,Inmueble,2,FALSE),FALSE))</f>
        <v>451600</v>
      </c>
      <c r="AC60" s="26">
        <f>MROUND(VLOOKUP('Factores e Hitos'!$B$7,Precio_Base,HLOOKUP($B60,Inmueble,2,FALSE),FALSE)*(1+$M60)*(1+$N60)*(1+$O60)*(1+$P60)*(1+$Q60)*($J60+$K60*VLOOKUP('Factores e Hitos'!$B$87,Area_no_techada,HLOOKUP($B60,Inmueble,2,FALSE),FALSE))*(1+$S60),VLOOKUP('Factores e Hitos'!$B$85,Redondear_Multiplo,HLOOKUP($B60,Inmueble,2,FALSE),FALSE))</f>
        <v>462900</v>
      </c>
      <c r="AD60" s="26">
        <f>MROUND(VLOOKUP('Factores e Hitos'!$B$7,Precio_Base,HLOOKUP($B60,Inmueble,2,FALSE),FALSE)*(1+$M60)*(1+$N60)*(1+$O60)*(1+$P60)*(1+$Q60)*($J60+$K60*VLOOKUP('Factores e Hitos'!$B$87,Area_no_techada,HLOOKUP($B60,Inmueble,2,FALSE),FALSE))*(1+$S60)*(1+$T60),VLOOKUP('Factores e Hitos'!$B$85,Redondear_Multiplo,HLOOKUP($B60,Inmueble,2,FALSE),FALSE))</f>
        <v>476800</v>
      </c>
      <c r="AE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Hitos'!$B$87,Area_no_techada,HLOOKUP($B60,Inmueble,2,FALSE),FALSE))*(1+$S60)*(1+$T60)*(1+$U60),VLOOKUP('Factores e Hitos'!$B$85,Redondear_Multiplo,HLOOKUP($B60,Inmueble,2,FALSE),FALSE))</f>
        <v>491100</v>
      </c>
      <c r="AF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Hitos'!$B$87,Area_no_techada,HLOOKUP($B60,Inmueble,2,FALSE),FALSE))*(1+$S60)*(1+$T60)*(1+$U60)*(1+$V60),VLOOKUP('Factores e Hitos'!$B$85,Redondear_Multiplo,HLOOKUP($B60,Inmueble,2,FALSE),FALSE))</f>
        <v>503400</v>
      </c>
      <c r="AG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Hitos'!$B$87,Area_no_techada,HLOOKUP($B60,Inmueble,2,FALSE),FALSE))*(1+$S60)*(1+$T60)*(1+$U60)*(1+$V60)*(1+$W60),VLOOKUP('Factores e Hitos'!$B$85,Redondear_Multiplo,HLOOKUP($B60,Inmueble,2,FALSE),FALSE))</f>
        <v>516000</v>
      </c>
      <c r="AH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Hitos'!$B$87,Area_no_techada,HLOOKUP($B60,Inmueble,2,FALSE),FALSE))*(1+$S60)*(1+$T60)*(1+$U60)*(1+$V60)*(1+$W60)*(1+$X60),VLOOKUP('Factores e Hitos'!$B$85,Redondear_Multiplo,HLOOKUP($B60,Inmueble,2,FALSE),FALSE))</f>
        <v>528900</v>
      </c>
      <c r="AI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Hitos'!$B$87,Area_no_techada,HLOOKUP($B60,Inmueble,2,FALSE),FALSE))*(1+$S60)*(1+$T60)*(1+$U60)*(1+$V60)*(1+$W60)*(1+$X60)*(1+$Y60),VLOOKUP('Factores e Hitos'!$B$85,Redondear_Multiplo,HLOOKUP($B60,Inmueble,2,FALSE),FALSE))</f>
        <v>542100</v>
      </c>
      <c r="AJ60" s="26">
        <f>MROUND(VLOOKUP('Factores e Hitos'!$B$7,Precio_Base,HLOOKUP($B60,Inmueble,2,FALSE),FALSE)*(1+$M60)*(1+$N60)*(1+$O60)*(1+$P60)*(1+$Q60)*($J60+$K60*VLOOKUP('Factores e Hitos'!$B$87,Area_no_techada,HLOOKUP($B60,Inmueble,2,FALSE),FALSE))*(1+$S60)*(1+$T60)*(1+$U60)*(1+$V60)*(1+$W60)*(1+$X60)*(1+$Y60)*(1+$Z60),VLOOKUP('Factores e Hitos'!$B$85,Redondear_Multiplo,HLOOKUP($B60,Inmueble,2,FALSE),FALSE))</f>
        <v>555700</v>
      </c>
      <c r="AK60" s="25"/>
      <c r="AL60" s="16" t="str">
        <f t="shared" si="17"/>
        <v>Disponible</v>
      </c>
      <c r="AM60" s="16"/>
      <c r="AN60" s="518"/>
      <c r="AO60" s="25"/>
      <c r="AP60" s="26">
        <f>$AD$60</f>
        <v>476800</v>
      </c>
      <c r="AQ60" s="33">
        <f t="shared" si="18"/>
        <v>6878.245816503174</v>
      </c>
      <c r="AR60" s="25"/>
      <c r="AS60" s="26">
        <f>+AB60/($J60+$K60*VLOOKUP('Factores e Hitos'!$B$87,Area_no_techada,HLOOKUP($B60,Inmueble,2,FALSE),FALSE))</f>
        <v>6514.714368147721</v>
      </c>
      <c r="AT60" s="26">
        <f>+AC60/($J60+$K60*VLOOKUP('Factores e Hitos'!$B$87,Area_no_techada,HLOOKUP($B60,Inmueble,2,FALSE),FALSE))</f>
        <v>6677.7264858626668</v>
      </c>
      <c r="AU60" s="26">
        <f>+AD60/($J60+$K60*VLOOKUP('Factores e Hitos'!$B$87,Area_no_techada,HLOOKUP($B60,Inmueble,2,FALSE),FALSE))</f>
        <v>6878.245816503174</v>
      </c>
      <c r="AV60" s="26">
        <f>+AE60/($J60+$K60*VLOOKUP('Factores e Hitos'!$B$87,Area_no_techada,HLOOKUP($B60,Inmueble,2,FALSE),FALSE))</f>
        <v>7084.5354875937692</v>
      </c>
      <c r="AW60" s="26">
        <f>+AF60/($J60+$K60*VLOOKUP('Factores e Hitos'!$B$87,Area_no_techada,HLOOKUP($B60,Inmueble,2,FALSE),FALSE))</f>
        <v>7261.9734564339306</v>
      </c>
      <c r="AX60" s="26">
        <f>+AG60/($J60+$K60*VLOOKUP('Factores e Hitos'!$B$87,Area_no_techada,HLOOKUP($B60,Inmueble,2,FALSE),FALSE))</f>
        <v>7443.7391806116566</v>
      </c>
      <c r="AY60" s="26">
        <f>+AH60/($J60+$K60*VLOOKUP('Factores e Hitos'!$B$87,Area_no_techada,HLOOKUP($B60,Inmueble,2,FALSE),FALSE))</f>
        <v>7629.8326601269482</v>
      </c>
      <c r="AZ60" s="26">
        <f>+AI60/($J60+$K60*VLOOKUP('Factores e Hitos'!$B$87,Area_no_techada,HLOOKUP($B60,Inmueble,2,FALSE),FALSE))</f>
        <v>7820.2538949798045</v>
      </c>
      <c r="BA60" s="26">
        <f>+AJ60/($J60+$K60*VLOOKUP('Factores e Hitos'!$B$87,Area_no_techada,HLOOKUP($B60,Inmueble,2,FALSE),FALSE))</f>
        <v>8016.4454702827479</v>
      </c>
      <c r="BB60" s="17" t="str">
        <f>_xlfn.XLOOKUP(C60,Hoja7!J:J,Hoja7!Q:Q,"N/H",0)</f>
        <v>Disponible</v>
      </c>
      <c r="BC60" s="17" t="b">
        <f t="shared" si="8"/>
        <v>1</v>
      </c>
    </row>
    <row r="61" spans="1:55" s="17" customFormat="1">
      <c r="A61" s="17" t="s">
        <v>161</v>
      </c>
      <c r="B61" s="21" t="s">
        <v>2</v>
      </c>
      <c r="C61" s="21" t="s">
        <v>527</v>
      </c>
      <c r="D61" s="21">
        <v>706</v>
      </c>
      <c r="E61" s="426" t="s">
        <v>24</v>
      </c>
      <c r="F61" s="426" t="s">
        <v>32</v>
      </c>
      <c r="G61" s="21" t="s">
        <v>49</v>
      </c>
      <c r="H61" s="426" t="s">
        <v>53</v>
      </c>
      <c r="I61" s="21">
        <v>7</v>
      </c>
      <c r="J61" s="298">
        <v>54.03</v>
      </c>
      <c r="K61" s="298"/>
      <c r="M61" s="24">
        <f t="shared" si="12"/>
        <v>0</v>
      </c>
      <c r="N61" s="24">
        <f t="shared" si="13"/>
        <v>0</v>
      </c>
      <c r="O61" s="24">
        <f t="shared" si="14"/>
        <v>0</v>
      </c>
      <c r="P61" s="24">
        <f t="shared" si="15"/>
        <v>0.02</v>
      </c>
      <c r="Q61" s="24">
        <f t="shared" si="16"/>
        <v>4.2857142857142877E-3</v>
      </c>
      <c r="R61" s="25"/>
      <c r="S61" s="24">
        <f t="shared" si="20"/>
        <v>2.5000000000000001E-2</v>
      </c>
      <c r="T61" s="24">
        <f t="shared" si="20"/>
        <v>0.03</v>
      </c>
      <c r="U61" s="24">
        <f t="shared" si="20"/>
        <v>0.03</v>
      </c>
      <c r="V61" s="24">
        <f t="shared" si="20"/>
        <v>2.5000000000000001E-2</v>
      </c>
      <c r="W61" s="24">
        <f t="shared" si="20"/>
        <v>2.5000000000000001E-2</v>
      </c>
      <c r="X61" s="24">
        <f t="shared" si="20"/>
        <v>2.5000000000000001E-2</v>
      </c>
      <c r="Y61" s="24">
        <f t="shared" si="20"/>
        <v>2.5000000000000001E-2</v>
      </c>
      <c r="Z61" s="24">
        <f t="shared" si="20"/>
        <v>2.5000000000000001E-2</v>
      </c>
      <c r="AA61" s="25"/>
      <c r="AB61" s="26">
        <f>MROUND(VLOOKUP('Factores e Hitos'!$B$7,Precio_Base,HLOOKUP($B61,Inmueble,2,FALSE),FALSE)*(1+$M61)*(1+$N61)*(1+$O61)*(1+$P61)*(1+$Q61)*($J61+$K61*VLOOKUP('Factores e Hitos'!$B$87,Area_no_techada,HLOOKUP($B61,Inmueble,2,FALSE),FALSE)),VLOOKUP('Factores e Hitos'!$B$85,Redondear_Multiplo,HLOOKUP($B61,Inmueble,2,FALSE),FALSE))</f>
        <v>348600</v>
      </c>
      <c r="AC61" s="26">
        <f>MROUND(VLOOKUP('Factores e Hitos'!$B$7,Precio_Base,HLOOKUP($B61,Inmueble,2,FALSE),FALSE)*(1+$M61)*(1+$N61)*(1+$O61)*(1+$P61)*(1+$Q61)*($J61+$K61*VLOOKUP('Factores e Hitos'!$B$87,Area_no_techada,HLOOKUP($B61,Inmueble,2,FALSE),FALSE))*(1+$S61),VLOOKUP('Factores e Hitos'!$B$85,Redondear_Multiplo,HLOOKUP($B61,Inmueble,2,FALSE),FALSE))</f>
        <v>357300</v>
      </c>
      <c r="AD61" s="26">
        <f>MROUND(VLOOKUP('Factores e Hitos'!$B$7,Precio_Base,HLOOKUP($B61,Inmueble,2,FALSE),FALSE)*(1+$M61)*(1+$N61)*(1+$O61)*(1+$P61)*(1+$Q61)*($J61+$K61*VLOOKUP('Factores e Hitos'!$B$87,Area_no_techada,HLOOKUP($B61,Inmueble,2,FALSE),FALSE))*(1+$S61)*(1+$T61),VLOOKUP('Factores e Hitos'!$B$85,Redondear_Multiplo,HLOOKUP($B61,Inmueble,2,FALSE),FALSE))</f>
        <v>368000</v>
      </c>
      <c r="AE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Hitos'!$B$87,Area_no_techada,HLOOKUP($B61,Inmueble,2,FALSE),FALSE))*(1+$S61)*(1+$T61)*(1+$U61),VLOOKUP('Factores e Hitos'!$B$85,Redondear_Multiplo,HLOOKUP($B61,Inmueble,2,FALSE),FALSE))</f>
        <v>379100</v>
      </c>
      <c r="AF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Hitos'!$B$87,Area_no_techada,HLOOKUP($B61,Inmueble,2,FALSE),FALSE))*(1+$S61)*(1+$T61)*(1+$U61)*(1+$V61),VLOOKUP('Factores e Hitos'!$B$85,Redondear_Multiplo,HLOOKUP($B61,Inmueble,2,FALSE),FALSE))</f>
        <v>388600</v>
      </c>
      <c r="AG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Hitos'!$B$87,Area_no_techada,HLOOKUP($B61,Inmueble,2,FALSE),FALSE))*(1+$S61)*(1+$T61)*(1+$U61)*(1+$V61)*(1+$W61),VLOOKUP('Factores e Hitos'!$B$85,Redondear_Multiplo,HLOOKUP($B61,Inmueble,2,FALSE),FALSE))</f>
        <v>398300</v>
      </c>
      <c r="AH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Hitos'!$B$87,Area_no_techada,HLOOKUP($B61,Inmueble,2,FALSE),FALSE))*(1+$S61)*(1+$T61)*(1+$U61)*(1+$V61)*(1+$W61)*(1+$X61),VLOOKUP('Factores e Hitos'!$B$85,Redondear_Multiplo,HLOOKUP($B61,Inmueble,2,FALSE),FALSE))</f>
        <v>408200</v>
      </c>
      <c r="AI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Hitos'!$B$87,Area_no_techada,HLOOKUP($B61,Inmueble,2,FALSE),FALSE))*(1+$S61)*(1+$T61)*(1+$U61)*(1+$V61)*(1+$W61)*(1+$X61)*(1+$Y61),VLOOKUP('Factores e Hitos'!$B$85,Redondear_Multiplo,HLOOKUP($B61,Inmueble,2,FALSE),FALSE))</f>
        <v>418400</v>
      </c>
      <c r="AJ61" s="26">
        <f>MROUND(VLOOKUP('Factores e Hitos'!$B$7,Precio_Base,HLOOKUP($B61,Inmueble,2,FALSE),FALSE)*(1+$M61)*(1+$N61)*(1+$O61)*(1+$P61)*(1+$Q61)*($J61+$K61*VLOOKUP('Factores e Hitos'!$B$87,Area_no_techada,HLOOKUP($B61,Inmueble,2,FALSE),FALSE))*(1+$S61)*(1+$T61)*(1+$U61)*(1+$V61)*(1+$W61)*(1+$X61)*(1+$Y61)*(1+$Z61),VLOOKUP('Factores e Hitos'!$B$85,Redondear_Multiplo,HLOOKUP($B61,Inmueble,2,FALSE),FALSE))</f>
        <v>428900</v>
      </c>
      <c r="AK61" s="25"/>
      <c r="AL61" s="16" t="str">
        <f t="shared" si="17"/>
        <v>Vendido</v>
      </c>
      <c r="AM61" s="16" t="s">
        <v>611</v>
      </c>
      <c r="AN61" s="518">
        <v>348600</v>
      </c>
      <c r="AO61" s="25"/>
      <c r="AP61" s="26">
        <f>$AN$61</f>
        <v>348600</v>
      </c>
      <c r="AQ61" s="33">
        <f t="shared" si="18"/>
        <v>6451.9711271515826</v>
      </c>
      <c r="AR61" s="25"/>
      <c r="AS61" s="26">
        <f>+AB61/($J61+$K61*VLOOKUP('Factores e Hitos'!$B$87,Area_no_techada,HLOOKUP($B61,Inmueble,2,FALSE),FALSE))</f>
        <v>6451.9711271515826</v>
      </c>
      <c r="AT61" s="26">
        <f>+AC61/($J61+$K61*VLOOKUP('Factores e Hitos'!$B$87,Area_no_techada,HLOOKUP($B61,Inmueble,2,FALSE),FALSE))</f>
        <v>6612.9927817878952</v>
      </c>
      <c r="AU61" s="26">
        <f>+AD61/($J61+$K61*VLOOKUP('Factores e Hitos'!$B$87,Area_no_techada,HLOOKUP($B61,Inmueble,2,FALSE),FALSE))</f>
        <v>6811.0309087543956</v>
      </c>
      <c r="AV61" s="26">
        <f>+AE61/($J61+$K61*VLOOKUP('Factores e Hitos'!$B$87,Area_no_techada,HLOOKUP($B61,Inmueble,2,FALSE),FALSE))</f>
        <v>7016.4723301869326</v>
      </c>
      <c r="AW61" s="26">
        <f>+AF61/($J61+$K61*VLOOKUP('Factores e Hitos'!$B$87,Area_no_techada,HLOOKUP($B61,Inmueble,2,FALSE),FALSE))</f>
        <v>7192.3005737553212</v>
      </c>
      <c r="AX61" s="26">
        <f>+AG61/($J61+$K61*VLOOKUP('Factores e Hitos'!$B$87,Area_no_techada,HLOOKUP($B61,Inmueble,2,FALSE),FALSE))</f>
        <v>7371.8304645567277</v>
      </c>
      <c r="AY61" s="26">
        <f>+AH61/($J61+$K61*VLOOKUP('Factores e Hitos'!$B$87,Area_no_techada,HLOOKUP($B61,Inmueble,2,FALSE),FALSE))</f>
        <v>7555.062002591153</v>
      </c>
      <c r="AZ61" s="26">
        <f>+AI61/($J61+$K61*VLOOKUP('Factores e Hitos'!$B$87,Area_no_techada,HLOOKUP($B61,Inmueble,2,FALSE),FALSE))</f>
        <v>7743.846011475106</v>
      </c>
      <c r="BA61" s="26">
        <f>+AJ61/($J61+$K61*VLOOKUP('Factores e Hitos'!$B$87,Area_no_techada,HLOOKUP($B61,Inmueble,2,FALSE),FALSE))</f>
        <v>7938.1824912085876</v>
      </c>
      <c r="BB61" s="17" t="str">
        <f>_xlfn.XLOOKUP(C61,Hoja7!J:J,Hoja7!Q:Q,"N/H",0)</f>
        <v>Vendido</v>
      </c>
      <c r="BC61" s="17" t="b">
        <f t="shared" si="8"/>
        <v>1</v>
      </c>
    </row>
    <row r="62" spans="1:55" s="17" customFormat="1">
      <c r="A62" s="17" t="s">
        <v>161</v>
      </c>
      <c r="B62" s="21" t="s">
        <v>2</v>
      </c>
      <c r="C62" s="21" t="s">
        <v>528</v>
      </c>
      <c r="D62" s="21">
        <v>707</v>
      </c>
      <c r="E62" s="524" t="s">
        <v>23</v>
      </c>
      <c r="F62" s="426" t="s">
        <v>33</v>
      </c>
      <c r="G62" s="21" t="s">
        <v>49</v>
      </c>
      <c r="H62" s="426" t="s">
        <v>53</v>
      </c>
      <c r="I62" s="21">
        <v>7</v>
      </c>
      <c r="J62" s="298">
        <v>37.049999999999997</v>
      </c>
      <c r="K62" s="298"/>
      <c r="M62" s="24">
        <f t="shared" si="12"/>
        <v>6.2799999999999995E-2</v>
      </c>
      <c r="N62" s="24">
        <f t="shared" si="13"/>
        <v>-0.02</v>
      </c>
      <c r="O62" s="24">
        <f t="shared" si="14"/>
        <v>0</v>
      </c>
      <c r="P62" s="24">
        <f t="shared" si="15"/>
        <v>0.02</v>
      </c>
      <c r="Q62" s="24">
        <f t="shared" si="16"/>
        <v>4.2857142857142877E-3</v>
      </c>
      <c r="R62" s="25"/>
      <c r="S62" s="24">
        <f t="shared" si="20"/>
        <v>2.5000000000000001E-2</v>
      </c>
      <c r="T62" s="24">
        <f t="shared" si="20"/>
        <v>0.03</v>
      </c>
      <c r="U62" s="24">
        <f t="shared" si="20"/>
        <v>0.03</v>
      </c>
      <c r="V62" s="24">
        <f t="shared" si="20"/>
        <v>2.5000000000000001E-2</v>
      </c>
      <c r="W62" s="24">
        <f t="shared" si="20"/>
        <v>2.5000000000000001E-2</v>
      </c>
      <c r="X62" s="24">
        <f t="shared" si="20"/>
        <v>2.5000000000000001E-2</v>
      </c>
      <c r="Y62" s="24">
        <f t="shared" si="20"/>
        <v>2.5000000000000001E-2</v>
      </c>
      <c r="Z62" s="24">
        <f t="shared" si="20"/>
        <v>2.5000000000000001E-2</v>
      </c>
      <c r="AA62" s="25"/>
      <c r="AB62" s="26">
        <f>MROUND(VLOOKUP('Factores e Hitos'!$B$7,Precio_Base,HLOOKUP($B62,Inmueble,2,FALSE),FALSE)*(1+$M62)*(1+$N62)*(1+$O62)*(1+$P62)*(1+$Q62)*($J62+$K62*VLOOKUP('Factores e Hitos'!$B$87,Area_no_techada,HLOOKUP($B62,Inmueble,2,FALSE),FALSE)),VLOOKUP('Factores e Hitos'!$B$85,Redondear_Multiplo,HLOOKUP($B62,Inmueble,2,FALSE),FALSE))</f>
        <v>249000</v>
      </c>
      <c r="AC62" s="26">
        <f>MROUND(VLOOKUP('Factores e Hitos'!$B$7,Precio_Base,HLOOKUP($B62,Inmueble,2,FALSE),FALSE)*(1+$M62)*(1+$N62)*(1+$O62)*(1+$P62)*(1+$Q62)*($J62+$K62*VLOOKUP('Factores e Hitos'!$B$87,Area_no_techada,HLOOKUP($B62,Inmueble,2,FALSE),FALSE))*(1+$S62),VLOOKUP('Factores e Hitos'!$B$85,Redondear_Multiplo,HLOOKUP($B62,Inmueble,2,FALSE),FALSE))</f>
        <v>255200</v>
      </c>
      <c r="AD62" s="26">
        <f>MROUND(VLOOKUP('Factores e Hitos'!$B$7,Precio_Base,HLOOKUP($B62,Inmueble,2,FALSE),FALSE)*(1+$M62)*(1+$N62)*(1+$O62)*(1+$P62)*(1+$Q62)*($J62+$K62*VLOOKUP('Factores e Hitos'!$B$87,Area_no_techada,HLOOKUP($B62,Inmueble,2,FALSE),FALSE))*(1+$S62)*(1+$T62),VLOOKUP('Factores e Hitos'!$B$85,Redondear_Multiplo,HLOOKUP($B62,Inmueble,2,FALSE),FALSE))</f>
        <v>262900</v>
      </c>
      <c r="AE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Hitos'!$B$87,Area_no_techada,HLOOKUP($B62,Inmueble,2,FALSE),FALSE))*(1+$S62)*(1+$T62)*(1+$U62),VLOOKUP('Factores e Hitos'!$B$85,Redondear_Multiplo,HLOOKUP($B62,Inmueble,2,FALSE),FALSE))</f>
        <v>270700</v>
      </c>
      <c r="AF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Hitos'!$B$87,Area_no_techada,HLOOKUP($B62,Inmueble,2,FALSE),FALSE))*(1+$S62)*(1+$T62)*(1+$U62)*(1+$V62),VLOOKUP('Factores e Hitos'!$B$85,Redondear_Multiplo,HLOOKUP($B62,Inmueble,2,FALSE),FALSE))</f>
        <v>277500</v>
      </c>
      <c r="AG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Hitos'!$B$87,Area_no_techada,HLOOKUP($B62,Inmueble,2,FALSE),FALSE))*(1+$S62)*(1+$T62)*(1+$U62)*(1+$V62)*(1+$W62),VLOOKUP('Factores e Hitos'!$B$85,Redondear_Multiplo,HLOOKUP($B62,Inmueble,2,FALSE),FALSE))</f>
        <v>284500</v>
      </c>
      <c r="AH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Hitos'!$B$87,Area_no_techada,HLOOKUP($B62,Inmueble,2,FALSE),FALSE))*(1+$S62)*(1+$T62)*(1+$U62)*(1+$V62)*(1+$W62)*(1+$X62),VLOOKUP('Factores e Hitos'!$B$85,Redondear_Multiplo,HLOOKUP($B62,Inmueble,2,FALSE),FALSE))</f>
        <v>291600</v>
      </c>
      <c r="AI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Hitos'!$B$87,Area_no_techada,HLOOKUP($B62,Inmueble,2,FALSE),FALSE))*(1+$S62)*(1+$T62)*(1+$U62)*(1+$V62)*(1+$W62)*(1+$X62)*(1+$Y62),VLOOKUP('Factores e Hitos'!$B$85,Redondear_Multiplo,HLOOKUP($B62,Inmueble,2,FALSE),FALSE))</f>
        <v>298900</v>
      </c>
      <c r="AJ62" s="26">
        <f>MROUND(VLOOKUP('Factores e Hitos'!$B$7,Precio_Base,HLOOKUP($B62,Inmueble,2,FALSE),FALSE)*(1+$M62)*(1+$N62)*(1+$O62)*(1+$P62)*(1+$Q62)*($J62+$K62*VLOOKUP('Factores e Hitos'!$B$87,Area_no_techada,HLOOKUP($B62,Inmueble,2,FALSE),FALSE))*(1+$S62)*(1+$T62)*(1+$U62)*(1+$V62)*(1+$W62)*(1+$X62)*(1+$Y62)*(1+$Z62),VLOOKUP('Factores e Hitos'!$B$85,Redondear_Multiplo,HLOOKUP($B62,Inmueble,2,FALSE),FALSE))</f>
        <v>306300</v>
      </c>
      <c r="AK62" s="25"/>
      <c r="AL62" s="16" t="str">
        <f t="shared" si="17"/>
        <v>Disponible</v>
      </c>
      <c r="AM62" s="16"/>
      <c r="AN62" s="518"/>
      <c r="AO62" s="25"/>
      <c r="AP62" s="26">
        <f>$AD$62</f>
        <v>262900</v>
      </c>
      <c r="AQ62" s="33">
        <f t="shared" si="18"/>
        <v>7095.8164642375177</v>
      </c>
      <c r="AR62" s="25"/>
      <c r="AS62" s="26">
        <f>+AB62/($J62+$K62*VLOOKUP('Factores e Hitos'!$B$87,Area_no_techada,HLOOKUP($B62,Inmueble,2,FALSE),FALSE))</f>
        <v>6720.6477732793528</v>
      </c>
      <c r="AT62" s="26">
        <f>+AC62/($J62+$K62*VLOOKUP('Factores e Hitos'!$B$87,Area_no_techada,HLOOKUP($B62,Inmueble,2,FALSE),FALSE))</f>
        <v>6887.9892037786776</v>
      </c>
      <c r="AU62" s="26">
        <f>+AD62/($J62+$K62*VLOOKUP('Factores e Hitos'!$B$87,Area_no_techada,HLOOKUP($B62,Inmueble,2,FALSE),FALSE))</f>
        <v>7095.8164642375177</v>
      </c>
      <c r="AV62" s="26">
        <f>+AE62/($J62+$K62*VLOOKUP('Factores e Hitos'!$B$87,Area_no_techada,HLOOKUP($B62,Inmueble,2,FALSE),FALSE))</f>
        <v>7306.342780026991</v>
      </c>
      <c r="AW62" s="26">
        <f>+AF62/($J62+$K62*VLOOKUP('Factores e Hitos'!$B$87,Area_no_techada,HLOOKUP($B62,Inmueble,2,FALSE),FALSE))</f>
        <v>7489.8785425101223</v>
      </c>
      <c r="AX62" s="26">
        <f>+AG62/($J62+$K62*VLOOKUP('Factores e Hitos'!$B$87,Area_no_techada,HLOOKUP($B62,Inmueble,2,FALSE),FALSE))</f>
        <v>7678.8124156545218</v>
      </c>
      <c r="AY62" s="26">
        <f>+AH62/($J62+$K62*VLOOKUP('Factores e Hitos'!$B$87,Area_no_techada,HLOOKUP($B62,Inmueble,2,FALSE),FALSE))</f>
        <v>7870.4453441295555</v>
      </c>
      <c r="AZ62" s="26">
        <f>+AI62/($J62+$K62*VLOOKUP('Factores e Hitos'!$B$87,Area_no_techada,HLOOKUP($B62,Inmueble,2,FALSE),FALSE))</f>
        <v>8067.4763832658573</v>
      </c>
      <c r="BA62" s="26">
        <f>+AJ62/($J62+$K62*VLOOKUP('Factores e Hitos'!$B$87,Area_no_techada,HLOOKUP($B62,Inmueble,2,FALSE),FALSE))</f>
        <v>8267.2064777327942</v>
      </c>
      <c r="BB62" s="17" t="str">
        <f>_xlfn.XLOOKUP(C62,Hoja7!J:J,Hoja7!Q:Q,"N/H",0)</f>
        <v>Disponible</v>
      </c>
      <c r="BC62" s="17" t="b">
        <f t="shared" si="8"/>
        <v>1</v>
      </c>
    </row>
    <row r="63" spans="1:55" s="17" customFormat="1">
      <c r="A63" s="17" t="s">
        <v>161</v>
      </c>
      <c r="B63" s="21" t="s">
        <v>2</v>
      </c>
      <c r="C63" s="21" t="s">
        <v>529</v>
      </c>
      <c r="D63" s="21">
        <v>708</v>
      </c>
      <c r="E63" s="524" t="s">
        <v>24</v>
      </c>
      <c r="F63" s="426" t="s">
        <v>34</v>
      </c>
      <c r="G63" s="21" t="s">
        <v>49</v>
      </c>
      <c r="H63" s="426" t="s">
        <v>52</v>
      </c>
      <c r="I63" s="21">
        <v>7</v>
      </c>
      <c r="J63" s="298">
        <v>55.25</v>
      </c>
      <c r="K63" s="298"/>
      <c r="M63" s="24">
        <f t="shared" si="12"/>
        <v>0</v>
      </c>
      <c r="N63" s="24">
        <f t="shared" si="13"/>
        <v>0</v>
      </c>
      <c r="O63" s="24">
        <f t="shared" si="14"/>
        <v>0</v>
      </c>
      <c r="P63" s="24">
        <f t="shared" si="15"/>
        <v>0</v>
      </c>
      <c r="Q63" s="24">
        <f t="shared" si="16"/>
        <v>4.2857142857142877E-3</v>
      </c>
      <c r="R63" s="25"/>
      <c r="S63" s="24">
        <f t="shared" si="20"/>
        <v>2.5000000000000001E-2</v>
      </c>
      <c r="T63" s="24">
        <f t="shared" si="20"/>
        <v>0.03</v>
      </c>
      <c r="U63" s="24">
        <f t="shared" si="20"/>
        <v>0.03</v>
      </c>
      <c r="V63" s="24">
        <f t="shared" si="20"/>
        <v>2.5000000000000001E-2</v>
      </c>
      <c r="W63" s="24">
        <f t="shared" si="20"/>
        <v>2.5000000000000001E-2</v>
      </c>
      <c r="X63" s="24">
        <f t="shared" si="20"/>
        <v>2.5000000000000001E-2</v>
      </c>
      <c r="Y63" s="24">
        <f t="shared" si="20"/>
        <v>2.5000000000000001E-2</v>
      </c>
      <c r="Z63" s="24">
        <f t="shared" si="20"/>
        <v>2.5000000000000001E-2</v>
      </c>
      <c r="AA63" s="25"/>
      <c r="AB63" s="26">
        <f>MROUND(VLOOKUP('Factores e Hitos'!$B$7,Precio_Base,HLOOKUP($B63,Inmueble,2,FALSE),FALSE)*(1+$M63)*(1+$N63)*(1+$O63)*(1+$P63)*(1+$Q63)*($J63+$K63*VLOOKUP('Factores e Hitos'!$B$87,Area_no_techada,HLOOKUP($B63,Inmueble,2,FALSE),FALSE)),VLOOKUP('Factores e Hitos'!$B$85,Redondear_Multiplo,HLOOKUP($B63,Inmueble,2,FALSE),FALSE))</f>
        <v>349500</v>
      </c>
      <c r="AC63" s="26">
        <f>MROUND(VLOOKUP('Factores e Hitos'!$B$7,Precio_Base,HLOOKUP($B63,Inmueble,2,FALSE),FALSE)*(1+$M63)*(1+$N63)*(1+$O63)*(1+$P63)*(1+$Q63)*($J63+$K63*VLOOKUP('Factores e Hitos'!$B$87,Area_no_techada,HLOOKUP($B63,Inmueble,2,FALSE),FALSE))*(1+$S63),VLOOKUP('Factores e Hitos'!$B$85,Redondear_Multiplo,HLOOKUP($B63,Inmueble,2,FALSE),FALSE))</f>
        <v>358200</v>
      </c>
      <c r="AD63" s="26">
        <f>MROUND(VLOOKUP('Factores e Hitos'!$B$7,Precio_Base,HLOOKUP($B63,Inmueble,2,FALSE),FALSE)*(1+$M63)*(1+$N63)*(1+$O63)*(1+$P63)*(1+$Q63)*($J63+$K63*VLOOKUP('Factores e Hitos'!$B$87,Area_no_techada,HLOOKUP($B63,Inmueble,2,FALSE),FALSE))*(1+$S63)*(1+$T63),VLOOKUP('Factores e Hitos'!$B$85,Redondear_Multiplo,HLOOKUP($B63,Inmueble,2,FALSE),FALSE))</f>
        <v>369000</v>
      </c>
      <c r="AE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Hitos'!$B$87,Area_no_techada,HLOOKUP($B63,Inmueble,2,FALSE),FALSE))*(1+$S63)*(1+$T63)*(1+$U63),VLOOKUP('Factores e Hitos'!$B$85,Redondear_Multiplo,HLOOKUP($B63,Inmueble,2,FALSE),FALSE))</f>
        <v>380000</v>
      </c>
      <c r="AF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Hitos'!$B$87,Area_no_techada,HLOOKUP($B63,Inmueble,2,FALSE),FALSE))*(1+$S63)*(1+$T63)*(1+$U63)*(1+$V63),VLOOKUP('Factores e Hitos'!$B$85,Redondear_Multiplo,HLOOKUP($B63,Inmueble,2,FALSE),FALSE))</f>
        <v>389500</v>
      </c>
      <c r="AG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Hitos'!$B$87,Area_no_techada,HLOOKUP($B63,Inmueble,2,FALSE),FALSE))*(1+$S63)*(1+$T63)*(1+$U63)*(1+$V63)*(1+$W63),VLOOKUP('Factores e Hitos'!$B$85,Redondear_Multiplo,HLOOKUP($B63,Inmueble,2,FALSE),FALSE))</f>
        <v>399300</v>
      </c>
      <c r="AH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Hitos'!$B$87,Area_no_techada,HLOOKUP($B63,Inmueble,2,FALSE),FALSE))*(1+$S63)*(1+$T63)*(1+$U63)*(1+$V63)*(1+$W63)*(1+$X63),VLOOKUP('Factores e Hitos'!$B$85,Redondear_Multiplo,HLOOKUP($B63,Inmueble,2,FALSE),FALSE))</f>
        <v>409300</v>
      </c>
      <c r="AI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Hitos'!$B$87,Area_no_techada,HLOOKUP($B63,Inmueble,2,FALSE),FALSE))*(1+$S63)*(1+$T63)*(1+$U63)*(1+$V63)*(1+$W63)*(1+$X63)*(1+$Y63),VLOOKUP('Factores e Hitos'!$B$85,Redondear_Multiplo,HLOOKUP($B63,Inmueble,2,FALSE),FALSE))</f>
        <v>419500</v>
      </c>
      <c r="AJ63" s="26">
        <f>MROUND(VLOOKUP('Factores e Hitos'!$B$7,Precio_Base,HLOOKUP($B63,Inmueble,2,FALSE),FALSE)*(1+$M63)*(1+$N63)*(1+$O63)*(1+$P63)*(1+$Q63)*($J63+$K63*VLOOKUP('Factores e Hitos'!$B$87,Area_no_techada,HLOOKUP($B63,Inmueble,2,FALSE),FALSE))*(1+$S63)*(1+$T63)*(1+$U63)*(1+$V63)*(1+$W63)*(1+$X63)*(1+$Y63)*(1+$Z63),VLOOKUP('Factores e Hitos'!$B$85,Redondear_Multiplo,HLOOKUP($B63,Inmueble,2,FALSE),FALSE))</f>
        <v>430000</v>
      </c>
      <c r="AK63" s="25"/>
      <c r="AL63" s="16" t="str">
        <f t="shared" si="17"/>
        <v>Disponible</v>
      </c>
      <c r="AM63" s="16"/>
      <c r="AN63" s="518"/>
      <c r="AO63" s="25"/>
      <c r="AP63" s="26">
        <f>$AD$63</f>
        <v>369000</v>
      </c>
      <c r="AQ63" s="33">
        <f t="shared" si="18"/>
        <v>6678.7330316742082</v>
      </c>
      <c r="AR63" s="25"/>
      <c r="AS63" s="26">
        <f>+AB63/($J63+$K63*VLOOKUP('Factores e Hitos'!$B$87,Area_no_techada,HLOOKUP($B63,Inmueble,2,FALSE),FALSE))</f>
        <v>6325.7918552036199</v>
      </c>
      <c r="AT63" s="26">
        <f>+AC63/($J63+$K63*VLOOKUP('Factores e Hitos'!$B$87,Area_no_techada,HLOOKUP($B63,Inmueble,2,FALSE),FALSE))</f>
        <v>6483.2579185520362</v>
      </c>
      <c r="AU63" s="26">
        <f>+AD63/($J63+$K63*VLOOKUP('Factores e Hitos'!$B$87,Area_no_techada,HLOOKUP($B63,Inmueble,2,FALSE),FALSE))</f>
        <v>6678.7330316742082</v>
      </c>
      <c r="AV63" s="26">
        <f>+AE63/($J63+$K63*VLOOKUP('Factores e Hitos'!$B$87,Area_no_techada,HLOOKUP($B63,Inmueble,2,FALSE),FALSE))</f>
        <v>6877.8280542986422</v>
      </c>
      <c r="AW63" s="26">
        <f>+AF63/($J63+$K63*VLOOKUP('Factores e Hitos'!$B$87,Area_no_techada,HLOOKUP($B63,Inmueble,2,FALSE),FALSE))</f>
        <v>7049.7737556561087</v>
      </c>
      <c r="AX63" s="26">
        <f>+AG63/($J63+$K63*VLOOKUP('Factores e Hitos'!$B$87,Area_no_techada,HLOOKUP($B63,Inmueble,2,FALSE),FALSE))</f>
        <v>7227.1493212669684</v>
      </c>
      <c r="AY63" s="26">
        <f>+AH63/($J63+$K63*VLOOKUP('Factores e Hitos'!$B$87,Area_no_techada,HLOOKUP($B63,Inmueble,2,FALSE),FALSE))</f>
        <v>7408.1447963800902</v>
      </c>
      <c r="AZ63" s="26">
        <f>+AI63/($J63+$K63*VLOOKUP('Factores e Hitos'!$B$87,Area_no_techada,HLOOKUP($B63,Inmueble,2,FALSE),FALSE))</f>
        <v>7592.7601809954749</v>
      </c>
      <c r="BA63" s="26">
        <f>+AJ63/($J63+$K63*VLOOKUP('Factores e Hitos'!$B$87,Area_no_techada,HLOOKUP($B63,Inmueble,2,FALSE),FALSE))</f>
        <v>7782.8054298642537</v>
      </c>
      <c r="BB63" s="17" t="str">
        <f>_xlfn.XLOOKUP(C63,Hoja7!J:J,Hoja7!Q:Q,"N/H",0)</f>
        <v>Disponible</v>
      </c>
      <c r="BC63" s="17" t="b">
        <f t="shared" si="8"/>
        <v>1</v>
      </c>
    </row>
    <row r="64" spans="1:55" s="17" customFormat="1">
      <c r="A64" s="17" t="s">
        <v>161</v>
      </c>
      <c r="B64" s="21" t="s">
        <v>2</v>
      </c>
      <c r="C64" s="21" t="s">
        <v>530</v>
      </c>
      <c r="D64" s="21">
        <v>709</v>
      </c>
      <c r="E64" s="524" t="s">
        <v>24</v>
      </c>
      <c r="F64" s="426" t="s">
        <v>35</v>
      </c>
      <c r="G64" s="21" t="s">
        <v>49</v>
      </c>
      <c r="H64" s="426" t="s">
        <v>52</v>
      </c>
      <c r="I64" s="21">
        <v>7</v>
      </c>
      <c r="J64" s="298">
        <v>53.05</v>
      </c>
      <c r="K64" s="298"/>
      <c r="M64" s="24">
        <f t="shared" si="12"/>
        <v>0</v>
      </c>
      <c r="N64" s="24">
        <f t="shared" si="13"/>
        <v>-0.01</v>
      </c>
      <c r="O64" s="24">
        <f t="shared" si="14"/>
        <v>0</v>
      </c>
      <c r="P64" s="24">
        <f t="shared" si="15"/>
        <v>0</v>
      </c>
      <c r="Q64" s="24">
        <f t="shared" si="16"/>
        <v>4.2857142857142877E-3</v>
      </c>
      <c r="R64" s="25"/>
      <c r="S64" s="24">
        <f t="shared" si="20"/>
        <v>2.5000000000000001E-2</v>
      </c>
      <c r="T64" s="24">
        <f t="shared" si="20"/>
        <v>0.03</v>
      </c>
      <c r="U64" s="24">
        <f t="shared" si="20"/>
        <v>0.03</v>
      </c>
      <c r="V64" s="24">
        <f t="shared" si="20"/>
        <v>2.5000000000000001E-2</v>
      </c>
      <c r="W64" s="24">
        <f t="shared" si="20"/>
        <v>2.5000000000000001E-2</v>
      </c>
      <c r="X64" s="24">
        <f t="shared" si="20"/>
        <v>2.5000000000000001E-2</v>
      </c>
      <c r="Y64" s="24">
        <f t="shared" si="20"/>
        <v>2.5000000000000001E-2</v>
      </c>
      <c r="Z64" s="24">
        <f t="shared" si="20"/>
        <v>2.5000000000000001E-2</v>
      </c>
      <c r="AA64" s="25"/>
      <c r="AB64" s="26">
        <f>MROUND(VLOOKUP('Factores e Hitos'!$B$7,Precio_Base,HLOOKUP($B64,Inmueble,2,FALSE),FALSE)*(1+$M64)*(1+$N64)*(1+$O64)*(1+$P64)*(1+$Q64)*($J64+$K64*VLOOKUP('Factores e Hitos'!$B$87,Area_no_techada,HLOOKUP($B64,Inmueble,2,FALSE),FALSE)),VLOOKUP('Factores e Hitos'!$B$85,Redondear_Multiplo,HLOOKUP($B64,Inmueble,2,FALSE),FALSE))</f>
        <v>332200</v>
      </c>
      <c r="AC64" s="26">
        <f>MROUND(VLOOKUP('Factores e Hitos'!$B$7,Precio_Base,HLOOKUP($B64,Inmueble,2,FALSE),FALSE)*(1+$M64)*(1+$N64)*(1+$O64)*(1+$P64)*(1+$Q64)*($J64+$K64*VLOOKUP('Factores e Hitos'!$B$87,Area_no_techada,HLOOKUP($B64,Inmueble,2,FALSE),FALSE))*(1+$S64),VLOOKUP('Factores e Hitos'!$B$85,Redondear_Multiplo,HLOOKUP($B64,Inmueble,2,FALSE),FALSE))</f>
        <v>340500</v>
      </c>
      <c r="AD64" s="26">
        <f>MROUND(VLOOKUP('Factores e Hitos'!$B$7,Precio_Base,HLOOKUP($B64,Inmueble,2,FALSE),FALSE)*(1+$M64)*(1+$N64)*(1+$O64)*(1+$P64)*(1+$Q64)*($J64+$K64*VLOOKUP('Factores e Hitos'!$B$87,Area_no_techada,HLOOKUP($B64,Inmueble,2,FALSE),FALSE))*(1+$S64)*(1+$T64),VLOOKUP('Factores e Hitos'!$B$85,Redondear_Multiplo,HLOOKUP($B64,Inmueble,2,FALSE),FALSE))</f>
        <v>350700</v>
      </c>
      <c r="AE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Hitos'!$B$87,Area_no_techada,HLOOKUP($B64,Inmueble,2,FALSE),FALSE))*(1+$S64)*(1+$T64)*(1+$U64),VLOOKUP('Factores e Hitos'!$B$85,Redondear_Multiplo,HLOOKUP($B64,Inmueble,2,FALSE),FALSE))</f>
        <v>361300</v>
      </c>
      <c r="AF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Hitos'!$B$87,Area_no_techada,HLOOKUP($B64,Inmueble,2,FALSE),FALSE))*(1+$S64)*(1+$T64)*(1+$U64)*(1+$V64),VLOOKUP('Factores e Hitos'!$B$85,Redondear_Multiplo,HLOOKUP($B64,Inmueble,2,FALSE),FALSE))</f>
        <v>370300</v>
      </c>
      <c r="AG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Hitos'!$B$87,Area_no_techada,HLOOKUP($B64,Inmueble,2,FALSE),FALSE))*(1+$S64)*(1+$T64)*(1+$U64)*(1+$V64)*(1+$W64),VLOOKUP('Factores e Hitos'!$B$85,Redondear_Multiplo,HLOOKUP($B64,Inmueble,2,FALSE),FALSE))</f>
        <v>379500</v>
      </c>
      <c r="AH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Hitos'!$B$87,Area_no_techada,HLOOKUP($B64,Inmueble,2,FALSE),FALSE))*(1+$S64)*(1+$T64)*(1+$U64)*(1+$V64)*(1+$W64)*(1+$X64),VLOOKUP('Factores e Hitos'!$B$85,Redondear_Multiplo,HLOOKUP($B64,Inmueble,2,FALSE),FALSE))</f>
        <v>389000</v>
      </c>
      <c r="AI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Hitos'!$B$87,Area_no_techada,HLOOKUP($B64,Inmueble,2,FALSE),FALSE))*(1+$S64)*(1+$T64)*(1+$U64)*(1+$V64)*(1+$W64)*(1+$X64)*(1+$Y64),VLOOKUP('Factores e Hitos'!$B$85,Redondear_Multiplo,HLOOKUP($B64,Inmueble,2,FALSE),FALSE))</f>
        <v>398800</v>
      </c>
      <c r="AJ64" s="26">
        <f>MROUND(VLOOKUP('Factores e Hitos'!$B$7,Precio_Base,HLOOKUP($B64,Inmueble,2,FALSE),FALSE)*(1+$M64)*(1+$N64)*(1+$O64)*(1+$P64)*(1+$Q64)*($J64+$K64*VLOOKUP('Factores e Hitos'!$B$87,Area_no_techada,HLOOKUP($B64,Inmueble,2,FALSE),FALSE))*(1+$S64)*(1+$T64)*(1+$U64)*(1+$V64)*(1+$W64)*(1+$X64)*(1+$Y64)*(1+$Z64),VLOOKUP('Factores e Hitos'!$B$85,Redondear_Multiplo,HLOOKUP($B64,Inmueble,2,FALSE),FALSE))</f>
        <v>408700</v>
      </c>
      <c r="AK64" s="25"/>
      <c r="AL64" s="16" t="str">
        <f t="shared" si="17"/>
        <v>Disponible</v>
      </c>
      <c r="AM64" s="16"/>
      <c r="AN64" s="518"/>
      <c r="AO64" s="25"/>
      <c r="AP64" s="26">
        <f>$AD$64</f>
        <v>350700</v>
      </c>
      <c r="AQ64" s="33">
        <f t="shared" si="18"/>
        <v>6610.7445805843545</v>
      </c>
      <c r="AR64" s="25"/>
      <c r="AS64" s="26">
        <f>+AB64/($J64+$K64*VLOOKUP('Factores e Hitos'!$B$87,Area_no_techada,HLOOKUP($B64,Inmueble,2,FALSE),FALSE))</f>
        <v>6262.016965127239</v>
      </c>
      <c r="AT64" s="26">
        <f>+AC64/($J64+$K64*VLOOKUP('Factores e Hitos'!$B$87,Area_no_techada,HLOOKUP($B64,Inmueble,2,FALSE),FALSE))</f>
        <v>6418.4731385485393</v>
      </c>
      <c r="AU64" s="26">
        <f>+AD64/($J64+$K64*VLOOKUP('Factores e Hitos'!$B$87,Area_no_techada,HLOOKUP($B64,Inmueble,2,FALSE),FALSE))</f>
        <v>6610.7445805843545</v>
      </c>
      <c r="AV64" s="26">
        <f>+AE64/($J64+$K64*VLOOKUP('Factores e Hitos'!$B$87,Area_no_techada,HLOOKUP($B64,Inmueble,2,FALSE),FALSE))</f>
        <v>6810.5560791705939</v>
      </c>
      <c r="AW64" s="26">
        <f>+AF64/($J64+$K64*VLOOKUP('Factores e Hitos'!$B$87,Area_no_techada,HLOOKUP($B64,Inmueble,2,FALSE),FALSE))</f>
        <v>6980.2073515551374</v>
      </c>
      <c r="AX64" s="26">
        <f>+AG64/($J64+$K64*VLOOKUP('Factores e Hitos'!$B$87,Area_no_techada,HLOOKUP($B64,Inmueble,2,FALSE),FALSE))</f>
        <v>7153.6286522148921</v>
      </c>
      <c r="AY64" s="26">
        <f>+AH64/($J64+$K64*VLOOKUP('Factores e Hitos'!$B$87,Area_no_techada,HLOOKUP($B64,Inmueble,2,FALSE),FALSE))</f>
        <v>7332.704995287465</v>
      </c>
      <c r="AZ64" s="26">
        <f>+AI64/($J64+$K64*VLOOKUP('Factores e Hitos'!$B$87,Area_no_techada,HLOOKUP($B64,Inmueble,2,FALSE),FALSE))</f>
        <v>7517.436380772856</v>
      </c>
      <c r="BA64" s="26">
        <f>+AJ64/($J64+$K64*VLOOKUP('Factores e Hitos'!$B$87,Area_no_techada,HLOOKUP($B64,Inmueble,2,FALSE),FALSE))</f>
        <v>7704.052780395853</v>
      </c>
      <c r="BB64" s="17" t="str">
        <f>_xlfn.XLOOKUP(C64,Hoja7!J:J,Hoja7!Q:Q,"N/H",0)</f>
        <v>Disponible</v>
      </c>
      <c r="BC64" s="17" t="b">
        <f t="shared" si="8"/>
        <v>1</v>
      </c>
    </row>
    <row r="65" spans="1:55" s="17" customFormat="1">
      <c r="A65" s="17" t="s">
        <v>161</v>
      </c>
      <c r="B65" s="21" t="s">
        <v>2</v>
      </c>
      <c r="C65" s="21" t="s">
        <v>531</v>
      </c>
      <c r="D65" s="21">
        <v>801</v>
      </c>
      <c r="E65" s="426" t="s">
        <v>23</v>
      </c>
      <c r="F65" s="426" t="s">
        <v>27</v>
      </c>
      <c r="G65" s="21" t="s">
        <v>49</v>
      </c>
      <c r="H65" s="426" t="s">
        <v>52</v>
      </c>
      <c r="I65" s="21">
        <v>8</v>
      </c>
      <c r="J65" s="298">
        <v>39.93</v>
      </c>
      <c r="K65" s="298"/>
      <c r="M65" s="24">
        <f t="shared" si="12"/>
        <v>6.2799999999999995E-2</v>
      </c>
      <c r="N65" s="24">
        <f t="shared" si="13"/>
        <v>-0.02</v>
      </c>
      <c r="O65" s="24">
        <f t="shared" si="14"/>
        <v>0</v>
      </c>
      <c r="P65" s="24">
        <f t="shared" si="15"/>
        <v>0</v>
      </c>
      <c r="Q65" s="24">
        <f t="shared" si="16"/>
        <v>0</v>
      </c>
      <c r="R65" s="25"/>
      <c r="S65" s="24">
        <f t="shared" si="20"/>
        <v>2.5000000000000001E-2</v>
      </c>
      <c r="T65" s="24">
        <f t="shared" si="20"/>
        <v>0.03</v>
      </c>
      <c r="U65" s="24">
        <f t="shared" si="20"/>
        <v>0.03</v>
      </c>
      <c r="V65" s="24">
        <f t="shared" si="20"/>
        <v>2.5000000000000001E-2</v>
      </c>
      <c r="W65" s="24">
        <f t="shared" si="20"/>
        <v>2.5000000000000001E-2</v>
      </c>
      <c r="X65" s="24">
        <f t="shared" si="20"/>
        <v>2.5000000000000001E-2</v>
      </c>
      <c r="Y65" s="24">
        <f t="shared" si="20"/>
        <v>2.5000000000000001E-2</v>
      </c>
      <c r="Z65" s="24">
        <f t="shared" si="20"/>
        <v>2.5000000000000001E-2</v>
      </c>
      <c r="AA65" s="25"/>
      <c r="AB65" s="26">
        <f>MROUND(VLOOKUP('Factores e Hitos'!$B$7,Precio_Base,HLOOKUP($B65,Inmueble,2,FALSE),FALSE)*(1+$M65)*(1+$N65)*(1+$O65)*(1+$P65)*(1+$Q65)*($J65+$K65*VLOOKUP('Factores e Hitos'!$B$87,Area_no_techada,HLOOKUP($B65,Inmueble,2,FALSE),FALSE)),VLOOKUP('Factores e Hitos'!$B$85,Redondear_Multiplo,HLOOKUP($B65,Inmueble,2,FALSE),FALSE))</f>
        <v>261900</v>
      </c>
      <c r="AC65" s="26">
        <f>MROUND(VLOOKUP('Factores e Hitos'!$B$7,Precio_Base,HLOOKUP($B65,Inmueble,2,FALSE),FALSE)*(1+$M65)*(1+$N65)*(1+$O65)*(1+$P65)*(1+$Q65)*($J65+$K65*VLOOKUP('Factores e Hitos'!$B$87,Area_no_techada,HLOOKUP($B65,Inmueble,2,FALSE),FALSE))*(1+$S65),VLOOKUP('Factores e Hitos'!$B$85,Redondear_Multiplo,HLOOKUP($B65,Inmueble,2,FALSE),FALSE))</f>
        <v>268500</v>
      </c>
      <c r="AD65" s="26">
        <f>MROUND(VLOOKUP('Factores e Hitos'!$B$7,Precio_Base,HLOOKUP($B65,Inmueble,2,FALSE),FALSE)*(1+$M65)*(1+$N65)*(1+$O65)*(1+$P65)*(1+$Q65)*($J65+$K65*VLOOKUP('Factores e Hitos'!$B$87,Area_no_techada,HLOOKUP($B65,Inmueble,2,FALSE),FALSE))*(1+$S65)*(1+$T65),VLOOKUP('Factores e Hitos'!$B$85,Redondear_Multiplo,HLOOKUP($B65,Inmueble,2,FALSE),FALSE))</f>
        <v>276600</v>
      </c>
      <c r="AE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Hitos'!$B$87,Area_no_techada,HLOOKUP($B65,Inmueble,2,FALSE),FALSE))*(1+$S65)*(1+$T65)*(1+$U65),VLOOKUP('Factores e Hitos'!$B$85,Redondear_Multiplo,HLOOKUP($B65,Inmueble,2,FALSE),FALSE))</f>
        <v>284800</v>
      </c>
      <c r="AF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Hitos'!$B$87,Area_no_techada,HLOOKUP($B65,Inmueble,2,FALSE),FALSE))*(1+$S65)*(1+$T65)*(1+$U65)*(1+$V65),VLOOKUP('Factores e Hitos'!$B$85,Redondear_Multiplo,HLOOKUP($B65,Inmueble,2,FALSE),FALSE))</f>
        <v>292000</v>
      </c>
      <c r="AG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Hitos'!$B$87,Area_no_techada,HLOOKUP($B65,Inmueble,2,FALSE),FALSE))*(1+$S65)*(1+$T65)*(1+$U65)*(1+$V65)*(1+$W65),VLOOKUP('Factores e Hitos'!$B$85,Redondear_Multiplo,HLOOKUP($B65,Inmueble,2,FALSE),FALSE))</f>
        <v>299300</v>
      </c>
      <c r="AH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Hitos'!$B$87,Area_no_techada,HLOOKUP($B65,Inmueble,2,FALSE),FALSE))*(1+$S65)*(1+$T65)*(1+$U65)*(1+$V65)*(1+$W65)*(1+$X65),VLOOKUP('Factores e Hitos'!$B$85,Redondear_Multiplo,HLOOKUP($B65,Inmueble,2,FALSE),FALSE))</f>
        <v>306700</v>
      </c>
      <c r="AI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Hitos'!$B$87,Area_no_techada,HLOOKUP($B65,Inmueble,2,FALSE),FALSE))*(1+$S65)*(1+$T65)*(1+$U65)*(1+$V65)*(1+$W65)*(1+$X65)*(1+$Y65),VLOOKUP('Factores e Hitos'!$B$85,Redondear_Multiplo,HLOOKUP($B65,Inmueble,2,FALSE),FALSE))</f>
        <v>314400</v>
      </c>
      <c r="AJ65" s="26">
        <f>MROUND(VLOOKUP('Factores e Hitos'!$B$7,Precio_Base,HLOOKUP($B65,Inmueble,2,FALSE),FALSE)*(1+$M65)*(1+$N65)*(1+$O65)*(1+$P65)*(1+$Q65)*($J65+$K65*VLOOKUP('Factores e Hitos'!$B$87,Area_no_techada,HLOOKUP($B65,Inmueble,2,FALSE),FALSE))*(1+$S65)*(1+$T65)*(1+$U65)*(1+$V65)*(1+$W65)*(1+$X65)*(1+$Y65)*(1+$Z65),VLOOKUP('Factores e Hitos'!$B$85,Redondear_Multiplo,HLOOKUP($B65,Inmueble,2,FALSE),FALSE))</f>
        <v>322300</v>
      </c>
      <c r="AK65" s="25"/>
      <c r="AL65" s="16" t="str">
        <f t="shared" si="17"/>
        <v>Disponible</v>
      </c>
      <c r="AM65" s="16"/>
      <c r="AN65" s="518"/>
      <c r="AO65" s="25"/>
      <c r="AP65" s="26">
        <f>$AC$65</f>
        <v>268500</v>
      </c>
      <c r="AQ65" s="33">
        <f t="shared" si="18"/>
        <v>6724.2674680691207</v>
      </c>
      <c r="AR65" s="25"/>
      <c r="AS65" s="26">
        <f>+AB65/($J65+$K65*VLOOKUP('Factores e Hitos'!$B$87,Area_no_techada,HLOOKUP($B65,Inmueble,2,FALSE),FALSE))</f>
        <v>6558.9782118707735</v>
      </c>
      <c r="AT65" s="26">
        <f>+AC65/($J65+$K65*VLOOKUP('Factores e Hitos'!$B$87,Area_no_techada,HLOOKUP($B65,Inmueble,2,FALSE),FALSE))</f>
        <v>6724.2674680691207</v>
      </c>
      <c r="AU65" s="26">
        <f>+AD65/($J65+$K65*VLOOKUP('Factores e Hitos'!$B$87,Area_no_techada,HLOOKUP($B65,Inmueble,2,FALSE),FALSE))</f>
        <v>6927.122464312547</v>
      </c>
      <c r="AV65" s="26">
        <f>+AE65/($J65+$K65*VLOOKUP('Factores e Hitos'!$B$87,Area_no_techada,HLOOKUP($B65,Inmueble,2,FALSE),FALSE))</f>
        <v>7132.4818432256452</v>
      </c>
      <c r="AW65" s="26">
        <f>+AF65/($J65+$K65*VLOOKUP('Factores e Hitos'!$B$87,Area_no_techada,HLOOKUP($B65,Inmueble,2,FALSE),FALSE))</f>
        <v>7312.797395442024</v>
      </c>
      <c r="AX65" s="26">
        <f>+AG65/($J65+$K65*VLOOKUP('Factores e Hitos'!$B$87,Area_no_techada,HLOOKUP($B65,Inmueble,2,FALSE),FALSE))</f>
        <v>7495.6173303280739</v>
      </c>
      <c r="AY65" s="26">
        <f>+AH65/($J65+$K65*VLOOKUP('Factores e Hitos'!$B$87,Area_no_techada,HLOOKUP($B65,Inmueble,2,FALSE),FALSE))</f>
        <v>7680.9416478837966</v>
      </c>
      <c r="AZ65" s="26">
        <f>+AI65/($J65+$K65*VLOOKUP('Factores e Hitos'!$B$87,Area_no_techada,HLOOKUP($B65,Inmueble,2,FALSE),FALSE))</f>
        <v>7873.7791134485351</v>
      </c>
      <c r="BA65" s="26">
        <f>+AJ65/($J65+$K65*VLOOKUP('Factores e Hitos'!$B$87,Area_no_techada,HLOOKUP($B65,Inmueble,2,FALSE),FALSE))</f>
        <v>8071.6253443526175</v>
      </c>
      <c r="BB65" s="17" t="str">
        <f>_xlfn.XLOOKUP(C65,Hoja7!J:J,Hoja7!Q:Q,"N/H",0)</f>
        <v>Disponible</v>
      </c>
      <c r="BC65" s="17" t="b">
        <f t="shared" si="8"/>
        <v>1</v>
      </c>
    </row>
    <row r="66" spans="1:55" s="17" customFormat="1">
      <c r="A66" s="17" t="s">
        <v>161</v>
      </c>
      <c r="B66" s="21" t="s">
        <v>2</v>
      </c>
      <c r="C66" s="21" t="s">
        <v>532</v>
      </c>
      <c r="D66" s="21">
        <v>802</v>
      </c>
      <c r="E66" s="426" t="s">
        <v>24</v>
      </c>
      <c r="F66" s="426" t="s">
        <v>28</v>
      </c>
      <c r="G66" s="21" t="s">
        <v>49</v>
      </c>
      <c r="H66" s="426" t="s">
        <v>52</v>
      </c>
      <c r="I66" s="21">
        <v>8</v>
      </c>
      <c r="J66" s="298">
        <v>54.15</v>
      </c>
      <c r="K66" s="298"/>
      <c r="M66" s="24">
        <f t="shared" si="12"/>
        <v>0</v>
      </c>
      <c r="N66" s="24">
        <f t="shared" si="13"/>
        <v>0</v>
      </c>
      <c r="O66" s="24">
        <f t="shared" si="14"/>
        <v>0</v>
      </c>
      <c r="P66" s="24">
        <f t="shared" si="15"/>
        <v>0</v>
      </c>
      <c r="Q66" s="24">
        <f t="shared" si="16"/>
        <v>0</v>
      </c>
      <c r="R66" s="25"/>
      <c r="S66" s="24">
        <f t="shared" ref="S66:Z75" si="21">+VLOOKUP(S$5,Hitos,HLOOKUP($B66,Inmueble,2,FALSE),FALSE)</f>
        <v>2.5000000000000001E-2</v>
      </c>
      <c r="T66" s="24">
        <f t="shared" si="21"/>
        <v>0.03</v>
      </c>
      <c r="U66" s="24">
        <f t="shared" si="21"/>
        <v>0.03</v>
      </c>
      <c r="V66" s="24">
        <f t="shared" si="21"/>
        <v>2.5000000000000001E-2</v>
      </c>
      <c r="W66" s="24">
        <f t="shared" si="21"/>
        <v>2.5000000000000001E-2</v>
      </c>
      <c r="X66" s="24">
        <f t="shared" si="21"/>
        <v>2.5000000000000001E-2</v>
      </c>
      <c r="Y66" s="24">
        <f t="shared" si="21"/>
        <v>2.5000000000000001E-2</v>
      </c>
      <c r="Z66" s="24">
        <f t="shared" si="21"/>
        <v>2.5000000000000001E-2</v>
      </c>
      <c r="AA66" s="25"/>
      <c r="AB66" s="26">
        <f>MROUND(VLOOKUP('Factores e Hitos'!$B$7,Precio_Base,HLOOKUP($B66,Inmueble,2,FALSE),FALSE)*(1+$M66)*(1+$N66)*(1+$O66)*(1+$P66)*(1+$Q66)*($J66+$K66*VLOOKUP('Factores e Hitos'!$B$87,Area_no_techada,HLOOKUP($B66,Inmueble,2,FALSE),FALSE)),VLOOKUP('Factores e Hitos'!$B$85,Redondear_Multiplo,HLOOKUP($B66,Inmueble,2,FALSE),FALSE))</f>
        <v>341100</v>
      </c>
      <c r="AC66" s="26">
        <f>MROUND(VLOOKUP('Factores e Hitos'!$B$7,Precio_Base,HLOOKUP($B66,Inmueble,2,FALSE),FALSE)*(1+$M66)*(1+$N66)*(1+$O66)*(1+$P66)*(1+$Q66)*($J66+$K66*VLOOKUP('Factores e Hitos'!$B$87,Area_no_techada,HLOOKUP($B66,Inmueble,2,FALSE),FALSE))*(1+$S66),VLOOKUP('Factores e Hitos'!$B$85,Redondear_Multiplo,HLOOKUP($B66,Inmueble,2,FALSE),FALSE))</f>
        <v>349600</v>
      </c>
      <c r="AD66" s="26">
        <f>MROUND(VLOOKUP('Factores e Hitos'!$B$7,Precio_Base,HLOOKUP($B66,Inmueble,2,FALSE),FALSE)*(1+$M66)*(1+$N66)*(1+$O66)*(1+$P66)*(1+$Q66)*($J66+$K66*VLOOKUP('Factores e Hitos'!$B$87,Area_no_techada,HLOOKUP($B66,Inmueble,2,FALSE),FALSE))*(1+$S66)*(1+$T66),VLOOKUP('Factores e Hitos'!$B$85,Redondear_Multiplo,HLOOKUP($B66,Inmueble,2,FALSE),FALSE))</f>
        <v>360100</v>
      </c>
      <c r="AE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Hitos'!$B$87,Area_no_techada,HLOOKUP($B66,Inmueble,2,FALSE),FALSE))*(1+$S66)*(1+$T66)*(1+$U66),VLOOKUP('Factores e Hitos'!$B$85,Redondear_Multiplo,HLOOKUP($B66,Inmueble,2,FALSE),FALSE))</f>
        <v>370900</v>
      </c>
      <c r="AF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Hitos'!$B$87,Area_no_techada,HLOOKUP($B66,Inmueble,2,FALSE),FALSE))*(1+$S66)*(1+$T66)*(1+$U66)*(1+$V66),VLOOKUP('Factores e Hitos'!$B$85,Redondear_Multiplo,HLOOKUP($B66,Inmueble,2,FALSE),FALSE))</f>
        <v>380200</v>
      </c>
      <c r="AG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Hitos'!$B$87,Area_no_techada,HLOOKUP($B66,Inmueble,2,FALSE),FALSE))*(1+$S66)*(1+$T66)*(1+$U66)*(1+$V66)*(1+$W66),VLOOKUP('Factores e Hitos'!$B$85,Redondear_Multiplo,HLOOKUP($B66,Inmueble,2,FALSE),FALSE))</f>
        <v>389700</v>
      </c>
      <c r="AH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Hitos'!$B$87,Area_no_techada,HLOOKUP($B66,Inmueble,2,FALSE),FALSE))*(1+$S66)*(1+$T66)*(1+$U66)*(1+$V66)*(1+$W66)*(1+$X66),VLOOKUP('Factores e Hitos'!$B$85,Redondear_Multiplo,HLOOKUP($B66,Inmueble,2,FALSE),FALSE))</f>
        <v>399400</v>
      </c>
      <c r="AI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Hitos'!$B$87,Area_no_techada,HLOOKUP($B66,Inmueble,2,FALSE),FALSE))*(1+$S66)*(1+$T66)*(1+$U66)*(1+$V66)*(1+$W66)*(1+$X66)*(1+$Y66),VLOOKUP('Factores e Hitos'!$B$85,Redondear_Multiplo,HLOOKUP($B66,Inmueble,2,FALSE),FALSE))</f>
        <v>409400</v>
      </c>
      <c r="AJ66" s="26">
        <f>MROUND(VLOOKUP('Factores e Hitos'!$B$7,Precio_Base,HLOOKUP($B66,Inmueble,2,FALSE),FALSE)*(1+$M66)*(1+$N66)*(1+$O66)*(1+$P66)*(1+$Q66)*($J66+$K66*VLOOKUP('Factores e Hitos'!$B$87,Area_no_techada,HLOOKUP($B66,Inmueble,2,FALSE),FALSE))*(1+$S66)*(1+$T66)*(1+$U66)*(1+$V66)*(1+$W66)*(1+$X66)*(1+$Y66)*(1+$Z66),VLOOKUP('Factores e Hitos'!$B$85,Redondear_Multiplo,HLOOKUP($B66,Inmueble,2,FALSE),FALSE))</f>
        <v>419600</v>
      </c>
      <c r="AK66" s="25"/>
      <c r="AL66" s="16" t="str">
        <f t="shared" si="17"/>
        <v>Disponible</v>
      </c>
      <c r="AM66" s="16"/>
      <c r="AN66" s="518"/>
      <c r="AO66" s="25"/>
      <c r="AP66" s="26">
        <f>$AD$66</f>
        <v>360100</v>
      </c>
      <c r="AQ66" s="33">
        <f t="shared" si="18"/>
        <v>6650.0461680517083</v>
      </c>
      <c r="AR66" s="25"/>
      <c r="AS66" s="26">
        <f>+AB66/($J66+$K66*VLOOKUP('Factores e Hitos'!$B$87,Area_no_techada,HLOOKUP($B66,Inmueble,2,FALSE),FALSE))</f>
        <v>6299.1689750692522</v>
      </c>
      <c r="AT66" s="26">
        <f>+AC66/($J66+$K66*VLOOKUP('Factores e Hitos'!$B$87,Area_no_techada,HLOOKUP($B66,Inmueble,2,FALSE),FALSE))</f>
        <v>6456.1403508771928</v>
      </c>
      <c r="AU66" s="26">
        <f>+AD66/($J66+$K66*VLOOKUP('Factores e Hitos'!$B$87,Area_no_techada,HLOOKUP($B66,Inmueble,2,FALSE),FALSE))</f>
        <v>6650.0461680517083</v>
      </c>
      <c r="AV66" s="26">
        <f>+AE66/($J66+$K66*VLOOKUP('Factores e Hitos'!$B$87,Area_no_techada,HLOOKUP($B66,Inmueble,2,FALSE),FALSE))</f>
        <v>6849.49215143121</v>
      </c>
      <c r="AW66" s="26">
        <f>+AF66/($J66+$K66*VLOOKUP('Factores e Hitos'!$B$87,Area_no_techada,HLOOKUP($B66,Inmueble,2,FALSE),FALSE))</f>
        <v>7021.2373037857806</v>
      </c>
      <c r="AX66" s="26">
        <f>+AG66/($J66+$K66*VLOOKUP('Factores e Hitos'!$B$87,Area_no_techada,HLOOKUP($B66,Inmueble,2,FALSE),FALSE))</f>
        <v>7196.6759002770086</v>
      </c>
      <c r="AY66" s="26">
        <f>+AH66/($J66+$K66*VLOOKUP('Factores e Hitos'!$B$87,Area_no_techada,HLOOKUP($B66,Inmueble,2,FALSE),FALSE))</f>
        <v>7375.8079409048942</v>
      </c>
      <c r="AZ66" s="26">
        <f>+AI66/($J66+$K66*VLOOKUP('Factores e Hitos'!$B$87,Area_no_techada,HLOOKUP($B66,Inmueble,2,FALSE),FALSE))</f>
        <v>7560.4801477377659</v>
      </c>
      <c r="BA66" s="26">
        <f>+AJ66/($J66+$K66*VLOOKUP('Factores e Hitos'!$B$87,Area_no_techada,HLOOKUP($B66,Inmueble,2,FALSE),FALSE))</f>
        <v>7748.8457987072943</v>
      </c>
      <c r="BB66" s="17" t="str">
        <f>_xlfn.XLOOKUP(C66,Hoja7!J:J,Hoja7!Q:Q,"N/H",0)</f>
        <v>Disponible</v>
      </c>
      <c r="BC66" s="17" t="b">
        <f t="shared" si="8"/>
        <v>1</v>
      </c>
    </row>
    <row r="67" spans="1:55" s="17" customFormat="1">
      <c r="A67" s="17" t="s">
        <v>161</v>
      </c>
      <c r="B67" s="21" t="s">
        <v>2</v>
      </c>
      <c r="C67" s="21" t="s">
        <v>533</v>
      </c>
      <c r="D67" s="21">
        <v>803</v>
      </c>
      <c r="E67" s="426" t="s">
        <v>24</v>
      </c>
      <c r="F67" s="426" t="s">
        <v>29</v>
      </c>
      <c r="G67" s="21" t="s">
        <v>49</v>
      </c>
      <c r="H67" s="426" t="s">
        <v>52</v>
      </c>
      <c r="I67" s="21">
        <v>8</v>
      </c>
      <c r="J67" s="298">
        <v>52.57</v>
      </c>
      <c r="K67" s="298"/>
      <c r="M67" s="24">
        <f t="shared" si="12"/>
        <v>0</v>
      </c>
      <c r="N67" s="24">
        <f t="shared" si="13"/>
        <v>0.02</v>
      </c>
      <c r="O67" s="24">
        <f t="shared" si="14"/>
        <v>0</v>
      </c>
      <c r="P67" s="24">
        <f t="shared" si="15"/>
        <v>0</v>
      </c>
      <c r="Q67" s="24">
        <f t="shared" si="16"/>
        <v>0</v>
      </c>
      <c r="R67" s="25"/>
      <c r="S67" s="24">
        <f t="shared" si="21"/>
        <v>2.5000000000000001E-2</v>
      </c>
      <c r="T67" s="24">
        <f t="shared" si="21"/>
        <v>0.03</v>
      </c>
      <c r="U67" s="24">
        <f t="shared" si="21"/>
        <v>0.03</v>
      </c>
      <c r="V67" s="24">
        <f t="shared" si="21"/>
        <v>2.5000000000000001E-2</v>
      </c>
      <c r="W67" s="24">
        <f t="shared" si="21"/>
        <v>2.5000000000000001E-2</v>
      </c>
      <c r="X67" s="24">
        <f t="shared" si="21"/>
        <v>2.5000000000000001E-2</v>
      </c>
      <c r="Y67" s="24">
        <f t="shared" si="21"/>
        <v>2.5000000000000001E-2</v>
      </c>
      <c r="Z67" s="24">
        <f t="shared" si="21"/>
        <v>2.5000000000000001E-2</v>
      </c>
      <c r="AA67" s="25"/>
      <c r="AB67" s="26">
        <f>MROUND(VLOOKUP('Factores e Hitos'!$B$7,Precio_Base,HLOOKUP($B67,Inmueble,2,FALSE),FALSE)*(1+$M67)*(1+$N67)*(1+$O67)*(1+$P67)*(1+$Q67)*($J67+$K67*VLOOKUP('Factores e Hitos'!$B$87,Area_no_techada,HLOOKUP($B67,Inmueble,2,FALSE),FALSE)),VLOOKUP('Factores e Hitos'!$B$85,Redondear_Multiplo,HLOOKUP($B67,Inmueble,2,FALSE),FALSE))</f>
        <v>337700</v>
      </c>
      <c r="AC67" s="26">
        <f>MROUND(VLOOKUP('Factores e Hitos'!$B$7,Precio_Base,HLOOKUP($B67,Inmueble,2,FALSE),FALSE)*(1+$M67)*(1+$N67)*(1+$O67)*(1+$P67)*(1+$Q67)*($J67+$K67*VLOOKUP('Factores e Hitos'!$B$87,Area_no_techada,HLOOKUP($B67,Inmueble,2,FALSE),FALSE))*(1+$S67),VLOOKUP('Factores e Hitos'!$B$85,Redondear_Multiplo,HLOOKUP($B67,Inmueble,2,FALSE),FALSE))</f>
        <v>346200</v>
      </c>
      <c r="AD67" s="26">
        <f>MROUND(VLOOKUP('Factores e Hitos'!$B$7,Precio_Base,HLOOKUP($B67,Inmueble,2,FALSE),FALSE)*(1+$M67)*(1+$N67)*(1+$O67)*(1+$P67)*(1+$Q67)*($J67+$K67*VLOOKUP('Factores e Hitos'!$B$87,Area_no_techada,HLOOKUP($B67,Inmueble,2,FALSE),FALSE))*(1+$S67)*(1+$T67),VLOOKUP('Factores e Hitos'!$B$85,Redondear_Multiplo,HLOOKUP($B67,Inmueble,2,FALSE),FALSE))</f>
        <v>356600</v>
      </c>
      <c r="AE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Hitos'!$B$87,Area_no_techada,HLOOKUP($B67,Inmueble,2,FALSE),FALSE))*(1+$S67)*(1+$T67)*(1+$U67),VLOOKUP('Factores e Hitos'!$B$85,Redondear_Multiplo,HLOOKUP($B67,Inmueble,2,FALSE),FALSE))</f>
        <v>367300</v>
      </c>
      <c r="AF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Hitos'!$B$87,Area_no_techada,HLOOKUP($B67,Inmueble,2,FALSE),FALSE))*(1+$S67)*(1+$T67)*(1+$U67)*(1+$V67),VLOOKUP('Factores e Hitos'!$B$85,Redondear_Multiplo,HLOOKUP($B67,Inmueble,2,FALSE),FALSE))</f>
        <v>376400</v>
      </c>
      <c r="AG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Hitos'!$B$87,Area_no_techada,HLOOKUP($B67,Inmueble,2,FALSE),FALSE))*(1+$S67)*(1+$T67)*(1+$U67)*(1+$V67)*(1+$W67),VLOOKUP('Factores e Hitos'!$B$85,Redondear_Multiplo,HLOOKUP($B67,Inmueble,2,FALSE),FALSE))</f>
        <v>385900</v>
      </c>
      <c r="AH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Hitos'!$B$87,Area_no_techada,HLOOKUP($B67,Inmueble,2,FALSE),FALSE))*(1+$S67)*(1+$T67)*(1+$U67)*(1+$V67)*(1+$W67)*(1+$X67),VLOOKUP('Factores e Hitos'!$B$85,Redondear_Multiplo,HLOOKUP($B67,Inmueble,2,FALSE),FALSE))</f>
        <v>395500</v>
      </c>
      <c r="AI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Hitos'!$B$87,Area_no_techada,HLOOKUP($B67,Inmueble,2,FALSE),FALSE))*(1+$S67)*(1+$T67)*(1+$U67)*(1+$V67)*(1+$W67)*(1+$X67)*(1+$Y67),VLOOKUP('Factores e Hitos'!$B$85,Redondear_Multiplo,HLOOKUP($B67,Inmueble,2,FALSE),FALSE))</f>
        <v>405400</v>
      </c>
      <c r="AJ67" s="26">
        <f>MROUND(VLOOKUP('Factores e Hitos'!$B$7,Precio_Base,HLOOKUP($B67,Inmueble,2,FALSE),FALSE)*(1+$M67)*(1+$N67)*(1+$O67)*(1+$P67)*(1+$Q67)*($J67+$K67*VLOOKUP('Factores e Hitos'!$B$87,Area_no_techada,HLOOKUP($B67,Inmueble,2,FALSE),FALSE))*(1+$S67)*(1+$T67)*(1+$U67)*(1+$V67)*(1+$W67)*(1+$X67)*(1+$Y67)*(1+$Z67),VLOOKUP('Factores e Hitos'!$B$85,Redondear_Multiplo,HLOOKUP($B67,Inmueble,2,FALSE),FALSE))</f>
        <v>415500</v>
      </c>
      <c r="AK67" s="25"/>
      <c r="AL67" s="16" t="str">
        <f t="shared" si="17"/>
        <v>Disponible</v>
      </c>
      <c r="AM67" s="16"/>
      <c r="AN67" s="518"/>
      <c r="AO67" s="25"/>
      <c r="AP67" s="26">
        <f>$AD$67</f>
        <v>356600</v>
      </c>
      <c r="AQ67" s="33">
        <f t="shared" si="18"/>
        <v>6783.3365037093399</v>
      </c>
      <c r="AR67" s="25"/>
      <c r="AS67" s="26">
        <f>+AB67/($J67+$K67*VLOOKUP('Factores e Hitos'!$B$87,Area_no_techada,HLOOKUP($B67,Inmueble,2,FALSE),FALSE))</f>
        <v>6423.8158645615367</v>
      </c>
      <c r="AT67" s="26">
        <f>+AC67/($J67+$K67*VLOOKUP('Factores e Hitos'!$B$87,Area_no_techada,HLOOKUP($B67,Inmueble,2,FALSE),FALSE))</f>
        <v>6585.5050408978504</v>
      </c>
      <c r="AU67" s="26">
        <f>+AD67/($J67+$K67*VLOOKUP('Factores e Hitos'!$B$87,Area_no_techada,HLOOKUP($B67,Inmueble,2,FALSE),FALSE))</f>
        <v>6783.3365037093399</v>
      </c>
      <c r="AV67" s="26">
        <f>+AE67/($J67+$K67*VLOOKUP('Factores e Hitos'!$B$87,Area_no_techada,HLOOKUP($B67,Inmueble,2,FALSE),FALSE))</f>
        <v>6986.8746433326996</v>
      </c>
      <c r="AW67" s="26">
        <f>+AF67/($J67+$K67*VLOOKUP('Factores e Hitos'!$B$87,Area_no_techada,HLOOKUP($B67,Inmueble,2,FALSE),FALSE))</f>
        <v>7159.9771732927529</v>
      </c>
      <c r="AX67" s="26">
        <f>+AG67/($J67+$K67*VLOOKUP('Factores e Hitos'!$B$87,Area_no_techada,HLOOKUP($B67,Inmueble,2,FALSE),FALSE))</f>
        <v>7340.6886056686326</v>
      </c>
      <c r="AY67" s="26">
        <f>+AH67/($J67+$K67*VLOOKUP('Factores e Hitos'!$B$87,Area_no_techada,HLOOKUP($B67,Inmueble,2,FALSE),FALSE))</f>
        <v>7523.3022636484684</v>
      </c>
      <c r="AZ67" s="26">
        <f>+AI67/($J67+$K67*VLOOKUP('Factores e Hitos'!$B$87,Area_no_techada,HLOOKUP($B67,Inmueble,2,FALSE),FALSE))</f>
        <v>7711.6225984401754</v>
      </c>
      <c r="BA67" s="26">
        <f>+AJ67/($J67+$K67*VLOOKUP('Factores e Hitos'!$B$87,Area_no_techada,HLOOKUP($B67,Inmueble,2,FALSE),FALSE))</f>
        <v>7903.7473844397946</v>
      </c>
      <c r="BB67" s="17" t="str">
        <f>_xlfn.XLOOKUP(C67,Hoja7!J:J,Hoja7!Q:Q,"N/H",0)</f>
        <v>Disponible</v>
      </c>
      <c r="BC67" s="17" t="b">
        <f t="shared" si="8"/>
        <v>1</v>
      </c>
    </row>
    <row r="68" spans="1:55" s="17" customFormat="1">
      <c r="A68" s="17" t="s">
        <v>161</v>
      </c>
      <c r="B68" s="21" t="s">
        <v>2</v>
      </c>
      <c r="C68" s="21" t="s">
        <v>534</v>
      </c>
      <c r="D68" s="21">
        <v>804</v>
      </c>
      <c r="E68" s="524" t="s">
        <v>24</v>
      </c>
      <c r="F68" s="426" t="s">
        <v>30</v>
      </c>
      <c r="G68" s="21" t="s">
        <v>49</v>
      </c>
      <c r="H68" s="426" t="s">
        <v>52</v>
      </c>
      <c r="I68" s="21">
        <v>8</v>
      </c>
      <c r="J68" s="298">
        <v>60.03</v>
      </c>
      <c r="K68" s="298"/>
      <c r="M68" s="24">
        <f t="shared" si="12"/>
        <v>0</v>
      </c>
      <c r="N68" s="24">
        <f t="shared" si="13"/>
        <v>-0.02</v>
      </c>
      <c r="O68" s="24">
        <f t="shared" si="14"/>
        <v>0</v>
      </c>
      <c r="P68" s="24">
        <f t="shared" si="15"/>
        <v>0</v>
      </c>
      <c r="Q68" s="24">
        <f t="shared" si="16"/>
        <v>0</v>
      </c>
      <c r="R68" s="25"/>
      <c r="S68" s="24">
        <f t="shared" si="21"/>
        <v>2.5000000000000001E-2</v>
      </c>
      <c r="T68" s="24">
        <f t="shared" si="21"/>
        <v>0.03</v>
      </c>
      <c r="U68" s="24">
        <f t="shared" si="21"/>
        <v>0.03</v>
      </c>
      <c r="V68" s="24">
        <f t="shared" si="21"/>
        <v>2.5000000000000001E-2</v>
      </c>
      <c r="W68" s="24">
        <f t="shared" si="21"/>
        <v>2.5000000000000001E-2</v>
      </c>
      <c r="X68" s="24">
        <f t="shared" si="21"/>
        <v>2.5000000000000001E-2</v>
      </c>
      <c r="Y68" s="24">
        <f t="shared" si="21"/>
        <v>2.5000000000000001E-2</v>
      </c>
      <c r="Z68" s="24">
        <f t="shared" si="21"/>
        <v>2.5000000000000001E-2</v>
      </c>
      <c r="AA68" s="25"/>
      <c r="AB68" s="26">
        <f>MROUND(VLOOKUP('Factores e Hitos'!$B$7,Precio_Base,HLOOKUP($B68,Inmueble,2,FALSE),FALSE)*(1+$M68)*(1+$N68)*(1+$O68)*(1+$P68)*(1+$Q68)*($J68+$K68*VLOOKUP('Factores e Hitos'!$B$87,Area_no_techada,HLOOKUP($B68,Inmueble,2,FALSE),FALSE)),VLOOKUP('Factores e Hitos'!$B$85,Redondear_Multiplo,HLOOKUP($B68,Inmueble,2,FALSE),FALSE))</f>
        <v>370500</v>
      </c>
      <c r="AC68" s="26">
        <f>MROUND(VLOOKUP('Factores e Hitos'!$B$7,Precio_Base,HLOOKUP($B68,Inmueble,2,FALSE),FALSE)*(1+$M68)*(1+$N68)*(1+$O68)*(1+$P68)*(1+$Q68)*($J68+$K68*VLOOKUP('Factores e Hitos'!$B$87,Area_no_techada,HLOOKUP($B68,Inmueble,2,FALSE),FALSE))*(1+$S68),VLOOKUP('Factores e Hitos'!$B$85,Redondear_Multiplo,HLOOKUP($B68,Inmueble,2,FALSE),FALSE))</f>
        <v>379800</v>
      </c>
      <c r="AD68" s="26">
        <f>MROUND(VLOOKUP('Factores e Hitos'!$B$7,Precio_Base,HLOOKUP($B68,Inmueble,2,FALSE),FALSE)*(1+$M68)*(1+$N68)*(1+$O68)*(1+$P68)*(1+$Q68)*($J68+$K68*VLOOKUP('Factores e Hitos'!$B$87,Area_no_techada,HLOOKUP($B68,Inmueble,2,FALSE),FALSE))*(1+$S68)*(1+$T68),VLOOKUP('Factores e Hitos'!$B$85,Redondear_Multiplo,HLOOKUP($B68,Inmueble,2,FALSE),FALSE))</f>
        <v>391200</v>
      </c>
      <c r="AE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Hitos'!$B$87,Area_no_techada,HLOOKUP($B68,Inmueble,2,FALSE),FALSE))*(1+$S68)*(1+$T68)*(1+$U68),VLOOKUP('Factores e Hitos'!$B$85,Redondear_Multiplo,HLOOKUP($B68,Inmueble,2,FALSE),FALSE))</f>
        <v>402900</v>
      </c>
      <c r="AF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Hitos'!$B$87,Area_no_techada,HLOOKUP($B68,Inmueble,2,FALSE),FALSE))*(1+$S68)*(1+$T68)*(1+$U68)*(1+$V68),VLOOKUP('Factores e Hitos'!$B$85,Redondear_Multiplo,HLOOKUP($B68,Inmueble,2,FALSE),FALSE))</f>
        <v>413000</v>
      </c>
      <c r="AG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Hitos'!$B$87,Area_no_techada,HLOOKUP($B68,Inmueble,2,FALSE),FALSE))*(1+$S68)*(1+$T68)*(1+$U68)*(1+$V68)*(1+$W68),VLOOKUP('Factores e Hitos'!$B$85,Redondear_Multiplo,HLOOKUP($B68,Inmueble,2,FALSE),FALSE))</f>
        <v>423300</v>
      </c>
      <c r="AH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Hitos'!$B$87,Area_no_techada,HLOOKUP($B68,Inmueble,2,FALSE),FALSE))*(1+$S68)*(1+$T68)*(1+$U68)*(1+$V68)*(1+$W68)*(1+$X68),VLOOKUP('Factores e Hitos'!$B$85,Redondear_Multiplo,HLOOKUP($B68,Inmueble,2,FALSE),FALSE))</f>
        <v>433900</v>
      </c>
      <c r="AI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Hitos'!$B$87,Area_no_techada,HLOOKUP($B68,Inmueble,2,FALSE),FALSE))*(1+$S68)*(1+$T68)*(1+$U68)*(1+$V68)*(1+$W68)*(1+$X68)*(1+$Y68),VLOOKUP('Factores e Hitos'!$B$85,Redondear_Multiplo,HLOOKUP($B68,Inmueble,2,FALSE),FALSE))</f>
        <v>444800</v>
      </c>
      <c r="AJ68" s="26">
        <f>MROUND(VLOOKUP('Factores e Hitos'!$B$7,Precio_Base,HLOOKUP($B68,Inmueble,2,FALSE),FALSE)*(1+$M68)*(1+$N68)*(1+$O68)*(1+$P68)*(1+$Q68)*($J68+$K68*VLOOKUP('Factores e Hitos'!$B$87,Area_no_techada,HLOOKUP($B68,Inmueble,2,FALSE),FALSE))*(1+$S68)*(1+$T68)*(1+$U68)*(1+$V68)*(1+$W68)*(1+$X68)*(1+$Y68)*(1+$Z68),VLOOKUP('Factores e Hitos'!$B$85,Redondear_Multiplo,HLOOKUP($B68,Inmueble,2,FALSE),FALSE))</f>
        <v>455900</v>
      </c>
      <c r="AK68" s="25"/>
      <c r="AL68" s="16" t="str">
        <f t="shared" si="17"/>
        <v>Disponible</v>
      </c>
      <c r="AM68" s="16"/>
      <c r="AN68" s="518"/>
      <c r="AO68" s="25"/>
      <c r="AP68" s="26">
        <f>$AD$68</f>
        <v>391200</v>
      </c>
      <c r="AQ68" s="33">
        <f t="shared" si="18"/>
        <v>6516.741629185407</v>
      </c>
      <c r="AR68" s="25"/>
      <c r="AS68" s="26">
        <f>+AB68/($J68+$K68*VLOOKUP('Factores e Hitos'!$B$87,Area_no_techada,HLOOKUP($B68,Inmueble,2,FALSE),FALSE))</f>
        <v>6171.9140429785102</v>
      </c>
      <c r="AT68" s="26">
        <f>+AC68/($J68+$K68*VLOOKUP('Factores e Hitos'!$B$87,Area_no_techada,HLOOKUP($B68,Inmueble,2,FALSE),FALSE))</f>
        <v>6326.8365817091453</v>
      </c>
      <c r="AU68" s="26">
        <f>+AD68/($J68+$K68*VLOOKUP('Factores e Hitos'!$B$87,Area_no_techada,HLOOKUP($B68,Inmueble,2,FALSE),FALSE))</f>
        <v>6516.741629185407</v>
      </c>
      <c r="AV68" s="26">
        <f>+AE68/($J68+$K68*VLOOKUP('Factores e Hitos'!$B$87,Area_no_techada,HLOOKUP($B68,Inmueble,2,FALSE),FALSE))</f>
        <v>6711.6441779110446</v>
      </c>
      <c r="AW68" s="26">
        <f>+AF68/($J68+$K68*VLOOKUP('Factores e Hitos'!$B$87,Area_no_techada,HLOOKUP($B68,Inmueble,2,FALSE),FALSE))</f>
        <v>6879.893386640013</v>
      </c>
      <c r="AX68" s="26">
        <f>+AG68/($J68+$K68*VLOOKUP('Factores e Hitos'!$B$87,Area_no_techada,HLOOKUP($B68,Inmueble,2,FALSE),FALSE))</f>
        <v>7051.4742628685653</v>
      </c>
      <c r="AY68" s="26">
        <f>+AH68/($J68+$K68*VLOOKUP('Factores e Hitos'!$B$87,Area_no_techada,HLOOKUP($B68,Inmueble,2,FALSE),FALSE))</f>
        <v>7228.0526403464937</v>
      </c>
      <c r="AZ68" s="26">
        <f>+AI68/($J68+$K68*VLOOKUP('Factores e Hitos'!$B$87,Area_no_techada,HLOOKUP($B68,Inmueble,2,FALSE),FALSE))</f>
        <v>7409.6285190737963</v>
      </c>
      <c r="BA68" s="26">
        <f>+AJ68/($J68+$K68*VLOOKUP('Factores e Hitos'!$B$87,Area_no_techada,HLOOKUP($B68,Inmueble,2,FALSE),FALSE))</f>
        <v>7594.5360653006828</v>
      </c>
      <c r="BB68" s="17" t="str">
        <f>_xlfn.XLOOKUP(C68,Hoja7!J:J,Hoja7!Q:Q,"N/H",0)</f>
        <v>Disponible</v>
      </c>
      <c r="BC68" s="17" t="b">
        <f t="shared" si="8"/>
        <v>1</v>
      </c>
    </row>
    <row r="69" spans="1:55" s="17" customFormat="1">
      <c r="A69" s="17" t="s">
        <v>161</v>
      </c>
      <c r="B69" s="21" t="s">
        <v>2</v>
      </c>
      <c r="C69" s="21" t="s">
        <v>535</v>
      </c>
      <c r="D69" s="21">
        <v>805</v>
      </c>
      <c r="E69" s="524" t="s">
        <v>25</v>
      </c>
      <c r="F69" s="426" t="s">
        <v>31</v>
      </c>
      <c r="G69" s="21" t="s">
        <v>49</v>
      </c>
      <c r="H69" s="426" t="s">
        <v>53</v>
      </c>
      <c r="I69" s="21">
        <v>8</v>
      </c>
      <c r="J69" s="298">
        <v>69.319999999999993</v>
      </c>
      <c r="K69" s="298"/>
      <c r="M69" s="24">
        <f t="shared" si="12"/>
        <v>-0.01</v>
      </c>
      <c r="N69" s="24">
        <f t="shared" si="13"/>
        <v>0.02</v>
      </c>
      <c r="O69" s="24">
        <f t="shared" si="14"/>
        <v>0</v>
      </c>
      <c r="P69" s="24">
        <f t="shared" si="15"/>
        <v>0.02</v>
      </c>
      <c r="Q69" s="24">
        <f t="shared" si="16"/>
        <v>0</v>
      </c>
      <c r="R69" s="25"/>
      <c r="S69" s="24">
        <f t="shared" si="21"/>
        <v>2.5000000000000001E-2</v>
      </c>
      <c r="T69" s="24">
        <f t="shared" si="21"/>
        <v>0.03</v>
      </c>
      <c r="U69" s="24">
        <f t="shared" si="21"/>
        <v>0.03</v>
      </c>
      <c r="V69" s="24">
        <f t="shared" si="21"/>
        <v>2.5000000000000001E-2</v>
      </c>
      <c r="W69" s="24">
        <f t="shared" si="21"/>
        <v>2.5000000000000001E-2</v>
      </c>
      <c r="X69" s="24">
        <f t="shared" si="21"/>
        <v>2.5000000000000001E-2</v>
      </c>
      <c r="Y69" s="24">
        <f t="shared" si="21"/>
        <v>2.5000000000000001E-2</v>
      </c>
      <c r="Z69" s="24">
        <f t="shared" si="21"/>
        <v>2.5000000000000001E-2</v>
      </c>
      <c r="AA69" s="25"/>
      <c r="AB69" s="26">
        <f>MROUND(VLOOKUP('Factores e Hitos'!$B$7,Precio_Base,HLOOKUP($B69,Inmueble,2,FALSE),FALSE)*(1+$M69)*(1+$N69)*(1+$O69)*(1+$P69)*(1+$Q69)*($J69+$K69*VLOOKUP('Factores e Hitos'!$B$87,Area_no_techada,HLOOKUP($B69,Inmueble,2,FALSE),FALSE)),VLOOKUP('Factores e Hitos'!$B$85,Redondear_Multiplo,HLOOKUP($B69,Inmueble,2,FALSE),FALSE))</f>
        <v>449700</v>
      </c>
      <c r="AC69" s="26">
        <f>MROUND(VLOOKUP('Factores e Hitos'!$B$7,Precio_Base,HLOOKUP($B69,Inmueble,2,FALSE),FALSE)*(1+$M69)*(1+$N69)*(1+$O69)*(1+$P69)*(1+$Q69)*($J69+$K69*VLOOKUP('Factores e Hitos'!$B$87,Area_no_techada,HLOOKUP($B69,Inmueble,2,FALSE),FALSE))*(1+$S69),VLOOKUP('Factores e Hitos'!$B$85,Redondear_Multiplo,HLOOKUP($B69,Inmueble,2,FALSE),FALSE))</f>
        <v>461000</v>
      </c>
      <c r="AD69" s="26">
        <f>MROUND(VLOOKUP('Factores e Hitos'!$B$7,Precio_Base,HLOOKUP($B69,Inmueble,2,FALSE),FALSE)*(1+$M69)*(1+$N69)*(1+$O69)*(1+$P69)*(1+$Q69)*($J69+$K69*VLOOKUP('Factores e Hitos'!$B$87,Area_no_techada,HLOOKUP($B69,Inmueble,2,FALSE),FALSE))*(1+$S69)*(1+$T69),VLOOKUP('Factores e Hitos'!$B$85,Redondear_Multiplo,HLOOKUP($B69,Inmueble,2,FALSE),FALSE))</f>
        <v>474800</v>
      </c>
      <c r="AE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Hitos'!$B$87,Area_no_techada,HLOOKUP($B69,Inmueble,2,FALSE),FALSE))*(1+$S69)*(1+$T69)*(1+$U69),VLOOKUP('Factores e Hitos'!$B$85,Redondear_Multiplo,HLOOKUP($B69,Inmueble,2,FALSE),FALSE))</f>
        <v>489000</v>
      </c>
      <c r="AF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Hitos'!$B$87,Area_no_techada,HLOOKUP($B69,Inmueble,2,FALSE),FALSE))*(1+$S69)*(1+$T69)*(1+$U69)*(1+$V69),VLOOKUP('Factores e Hitos'!$B$85,Redondear_Multiplo,HLOOKUP($B69,Inmueble,2,FALSE),FALSE))</f>
        <v>501200</v>
      </c>
      <c r="AG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Hitos'!$B$87,Area_no_techada,HLOOKUP($B69,Inmueble,2,FALSE),FALSE))*(1+$S69)*(1+$T69)*(1+$U69)*(1+$V69)*(1+$W69),VLOOKUP('Factores e Hitos'!$B$85,Redondear_Multiplo,HLOOKUP($B69,Inmueble,2,FALSE),FALSE))</f>
        <v>513800</v>
      </c>
      <c r="AH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Hitos'!$B$87,Area_no_techada,HLOOKUP($B69,Inmueble,2,FALSE),FALSE))*(1+$S69)*(1+$T69)*(1+$U69)*(1+$V69)*(1+$W69)*(1+$X69),VLOOKUP('Factores e Hitos'!$B$85,Redondear_Multiplo,HLOOKUP($B69,Inmueble,2,FALSE),FALSE))</f>
        <v>526600</v>
      </c>
      <c r="AI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Hitos'!$B$87,Area_no_techada,HLOOKUP($B69,Inmueble,2,FALSE),FALSE))*(1+$S69)*(1+$T69)*(1+$U69)*(1+$V69)*(1+$W69)*(1+$X69)*(1+$Y69),VLOOKUP('Factores e Hitos'!$B$85,Redondear_Multiplo,HLOOKUP($B69,Inmueble,2,FALSE),FALSE))</f>
        <v>539800</v>
      </c>
      <c r="AJ69" s="26">
        <f>MROUND(VLOOKUP('Factores e Hitos'!$B$7,Precio_Base,HLOOKUP($B69,Inmueble,2,FALSE),FALSE)*(1+$M69)*(1+$N69)*(1+$O69)*(1+$P69)*(1+$Q69)*($J69+$K69*VLOOKUP('Factores e Hitos'!$B$87,Area_no_techada,HLOOKUP($B69,Inmueble,2,FALSE),FALSE))*(1+$S69)*(1+$T69)*(1+$U69)*(1+$V69)*(1+$W69)*(1+$X69)*(1+$Y69)*(1+$Z69),VLOOKUP('Factores e Hitos'!$B$85,Redondear_Multiplo,HLOOKUP($B69,Inmueble,2,FALSE),FALSE))</f>
        <v>553300</v>
      </c>
      <c r="AK69" s="25"/>
      <c r="AL69" s="16" t="str">
        <f t="shared" si="17"/>
        <v>Disponible</v>
      </c>
      <c r="AM69" s="16"/>
      <c r="AN69" s="518"/>
      <c r="AO69" s="25"/>
      <c r="AP69" s="26">
        <f>$AD$69</f>
        <v>474800</v>
      </c>
      <c r="AQ69" s="33">
        <f t="shared" si="18"/>
        <v>6849.3941142527419</v>
      </c>
      <c r="AR69" s="25"/>
      <c r="AS69" s="26">
        <f>+AB69/($J69+$K69*VLOOKUP('Factores e Hitos'!$B$87,Area_no_techada,HLOOKUP($B69,Inmueble,2,FALSE),FALSE))</f>
        <v>6487.3052510098105</v>
      </c>
      <c r="AT69" s="26">
        <f>+AC69/($J69+$K69*VLOOKUP('Factores e Hitos'!$B$87,Area_no_techada,HLOOKUP($B69,Inmueble,2,FALSE),FALSE))</f>
        <v>6650.3173687247554</v>
      </c>
      <c r="AU69" s="26">
        <f>+AD69/($J69+$K69*VLOOKUP('Factores e Hitos'!$B$87,Area_no_techada,HLOOKUP($B69,Inmueble,2,FALSE),FALSE))</f>
        <v>6849.3941142527419</v>
      </c>
      <c r="AV69" s="26">
        <f>+AE69/($J69+$K69*VLOOKUP('Factores e Hitos'!$B$87,Area_no_techada,HLOOKUP($B69,Inmueble,2,FALSE),FALSE))</f>
        <v>7054.2412002308147</v>
      </c>
      <c r="AW69" s="26">
        <f>+AF69/($J69+$K69*VLOOKUP('Factores e Hitos'!$B$87,Area_no_techada,HLOOKUP($B69,Inmueble,2,FALSE),FALSE))</f>
        <v>7230.2365839584545</v>
      </c>
      <c r="AX69" s="26">
        <f>+AG69/($J69+$K69*VLOOKUP('Factores e Hitos'!$B$87,Area_no_techada,HLOOKUP($B69,Inmueble,2,FALSE),FALSE))</f>
        <v>7412.0023081361805</v>
      </c>
      <c r="AY69" s="26">
        <f>+AH69/($J69+$K69*VLOOKUP('Factores e Hitos'!$B$87,Area_no_techada,HLOOKUP($B69,Inmueble,2,FALSE),FALSE))</f>
        <v>7596.6532025389506</v>
      </c>
      <c r="AZ69" s="26">
        <f>+AI69/($J69+$K69*VLOOKUP('Factores e Hitos'!$B$87,Area_no_techada,HLOOKUP($B69,Inmueble,2,FALSE),FALSE))</f>
        <v>7787.0744373918069</v>
      </c>
      <c r="BA69" s="26">
        <f>+AJ69/($J69+$K69*VLOOKUP('Factores e Hitos'!$B$87,Area_no_techada,HLOOKUP($B69,Inmueble,2,FALSE),FALSE))</f>
        <v>7981.8234275822279</v>
      </c>
      <c r="BB69" s="17" t="str">
        <f>_xlfn.XLOOKUP(C69,Hoja7!J:J,Hoja7!Q:Q,"N/H",0)</f>
        <v>Disponible</v>
      </c>
      <c r="BC69" s="17" t="b">
        <f t="shared" si="8"/>
        <v>1</v>
      </c>
    </row>
    <row r="70" spans="1:55" s="17" customFormat="1">
      <c r="A70" s="17" t="s">
        <v>161</v>
      </c>
      <c r="B70" s="21" t="s">
        <v>2</v>
      </c>
      <c r="C70" s="21" t="s">
        <v>536</v>
      </c>
      <c r="D70" s="21">
        <v>806</v>
      </c>
      <c r="E70" s="426" t="s">
        <v>24</v>
      </c>
      <c r="F70" s="426" t="s">
        <v>32</v>
      </c>
      <c r="G70" s="21" t="s">
        <v>49</v>
      </c>
      <c r="H70" s="426" t="s">
        <v>53</v>
      </c>
      <c r="I70" s="21">
        <v>8</v>
      </c>
      <c r="J70" s="298">
        <v>54.03</v>
      </c>
      <c r="K70" s="298"/>
      <c r="M70" s="24">
        <f t="shared" ref="M70:M101" si="22">+VLOOKUP(E70,Dorm.,HLOOKUP($B70,Inmueble,2,FALSE),FALSE)</f>
        <v>0</v>
      </c>
      <c r="N70" s="24">
        <f t="shared" ref="N70:N101" si="23">+VLOOKUP(F70,Modelo,HLOOKUP($B70,Inmueble,2,FALSE),FALSE)</f>
        <v>0</v>
      </c>
      <c r="O70" s="24">
        <f t="shared" ref="O70:O101" si="24">+VLOOKUP(G70,Tipo,HLOOKUP($B70,Inmueble,2,FALSE),FALSE)</f>
        <v>0</v>
      </c>
      <c r="P70" s="24">
        <f t="shared" ref="P70:P101" si="25">+VLOOKUP(H70,Vista,HLOOKUP($B70,Inmueble,2,FALSE),FALSE)</f>
        <v>0.02</v>
      </c>
      <c r="Q70" s="24">
        <f t="shared" ref="Q70:Q101" si="26">+VLOOKUP(I70,Piso,HLOOKUP($B70,Inmueble,2,FALSE),FALSE)</f>
        <v>0</v>
      </c>
      <c r="R70" s="25"/>
      <c r="S70" s="24">
        <f t="shared" si="21"/>
        <v>2.5000000000000001E-2</v>
      </c>
      <c r="T70" s="24">
        <f t="shared" si="21"/>
        <v>0.03</v>
      </c>
      <c r="U70" s="24">
        <f t="shared" si="21"/>
        <v>0.03</v>
      </c>
      <c r="V70" s="24">
        <f t="shared" si="21"/>
        <v>2.5000000000000001E-2</v>
      </c>
      <c r="W70" s="24">
        <f t="shared" si="21"/>
        <v>2.5000000000000001E-2</v>
      </c>
      <c r="X70" s="24">
        <f t="shared" si="21"/>
        <v>2.5000000000000001E-2</v>
      </c>
      <c r="Y70" s="24">
        <f t="shared" si="21"/>
        <v>2.5000000000000001E-2</v>
      </c>
      <c r="Z70" s="24">
        <f t="shared" si="21"/>
        <v>2.5000000000000001E-2</v>
      </c>
      <c r="AA70" s="25"/>
      <c r="AB70" s="26">
        <f>MROUND(VLOOKUP('Factores e Hitos'!$B$7,Precio_Base,HLOOKUP($B70,Inmueble,2,FALSE),FALSE)*(1+$M70)*(1+$N70)*(1+$O70)*(1+$P70)*(1+$Q70)*($J70+$K70*VLOOKUP('Factores e Hitos'!$B$87,Area_no_techada,HLOOKUP($B70,Inmueble,2,FALSE),FALSE)),VLOOKUP('Factores e Hitos'!$B$85,Redondear_Multiplo,HLOOKUP($B70,Inmueble,2,FALSE),FALSE))</f>
        <v>347100</v>
      </c>
      <c r="AC70" s="26">
        <f>MROUND(VLOOKUP('Factores e Hitos'!$B$7,Precio_Base,HLOOKUP($B70,Inmueble,2,FALSE),FALSE)*(1+$M70)*(1+$N70)*(1+$O70)*(1+$P70)*(1+$Q70)*($J70+$K70*VLOOKUP('Factores e Hitos'!$B$87,Area_no_techada,HLOOKUP($B70,Inmueble,2,FALSE),FALSE))*(1+$S70),VLOOKUP('Factores e Hitos'!$B$85,Redondear_Multiplo,HLOOKUP($B70,Inmueble,2,FALSE),FALSE))</f>
        <v>355800</v>
      </c>
      <c r="AD70" s="26">
        <f>MROUND(VLOOKUP('Factores e Hitos'!$B$7,Precio_Base,HLOOKUP($B70,Inmueble,2,FALSE),FALSE)*(1+$M70)*(1+$N70)*(1+$O70)*(1+$P70)*(1+$Q70)*($J70+$K70*VLOOKUP('Factores e Hitos'!$B$87,Area_no_techada,HLOOKUP($B70,Inmueble,2,FALSE),FALSE))*(1+$S70)*(1+$T70),VLOOKUP('Factores e Hitos'!$B$85,Redondear_Multiplo,HLOOKUP($B70,Inmueble,2,FALSE),FALSE))</f>
        <v>366500</v>
      </c>
      <c r="AE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Hitos'!$B$87,Area_no_techada,HLOOKUP($B70,Inmueble,2,FALSE),FALSE))*(1+$S70)*(1+$T70)*(1+$U70),VLOOKUP('Factores e Hitos'!$B$85,Redondear_Multiplo,HLOOKUP($B70,Inmueble,2,FALSE),FALSE))</f>
        <v>377500</v>
      </c>
      <c r="AF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Hitos'!$B$87,Area_no_techada,HLOOKUP($B70,Inmueble,2,FALSE),FALSE))*(1+$S70)*(1+$T70)*(1+$U70)*(1+$V70),VLOOKUP('Factores e Hitos'!$B$85,Redondear_Multiplo,HLOOKUP($B70,Inmueble,2,FALSE),FALSE))</f>
        <v>386900</v>
      </c>
      <c r="AG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Hitos'!$B$87,Area_no_techada,HLOOKUP($B70,Inmueble,2,FALSE),FALSE))*(1+$S70)*(1+$T70)*(1+$U70)*(1+$V70)*(1+$W70),VLOOKUP('Factores e Hitos'!$B$85,Redondear_Multiplo,HLOOKUP($B70,Inmueble,2,FALSE),FALSE))</f>
        <v>396600</v>
      </c>
      <c r="AH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Hitos'!$B$87,Area_no_techada,HLOOKUP($B70,Inmueble,2,FALSE),FALSE))*(1+$S70)*(1+$T70)*(1+$U70)*(1+$V70)*(1+$W70)*(1+$X70),VLOOKUP('Factores e Hitos'!$B$85,Redondear_Multiplo,HLOOKUP($B70,Inmueble,2,FALSE),FALSE))</f>
        <v>406500</v>
      </c>
      <c r="AI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Hitos'!$B$87,Area_no_techada,HLOOKUP($B70,Inmueble,2,FALSE),FALSE))*(1+$S70)*(1+$T70)*(1+$U70)*(1+$V70)*(1+$W70)*(1+$X70)*(1+$Y70),VLOOKUP('Factores e Hitos'!$B$85,Redondear_Multiplo,HLOOKUP($B70,Inmueble,2,FALSE),FALSE))</f>
        <v>416600</v>
      </c>
      <c r="AJ70" s="26">
        <f>MROUND(VLOOKUP('Factores e Hitos'!$B$7,Precio_Base,HLOOKUP($B70,Inmueble,2,FALSE),FALSE)*(1+$M70)*(1+$N70)*(1+$O70)*(1+$P70)*(1+$Q70)*($J70+$K70*VLOOKUP('Factores e Hitos'!$B$87,Area_no_techada,HLOOKUP($B70,Inmueble,2,FALSE),FALSE))*(1+$S70)*(1+$T70)*(1+$U70)*(1+$V70)*(1+$W70)*(1+$X70)*(1+$Y70)*(1+$Z70),VLOOKUP('Factores e Hitos'!$B$85,Redondear_Multiplo,HLOOKUP($B70,Inmueble,2,FALSE),FALSE))</f>
        <v>427100</v>
      </c>
      <c r="AK70" s="25"/>
      <c r="AL70" s="566" t="str">
        <f t="shared" ref="AL70:AL101" si="27">+IF(AM70&lt;&gt;"","Vendido","Disponible")</f>
        <v>Vendido</v>
      </c>
      <c r="AM70" s="566" t="s">
        <v>627</v>
      </c>
      <c r="AN70" s="567">
        <v>355000</v>
      </c>
      <c r="AO70" s="25" t="s">
        <v>637</v>
      </c>
      <c r="AP70" s="26">
        <f>$AN$70</f>
        <v>355000</v>
      </c>
      <c r="AQ70" s="33">
        <f t="shared" ref="AQ70:AQ101" si="28">+AP70/(J70+(K70/3))</f>
        <v>6570.4238386081806</v>
      </c>
      <c r="AR70" s="25"/>
      <c r="AS70" s="26">
        <f>+AB70/($J70+$K70*VLOOKUP('Factores e Hitos'!$B$87,Area_no_techada,HLOOKUP($B70,Inmueble,2,FALSE),FALSE))</f>
        <v>6424.2087729039422</v>
      </c>
      <c r="AT70" s="26">
        <f>+AC70/($J70+$K70*VLOOKUP('Factores e Hitos'!$B$87,Area_no_techada,HLOOKUP($B70,Inmueble,2,FALSE),FALSE))</f>
        <v>6585.2304275402548</v>
      </c>
      <c r="AU70" s="26">
        <f>+AD70/($J70+$K70*VLOOKUP('Factores e Hitos'!$B$87,Area_no_techada,HLOOKUP($B70,Inmueble,2,FALSE),FALSE))</f>
        <v>6783.2685545067552</v>
      </c>
      <c r="AV70" s="26">
        <f>+AE70/($J70+$K70*VLOOKUP('Factores e Hitos'!$B$87,Area_no_techada,HLOOKUP($B70,Inmueble,2,FALSE),FALSE))</f>
        <v>6986.8591523227833</v>
      </c>
      <c r="AW70" s="26">
        <f>+AF70/($J70+$K70*VLOOKUP('Factores e Hitos'!$B$87,Area_no_techada,HLOOKUP($B70,Inmueble,2,FALSE),FALSE))</f>
        <v>7160.8365722746621</v>
      </c>
      <c r="AX70" s="26">
        <f>+AG70/($J70+$K70*VLOOKUP('Factores e Hitos'!$B$87,Area_no_techada,HLOOKUP($B70,Inmueble,2,FALSE),FALSE))</f>
        <v>7340.3664630760686</v>
      </c>
      <c r="AY70" s="26">
        <f>+AH70/($J70+$K70*VLOOKUP('Factores e Hitos'!$B$87,Area_no_techada,HLOOKUP($B70,Inmueble,2,FALSE),FALSE))</f>
        <v>7523.5980011104939</v>
      </c>
      <c r="AZ70" s="26">
        <f>+AI70/($J70+$K70*VLOOKUP('Factores e Hitos'!$B$87,Area_no_techada,HLOOKUP($B70,Inmueble,2,FALSE),FALSE))</f>
        <v>7710.531186377938</v>
      </c>
      <c r="BA70" s="26">
        <f>+AJ70/($J70+$K70*VLOOKUP('Factores e Hitos'!$B$87,Area_no_techada,HLOOKUP($B70,Inmueble,2,FALSE),FALSE))</f>
        <v>7904.8676661114196</v>
      </c>
      <c r="BB70" s="17" t="str">
        <f>_xlfn.XLOOKUP(C70,Hoja7!J:J,Hoja7!Q:Q,"N/H",0)</f>
        <v>Disponible</v>
      </c>
      <c r="BC70" s="17" t="b">
        <f t="shared" ref="BC70:BC133" si="29">BB70=AL70</f>
        <v>0</v>
      </c>
    </row>
    <row r="71" spans="1:55" s="17" customFormat="1">
      <c r="A71" s="17" t="s">
        <v>161</v>
      </c>
      <c r="B71" s="21" t="s">
        <v>2</v>
      </c>
      <c r="C71" s="21" t="s">
        <v>537</v>
      </c>
      <c r="D71" s="21">
        <v>807</v>
      </c>
      <c r="E71" s="524" t="s">
        <v>23</v>
      </c>
      <c r="F71" s="426" t="s">
        <v>33</v>
      </c>
      <c r="G71" s="21" t="s">
        <v>49</v>
      </c>
      <c r="H71" s="426" t="s">
        <v>53</v>
      </c>
      <c r="I71" s="21">
        <v>8</v>
      </c>
      <c r="J71" s="298">
        <v>37.049999999999997</v>
      </c>
      <c r="K71" s="298"/>
      <c r="M71" s="24">
        <f t="shared" si="22"/>
        <v>6.2799999999999995E-2</v>
      </c>
      <c r="N71" s="24">
        <f t="shared" si="23"/>
        <v>-0.02</v>
      </c>
      <c r="O71" s="24">
        <f t="shared" si="24"/>
        <v>0</v>
      </c>
      <c r="P71" s="24">
        <f t="shared" si="25"/>
        <v>0.02</v>
      </c>
      <c r="Q71" s="24">
        <f t="shared" si="26"/>
        <v>0</v>
      </c>
      <c r="R71" s="25"/>
      <c r="S71" s="24">
        <f t="shared" si="21"/>
        <v>2.5000000000000001E-2</v>
      </c>
      <c r="T71" s="24">
        <f t="shared" si="21"/>
        <v>0.03</v>
      </c>
      <c r="U71" s="24">
        <f t="shared" si="21"/>
        <v>0.03</v>
      </c>
      <c r="V71" s="24">
        <f t="shared" si="21"/>
        <v>2.5000000000000001E-2</v>
      </c>
      <c r="W71" s="24">
        <f t="shared" si="21"/>
        <v>2.5000000000000001E-2</v>
      </c>
      <c r="X71" s="24">
        <f t="shared" si="21"/>
        <v>2.5000000000000001E-2</v>
      </c>
      <c r="Y71" s="24">
        <f t="shared" si="21"/>
        <v>2.5000000000000001E-2</v>
      </c>
      <c r="Z71" s="24">
        <f t="shared" si="21"/>
        <v>2.5000000000000001E-2</v>
      </c>
      <c r="AA71" s="25"/>
      <c r="AB71" s="26">
        <f>MROUND(VLOOKUP('Factores e Hitos'!$B$7,Precio_Base,HLOOKUP($B71,Inmueble,2,FALSE),FALSE)*(1+$M71)*(1+$N71)*(1+$O71)*(1+$P71)*(1+$Q71)*($J71+$K71*VLOOKUP('Factores e Hitos'!$B$87,Area_no_techada,HLOOKUP($B71,Inmueble,2,FALSE),FALSE)),VLOOKUP('Factores e Hitos'!$B$85,Redondear_Multiplo,HLOOKUP($B71,Inmueble,2,FALSE),FALSE))</f>
        <v>247900</v>
      </c>
      <c r="AC71" s="26">
        <f>MROUND(VLOOKUP('Factores e Hitos'!$B$7,Precio_Base,HLOOKUP($B71,Inmueble,2,FALSE),FALSE)*(1+$M71)*(1+$N71)*(1+$O71)*(1+$P71)*(1+$Q71)*($J71+$K71*VLOOKUP('Factores e Hitos'!$B$87,Area_no_techada,HLOOKUP($B71,Inmueble,2,FALSE),FALSE))*(1+$S71),VLOOKUP('Factores e Hitos'!$B$85,Redondear_Multiplo,HLOOKUP($B71,Inmueble,2,FALSE),FALSE))</f>
        <v>254100</v>
      </c>
      <c r="AD71" s="26">
        <f>MROUND(VLOOKUP('Factores e Hitos'!$B$7,Precio_Base,HLOOKUP($B71,Inmueble,2,FALSE),FALSE)*(1+$M71)*(1+$N71)*(1+$O71)*(1+$P71)*(1+$Q71)*($J71+$K71*VLOOKUP('Factores e Hitos'!$B$87,Area_no_techada,HLOOKUP($B71,Inmueble,2,FALSE),FALSE))*(1+$S71)*(1+$T71),VLOOKUP('Factores e Hitos'!$B$85,Redondear_Multiplo,HLOOKUP($B71,Inmueble,2,FALSE),FALSE))</f>
        <v>261700</v>
      </c>
      <c r="AE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Hitos'!$B$87,Area_no_techada,HLOOKUP($B71,Inmueble,2,FALSE),FALSE))*(1+$S71)*(1+$T71)*(1+$U71),VLOOKUP('Factores e Hitos'!$B$85,Redondear_Multiplo,HLOOKUP($B71,Inmueble,2,FALSE),FALSE))</f>
        <v>269600</v>
      </c>
      <c r="AF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Hitos'!$B$87,Area_no_techada,HLOOKUP($B71,Inmueble,2,FALSE),FALSE))*(1+$S71)*(1+$T71)*(1+$U71)*(1+$V71),VLOOKUP('Factores e Hitos'!$B$85,Redondear_Multiplo,HLOOKUP($B71,Inmueble,2,FALSE),FALSE))</f>
        <v>276300</v>
      </c>
      <c r="AG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Hitos'!$B$87,Area_no_techada,HLOOKUP($B71,Inmueble,2,FALSE),FALSE))*(1+$S71)*(1+$T71)*(1+$U71)*(1+$V71)*(1+$W71),VLOOKUP('Factores e Hitos'!$B$85,Redondear_Multiplo,HLOOKUP($B71,Inmueble,2,FALSE),FALSE))</f>
        <v>283200</v>
      </c>
      <c r="AH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Hitos'!$B$87,Area_no_techada,HLOOKUP($B71,Inmueble,2,FALSE),FALSE))*(1+$S71)*(1+$T71)*(1+$U71)*(1+$V71)*(1+$W71)*(1+$X71),VLOOKUP('Factores e Hitos'!$B$85,Redondear_Multiplo,HLOOKUP($B71,Inmueble,2,FALSE),FALSE))</f>
        <v>290300</v>
      </c>
      <c r="AI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Hitos'!$B$87,Area_no_techada,HLOOKUP($B71,Inmueble,2,FALSE),FALSE))*(1+$S71)*(1+$T71)*(1+$U71)*(1+$V71)*(1+$W71)*(1+$X71)*(1+$Y71),VLOOKUP('Factores e Hitos'!$B$85,Redondear_Multiplo,HLOOKUP($B71,Inmueble,2,FALSE),FALSE))</f>
        <v>297600</v>
      </c>
      <c r="AJ71" s="26">
        <f>MROUND(VLOOKUP('Factores e Hitos'!$B$7,Precio_Base,HLOOKUP($B71,Inmueble,2,FALSE),FALSE)*(1+$M71)*(1+$N71)*(1+$O71)*(1+$P71)*(1+$Q71)*($J71+$K71*VLOOKUP('Factores e Hitos'!$B$87,Area_no_techada,HLOOKUP($B71,Inmueble,2,FALSE),FALSE))*(1+$S71)*(1+$T71)*(1+$U71)*(1+$V71)*(1+$W71)*(1+$X71)*(1+$Y71)*(1+$Z71),VLOOKUP('Factores e Hitos'!$B$85,Redondear_Multiplo,HLOOKUP($B71,Inmueble,2,FALSE),FALSE))</f>
        <v>305000</v>
      </c>
      <c r="AK71" s="25"/>
      <c r="AL71" s="16" t="str">
        <f t="shared" si="27"/>
        <v>Disponible</v>
      </c>
      <c r="AM71" s="16"/>
      <c r="AN71" s="518"/>
      <c r="AO71" s="25"/>
      <c r="AP71" s="26">
        <f>$AD$71</f>
        <v>261700</v>
      </c>
      <c r="AQ71" s="33">
        <f t="shared" si="28"/>
        <v>7063.4278002699057</v>
      </c>
      <c r="AR71" s="25"/>
      <c r="AS71" s="26">
        <f>+AB71/($J71+$K71*VLOOKUP('Factores e Hitos'!$B$87,Area_no_techada,HLOOKUP($B71,Inmueble,2,FALSE),FALSE))</f>
        <v>6690.9581646423758</v>
      </c>
      <c r="AT71" s="26">
        <f>+AC71/($J71+$K71*VLOOKUP('Factores e Hitos'!$B$87,Area_no_techada,HLOOKUP($B71,Inmueble,2,FALSE),FALSE))</f>
        <v>6858.2995951417006</v>
      </c>
      <c r="AU71" s="26">
        <f>+AD71/($J71+$K71*VLOOKUP('Factores e Hitos'!$B$87,Area_no_techada,HLOOKUP($B71,Inmueble,2,FALSE),FALSE))</f>
        <v>7063.4278002699057</v>
      </c>
      <c r="AV71" s="26">
        <f>+AE71/($J71+$K71*VLOOKUP('Factores e Hitos'!$B$87,Area_no_techada,HLOOKUP($B71,Inmueble,2,FALSE),FALSE))</f>
        <v>7276.653171390014</v>
      </c>
      <c r="AW71" s="26">
        <f>+AF71/($J71+$K71*VLOOKUP('Factores e Hitos'!$B$87,Area_no_techada,HLOOKUP($B71,Inmueble,2,FALSE),FALSE))</f>
        <v>7457.4898785425103</v>
      </c>
      <c r="AX71" s="26">
        <f>+AG71/($J71+$K71*VLOOKUP('Factores e Hitos'!$B$87,Area_no_techada,HLOOKUP($B71,Inmueble,2,FALSE),FALSE))</f>
        <v>7643.7246963562757</v>
      </c>
      <c r="AY71" s="26">
        <f>+AH71/($J71+$K71*VLOOKUP('Factores e Hitos'!$B$87,Area_no_techada,HLOOKUP($B71,Inmueble,2,FALSE),FALSE))</f>
        <v>7835.3576248313093</v>
      </c>
      <c r="AZ71" s="26">
        <f>+AI71/($J71+$K71*VLOOKUP('Factores e Hitos'!$B$87,Area_no_techada,HLOOKUP($B71,Inmueble,2,FALSE),FALSE))</f>
        <v>8032.388663967612</v>
      </c>
      <c r="BA71" s="26">
        <f>+AJ71/($J71+$K71*VLOOKUP('Factores e Hitos'!$B$87,Area_no_techada,HLOOKUP($B71,Inmueble,2,FALSE),FALSE))</f>
        <v>8232.118758434548</v>
      </c>
      <c r="BB71" s="17" t="str">
        <f>_xlfn.XLOOKUP(C71,Hoja7!J:J,Hoja7!Q:Q,"N/H",0)</f>
        <v>Disponible</v>
      </c>
      <c r="BC71" s="17" t="b">
        <f t="shared" si="29"/>
        <v>1</v>
      </c>
    </row>
    <row r="72" spans="1:55" s="17" customFormat="1">
      <c r="A72" s="17" t="s">
        <v>161</v>
      </c>
      <c r="B72" s="21" t="s">
        <v>2</v>
      </c>
      <c r="C72" s="21" t="s">
        <v>538</v>
      </c>
      <c r="D72" s="21">
        <v>808</v>
      </c>
      <c r="E72" s="524" t="s">
        <v>24</v>
      </c>
      <c r="F72" s="426" t="s">
        <v>34</v>
      </c>
      <c r="G72" s="21" t="s">
        <v>49</v>
      </c>
      <c r="H72" s="426" t="s">
        <v>52</v>
      </c>
      <c r="I72" s="21">
        <v>8</v>
      </c>
      <c r="J72" s="298">
        <v>55.25</v>
      </c>
      <c r="K72" s="298"/>
      <c r="M72" s="24">
        <f t="shared" si="22"/>
        <v>0</v>
      </c>
      <c r="N72" s="24">
        <f t="shared" si="23"/>
        <v>0</v>
      </c>
      <c r="O72" s="24">
        <f t="shared" si="24"/>
        <v>0</v>
      </c>
      <c r="P72" s="24">
        <f t="shared" si="25"/>
        <v>0</v>
      </c>
      <c r="Q72" s="24">
        <f t="shared" si="26"/>
        <v>0</v>
      </c>
      <c r="R72" s="25"/>
      <c r="S72" s="24">
        <f t="shared" si="21"/>
        <v>2.5000000000000001E-2</v>
      </c>
      <c r="T72" s="24">
        <f t="shared" si="21"/>
        <v>0.03</v>
      </c>
      <c r="U72" s="24">
        <f t="shared" si="21"/>
        <v>0.03</v>
      </c>
      <c r="V72" s="24">
        <f t="shared" si="21"/>
        <v>2.5000000000000001E-2</v>
      </c>
      <c r="W72" s="24">
        <f t="shared" si="21"/>
        <v>2.5000000000000001E-2</v>
      </c>
      <c r="X72" s="24">
        <f t="shared" si="21"/>
        <v>2.5000000000000001E-2</v>
      </c>
      <c r="Y72" s="24">
        <f t="shared" si="21"/>
        <v>2.5000000000000001E-2</v>
      </c>
      <c r="Z72" s="24">
        <f t="shared" si="21"/>
        <v>2.5000000000000001E-2</v>
      </c>
      <c r="AA72" s="25"/>
      <c r="AB72" s="26">
        <f>MROUND(VLOOKUP('Factores e Hitos'!$B$7,Precio_Base,HLOOKUP($B72,Inmueble,2,FALSE),FALSE)*(1+$M72)*(1+$N72)*(1+$O72)*(1+$P72)*(1+$Q72)*($J72+$K72*VLOOKUP('Factores e Hitos'!$B$87,Area_no_techada,HLOOKUP($B72,Inmueble,2,FALSE),FALSE)),VLOOKUP('Factores e Hitos'!$B$85,Redondear_Multiplo,HLOOKUP($B72,Inmueble,2,FALSE),FALSE))</f>
        <v>348000</v>
      </c>
      <c r="AC72" s="26">
        <f>MROUND(VLOOKUP('Factores e Hitos'!$B$7,Precio_Base,HLOOKUP($B72,Inmueble,2,FALSE),FALSE)*(1+$M72)*(1+$N72)*(1+$O72)*(1+$P72)*(1+$Q72)*($J72+$K72*VLOOKUP('Factores e Hitos'!$B$87,Area_no_techada,HLOOKUP($B72,Inmueble,2,FALSE),FALSE))*(1+$S72),VLOOKUP('Factores e Hitos'!$B$85,Redondear_Multiplo,HLOOKUP($B72,Inmueble,2,FALSE),FALSE))</f>
        <v>356700</v>
      </c>
      <c r="AD72" s="26">
        <f>MROUND(VLOOKUP('Factores e Hitos'!$B$7,Precio_Base,HLOOKUP($B72,Inmueble,2,FALSE),FALSE)*(1+$M72)*(1+$N72)*(1+$O72)*(1+$P72)*(1+$Q72)*($J72+$K72*VLOOKUP('Factores e Hitos'!$B$87,Area_no_techada,HLOOKUP($B72,Inmueble,2,FALSE),FALSE))*(1+$S72)*(1+$T72),VLOOKUP('Factores e Hitos'!$B$85,Redondear_Multiplo,HLOOKUP($B72,Inmueble,2,FALSE),FALSE))</f>
        <v>367400</v>
      </c>
      <c r="AE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Hitos'!$B$87,Area_no_techada,HLOOKUP($B72,Inmueble,2,FALSE),FALSE))*(1+$S72)*(1+$T72)*(1+$U72),VLOOKUP('Factores e Hitos'!$B$85,Redondear_Multiplo,HLOOKUP($B72,Inmueble,2,FALSE),FALSE))</f>
        <v>378400</v>
      </c>
      <c r="AF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Hitos'!$B$87,Area_no_techada,HLOOKUP($B72,Inmueble,2,FALSE),FALSE))*(1+$S72)*(1+$T72)*(1+$U72)*(1+$V72),VLOOKUP('Factores e Hitos'!$B$85,Redondear_Multiplo,HLOOKUP($B72,Inmueble,2,FALSE),FALSE))</f>
        <v>387900</v>
      </c>
      <c r="AG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Hitos'!$B$87,Area_no_techada,HLOOKUP($B72,Inmueble,2,FALSE),FALSE))*(1+$S72)*(1+$T72)*(1+$U72)*(1+$V72)*(1+$W72),VLOOKUP('Factores e Hitos'!$B$85,Redondear_Multiplo,HLOOKUP($B72,Inmueble,2,FALSE),FALSE))</f>
        <v>397600</v>
      </c>
      <c r="AH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Hitos'!$B$87,Area_no_techada,HLOOKUP($B72,Inmueble,2,FALSE),FALSE))*(1+$S72)*(1+$T72)*(1+$U72)*(1+$V72)*(1+$W72)*(1+$X72),VLOOKUP('Factores e Hitos'!$B$85,Redondear_Multiplo,HLOOKUP($B72,Inmueble,2,FALSE),FALSE))</f>
        <v>407500</v>
      </c>
      <c r="AI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Hitos'!$B$87,Area_no_techada,HLOOKUP($B72,Inmueble,2,FALSE),FALSE))*(1+$S72)*(1+$T72)*(1+$U72)*(1+$V72)*(1+$W72)*(1+$X72)*(1+$Y72),VLOOKUP('Factores e Hitos'!$B$85,Redondear_Multiplo,HLOOKUP($B72,Inmueble,2,FALSE),FALSE))</f>
        <v>417700</v>
      </c>
      <c r="AJ72" s="26">
        <f>MROUND(VLOOKUP('Factores e Hitos'!$B$7,Precio_Base,HLOOKUP($B72,Inmueble,2,FALSE),FALSE)*(1+$M72)*(1+$N72)*(1+$O72)*(1+$P72)*(1+$Q72)*($J72+$K72*VLOOKUP('Factores e Hitos'!$B$87,Area_no_techada,HLOOKUP($B72,Inmueble,2,FALSE),FALSE))*(1+$S72)*(1+$T72)*(1+$U72)*(1+$V72)*(1+$W72)*(1+$X72)*(1+$Y72)*(1+$Z72),VLOOKUP('Factores e Hitos'!$B$85,Redondear_Multiplo,HLOOKUP($B72,Inmueble,2,FALSE),FALSE))</f>
        <v>428100</v>
      </c>
      <c r="AK72" s="25"/>
      <c r="AL72" s="16" t="str">
        <f t="shared" si="27"/>
        <v>Disponible</v>
      </c>
      <c r="AM72" s="16"/>
      <c r="AN72" s="518"/>
      <c r="AO72" s="25"/>
      <c r="AP72" s="26">
        <f>$AD$72</f>
        <v>367400</v>
      </c>
      <c r="AQ72" s="33">
        <f t="shared" si="28"/>
        <v>6649.7737556561087</v>
      </c>
      <c r="AR72" s="25"/>
      <c r="AS72" s="26">
        <f>+AB72/($J72+$K72*VLOOKUP('Factores e Hitos'!$B$87,Area_no_techada,HLOOKUP($B72,Inmueble,2,FALSE),FALSE))</f>
        <v>6298.6425339366515</v>
      </c>
      <c r="AT72" s="26">
        <f>+AC72/($J72+$K72*VLOOKUP('Factores e Hitos'!$B$87,Area_no_techada,HLOOKUP($B72,Inmueble,2,FALSE),FALSE))</f>
        <v>6456.1085972850678</v>
      </c>
      <c r="AU72" s="26">
        <f>+AD72/($J72+$K72*VLOOKUP('Factores e Hitos'!$B$87,Area_no_techada,HLOOKUP($B72,Inmueble,2,FALSE),FALSE))</f>
        <v>6649.7737556561087</v>
      </c>
      <c r="AV72" s="26">
        <f>+AE72/($J72+$K72*VLOOKUP('Factores e Hitos'!$B$87,Area_no_techada,HLOOKUP($B72,Inmueble,2,FALSE),FALSE))</f>
        <v>6848.8687782805428</v>
      </c>
      <c r="AW72" s="26">
        <f>+AF72/($J72+$K72*VLOOKUP('Factores e Hitos'!$B$87,Area_no_techada,HLOOKUP($B72,Inmueble,2,FALSE),FALSE))</f>
        <v>7020.8144796380093</v>
      </c>
      <c r="AX72" s="26">
        <f>+AG72/($J72+$K72*VLOOKUP('Factores e Hitos'!$B$87,Area_no_techada,HLOOKUP($B72,Inmueble,2,FALSE),FALSE))</f>
        <v>7196.3800904977379</v>
      </c>
      <c r="AY72" s="26">
        <f>+AH72/($J72+$K72*VLOOKUP('Factores e Hitos'!$B$87,Area_no_techada,HLOOKUP($B72,Inmueble,2,FALSE),FALSE))</f>
        <v>7375.5656108597286</v>
      </c>
      <c r="AZ72" s="26">
        <f>+AI72/($J72+$K72*VLOOKUP('Factores e Hitos'!$B$87,Area_no_techada,HLOOKUP($B72,Inmueble,2,FALSE),FALSE))</f>
        <v>7560.1809954751134</v>
      </c>
      <c r="BA72" s="26">
        <f>+AJ72/($J72+$K72*VLOOKUP('Factores e Hitos'!$B$87,Area_no_techada,HLOOKUP($B72,Inmueble,2,FALSE),FALSE))</f>
        <v>7748.4162895927602</v>
      </c>
      <c r="BB72" s="17" t="str">
        <f>_xlfn.XLOOKUP(C72,Hoja7!J:J,Hoja7!Q:Q,"N/H",0)</f>
        <v>Disponible</v>
      </c>
      <c r="BC72" s="17" t="b">
        <f t="shared" si="29"/>
        <v>1</v>
      </c>
    </row>
    <row r="73" spans="1:55" s="17" customFormat="1">
      <c r="A73" s="17" t="s">
        <v>161</v>
      </c>
      <c r="B73" s="21" t="s">
        <v>2</v>
      </c>
      <c r="C73" s="21" t="s">
        <v>539</v>
      </c>
      <c r="D73" s="21">
        <v>809</v>
      </c>
      <c r="E73" s="524" t="s">
        <v>24</v>
      </c>
      <c r="F73" s="426" t="s">
        <v>35</v>
      </c>
      <c r="G73" s="21" t="s">
        <v>49</v>
      </c>
      <c r="H73" s="426" t="s">
        <v>52</v>
      </c>
      <c r="I73" s="21">
        <v>8</v>
      </c>
      <c r="J73" s="298">
        <v>53.05</v>
      </c>
      <c r="K73" s="298"/>
      <c r="M73" s="24">
        <f t="shared" si="22"/>
        <v>0</v>
      </c>
      <c r="N73" s="24">
        <f t="shared" si="23"/>
        <v>-0.01</v>
      </c>
      <c r="O73" s="24">
        <f t="shared" si="24"/>
        <v>0</v>
      </c>
      <c r="P73" s="24">
        <f t="shared" si="25"/>
        <v>0</v>
      </c>
      <c r="Q73" s="24">
        <f t="shared" si="26"/>
        <v>0</v>
      </c>
      <c r="R73" s="25"/>
      <c r="S73" s="24">
        <f t="shared" si="21"/>
        <v>2.5000000000000001E-2</v>
      </c>
      <c r="T73" s="24">
        <f t="shared" si="21"/>
        <v>0.03</v>
      </c>
      <c r="U73" s="24">
        <f t="shared" si="21"/>
        <v>0.03</v>
      </c>
      <c r="V73" s="24">
        <f t="shared" si="21"/>
        <v>2.5000000000000001E-2</v>
      </c>
      <c r="W73" s="24">
        <f t="shared" si="21"/>
        <v>2.5000000000000001E-2</v>
      </c>
      <c r="X73" s="24">
        <f t="shared" si="21"/>
        <v>2.5000000000000001E-2</v>
      </c>
      <c r="Y73" s="24">
        <f t="shared" si="21"/>
        <v>2.5000000000000001E-2</v>
      </c>
      <c r="Z73" s="24">
        <f t="shared" si="21"/>
        <v>2.5000000000000001E-2</v>
      </c>
      <c r="AA73" s="25"/>
      <c r="AB73" s="26">
        <f>MROUND(VLOOKUP('Factores e Hitos'!$B$7,Precio_Base,HLOOKUP($B73,Inmueble,2,FALSE),FALSE)*(1+$M73)*(1+$N73)*(1+$O73)*(1+$P73)*(1+$Q73)*($J73+$K73*VLOOKUP('Factores e Hitos'!$B$87,Area_no_techada,HLOOKUP($B73,Inmueble,2,FALSE),FALSE)),VLOOKUP('Factores e Hitos'!$B$85,Redondear_Multiplo,HLOOKUP($B73,Inmueble,2,FALSE),FALSE))</f>
        <v>330800</v>
      </c>
      <c r="AC73" s="26">
        <f>MROUND(VLOOKUP('Factores e Hitos'!$B$7,Precio_Base,HLOOKUP($B73,Inmueble,2,FALSE),FALSE)*(1+$M73)*(1+$N73)*(1+$O73)*(1+$P73)*(1+$Q73)*($J73+$K73*VLOOKUP('Factores e Hitos'!$B$87,Area_no_techada,HLOOKUP($B73,Inmueble,2,FALSE),FALSE))*(1+$S73),VLOOKUP('Factores e Hitos'!$B$85,Redondear_Multiplo,HLOOKUP($B73,Inmueble,2,FALSE),FALSE))</f>
        <v>339100</v>
      </c>
      <c r="AD73" s="26">
        <f>MROUND(VLOOKUP('Factores e Hitos'!$B$7,Precio_Base,HLOOKUP($B73,Inmueble,2,FALSE),FALSE)*(1+$M73)*(1+$N73)*(1+$O73)*(1+$P73)*(1+$Q73)*($J73+$K73*VLOOKUP('Factores e Hitos'!$B$87,Area_no_techada,HLOOKUP($B73,Inmueble,2,FALSE),FALSE))*(1+$S73)*(1+$T73),VLOOKUP('Factores e Hitos'!$B$85,Redondear_Multiplo,HLOOKUP($B73,Inmueble,2,FALSE),FALSE))</f>
        <v>349200</v>
      </c>
      <c r="AE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Hitos'!$B$87,Area_no_techada,HLOOKUP($B73,Inmueble,2,FALSE),FALSE))*(1+$S73)*(1+$T73)*(1+$U73),VLOOKUP('Factores e Hitos'!$B$85,Redondear_Multiplo,HLOOKUP($B73,Inmueble,2,FALSE),FALSE))</f>
        <v>359700</v>
      </c>
      <c r="AF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Hitos'!$B$87,Area_no_techada,HLOOKUP($B73,Inmueble,2,FALSE),FALSE))*(1+$S73)*(1+$T73)*(1+$U73)*(1+$V73),VLOOKUP('Factores e Hitos'!$B$85,Redondear_Multiplo,HLOOKUP($B73,Inmueble,2,FALSE),FALSE))</f>
        <v>368700</v>
      </c>
      <c r="AG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Hitos'!$B$87,Area_no_techada,HLOOKUP($B73,Inmueble,2,FALSE),FALSE))*(1+$S73)*(1+$T73)*(1+$U73)*(1+$V73)*(1+$W73),VLOOKUP('Factores e Hitos'!$B$85,Redondear_Multiplo,HLOOKUP($B73,Inmueble,2,FALSE),FALSE))</f>
        <v>377900</v>
      </c>
      <c r="AH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Hitos'!$B$87,Area_no_techada,HLOOKUP($B73,Inmueble,2,FALSE),FALSE))*(1+$S73)*(1+$T73)*(1+$U73)*(1+$V73)*(1+$W73)*(1+$X73),VLOOKUP('Factores e Hitos'!$B$85,Redondear_Multiplo,HLOOKUP($B73,Inmueble,2,FALSE),FALSE))</f>
        <v>387400</v>
      </c>
      <c r="AI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Hitos'!$B$87,Area_no_techada,HLOOKUP($B73,Inmueble,2,FALSE),FALSE))*(1+$S73)*(1+$T73)*(1+$U73)*(1+$V73)*(1+$W73)*(1+$X73)*(1+$Y73),VLOOKUP('Factores e Hitos'!$B$85,Redondear_Multiplo,HLOOKUP($B73,Inmueble,2,FALSE),FALSE))</f>
        <v>397100</v>
      </c>
      <c r="AJ73" s="26">
        <f>MROUND(VLOOKUP('Factores e Hitos'!$B$7,Precio_Base,HLOOKUP($B73,Inmueble,2,FALSE),FALSE)*(1+$M73)*(1+$N73)*(1+$O73)*(1+$P73)*(1+$Q73)*($J73+$K73*VLOOKUP('Factores e Hitos'!$B$87,Area_no_techada,HLOOKUP($B73,Inmueble,2,FALSE),FALSE))*(1+$S73)*(1+$T73)*(1+$U73)*(1+$V73)*(1+$W73)*(1+$X73)*(1+$Y73)*(1+$Z73),VLOOKUP('Factores e Hitos'!$B$85,Redondear_Multiplo,HLOOKUP($B73,Inmueble,2,FALSE),FALSE))</f>
        <v>407000</v>
      </c>
      <c r="AK73" s="25"/>
      <c r="AL73" s="16" t="str">
        <f t="shared" si="27"/>
        <v>Disponible</v>
      </c>
      <c r="AM73" s="16"/>
      <c r="AN73" s="518"/>
      <c r="AO73" s="25"/>
      <c r="AP73" s="26">
        <f>$AD$73</f>
        <v>349200</v>
      </c>
      <c r="AQ73" s="33">
        <f t="shared" si="28"/>
        <v>6582.4693685202647</v>
      </c>
      <c r="AR73" s="25"/>
      <c r="AS73" s="26">
        <f>+AB73/($J73+$K73*VLOOKUP('Factores e Hitos'!$B$87,Area_no_techada,HLOOKUP($B73,Inmueble,2,FALSE),FALSE))</f>
        <v>6235.6267672007543</v>
      </c>
      <c r="AT73" s="26">
        <f>+AC73/($J73+$K73*VLOOKUP('Factores e Hitos'!$B$87,Area_no_techada,HLOOKUP($B73,Inmueble,2,FALSE),FALSE))</f>
        <v>6392.0829406220546</v>
      </c>
      <c r="AU73" s="26">
        <f>+AD73/($J73+$K73*VLOOKUP('Factores e Hitos'!$B$87,Area_no_techada,HLOOKUP($B73,Inmueble,2,FALSE),FALSE))</f>
        <v>6582.4693685202647</v>
      </c>
      <c r="AV73" s="26">
        <f>+AE73/($J73+$K73*VLOOKUP('Factores e Hitos'!$B$87,Area_no_techada,HLOOKUP($B73,Inmueble,2,FALSE),FALSE))</f>
        <v>6780.395852968898</v>
      </c>
      <c r="AW73" s="26">
        <f>+AF73/($J73+$K73*VLOOKUP('Factores e Hitos'!$B$87,Area_no_techada,HLOOKUP($B73,Inmueble,2,FALSE),FALSE))</f>
        <v>6950.0471253534406</v>
      </c>
      <c r="AX73" s="26">
        <f>+AG73/($J73+$K73*VLOOKUP('Factores e Hitos'!$B$87,Area_no_techada,HLOOKUP($B73,Inmueble,2,FALSE),FALSE))</f>
        <v>7123.4684260131953</v>
      </c>
      <c r="AY73" s="26">
        <f>+AH73/($J73+$K73*VLOOKUP('Factores e Hitos'!$B$87,Area_no_techada,HLOOKUP($B73,Inmueble,2,FALSE),FALSE))</f>
        <v>7302.5447690857682</v>
      </c>
      <c r="AZ73" s="26">
        <f>+AI73/($J73+$K73*VLOOKUP('Factores e Hitos'!$B$87,Area_no_techada,HLOOKUP($B73,Inmueble,2,FALSE),FALSE))</f>
        <v>7485.391140433554</v>
      </c>
      <c r="BA73" s="26">
        <f>+AJ73/($J73+$K73*VLOOKUP('Factores e Hitos'!$B$87,Area_no_techada,HLOOKUP($B73,Inmueble,2,FALSE),FALSE))</f>
        <v>7672.0075400565511</v>
      </c>
      <c r="BB73" s="17" t="str">
        <f>_xlfn.XLOOKUP(C73,Hoja7!J:J,Hoja7!Q:Q,"N/H",0)</f>
        <v>Disponible</v>
      </c>
      <c r="BC73" s="17" t="b">
        <f t="shared" si="29"/>
        <v>1</v>
      </c>
    </row>
    <row r="74" spans="1:55" s="17" customFormat="1">
      <c r="A74" s="17" t="s">
        <v>161</v>
      </c>
      <c r="B74" s="21" t="s">
        <v>2</v>
      </c>
      <c r="C74" s="21" t="s">
        <v>540</v>
      </c>
      <c r="D74" s="21">
        <v>901</v>
      </c>
      <c r="E74" s="426" t="s">
        <v>23</v>
      </c>
      <c r="F74" s="426" t="s">
        <v>27</v>
      </c>
      <c r="G74" s="21" t="s">
        <v>49</v>
      </c>
      <c r="H74" s="426" t="s">
        <v>52</v>
      </c>
      <c r="I74" s="21">
        <v>9</v>
      </c>
      <c r="J74" s="298">
        <v>39.93</v>
      </c>
      <c r="K74" s="298"/>
      <c r="M74" s="24">
        <f t="shared" si="22"/>
        <v>6.2799999999999995E-2</v>
      </c>
      <c r="N74" s="24">
        <f t="shared" si="23"/>
        <v>-0.02</v>
      </c>
      <c r="O74" s="24">
        <f t="shared" si="24"/>
        <v>0</v>
      </c>
      <c r="P74" s="24">
        <f t="shared" si="25"/>
        <v>0</v>
      </c>
      <c r="Q74" s="24">
        <f t="shared" si="26"/>
        <v>-4.2857142857142859E-3</v>
      </c>
      <c r="R74" s="25"/>
      <c r="S74" s="24">
        <f t="shared" si="21"/>
        <v>2.5000000000000001E-2</v>
      </c>
      <c r="T74" s="24">
        <f t="shared" si="21"/>
        <v>0.03</v>
      </c>
      <c r="U74" s="24">
        <f t="shared" si="21"/>
        <v>0.03</v>
      </c>
      <c r="V74" s="24">
        <f t="shared" si="21"/>
        <v>2.5000000000000001E-2</v>
      </c>
      <c r="W74" s="24">
        <f t="shared" si="21"/>
        <v>2.5000000000000001E-2</v>
      </c>
      <c r="X74" s="24">
        <f t="shared" si="21"/>
        <v>2.5000000000000001E-2</v>
      </c>
      <c r="Y74" s="24">
        <f t="shared" si="21"/>
        <v>2.5000000000000001E-2</v>
      </c>
      <c r="Z74" s="24">
        <f t="shared" si="21"/>
        <v>2.5000000000000001E-2</v>
      </c>
      <c r="AA74" s="25"/>
      <c r="AB74" s="26">
        <f>MROUND(VLOOKUP('Factores e Hitos'!$B$7,Precio_Base,HLOOKUP($B74,Inmueble,2,FALSE),FALSE)*(1+$M74)*(1+$N74)*(1+$O74)*(1+$P74)*(1+$Q74)*($J74+$K74*VLOOKUP('Factores e Hitos'!$B$87,Area_no_techada,HLOOKUP($B74,Inmueble,2,FALSE),FALSE)),VLOOKUP('Factores e Hitos'!$B$85,Redondear_Multiplo,HLOOKUP($B74,Inmueble,2,FALSE),FALSE))</f>
        <v>260800</v>
      </c>
      <c r="AC74" s="26">
        <f>MROUND(VLOOKUP('Factores e Hitos'!$B$7,Precio_Base,HLOOKUP($B74,Inmueble,2,FALSE),FALSE)*(1+$M74)*(1+$N74)*(1+$O74)*(1+$P74)*(1+$Q74)*($J74+$K74*VLOOKUP('Factores e Hitos'!$B$87,Area_no_techada,HLOOKUP($B74,Inmueble,2,FALSE),FALSE))*(1+$S74),VLOOKUP('Factores e Hitos'!$B$85,Redondear_Multiplo,HLOOKUP($B74,Inmueble,2,FALSE),FALSE))</f>
        <v>267300</v>
      </c>
      <c r="AD74" s="26">
        <f>MROUND(VLOOKUP('Factores e Hitos'!$B$7,Precio_Base,HLOOKUP($B74,Inmueble,2,FALSE),FALSE)*(1+$M74)*(1+$N74)*(1+$O74)*(1+$P74)*(1+$Q74)*($J74+$K74*VLOOKUP('Factores e Hitos'!$B$87,Area_no_techada,HLOOKUP($B74,Inmueble,2,FALSE),FALSE))*(1+$S74)*(1+$T74),VLOOKUP('Factores e Hitos'!$B$85,Redondear_Multiplo,HLOOKUP($B74,Inmueble,2,FALSE),FALSE))</f>
        <v>275400</v>
      </c>
      <c r="AE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Hitos'!$B$87,Area_no_techada,HLOOKUP($B74,Inmueble,2,FALSE),FALSE))*(1+$S74)*(1+$T74)*(1+$U74),VLOOKUP('Factores e Hitos'!$B$85,Redondear_Multiplo,HLOOKUP($B74,Inmueble,2,FALSE),FALSE))</f>
        <v>283600</v>
      </c>
      <c r="AF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Hitos'!$B$87,Area_no_techada,HLOOKUP($B74,Inmueble,2,FALSE),FALSE))*(1+$S74)*(1+$T74)*(1+$U74)*(1+$V74),VLOOKUP('Factores e Hitos'!$B$85,Redondear_Multiplo,HLOOKUP($B74,Inmueble,2,FALSE),FALSE))</f>
        <v>290700</v>
      </c>
      <c r="AG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Hitos'!$B$87,Area_no_techada,HLOOKUP($B74,Inmueble,2,FALSE),FALSE))*(1+$S74)*(1+$T74)*(1+$U74)*(1+$V74)*(1+$W74),VLOOKUP('Factores e Hitos'!$B$85,Redondear_Multiplo,HLOOKUP($B74,Inmueble,2,FALSE),FALSE))</f>
        <v>298000</v>
      </c>
      <c r="AH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Hitos'!$B$87,Area_no_techada,HLOOKUP($B74,Inmueble,2,FALSE),FALSE))*(1+$S74)*(1+$T74)*(1+$U74)*(1+$V74)*(1+$W74)*(1+$X74),VLOOKUP('Factores e Hitos'!$B$85,Redondear_Multiplo,HLOOKUP($B74,Inmueble,2,FALSE),FALSE))</f>
        <v>305400</v>
      </c>
      <c r="AI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Hitos'!$B$87,Area_no_techada,HLOOKUP($B74,Inmueble,2,FALSE),FALSE))*(1+$S74)*(1+$T74)*(1+$U74)*(1+$V74)*(1+$W74)*(1+$X74)*(1+$Y74),VLOOKUP('Factores e Hitos'!$B$85,Redondear_Multiplo,HLOOKUP($B74,Inmueble,2,FALSE),FALSE))</f>
        <v>313100</v>
      </c>
      <c r="AJ74" s="26">
        <f>MROUND(VLOOKUP('Factores e Hitos'!$B$7,Precio_Base,HLOOKUP($B74,Inmueble,2,FALSE),FALSE)*(1+$M74)*(1+$N74)*(1+$O74)*(1+$P74)*(1+$Q74)*($J74+$K74*VLOOKUP('Factores e Hitos'!$B$87,Area_no_techada,HLOOKUP($B74,Inmueble,2,FALSE),FALSE))*(1+$S74)*(1+$T74)*(1+$U74)*(1+$V74)*(1+$W74)*(1+$X74)*(1+$Y74)*(1+$Z74),VLOOKUP('Factores e Hitos'!$B$85,Redondear_Multiplo,HLOOKUP($B74,Inmueble,2,FALSE),FALSE))</f>
        <v>320900</v>
      </c>
      <c r="AK74" s="25"/>
      <c r="AL74" s="557" t="str">
        <f t="shared" si="27"/>
        <v>Vendido</v>
      </c>
      <c r="AM74" s="557" t="s">
        <v>634</v>
      </c>
      <c r="AN74" s="558">
        <v>275400</v>
      </c>
      <c r="AO74" s="25" t="s">
        <v>637</v>
      </c>
      <c r="AP74" s="26">
        <f>$AN$74</f>
        <v>275400</v>
      </c>
      <c r="AQ74" s="33">
        <f t="shared" si="28"/>
        <v>6897.0698722764837</v>
      </c>
      <c r="AR74" s="25"/>
      <c r="AS74" s="26">
        <f>+AB74/($J74+$K74*VLOOKUP('Factores e Hitos'!$B$87,Area_no_techada,HLOOKUP($B74,Inmueble,2,FALSE),FALSE))</f>
        <v>6531.4300025043831</v>
      </c>
      <c r="AT74" s="26">
        <f>+AC74/($J74+$K74*VLOOKUP('Factores e Hitos'!$B$87,Area_no_techada,HLOOKUP($B74,Inmueble,2,FALSE),FALSE))</f>
        <v>6694.2148760330583</v>
      </c>
      <c r="AU74" s="26">
        <f>+AD74/($J74+$K74*VLOOKUP('Factores e Hitos'!$B$87,Area_no_techada,HLOOKUP($B74,Inmueble,2,FALSE),FALSE))</f>
        <v>6897.0698722764837</v>
      </c>
      <c r="AV74" s="26">
        <f>+AE74/($J74+$K74*VLOOKUP('Factores e Hitos'!$B$87,Area_no_techada,HLOOKUP($B74,Inmueble,2,FALSE),FALSE))</f>
        <v>7102.4292511895819</v>
      </c>
      <c r="AW74" s="26">
        <f>+AF74/($J74+$K74*VLOOKUP('Factores e Hitos'!$B$87,Area_no_techada,HLOOKUP($B74,Inmueble,2,FALSE),FALSE))</f>
        <v>7280.2404207362888</v>
      </c>
      <c r="AX74" s="26">
        <f>+AG74/($J74+$K74*VLOOKUP('Factores e Hitos'!$B$87,Area_no_techada,HLOOKUP($B74,Inmueble,2,FALSE),FALSE))</f>
        <v>7463.0603556223396</v>
      </c>
      <c r="AY74" s="26">
        <f>+AH74/($J74+$K74*VLOOKUP('Factores e Hitos'!$B$87,Area_no_techada,HLOOKUP($B74,Inmueble,2,FALSE),FALSE))</f>
        <v>7648.3846731780613</v>
      </c>
      <c r="AZ74" s="26">
        <f>+AI74/($J74+$K74*VLOOKUP('Factores e Hitos'!$B$87,Area_no_techada,HLOOKUP($B74,Inmueble,2,FALSE),FALSE))</f>
        <v>7841.2221387427999</v>
      </c>
      <c r="BA74" s="26">
        <f>+AJ74/($J74+$K74*VLOOKUP('Factores e Hitos'!$B$87,Area_no_techada,HLOOKUP($B74,Inmueble,2,FALSE),FALSE))</f>
        <v>8036.5639869772103</v>
      </c>
      <c r="BB74" s="17" t="str">
        <f>_xlfn.XLOOKUP(C74,Hoja7!J:J,Hoja7!Q:Q,"N/H",0)</f>
        <v>Disponible</v>
      </c>
      <c r="BC74" s="17" t="b">
        <f t="shared" si="29"/>
        <v>0</v>
      </c>
    </row>
    <row r="75" spans="1:55" s="17" customFormat="1">
      <c r="A75" s="17" t="s">
        <v>161</v>
      </c>
      <c r="B75" s="21" t="s">
        <v>2</v>
      </c>
      <c r="C75" s="21" t="s">
        <v>541</v>
      </c>
      <c r="D75" s="21">
        <v>902</v>
      </c>
      <c r="E75" s="426" t="s">
        <v>24</v>
      </c>
      <c r="F75" s="426" t="s">
        <v>28</v>
      </c>
      <c r="G75" s="21" t="s">
        <v>49</v>
      </c>
      <c r="H75" s="426" t="s">
        <v>52</v>
      </c>
      <c r="I75" s="21">
        <v>9</v>
      </c>
      <c r="J75" s="298">
        <v>54.15</v>
      </c>
      <c r="K75" s="298"/>
      <c r="M75" s="24">
        <f t="shared" si="22"/>
        <v>0</v>
      </c>
      <c r="N75" s="24">
        <f t="shared" si="23"/>
        <v>0</v>
      </c>
      <c r="O75" s="24">
        <f t="shared" si="24"/>
        <v>0</v>
      </c>
      <c r="P75" s="24">
        <f t="shared" si="25"/>
        <v>0</v>
      </c>
      <c r="Q75" s="24">
        <f t="shared" si="26"/>
        <v>-4.2857142857142859E-3</v>
      </c>
      <c r="R75" s="25"/>
      <c r="S75" s="24">
        <f t="shared" si="21"/>
        <v>2.5000000000000001E-2</v>
      </c>
      <c r="T75" s="24">
        <f t="shared" si="21"/>
        <v>0.03</v>
      </c>
      <c r="U75" s="24">
        <f t="shared" si="21"/>
        <v>0.03</v>
      </c>
      <c r="V75" s="24">
        <f t="shared" si="21"/>
        <v>2.5000000000000001E-2</v>
      </c>
      <c r="W75" s="24">
        <f t="shared" si="21"/>
        <v>2.5000000000000001E-2</v>
      </c>
      <c r="X75" s="24">
        <f t="shared" si="21"/>
        <v>2.5000000000000001E-2</v>
      </c>
      <c r="Y75" s="24">
        <f t="shared" si="21"/>
        <v>2.5000000000000001E-2</v>
      </c>
      <c r="Z75" s="24">
        <f t="shared" si="21"/>
        <v>2.5000000000000001E-2</v>
      </c>
      <c r="AA75" s="25"/>
      <c r="AB75" s="26">
        <f>MROUND(VLOOKUP('Factores e Hitos'!$B$7,Precio_Base,HLOOKUP($B75,Inmueble,2,FALSE),FALSE)*(1+$M75)*(1+$N75)*(1+$O75)*(1+$P75)*(1+$Q75)*($J75+$K75*VLOOKUP('Factores e Hitos'!$B$87,Area_no_techada,HLOOKUP($B75,Inmueble,2,FALSE),FALSE)),VLOOKUP('Factores e Hitos'!$B$85,Redondear_Multiplo,HLOOKUP($B75,Inmueble,2,FALSE),FALSE))</f>
        <v>339600</v>
      </c>
      <c r="AC75" s="26">
        <f>MROUND(VLOOKUP('Factores e Hitos'!$B$7,Precio_Base,HLOOKUP($B75,Inmueble,2,FALSE),FALSE)*(1+$M75)*(1+$N75)*(1+$O75)*(1+$P75)*(1+$Q75)*($J75+$K75*VLOOKUP('Factores e Hitos'!$B$87,Area_no_techada,HLOOKUP($B75,Inmueble,2,FALSE),FALSE))*(1+$S75),VLOOKUP('Factores e Hitos'!$B$85,Redondear_Multiplo,HLOOKUP($B75,Inmueble,2,FALSE),FALSE))</f>
        <v>348100</v>
      </c>
      <c r="AD75" s="26">
        <f>MROUND(VLOOKUP('Factores e Hitos'!$B$7,Precio_Base,HLOOKUP($B75,Inmueble,2,FALSE),FALSE)*(1+$M75)*(1+$N75)*(1+$O75)*(1+$P75)*(1+$Q75)*($J75+$K75*VLOOKUP('Factores e Hitos'!$B$87,Area_no_techada,HLOOKUP($B75,Inmueble,2,FALSE),FALSE))*(1+$S75)*(1+$T75),VLOOKUP('Factores e Hitos'!$B$85,Redondear_Multiplo,HLOOKUP($B75,Inmueble,2,FALSE),FALSE))</f>
        <v>358500</v>
      </c>
      <c r="AE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Hitos'!$B$87,Area_no_techada,HLOOKUP($B75,Inmueble,2,FALSE),FALSE))*(1+$S75)*(1+$T75)*(1+$U75),VLOOKUP('Factores e Hitos'!$B$85,Redondear_Multiplo,HLOOKUP($B75,Inmueble,2,FALSE),FALSE))</f>
        <v>369300</v>
      </c>
      <c r="AF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Hitos'!$B$87,Area_no_techada,HLOOKUP($B75,Inmueble,2,FALSE),FALSE))*(1+$S75)*(1+$T75)*(1+$U75)*(1+$V75),VLOOKUP('Factores e Hitos'!$B$85,Redondear_Multiplo,HLOOKUP($B75,Inmueble,2,FALSE),FALSE))</f>
        <v>378500</v>
      </c>
      <c r="AG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Hitos'!$B$87,Area_no_techada,HLOOKUP($B75,Inmueble,2,FALSE),FALSE))*(1+$S75)*(1+$T75)*(1+$U75)*(1+$V75)*(1+$W75),VLOOKUP('Factores e Hitos'!$B$85,Redondear_Multiplo,HLOOKUP($B75,Inmueble,2,FALSE),FALSE))</f>
        <v>388000</v>
      </c>
      <c r="AH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Hitos'!$B$87,Area_no_techada,HLOOKUP($B75,Inmueble,2,FALSE),FALSE))*(1+$S75)*(1+$T75)*(1+$U75)*(1+$V75)*(1+$W75)*(1+$X75),VLOOKUP('Factores e Hitos'!$B$85,Redondear_Multiplo,HLOOKUP($B75,Inmueble,2,FALSE),FALSE))</f>
        <v>397700</v>
      </c>
      <c r="AI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Hitos'!$B$87,Area_no_techada,HLOOKUP($B75,Inmueble,2,FALSE),FALSE))*(1+$S75)*(1+$T75)*(1+$U75)*(1+$V75)*(1+$W75)*(1+$X75)*(1+$Y75),VLOOKUP('Factores e Hitos'!$B$85,Redondear_Multiplo,HLOOKUP($B75,Inmueble,2,FALSE),FALSE))</f>
        <v>407600</v>
      </c>
      <c r="AJ75" s="26">
        <f>MROUND(VLOOKUP('Factores e Hitos'!$B$7,Precio_Base,HLOOKUP($B75,Inmueble,2,FALSE),FALSE)*(1+$M75)*(1+$N75)*(1+$O75)*(1+$P75)*(1+$Q75)*($J75+$K75*VLOOKUP('Factores e Hitos'!$B$87,Area_no_techada,HLOOKUP($B75,Inmueble,2,FALSE),FALSE))*(1+$S75)*(1+$T75)*(1+$U75)*(1+$V75)*(1+$W75)*(1+$X75)*(1+$Y75)*(1+$Z75),VLOOKUP('Factores e Hitos'!$B$85,Redondear_Multiplo,HLOOKUP($B75,Inmueble,2,FALSE),FALSE))</f>
        <v>417800</v>
      </c>
      <c r="AK75" s="25"/>
      <c r="AL75" s="16" t="str">
        <f t="shared" si="27"/>
        <v>Disponible</v>
      </c>
      <c r="AM75" s="16"/>
      <c r="AN75" s="518"/>
      <c r="AO75" s="25"/>
      <c r="AP75" s="26">
        <f>$AD$75</f>
        <v>358500</v>
      </c>
      <c r="AQ75" s="33">
        <f t="shared" si="28"/>
        <v>6620.4986149584493</v>
      </c>
      <c r="AR75" s="25"/>
      <c r="AS75" s="26">
        <f>+AB75/($J75+$K75*VLOOKUP('Factores e Hitos'!$B$87,Area_no_techada,HLOOKUP($B75,Inmueble,2,FALSE),FALSE))</f>
        <v>6271.4681440443219</v>
      </c>
      <c r="AT75" s="26">
        <f>+AC75/($J75+$K75*VLOOKUP('Factores e Hitos'!$B$87,Area_no_techada,HLOOKUP($B75,Inmueble,2,FALSE),FALSE))</f>
        <v>6428.4395198522625</v>
      </c>
      <c r="AU75" s="26">
        <f>+AD75/($J75+$K75*VLOOKUP('Factores e Hitos'!$B$87,Area_no_techada,HLOOKUP($B75,Inmueble,2,FALSE),FALSE))</f>
        <v>6620.4986149584493</v>
      </c>
      <c r="AV75" s="26">
        <f>+AE75/($J75+$K75*VLOOKUP('Factores e Hitos'!$B$87,Area_no_techada,HLOOKUP($B75,Inmueble,2,FALSE),FALSE))</f>
        <v>6819.9445983379501</v>
      </c>
      <c r="AW75" s="26">
        <f>+AF75/($J75+$K75*VLOOKUP('Factores e Hitos'!$B$87,Area_no_techada,HLOOKUP($B75,Inmueble,2,FALSE),FALSE))</f>
        <v>6989.8430286241919</v>
      </c>
      <c r="AX75" s="26">
        <f>+AG75/($J75+$K75*VLOOKUP('Factores e Hitos'!$B$87,Area_no_techada,HLOOKUP($B75,Inmueble,2,FALSE),FALSE))</f>
        <v>7165.28162511542</v>
      </c>
      <c r="AY75" s="26">
        <f>+AH75/($J75+$K75*VLOOKUP('Factores e Hitos'!$B$87,Area_no_techada,HLOOKUP($B75,Inmueble,2,FALSE),FALSE))</f>
        <v>7344.4136657433055</v>
      </c>
      <c r="AZ75" s="26">
        <f>+AI75/($J75+$K75*VLOOKUP('Factores e Hitos'!$B$87,Area_no_techada,HLOOKUP($B75,Inmueble,2,FALSE),FALSE))</f>
        <v>7527.2391505078485</v>
      </c>
      <c r="BA75" s="26">
        <f>+AJ75/($J75+$K75*VLOOKUP('Factores e Hitos'!$B$87,Area_no_techada,HLOOKUP($B75,Inmueble,2,FALSE),FALSE))</f>
        <v>7715.6048014773778</v>
      </c>
      <c r="BB75" s="17" t="str">
        <f>_xlfn.XLOOKUP(C75,Hoja7!J:J,Hoja7!Q:Q,"N/H",0)</f>
        <v>Disponible</v>
      </c>
      <c r="BC75" s="17" t="b">
        <f t="shared" si="29"/>
        <v>1</v>
      </c>
    </row>
    <row r="76" spans="1:55" s="17" customFormat="1">
      <c r="A76" s="17" t="s">
        <v>161</v>
      </c>
      <c r="B76" s="21" t="s">
        <v>2</v>
      </c>
      <c r="C76" s="21" t="s">
        <v>542</v>
      </c>
      <c r="D76" s="21">
        <v>903</v>
      </c>
      <c r="E76" s="426" t="s">
        <v>24</v>
      </c>
      <c r="F76" s="426" t="s">
        <v>29</v>
      </c>
      <c r="G76" s="21" t="s">
        <v>49</v>
      </c>
      <c r="H76" s="426" t="s">
        <v>52</v>
      </c>
      <c r="I76" s="21">
        <v>9</v>
      </c>
      <c r="J76" s="298">
        <v>52.57</v>
      </c>
      <c r="K76" s="298"/>
      <c r="M76" s="24">
        <f t="shared" si="22"/>
        <v>0</v>
      </c>
      <c r="N76" s="24">
        <f t="shared" si="23"/>
        <v>0.02</v>
      </c>
      <c r="O76" s="24">
        <f t="shared" si="24"/>
        <v>0</v>
      </c>
      <c r="P76" s="24">
        <f t="shared" si="25"/>
        <v>0</v>
      </c>
      <c r="Q76" s="24">
        <f t="shared" si="26"/>
        <v>-4.2857142857142859E-3</v>
      </c>
      <c r="R76" s="25"/>
      <c r="S76" s="24">
        <f t="shared" ref="S76:Z85" si="30">+VLOOKUP(S$5,Hitos,HLOOKUP($B76,Inmueble,2,FALSE),FALSE)</f>
        <v>2.5000000000000001E-2</v>
      </c>
      <c r="T76" s="24">
        <f t="shared" si="30"/>
        <v>0.03</v>
      </c>
      <c r="U76" s="24">
        <f t="shared" si="30"/>
        <v>0.03</v>
      </c>
      <c r="V76" s="24">
        <f t="shared" si="30"/>
        <v>2.5000000000000001E-2</v>
      </c>
      <c r="W76" s="24">
        <f t="shared" si="30"/>
        <v>2.5000000000000001E-2</v>
      </c>
      <c r="X76" s="24">
        <f t="shared" si="30"/>
        <v>2.5000000000000001E-2</v>
      </c>
      <c r="Y76" s="24">
        <f t="shared" si="30"/>
        <v>2.5000000000000001E-2</v>
      </c>
      <c r="Z76" s="24">
        <f t="shared" si="30"/>
        <v>2.5000000000000001E-2</v>
      </c>
      <c r="AA76" s="25"/>
      <c r="AB76" s="26">
        <f>MROUND(VLOOKUP('Factores e Hitos'!$B$7,Precio_Base,HLOOKUP($B76,Inmueble,2,FALSE),FALSE)*(1+$M76)*(1+$N76)*(1+$O76)*(1+$P76)*(1+$Q76)*($J76+$K76*VLOOKUP('Factores e Hitos'!$B$87,Area_no_techada,HLOOKUP($B76,Inmueble,2,FALSE),FALSE)),VLOOKUP('Factores e Hitos'!$B$85,Redondear_Multiplo,HLOOKUP($B76,Inmueble,2,FALSE),FALSE))</f>
        <v>336300</v>
      </c>
      <c r="AC76" s="26">
        <f>MROUND(VLOOKUP('Factores e Hitos'!$B$7,Precio_Base,HLOOKUP($B76,Inmueble,2,FALSE),FALSE)*(1+$M76)*(1+$N76)*(1+$O76)*(1+$P76)*(1+$Q76)*($J76+$K76*VLOOKUP('Factores e Hitos'!$B$87,Area_no_techada,HLOOKUP($B76,Inmueble,2,FALSE),FALSE))*(1+$S76),VLOOKUP('Factores e Hitos'!$B$85,Redondear_Multiplo,HLOOKUP($B76,Inmueble,2,FALSE),FALSE))</f>
        <v>344700</v>
      </c>
      <c r="AD76" s="26">
        <f>MROUND(VLOOKUP('Factores e Hitos'!$B$7,Precio_Base,HLOOKUP($B76,Inmueble,2,FALSE),FALSE)*(1+$M76)*(1+$N76)*(1+$O76)*(1+$P76)*(1+$Q76)*($J76+$K76*VLOOKUP('Factores e Hitos'!$B$87,Area_no_techada,HLOOKUP($B76,Inmueble,2,FALSE),FALSE))*(1+$S76)*(1+$T76),VLOOKUP('Factores e Hitos'!$B$85,Redondear_Multiplo,HLOOKUP($B76,Inmueble,2,FALSE),FALSE))</f>
        <v>355000</v>
      </c>
      <c r="AE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Hitos'!$B$87,Area_no_techada,HLOOKUP($B76,Inmueble,2,FALSE),FALSE))*(1+$S76)*(1+$T76)*(1+$U76),VLOOKUP('Factores e Hitos'!$B$85,Redondear_Multiplo,HLOOKUP($B76,Inmueble,2,FALSE),FALSE))</f>
        <v>365700</v>
      </c>
      <c r="AF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Hitos'!$B$87,Area_no_techada,HLOOKUP($B76,Inmueble,2,FALSE),FALSE))*(1+$S76)*(1+$T76)*(1+$U76)*(1+$V76),VLOOKUP('Factores e Hitos'!$B$85,Redondear_Multiplo,HLOOKUP($B76,Inmueble,2,FALSE),FALSE))</f>
        <v>374800</v>
      </c>
      <c r="AG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Hitos'!$B$87,Area_no_techada,HLOOKUP($B76,Inmueble,2,FALSE),FALSE))*(1+$S76)*(1+$T76)*(1+$U76)*(1+$V76)*(1+$W76),VLOOKUP('Factores e Hitos'!$B$85,Redondear_Multiplo,HLOOKUP($B76,Inmueble,2,FALSE),FALSE))</f>
        <v>384200</v>
      </c>
      <c r="AH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Hitos'!$B$87,Area_no_techada,HLOOKUP($B76,Inmueble,2,FALSE),FALSE))*(1+$S76)*(1+$T76)*(1+$U76)*(1+$V76)*(1+$W76)*(1+$X76),VLOOKUP('Factores e Hitos'!$B$85,Redondear_Multiplo,HLOOKUP($B76,Inmueble,2,FALSE),FALSE))</f>
        <v>393800</v>
      </c>
      <c r="AI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Hitos'!$B$87,Area_no_techada,HLOOKUP($B76,Inmueble,2,FALSE),FALSE))*(1+$S76)*(1+$T76)*(1+$U76)*(1+$V76)*(1+$W76)*(1+$X76)*(1+$Y76),VLOOKUP('Factores e Hitos'!$B$85,Redondear_Multiplo,HLOOKUP($B76,Inmueble,2,FALSE),FALSE))</f>
        <v>403600</v>
      </c>
      <c r="AJ76" s="26">
        <f>MROUND(VLOOKUP('Factores e Hitos'!$B$7,Precio_Base,HLOOKUP($B76,Inmueble,2,FALSE),FALSE)*(1+$M76)*(1+$N76)*(1+$O76)*(1+$P76)*(1+$Q76)*($J76+$K76*VLOOKUP('Factores e Hitos'!$B$87,Area_no_techada,HLOOKUP($B76,Inmueble,2,FALSE),FALSE))*(1+$S76)*(1+$T76)*(1+$U76)*(1+$V76)*(1+$W76)*(1+$X76)*(1+$Y76)*(1+$Z76),VLOOKUP('Factores e Hitos'!$B$85,Redondear_Multiplo,HLOOKUP($B76,Inmueble,2,FALSE),FALSE))</f>
        <v>413700</v>
      </c>
      <c r="AK76" s="25"/>
      <c r="AL76" s="16" t="str">
        <f t="shared" si="27"/>
        <v>Disponible</v>
      </c>
      <c r="AM76" s="16"/>
      <c r="AN76" s="518"/>
      <c r="AO76" s="25"/>
      <c r="AP76" s="26">
        <f>$AC$76</f>
        <v>344700</v>
      </c>
      <c r="AQ76" s="33">
        <f t="shared" si="28"/>
        <v>6556.9716568385011</v>
      </c>
      <c r="AR76" s="25"/>
      <c r="AS76" s="26">
        <f>+AB76/($J76+$K76*VLOOKUP('Factores e Hitos'!$B$87,Area_no_techada,HLOOKUP($B76,Inmueble,2,FALSE),FALSE))</f>
        <v>6397.1847061061444</v>
      </c>
      <c r="AT76" s="26">
        <f>+AC76/($J76+$K76*VLOOKUP('Factores e Hitos'!$B$87,Area_no_techada,HLOOKUP($B76,Inmueble,2,FALSE),FALSE))</f>
        <v>6556.9716568385011</v>
      </c>
      <c r="AU76" s="26">
        <f>+AD76/($J76+$K76*VLOOKUP('Factores e Hitos'!$B$87,Area_no_techada,HLOOKUP($B76,Inmueble,2,FALSE),FALSE))</f>
        <v>6752.9008940460335</v>
      </c>
      <c r="AV76" s="26">
        <f>+AE76/($J76+$K76*VLOOKUP('Factores e Hitos'!$B$87,Area_no_techada,HLOOKUP($B76,Inmueble,2,FALSE),FALSE))</f>
        <v>6956.4390336693932</v>
      </c>
      <c r="AW76" s="26">
        <f>+AF76/($J76+$K76*VLOOKUP('Factores e Hitos'!$B$87,Area_no_techada,HLOOKUP($B76,Inmueble,2,FALSE),FALSE))</f>
        <v>7129.5415636294465</v>
      </c>
      <c r="AX76" s="26">
        <f>+AG76/($J76+$K76*VLOOKUP('Factores e Hitos'!$B$87,Area_no_techada,HLOOKUP($B76,Inmueble,2,FALSE),FALSE))</f>
        <v>7308.3507704013691</v>
      </c>
      <c r="AY76" s="26">
        <f>+AH76/($J76+$K76*VLOOKUP('Factores e Hitos'!$B$87,Area_no_techada,HLOOKUP($B76,Inmueble,2,FALSE),FALSE))</f>
        <v>7490.9644283812058</v>
      </c>
      <c r="AZ76" s="26">
        <f>+AI76/($J76+$K76*VLOOKUP('Factores e Hitos'!$B$87,Area_no_techada,HLOOKUP($B76,Inmueble,2,FALSE),FALSE))</f>
        <v>7677.3825375689557</v>
      </c>
      <c r="BA76" s="26">
        <f>+AJ76/($J76+$K76*VLOOKUP('Factores e Hitos'!$B$87,Area_no_techada,HLOOKUP($B76,Inmueble,2,FALSE),FALSE))</f>
        <v>7869.507323568575</v>
      </c>
      <c r="BB76" s="17" t="str">
        <f>_xlfn.XLOOKUP(C76,Hoja7!J:J,Hoja7!Q:Q,"N/H",0)</f>
        <v>Disponible</v>
      </c>
      <c r="BC76" s="17" t="b">
        <f t="shared" si="29"/>
        <v>1</v>
      </c>
    </row>
    <row r="77" spans="1:55" s="17" customFormat="1">
      <c r="A77" s="17" t="s">
        <v>161</v>
      </c>
      <c r="B77" s="21" t="s">
        <v>2</v>
      </c>
      <c r="C77" s="21" t="s">
        <v>543</v>
      </c>
      <c r="D77" s="21">
        <v>904</v>
      </c>
      <c r="E77" s="524" t="s">
        <v>24</v>
      </c>
      <c r="F77" s="426" t="s">
        <v>30</v>
      </c>
      <c r="G77" s="21" t="s">
        <v>49</v>
      </c>
      <c r="H77" s="426" t="s">
        <v>52</v>
      </c>
      <c r="I77" s="21">
        <v>9</v>
      </c>
      <c r="J77" s="298">
        <v>60.03</v>
      </c>
      <c r="K77" s="298"/>
      <c r="M77" s="24">
        <f t="shared" si="22"/>
        <v>0</v>
      </c>
      <c r="N77" s="24">
        <f t="shared" si="23"/>
        <v>-0.02</v>
      </c>
      <c r="O77" s="24">
        <f t="shared" si="24"/>
        <v>0</v>
      </c>
      <c r="P77" s="24">
        <f t="shared" si="25"/>
        <v>0</v>
      </c>
      <c r="Q77" s="24">
        <f t="shared" si="26"/>
        <v>-4.2857142857142859E-3</v>
      </c>
      <c r="R77" s="25"/>
      <c r="S77" s="24">
        <f t="shared" si="30"/>
        <v>2.5000000000000001E-2</v>
      </c>
      <c r="T77" s="24">
        <f t="shared" si="30"/>
        <v>0.03</v>
      </c>
      <c r="U77" s="24">
        <f t="shared" si="30"/>
        <v>0.03</v>
      </c>
      <c r="V77" s="24">
        <f t="shared" si="30"/>
        <v>2.5000000000000001E-2</v>
      </c>
      <c r="W77" s="24">
        <f t="shared" si="30"/>
        <v>2.5000000000000001E-2</v>
      </c>
      <c r="X77" s="24">
        <f t="shared" si="30"/>
        <v>2.5000000000000001E-2</v>
      </c>
      <c r="Y77" s="24">
        <f t="shared" si="30"/>
        <v>2.5000000000000001E-2</v>
      </c>
      <c r="Z77" s="24">
        <f t="shared" si="30"/>
        <v>2.5000000000000001E-2</v>
      </c>
      <c r="AA77" s="25"/>
      <c r="AB77" s="26">
        <f>MROUND(VLOOKUP('Factores e Hitos'!$B$7,Precio_Base,HLOOKUP($B77,Inmueble,2,FALSE),FALSE)*(1+$M77)*(1+$N77)*(1+$O77)*(1+$P77)*(1+$Q77)*($J77+$K77*VLOOKUP('Factores e Hitos'!$B$87,Area_no_techada,HLOOKUP($B77,Inmueble,2,FALSE),FALSE)),VLOOKUP('Factores e Hitos'!$B$85,Redondear_Multiplo,HLOOKUP($B77,Inmueble,2,FALSE),FALSE))</f>
        <v>368900</v>
      </c>
      <c r="AC77" s="26">
        <f>MROUND(VLOOKUP('Factores e Hitos'!$B$7,Precio_Base,HLOOKUP($B77,Inmueble,2,FALSE),FALSE)*(1+$M77)*(1+$N77)*(1+$O77)*(1+$P77)*(1+$Q77)*($J77+$K77*VLOOKUP('Factores e Hitos'!$B$87,Area_no_techada,HLOOKUP($B77,Inmueble,2,FALSE),FALSE))*(1+$S77),VLOOKUP('Factores e Hitos'!$B$85,Redondear_Multiplo,HLOOKUP($B77,Inmueble,2,FALSE),FALSE))</f>
        <v>378200</v>
      </c>
      <c r="AD77" s="26">
        <f>MROUND(VLOOKUP('Factores e Hitos'!$B$7,Precio_Base,HLOOKUP($B77,Inmueble,2,FALSE),FALSE)*(1+$M77)*(1+$N77)*(1+$O77)*(1+$P77)*(1+$Q77)*($J77+$K77*VLOOKUP('Factores e Hitos'!$B$87,Area_no_techada,HLOOKUP($B77,Inmueble,2,FALSE),FALSE))*(1+$S77)*(1+$T77),VLOOKUP('Factores e Hitos'!$B$85,Redondear_Multiplo,HLOOKUP($B77,Inmueble,2,FALSE),FALSE))</f>
        <v>389500</v>
      </c>
      <c r="AE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Hitos'!$B$87,Area_no_techada,HLOOKUP($B77,Inmueble,2,FALSE),FALSE))*(1+$S77)*(1+$T77)*(1+$U77),VLOOKUP('Factores e Hitos'!$B$85,Redondear_Multiplo,HLOOKUP($B77,Inmueble,2,FALSE),FALSE))</f>
        <v>401200</v>
      </c>
      <c r="AF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Hitos'!$B$87,Area_no_techada,HLOOKUP($B77,Inmueble,2,FALSE),FALSE))*(1+$S77)*(1+$T77)*(1+$U77)*(1+$V77),VLOOKUP('Factores e Hitos'!$B$85,Redondear_Multiplo,HLOOKUP($B77,Inmueble,2,FALSE),FALSE))</f>
        <v>411200</v>
      </c>
      <c r="AG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Hitos'!$B$87,Area_no_techada,HLOOKUP($B77,Inmueble,2,FALSE),FALSE))*(1+$S77)*(1+$T77)*(1+$U77)*(1+$V77)*(1+$W77),VLOOKUP('Factores e Hitos'!$B$85,Redondear_Multiplo,HLOOKUP($B77,Inmueble,2,FALSE),FALSE))</f>
        <v>421500</v>
      </c>
      <c r="AH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Hitos'!$B$87,Area_no_techada,HLOOKUP($B77,Inmueble,2,FALSE),FALSE))*(1+$S77)*(1+$T77)*(1+$U77)*(1+$V77)*(1+$W77)*(1+$X77),VLOOKUP('Factores e Hitos'!$B$85,Redondear_Multiplo,HLOOKUP($B77,Inmueble,2,FALSE),FALSE))</f>
        <v>432100</v>
      </c>
      <c r="AI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Hitos'!$B$87,Area_no_techada,HLOOKUP($B77,Inmueble,2,FALSE),FALSE))*(1+$S77)*(1+$T77)*(1+$U77)*(1+$V77)*(1+$W77)*(1+$X77)*(1+$Y77),VLOOKUP('Factores e Hitos'!$B$85,Redondear_Multiplo,HLOOKUP($B77,Inmueble,2,FALSE),FALSE))</f>
        <v>442900</v>
      </c>
      <c r="AJ77" s="26">
        <f>MROUND(VLOOKUP('Factores e Hitos'!$B$7,Precio_Base,HLOOKUP($B77,Inmueble,2,FALSE),FALSE)*(1+$M77)*(1+$N77)*(1+$O77)*(1+$P77)*(1+$Q77)*($J77+$K77*VLOOKUP('Factores e Hitos'!$B$87,Area_no_techada,HLOOKUP($B77,Inmueble,2,FALSE),FALSE))*(1+$S77)*(1+$T77)*(1+$U77)*(1+$V77)*(1+$W77)*(1+$X77)*(1+$Y77)*(1+$Z77),VLOOKUP('Factores e Hitos'!$B$85,Redondear_Multiplo,HLOOKUP($B77,Inmueble,2,FALSE),FALSE))</f>
        <v>453900</v>
      </c>
      <c r="AK77" s="25"/>
      <c r="AL77" s="16" t="str">
        <f t="shared" si="27"/>
        <v>Disponible</v>
      </c>
      <c r="AM77" s="16"/>
      <c r="AN77" s="518"/>
      <c r="AO77" s="25"/>
      <c r="AP77" s="26">
        <f>$AD$77</f>
        <v>389500</v>
      </c>
      <c r="AQ77" s="33">
        <f t="shared" si="28"/>
        <v>6488.4224554389475</v>
      </c>
      <c r="AR77" s="25"/>
      <c r="AS77" s="26">
        <f>+AB77/($J77+$K77*VLOOKUP('Factores e Hitos'!$B$87,Area_no_techada,HLOOKUP($B77,Inmueble,2,FALSE),FALSE))</f>
        <v>6145.2607029818419</v>
      </c>
      <c r="AT77" s="26">
        <f>+AC77/($J77+$K77*VLOOKUP('Factores e Hitos'!$B$87,Area_no_techada,HLOOKUP($B77,Inmueble,2,FALSE),FALSE))</f>
        <v>6300.183241712477</v>
      </c>
      <c r="AU77" s="26">
        <f>+AD77/($J77+$K77*VLOOKUP('Factores e Hitos'!$B$87,Area_no_techada,HLOOKUP($B77,Inmueble,2,FALSE),FALSE))</f>
        <v>6488.4224554389475</v>
      </c>
      <c r="AV77" s="26">
        <f>+AE77/($J77+$K77*VLOOKUP('Factores e Hitos'!$B$87,Area_no_techada,HLOOKUP($B77,Inmueble,2,FALSE),FALSE))</f>
        <v>6683.3250041645842</v>
      </c>
      <c r="AW77" s="26">
        <f>+AF77/($J77+$K77*VLOOKUP('Factores e Hitos'!$B$87,Area_no_techada,HLOOKUP($B77,Inmueble,2,FALSE),FALSE))</f>
        <v>6849.9083791437615</v>
      </c>
      <c r="AX77" s="26">
        <f>+AG77/($J77+$K77*VLOOKUP('Factores e Hitos'!$B$87,Area_no_techada,HLOOKUP($B77,Inmueble,2,FALSE),FALSE))</f>
        <v>7021.4892553723139</v>
      </c>
      <c r="AY77" s="26">
        <f>+AH77/($J77+$K77*VLOOKUP('Factores e Hitos'!$B$87,Area_no_techada,HLOOKUP($B77,Inmueble,2,FALSE),FALSE))</f>
        <v>7198.0676328502414</v>
      </c>
      <c r="AZ77" s="26">
        <f>+AI77/($J77+$K77*VLOOKUP('Factores e Hitos'!$B$87,Area_no_techada,HLOOKUP($B77,Inmueble,2,FALSE),FALSE))</f>
        <v>7377.9776778277528</v>
      </c>
      <c r="BA77" s="26">
        <f>+AJ77/($J77+$K77*VLOOKUP('Factores e Hitos'!$B$87,Area_no_techada,HLOOKUP($B77,Inmueble,2,FALSE),FALSE))</f>
        <v>7561.2193903048474</v>
      </c>
      <c r="BB77" s="17" t="str">
        <f>_xlfn.XLOOKUP(C77,Hoja7!J:J,Hoja7!Q:Q,"N/H",0)</f>
        <v>Disponible</v>
      </c>
      <c r="BC77" s="17" t="b">
        <f t="shared" si="29"/>
        <v>1</v>
      </c>
    </row>
    <row r="78" spans="1:55" s="17" customFormat="1">
      <c r="A78" s="17" t="s">
        <v>161</v>
      </c>
      <c r="B78" s="21" t="s">
        <v>2</v>
      </c>
      <c r="C78" s="21" t="s">
        <v>544</v>
      </c>
      <c r="D78" s="21">
        <v>905</v>
      </c>
      <c r="E78" s="524" t="s">
        <v>25</v>
      </c>
      <c r="F78" s="426" t="s">
        <v>31</v>
      </c>
      <c r="G78" s="21" t="s">
        <v>49</v>
      </c>
      <c r="H78" s="426" t="s">
        <v>53</v>
      </c>
      <c r="I78" s="21">
        <v>9</v>
      </c>
      <c r="J78" s="298">
        <v>69.319999999999993</v>
      </c>
      <c r="K78" s="298"/>
      <c r="M78" s="24">
        <f t="shared" si="22"/>
        <v>-0.01</v>
      </c>
      <c r="N78" s="24">
        <f t="shared" si="23"/>
        <v>0.02</v>
      </c>
      <c r="O78" s="24">
        <f t="shared" si="24"/>
        <v>0</v>
      </c>
      <c r="P78" s="24">
        <f t="shared" si="25"/>
        <v>0.02</v>
      </c>
      <c r="Q78" s="24">
        <f t="shared" si="26"/>
        <v>-4.2857142857142859E-3</v>
      </c>
      <c r="R78" s="25"/>
      <c r="S78" s="24">
        <f t="shared" si="30"/>
        <v>2.5000000000000001E-2</v>
      </c>
      <c r="T78" s="24">
        <f t="shared" si="30"/>
        <v>0.03</v>
      </c>
      <c r="U78" s="24">
        <f t="shared" si="30"/>
        <v>0.03</v>
      </c>
      <c r="V78" s="24">
        <f t="shared" si="30"/>
        <v>2.5000000000000001E-2</v>
      </c>
      <c r="W78" s="24">
        <f t="shared" si="30"/>
        <v>2.5000000000000001E-2</v>
      </c>
      <c r="X78" s="24">
        <f t="shared" si="30"/>
        <v>2.5000000000000001E-2</v>
      </c>
      <c r="Y78" s="24">
        <f t="shared" si="30"/>
        <v>2.5000000000000001E-2</v>
      </c>
      <c r="Z78" s="24">
        <f t="shared" si="30"/>
        <v>2.5000000000000001E-2</v>
      </c>
      <c r="AA78" s="25"/>
      <c r="AB78" s="26">
        <f>MROUND(VLOOKUP('Factores e Hitos'!$B$7,Precio_Base,HLOOKUP($B78,Inmueble,2,FALSE),FALSE)*(1+$M78)*(1+$N78)*(1+$O78)*(1+$P78)*(1+$Q78)*($J78+$K78*VLOOKUP('Factores e Hitos'!$B$87,Area_no_techada,HLOOKUP($B78,Inmueble,2,FALSE),FALSE)),VLOOKUP('Factores e Hitos'!$B$85,Redondear_Multiplo,HLOOKUP($B78,Inmueble,2,FALSE),FALSE))</f>
        <v>447800</v>
      </c>
      <c r="AC78" s="26">
        <f>MROUND(VLOOKUP('Factores e Hitos'!$B$7,Precio_Base,HLOOKUP($B78,Inmueble,2,FALSE),FALSE)*(1+$M78)*(1+$N78)*(1+$O78)*(1+$P78)*(1+$Q78)*($J78+$K78*VLOOKUP('Factores e Hitos'!$B$87,Area_no_techada,HLOOKUP($B78,Inmueble,2,FALSE),FALSE))*(1+$S78),VLOOKUP('Factores e Hitos'!$B$85,Redondear_Multiplo,HLOOKUP($B78,Inmueble,2,FALSE),FALSE))</f>
        <v>459000</v>
      </c>
      <c r="AD78" s="26">
        <f>MROUND(VLOOKUP('Factores e Hitos'!$B$7,Precio_Base,HLOOKUP($B78,Inmueble,2,FALSE),FALSE)*(1+$M78)*(1+$N78)*(1+$O78)*(1+$P78)*(1+$Q78)*($J78+$K78*VLOOKUP('Factores e Hitos'!$B$87,Area_no_techada,HLOOKUP($B78,Inmueble,2,FALSE),FALSE))*(1+$S78)*(1+$T78),VLOOKUP('Factores e Hitos'!$B$85,Redondear_Multiplo,HLOOKUP($B78,Inmueble,2,FALSE),FALSE))</f>
        <v>472700</v>
      </c>
      <c r="AE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Hitos'!$B$87,Area_no_techada,HLOOKUP($B78,Inmueble,2,FALSE),FALSE))*(1+$S78)*(1+$T78)*(1+$U78),VLOOKUP('Factores e Hitos'!$B$85,Redondear_Multiplo,HLOOKUP($B78,Inmueble,2,FALSE),FALSE))</f>
        <v>486900</v>
      </c>
      <c r="AF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Hitos'!$B$87,Area_no_techada,HLOOKUP($B78,Inmueble,2,FALSE),FALSE))*(1+$S78)*(1+$T78)*(1+$U78)*(1+$V78),VLOOKUP('Factores e Hitos'!$B$85,Redondear_Multiplo,HLOOKUP($B78,Inmueble,2,FALSE),FALSE))</f>
        <v>499100</v>
      </c>
      <c r="AG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Hitos'!$B$87,Area_no_techada,HLOOKUP($B78,Inmueble,2,FALSE),FALSE))*(1+$S78)*(1+$T78)*(1+$U78)*(1+$V78)*(1+$W78),VLOOKUP('Factores e Hitos'!$B$85,Redondear_Multiplo,HLOOKUP($B78,Inmueble,2,FALSE),FALSE))</f>
        <v>511600</v>
      </c>
      <c r="AH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Hitos'!$B$87,Area_no_techada,HLOOKUP($B78,Inmueble,2,FALSE),FALSE))*(1+$S78)*(1+$T78)*(1+$U78)*(1+$V78)*(1+$W78)*(1+$X78),VLOOKUP('Factores e Hitos'!$B$85,Redondear_Multiplo,HLOOKUP($B78,Inmueble,2,FALSE),FALSE))</f>
        <v>524400</v>
      </c>
      <c r="AI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Hitos'!$B$87,Area_no_techada,HLOOKUP($B78,Inmueble,2,FALSE),FALSE))*(1+$S78)*(1+$T78)*(1+$U78)*(1+$V78)*(1+$W78)*(1+$X78)*(1+$Y78),VLOOKUP('Factores e Hitos'!$B$85,Redondear_Multiplo,HLOOKUP($B78,Inmueble,2,FALSE),FALSE))</f>
        <v>537500</v>
      </c>
      <c r="AJ78" s="26">
        <f>MROUND(VLOOKUP('Factores e Hitos'!$B$7,Precio_Base,HLOOKUP($B78,Inmueble,2,FALSE),FALSE)*(1+$M78)*(1+$N78)*(1+$O78)*(1+$P78)*(1+$Q78)*($J78+$K78*VLOOKUP('Factores e Hitos'!$B$87,Area_no_techada,HLOOKUP($B78,Inmueble,2,FALSE),FALSE))*(1+$S78)*(1+$T78)*(1+$U78)*(1+$V78)*(1+$W78)*(1+$X78)*(1+$Y78)*(1+$Z78),VLOOKUP('Factores e Hitos'!$B$85,Redondear_Multiplo,HLOOKUP($B78,Inmueble,2,FALSE),FALSE))</f>
        <v>550900</v>
      </c>
      <c r="AK78" s="25"/>
      <c r="AL78" s="16" t="str">
        <f t="shared" si="27"/>
        <v>Disponible</v>
      </c>
      <c r="AM78" s="16"/>
      <c r="AN78" s="518"/>
      <c r="AO78" s="25"/>
      <c r="AP78" s="26">
        <f>$AD$78</f>
        <v>472700</v>
      </c>
      <c r="AQ78" s="33">
        <f t="shared" si="28"/>
        <v>6819.0998268897874</v>
      </c>
      <c r="AR78" s="25"/>
      <c r="AS78" s="26">
        <f>+AB78/($J78+$K78*VLOOKUP('Factores e Hitos'!$B$87,Area_no_techada,HLOOKUP($B78,Inmueble,2,FALSE),FALSE))</f>
        <v>6459.8961338718991</v>
      </c>
      <c r="AT78" s="26">
        <f>+AC78/($J78+$K78*VLOOKUP('Factores e Hitos'!$B$87,Area_no_techada,HLOOKUP($B78,Inmueble,2,FALSE),FALSE))</f>
        <v>6621.4656664743225</v>
      </c>
      <c r="AU78" s="26">
        <f>+AD78/($J78+$K78*VLOOKUP('Factores e Hitos'!$B$87,Area_no_techada,HLOOKUP($B78,Inmueble,2,FALSE),FALSE))</f>
        <v>6819.0998268897874</v>
      </c>
      <c r="AV78" s="26">
        <f>+AE78/($J78+$K78*VLOOKUP('Factores e Hitos'!$B$87,Area_no_techada,HLOOKUP($B78,Inmueble,2,FALSE),FALSE))</f>
        <v>7023.9469128678602</v>
      </c>
      <c r="AW78" s="26">
        <f>+AF78/($J78+$K78*VLOOKUP('Factores e Hitos'!$B$87,Area_no_techada,HLOOKUP($B78,Inmueble,2,FALSE),FALSE))</f>
        <v>7199.9422965955</v>
      </c>
      <c r="AX78" s="26">
        <f>+AG78/($J78+$K78*VLOOKUP('Factores e Hitos'!$B$87,Area_no_techada,HLOOKUP($B78,Inmueble,2,FALSE),FALSE))</f>
        <v>7380.2654356607045</v>
      </c>
      <c r="AY78" s="26">
        <f>+AH78/($J78+$K78*VLOOKUP('Factores e Hitos'!$B$87,Area_no_techada,HLOOKUP($B78,Inmueble,2,FALSE),FALSE))</f>
        <v>7564.9163300634746</v>
      </c>
      <c r="AZ78" s="26">
        <f>+AI78/($J78+$K78*VLOOKUP('Factores e Hitos'!$B$87,Area_no_techada,HLOOKUP($B78,Inmueble,2,FALSE),FALSE))</f>
        <v>7753.8949798038093</v>
      </c>
      <c r="BA78" s="26">
        <f>+AJ78/($J78+$K78*VLOOKUP('Factores e Hitos'!$B$87,Area_no_techada,HLOOKUP($B78,Inmueble,2,FALSE),FALSE))</f>
        <v>7947.2013848817087</v>
      </c>
      <c r="BB78" s="17" t="str">
        <f>_xlfn.XLOOKUP(C78,Hoja7!J:J,Hoja7!Q:Q,"N/H",0)</f>
        <v>Disponible</v>
      </c>
      <c r="BC78" s="17" t="b">
        <f t="shared" si="29"/>
        <v>1</v>
      </c>
    </row>
    <row r="79" spans="1:55" s="17" customFormat="1">
      <c r="A79" s="17" t="s">
        <v>161</v>
      </c>
      <c r="B79" s="21" t="s">
        <v>2</v>
      </c>
      <c r="C79" s="21" t="s">
        <v>545</v>
      </c>
      <c r="D79" s="21">
        <v>906</v>
      </c>
      <c r="E79" s="426" t="s">
        <v>24</v>
      </c>
      <c r="F79" s="426" t="s">
        <v>32</v>
      </c>
      <c r="G79" s="21" t="s">
        <v>49</v>
      </c>
      <c r="H79" s="426" t="s">
        <v>53</v>
      </c>
      <c r="I79" s="21">
        <v>9</v>
      </c>
      <c r="J79" s="298">
        <v>54.03</v>
      </c>
      <c r="K79" s="298"/>
      <c r="M79" s="24">
        <f t="shared" si="22"/>
        <v>0</v>
      </c>
      <c r="N79" s="24">
        <f t="shared" si="23"/>
        <v>0</v>
      </c>
      <c r="O79" s="24">
        <f t="shared" si="24"/>
        <v>0</v>
      </c>
      <c r="P79" s="24">
        <f t="shared" si="25"/>
        <v>0.02</v>
      </c>
      <c r="Q79" s="24">
        <f t="shared" si="26"/>
        <v>-4.2857142857142859E-3</v>
      </c>
      <c r="R79" s="25"/>
      <c r="S79" s="24">
        <f t="shared" si="30"/>
        <v>2.5000000000000001E-2</v>
      </c>
      <c r="T79" s="24">
        <f t="shared" si="30"/>
        <v>0.03</v>
      </c>
      <c r="U79" s="24">
        <f t="shared" si="30"/>
        <v>0.03</v>
      </c>
      <c r="V79" s="24">
        <f t="shared" si="30"/>
        <v>2.5000000000000001E-2</v>
      </c>
      <c r="W79" s="24">
        <f t="shared" si="30"/>
        <v>2.5000000000000001E-2</v>
      </c>
      <c r="X79" s="24">
        <f t="shared" si="30"/>
        <v>2.5000000000000001E-2</v>
      </c>
      <c r="Y79" s="24">
        <f t="shared" si="30"/>
        <v>2.5000000000000001E-2</v>
      </c>
      <c r="Z79" s="24">
        <f t="shared" si="30"/>
        <v>2.5000000000000001E-2</v>
      </c>
      <c r="AA79" s="25"/>
      <c r="AB79" s="26">
        <f>MROUND(VLOOKUP('Factores e Hitos'!$B$7,Precio_Base,HLOOKUP($B79,Inmueble,2,FALSE),FALSE)*(1+$M79)*(1+$N79)*(1+$O79)*(1+$P79)*(1+$Q79)*($J79+$K79*VLOOKUP('Factores e Hitos'!$B$87,Area_no_techada,HLOOKUP($B79,Inmueble,2,FALSE),FALSE)),VLOOKUP('Factores e Hitos'!$B$85,Redondear_Multiplo,HLOOKUP($B79,Inmueble,2,FALSE),FALSE))</f>
        <v>345600</v>
      </c>
      <c r="AC79" s="26">
        <f>MROUND(VLOOKUP('Factores e Hitos'!$B$7,Precio_Base,HLOOKUP($B79,Inmueble,2,FALSE),FALSE)*(1+$M79)*(1+$N79)*(1+$O79)*(1+$P79)*(1+$Q79)*($J79+$K79*VLOOKUP('Factores e Hitos'!$B$87,Area_no_techada,HLOOKUP($B79,Inmueble,2,FALSE),FALSE))*(1+$S79),VLOOKUP('Factores e Hitos'!$B$85,Redondear_Multiplo,HLOOKUP($B79,Inmueble,2,FALSE),FALSE))</f>
        <v>354300</v>
      </c>
      <c r="AD79" s="26">
        <f>MROUND(VLOOKUP('Factores e Hitos'!$B$7,Precio_Base,HLOOKUP($B79,Inmueble,2,FALSE),FALSE)*(1+$M79)*(1+$N79)*(1+$O79)*(1+$P79)*(1+$Q79)*($J79+$K79*VLOOKUP('Factores e Hitos'!$B$87,Area_no_techada,HLOOKUP($B79,Inmueble,2,FALSE),FALSE))*(1+$S79)*(1+$T79),VLOOKUP('Factores e Hitos'!$B$85,Redondear_Multiplo,HLOOKUP($B79,Inmueble,2,FALSE),FALSE))</f>
        <v>364900</v>
      </c>
      <c r="AE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Hitos'!$B$87,Area_no_techada,HLOOKUP($B79,Inmueble,2,FALSE),FALSE))*(1+$S79)*(1+$T79)*(1+$U79),VLOOKUP('Factores e Hitos'!$B$85,Redondear_Multiplo,HLOOKUP($B79,Inmueble,2,FALSE),FALSE))</f>
        <v>375800</v>
      </c>
      <c r="AF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Hitos'!$B$87,Area_no_techada,HLOOKUP($B79,Inmueble,2,FALSE),FALSE))*(1+$S79)*(1+$T79)*(1+$U79)*(1+$V79),VLOOKUP('Factores e Hitos'!$B$85,Redondear_Multiplo,HLOOKUP($B79,Inmueble,2,FALSE),FALSE))</f>
        <v>385200</v>
      </c>
      <c r="AG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Hitos'!$B$87,Area_no_techada,HLOOKUP($B79,Inmueble,2,FALSE),FALSE))*(1+$S79)*(1+$T79)*(1+$U79)*(1+$V79)*(1+$W79),VLOOKUP('Factores e Hitos'!$B$85,Redondear_Multiplo,HLOOKUP($B79,Inmueble,2,FALSE),FALSE))</f>
        <v>394900</v>
      </c>
      <c r="AH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Hitos'!$B$87,Area_no_techada,HLOOKUP($B79,Inmueble,2,FALSE),FALSE))*(1+$S79)*(1+$T79)*(1+$U79)*(1+$V79)*(1+$W79)*(1+$X79),VLOOKUP('Factores e Hitos'!$B$85,Redondear_Multiplo,HLOOKUP($B79,Inmueble,2,FALSE),FALSE))</f>
        <v>404700</v>
      </c>
      <c r="AI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Hitos'!$B$87,Area_no_techada,HLOOKUP($B79,Inmueble,2,FALSE),FALSE))*(1+$S79)*(1+$T79)*(1+$U79)*(1+$V79)*(1+$W79)*(1+$X79)*(1+$Y79),VLOOKUP('Factores e Hitos'!$B$85,Redondear_Multiplo,HLOOKUP($B79,Inmueble,2,FALSE),FALSE))</f>
        <v>414900</v>
      </c>
      <c r="AJ79" s="26">
        <f>MROUND(VLOOKUP('Factores e Hitos'!$B$7,Precio_Base,HLOOKUP($B79,Inmueble,2,FALSE),FALSE)*(1+$M79)*(1+$N79)*(1+$O79)*(1+$P79)*(1+$Q79)*($J79+$K79*VLOOKUP('Factores e Hitos'!$B$87,Area_no_techada,HLOOKUP($B79,Inmueble,2,FALSE),FALSE))*(1+$S79)*(1+$T79)*(1+$U79)*(1+$V79)*(1+$W79)*(1+$X79)*(1+$Y79)*(1+$Z79),VLOOKUP('Factores e Hitos'!$B$85,Redondear_Multiplo,HLOOKUP($B79,Inmueble,2,FALSE),FALSE))</f>
        <v>425200</v>
      </c>
      <c r="AK79" s="25"/>
      <c r="AL79" s="16" t="str">
        <f t="shared" si="27"/>
        <v>Disponible</v>
      </c>
      <c r="AM79" s="16"/>
      <c r="AN79" s="518"/>
      <c r="AO79" s="25"/>
      <c r="AP79" s="26">
        <f>$AH$79</f>
        <v>404700</v>
      </c>
      <c r="AQ79" s="33">
        <f t="shared" si="28"/>
        <v>7490.2831760133258</v>
      </c>
      <c r="AR79" s="25"/>
      <c r="AS79" s="26">
        <f>+AB79/($J79+$K79*VLOOKUP('Factores e Hitos'!$B$87,Area_no_techada,HLOOKUP($B79,Inmueble,2,FALSE),FALSE))</f>
        <v>6396.4464186563018</v>
      </c>
      <c r="AT79" s="26">
        <f>+AC79/($J79+$K79*VLOOKUP('Factores e Hitos'!$B$87,Area_no_techada,HLOOKUP($B79,Inmueble,2,FALSE),FALSE))</f>
        <v>6557.4680732926154</v>
      </c>
      <c r="AU79" s="26">
        <f>+AD79/($J79+$K79*VLOOKUP('Factores e Hitos'!$B$87,Area_no_techada,HLOOKUP($B79,Inmueble,2,FALSE),FALSE))</f>
        <v>6753.6553766426059</v>
      </c>
      <c r="AV79" s="26">
        <f>+AE79/($J79+$K79*VLOOKUP('Factores e Hitos'!$B$87,Area_no_techada,HLOOKUP($B79,Inmueble,2,FALSE),FALSE))</f>
        <v>6955.3951508421242</v>
      </c>
      <c r="AW79" s="26">
        <f>+AF79/($J79+$K79*VLOOKUP('Factores e Hitos'!$B$87,Area_no_techada,HLOOKUP($B79,Inmueble,2,FALSE),FALSE))</f>
        <v>7129.372570794003</v>
      </c>
      <c r="AX79" s="26">
        <f>+AG79/($J79+$K79*VLOOKUP('Factores e Hitos'!$B$87,Area_no_techada,HLOOKUP($B79,Inmueble,2,FALSE),FALSE))</f>
        <v>7308.9024615954095</v>
      </c>
      <c r="AY79" s="26">
        <f>+AH79/($J79+$K79*VLOOKUP('Factores e Hitos'!$B$87,Area_no_techada,HLOOKUP($B79,Inmueble,2,FALSE),FALSE))</f>
        <v>7490.2831760133258</v>
      </c>
      <c r="AZ79" s="26">
        <f>+AI79/($J79+$K79*VLOOKUP('Factores e Hitos'!$B$87,Area_no_techada,HLOOKUP($B79,Inmueble,2,FALSE),FALSE))</f>
        <v>7679.0671848972788</v>
      </c>
      <c r="BA79" s="26">
        <f>+AJ79/($J79+$K79*VLOOKUP('Factores e Hitos'!$B$87,Area_no_techada,HLOOKUP($B79,Inmueble,2,FALSE),FALSE))</f>
        <v>7869.7020173977417</v>
      </c>
      <c r="BB79" s="17" t="str">
        <f>_xlfn.XLOOKUP(C79,Hoja7!J:J,Hoja7!Q:Q,"N/H",0)</f>
        <v>Disponible</v>
      </c>
      <c r="BC79" s="17" t="b">
        <f t="shared" si="29"/>
        <v>1</v>
      </c>
    </row>
    <row r="80" spans="1:55" s="17" customFormat="1">
      <c r="A80" s="17" t="s">
        <v>161</v>
      </c>
      <c r="B80" s="21" t="s">
        <v>2</v>
      </c>
      <c r="C80" s="21" t="s">
        <v>546</v>
      </c>
      <c r="D80" s="21">
        <v>907</v>
      </c>
      <c r="E80" s="524" t="s">
        <v>23</v>
      </c>
      <c r="F80" s="426" t="s">
        <v>33</v>
      </c>
      <c r="G80" s="21" t="s">
        <v>49</v>
      </c>
      <c r="H80" s="426" t="s">
        <v>53</v>
      </c>
      <c r="I80" s="21">
        <v>9</v>
      </c>
      <c r="J80" s="298">
        <v>37.049999999999997</v>
      </c>
      <c r="K80" s="298"/>
      <c r="M80" s="24">
        <f t="shared" si="22"/>
        <v>6.2799999999999995E-2</v>
      </c>
      <c r="N80" s="24">
        <f t="shared" si="23"/>
        <v>-0.02</v>
      </c>
      <c r="O80" s="24">
        <f t="shared" si="24"/>
        <v>0</v>
      </c>
      <c r="P80" s="24">
        <f t="shared" si="25"/>
        <v>0.02</v>
      </c>
      <c r="Q80" s="24">
        <f t="shared" si="26"/>
        <v>-4.2857142857142859E-3</v>
      </c>
      <c r="R80" s="25"/>
      <c r="S80" s="24">
        <f t="shared" si="30"/>
        <v>2.5000000000000001E-2</v>
      </c>
      <c r="T80" s="24">
        <f t="shared" si="30"/>
        <v>0.03</v>
      </c>
      <c r="U80" s="24">
        <f t="shared" si="30"/>
        <v>0.03</v>
      </c>
      <c r="V80" s="24">
        <f t="shared" si="30"/>
        <v>2.5000000000000001E-2</v>
      </c>
      <c r="W80" s="24">
        <f t="shared" si="30"/>
        <v>2.5000000000000001E-2</v>
      </c>
      <c r="X80" s="24">
        <f t="shared" si="30"/>
        <v>2.5000000000000001E-2</v>
      </c>
      <c r="Y80" s="24">
        <f t="shared" si="30"/>
        <v>2.5000000000000001E-2</v>
      </c>
      <c r="Z80" s="24">
        <f t="shared" si="30"/>
        <v>2.5000000000000001E-2</v>
      </c>
      <c r="AA80" s="25"/>
      <c r="AB80" s="26">
        <f>MROUND(VLOOKUP('Factores e Hitos'!$B$7,Precio_Base,HLOOKUP($B80,Inmueble,2,FALSE),FALSE)*(1+$M80)*(1+$N80)*(1+$O80)*(1+$P80)*(1+$Q80)*($J80+$K80*VLOOKUP('Factores e Hitos'!$B$87,Area_no_techada,HLOOKUP($B80,Inmueble,2,FALSE),FALSE)),VLOOKUP('Factores e Hitos'!$B$85,Redondear_Multiplo,HLOOKUP($B80,Inmueble,2,FALSE),FALSE))</f>
        <v>246900</v>
      </c>
      <c r="AC80" s="26">
        <f>MROUND(VLOOKUP('Factores e Hitos'!$B$7,Precio_Base,HLOOKUP($B80,Inmueble,2,FALSE),FALSE)*(1+$M80)*(1+$N80)*(1+$O80)*(1+$P80)*(1+$Q80)*($J80+$K80*VLOOKUP('Factores e Hitos'!$B$87,Area_no_techada,HLOOKUP($B80,Inmueble,2,FALSE),FALSE))*(1+$S80),VLOOKUP('Factores e Hitos'!$B$85,Redondear_Multiplo,HLOOKUP($B80,Inmueble,2,FALSE),FALSE))</f>
        <v>253000</v>
      </c>
      <c r="AD80" s="26">
        <f>MROUND(VLOOKUP('Factores e Hitos'!$B$7,Precio_Base,HLOOKUP($B80,Inmueble,2,FALSE),FALSE)*(1+$M80)*(1+$N80)*(1+$O80)*(1+$P80)*(1+$Q80)*($J80+$K80*VLOOKUP('Factores e Hitos'!$B$87,Area_no_techada,HLOOKUP($B80,Inmueble,2,FALSE),FALSE))*(1+$S80)*(1+$T80),VLOOKUP('Factores e Hitos'!$B$85,Redondear_Multiplo,HLOOKUP($B80,Inmueble,2,FALSE),FALSE))</f>
        <v>260600</v>
      </c>
      <c r="AE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Hitos'!$B$87,Area_no_techada,HLOOKUP($B80,Inmueble,2,FALSE),FALSE))*(1+$S80)*(1+$T80)*(1+$U80),VLOOKUP('Factores e Hitos'!$B$85,Redondear_Multiplo,HLOOKUP($B80,Inmueble,2,FALSE),FALSE))</f>
        <v>268400</v>
      </c>
      <c r="AF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Hitos'!$B$87,Area_no_techada,HLOOKUP($B80,Inmueble,2,FALSE),FALSE))*(1+$S80)*(1+$T80)*(1+$U80)*(1+$V80),VLOOKUP('Factores e Hitos'!$B$85,Redondear_Multiplo,HLOOKUP($B80,Inmueble,2,FALSE),FALSE))</f>
        <v>275100</v>
      </c>
      <c r="AG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Hitos'!$B$87,Area_no_techada,HLOOKUP($B80,Inmueble,2,FALSE),FALSE))*(1+$S80)*(1+$T80)*(1+$U80)*(1+$V80)*(1+$W80),VLOOKUP('Factores e Hitos'!$B$85,Redondear_Multiplo,HLOOKUP($B80,Inmueble,2,FALSE),FALSE))</f>
        <v>282000</v>
      </c>
      <c r="AH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Hitos'!$B$87,Area_no_techada,HLOOKUP($B80,Inmueble,2,FALSE),FALSE))*(1+$S80)*(1+$T80)*(1+$U80)*(1+$V80)*(1+$W80)*(1+$X80),VLOOKUP('Factores e Hitos'!$B$85,Redondear_Multiplo,HLOOKUP($B80,Inmueble,2,FALSE),FALSE))</f>
        <v>289100</v>
      </c>
      <c r="AI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Hitos'!$B$87,Area_no_techada,HLOOKUP($B80,Inmueble,2,FALSE),FALSE))*(1+$S80)*(1+$T80)*(1+$U80)*(1+$V80)*(1+$W80)*(1+$X80)*(1+$Y80),VLOOKUP('Factores e Hitos'!$B$85,Redondear_Multiplo,HLOOKUP($B80,Inmueble,2,FALSE),FALSE))</f>
        <v>296300</v>
      </c>
      <c r="AJ80" s="26">
        <f>MROUND(VLOOKUP('Factores e Hitos'!$B$7,Precio_Base,HLOOKUP($B80,Inmueble,2,FALSE),FALSE)*(1+$M80)*(1+$N80)*(1+$O80)*(1+$P80)*(1+$Q80)*($J80+$K80*VLOOKUP('Factores e Hitos'!$B$87,Area_no_techada,HLOOKUP($B80,Inmueble,2,FALSE),FALSE))*(1+$S80)*(1+$T80)*(1+$U80)*(1+$V80)*(1+$W80)*(1+$X80)*(1+$Y80)*(1+$Z80),VLOOKUP('Factores e Hitos'!$B$85,Redondear_Multiplo,HLOOKUP($B80,Inmueble,2,FALSE),FALSE))</f>
        <v>303700</v>
      </c>
      <c r="AK80" s="25"/>
      <c r="AL80" s="16" t="str">
        <f t="shared" si="27"/>
        <v>Disponible</v>
      </c>
      <c r="AM80" s="16"/>
      <c r="AN80" s="518"/>
      <c r="AO80" s="25"/>
      <c r="AP80" s="26">
        <f>$AD$80</f>
        <v>260600</v>
      </c>
      <c r="AQ80" s="33">
        <f t="shared" si="28"/>
        <v>7033.7381916329286</v>
      </c>
      <c r="AR80" s="25"/>
      <c r="AS80" s="26">
        <f>+AB80/($J80+$K80*VLOOKUP('Factores e Hitos'!$B$87,Area_no_techada,HLOOKUP($B80,Inmueble,2,FALSE),FALSE))</f>
        <v>6663.9676113360329</v>
      </c>
      <c r="AT80" s="26">
        <f>+AC80/($J80+$K80*VLOOKUP('Factores e Hitos'!$B$87,Area_no_techada,HLOOKUP($B80,Inmueble,2,FALSE),FALSE))</f>
        <v>6828.6099865047236</v>
      </c>
      <c r="AU80" s="26">
        <f>+AD80/($J80+$K80*VLOOKUP('Factores e Hitos'!$B$87,Area_no_techada,HLOOKUP($B80,Inmueble,2,FALSE),FALSE))</f>
        <v>7033.7381916329286</v>
      </c>
      <c r="AV80" s="26">
        <f>+AE80/($J80+$K80*VLOOKUP('Factores e Hitos'!$B$87,Area_no_techada,HLOOKUP($B80,Inmueble,2,FALSE),FALSE))</f>
        <v>7244.2645074224029</v>
      </c>
      <c r="AW80" s="26">
        <f>+AF80/($J80+$K80*VLOOKUP('Factores e Hitos'!$B$87,Area_no_techada,HLOOKUP($B80,Inmueble,2,FALSE),FALSE))</f>
        <v>7425.1012145748991</v>
      </c>
      <c r="AX80" s="26">
        <f>+AG80/($J80+$K80*VLOOKUP('Factores e Hitos'!$B$87,Area_no_techada,HLOOKUP($B80,Inmueble,2,FALSE),FALSE))</f>
        <v>7611.3360323886645</v>
      </c>
      <c r="AY80" s="26">
        <f>+AH80/($J80+$K80*VLOOKUP('Factores e Hitos'!$B$87,Area_no_techada,HLOOKUP($B80,Inmueble,2,FALSE),FALSE))</f>
        <v>7802.9689608636982</v>
      </c>
      <c r="AZ80" s="26">
        <f>+AI80/($J80+$K80*VLOOKUP('Factores e Hitos'!$B$87,Area_no_techada,HLOOKUP($B80,Inmueble,2,FALSE),FALSE))</f>
        <v>7997.3009446693659</v>
      </c>
      <c r="BA80" s="26">
        <f>+AJ80/($J80+$K80*VLOOKUP('Factores e Hitos'!$B$87,Area_no_techada,HLOOKUP($B80,Inmueble,2,FALSE),FALSE))</f>
        <v>8197.0310391363037</v>
      </c>
      <c r="BB80" s="17" t="str">
        <f>_xlfn.XLOOKUP(C80,Hoja7!J:J,Hoja7!Q:Q,"N/H",0)</f>
        <v>Disponible</v>
      </c>
      <c r="BC80" s="17" t="b">
        <f t="shared" si="29"/>
        <v>1</v>
      </c>
    </row>
    <row r="81" spans="1:55" s="17" customFormat="1">
      <c r="A81" s="17" t="s">
        <v>161</v>
      </c>
      <c r="B81" s="21" t="s">
        <v>2</v>
      </c>
      <c r="C81" s="21" t="s">
        <v>547</v>
      </c>
      <c r="D81" s="21">
        <v>908</v>
      </c>
      <c r="E81" s="524" t="s">
        <v>24</v>
      </c>
      <c r="F81" s="426" t="s">
        <v>34</v>
      </c>
      <c r="G81" s="21" t="s">
        <v>49</v>
      </c>
      <c r="H81" s="426" t="s">
        <v>52</v>
      </c>
      <c r="I81" s="21">
        <v>9</v>
      </c>
      <c r="J81" s="298">
        <v>55.25</v>
      </c>
      <c r="K81" s="298"/>
      <c r="M81" s="24">
        <f t="shared" si="22"/>
        <v>0</v>
      </c>
      <c r="N81" s="24">
        <f t="shared" si="23"/>
        <v>0</v>
      </c>
      <c r="O81" s="24">
        <f t="shared" si="24"/>
        <v>0</v>
      </c>
      <c r="P81" s="24">
        <f t="shared" si="25"/>
        <v>0</v>
      </c>
      <c r="Q81" s="24">
        <f t="shared" si="26"/>
        <v>-4.2857142857142859E-3</v>
      </c>
      <c r="R81" s="25"/>
      <c r="S81" s="24">
        <f t="shared" si="30"/>
        <v>2.5000000000000001E-2</v>
      </c>
      <c r="T81" s="24">
        <f t="shared" si="30"/>
        <v>0.03</v>
      </c>
      <c r="U81" s="24">
        <f t="shared" si="30"/>
        <v>0.03</v>
      </c>
      <c r="V81" s="24">
        <f t="shared" si="30"/>
        <v>2.5000000000000001E-2</v>
      </c>
      <c r="W81" s="24">
        <f t="shared" si="30"/>
        <v>2.5000000000000001E-2</v>
      </c>
      <c r="X81" s="24">
        <f t="shared" si="30"/>
        <v>2.5000000000000001E-2</v>
      </c>
      <c r="Y81" s="24">
        <f t="shared" si="30"/>
        <v>2.5000000000000001E-2</v>
      </c>
      <c r="Z81" s="24">
        <f t="shared" si="30"/>
        <v>2.5000000000000001E-2</v>
      </c>
      <c r="AA81" s="25"/>
      <c r="AB81" s="26">
        <f>MROUND(VLOOKUP('Factores e Hitos'!$B$7,Precio_Base,HLOOKUP($B81,Inmueble,2,FALSE),FALSE)*(1+$M81)*(1+$N81)*(1+$O81)*(1+$P81)*(1+$Q81)*($J81+$K81*VLOOKUP('Factores e Hitos'!$B$87,Area_no_techada,HLOOKUP($B81,Inmueble,2,FALSE),FALSE)),VLOOKUP('Factores e Hitos'!$B$85,Redondear_Multiplo,HLOOKUP($B81,Inmueble,2,FALSE),FALSE))</f>
        <v>346500</v>
      </c>
      <c r="AC81" s="26">
        <f>MROUND(VLOOKUP('Factores e Hitos'!$B$7,Precio_Base,HLOOKUP($B81,Inmueble,2,FALSE),FALSE)*(1+$M81)*(1+$N81)*(1+$O81)*(1+$P81)*(1+$Q81)*($J81+$K81*VLOOKUP('Factores e Hitos'!$B$87,Area_no_techada,HLOOKUP($B81,Inmueble,2,FALSE),FALSE))*(1+$S81),VLOOKUP('Factores e Hitos'!$B$85,Redondear_Multiplo,HLOOKUP($B81,Inmueble,2,FALSE),FALSE))</f>
        <v>355200</v>
      </c>
      <c r="AD81" s="26">
        <f>MROUND(VLOOKUP('Factores e Hitos'!$B$7,Precio_Base,HLOOKUP($B81,Inmueble,2,FALSE),FALSE)*(1+$M81)*(1+$N81)*(1+$O81)*(1+$P81)*(1+$Q81)*($J81+$K81*VLOOKUP('Factores e Hitos'!$B$87,Area_no_techada,HLOOKUP($B81,Inmueble,2,FALSE),FALSE))*(1+$S81)*(1+$T81),VLOOKUP('Factores e Hitos'!$B$85,Redondear_Multiplo,HLOOKUP($B81,Inmueble,2,FALSE),FALSE))</f>
        <v>365800</v>
      </c>
      <c r="AE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Hitos'!$B$87,Area_no_techada,HLOOKUP($B81,Inmueble,2,FALSE),FALSE))*(1+$S81)*(1+$T81)*(1+$U81),VLOOKUP('Factores e Hitos'!$B$85,Redondear_Multiplo,HLOOKUP($B81,Inmueble,2,FALSE),FALSE))</f>
        <v>376800</v>
      </c>
      <c r="AF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Hitos'!$B$87,Area_no_techada,HLOOKUP($B81,Inmueble,2,FALSE),FALSE))*(1+$S81)*(1+$T81)*(1+$U81)*(1+$V81),VLOOKUP('Factores e Hitos'!$B$85,Redondear_Multiplo,HLOOKUP($B81,Inmueble,2,FALSE),FALSE))</f>
        <v>386200</v>
      </c>
      <c r="AG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Hitos'!$B$87,Area_no_techada,HLOOKUP($B81,Inmueble,2,FALSE),FALSE))*(1+$S81)*(1+$T81)*(1+$U81)*(1+$V81)*(1+$W81),VLOOKUP('Factores e Hitos'!$B$85,Redondear_Multiplo,HLOOKUP($B81,Inmueble,2,FALSE),FALSE))</f>
        <v>395900</v>
      </c>
      <c r="AH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Hitos'!$B$87,Area_no_techada,HLOOKUP($B81,Inmueble,2,FALSE),FALSE))*(1+$S81)*(1+$T81)*(1+$U81)*(1+$V81)*(1+$W81)*(1+$X81),VLOOKUP('Factores e Hitos'!$B$85,Redondear_Multiplo,HLOOKUP($B81,Inmueble,2,FALSE),FALSE))</f>
        <v>405800</v>
      </c>
      <c r="AI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Hitos'!$B$87,Area_no_techada,HLOOKUP($B81,Inmueble,2,FALSE),FALSE))*(1+$S81)*(1+$T81)*(1+$U81)*(1+$V81)*(1+$W81)*(1+$X81)*(1+$Y81),VLOOKUP('Factores e Hitos'!$B$85,Redondear_Multiplo,HLOOKUP($B81,Inmueble,2,FALSE),FALSE))</f>
        <v>415900</v>
      </c>
      <c r="AJ81" s="26">
        <f>MROUND(VLOOKUP('Factores e Hitos'!$B$7,Precio_Base,HLOOKUP($B81,Inmueble,2,FALSE),FALSE)*(1+$M81)*(1+$N81)*(1+$O81)*(1+$P81)*(1+$Q81)*($J81+$K81*VLOOKUP('Factores e Hitos'!$B$87,Area_no_techada,HLOOKUP($B81,Inmueble,2,FALSE),FALSE))*(1+$S81)*(1+$T81)*(1+$U81)*(1+$V81)*(1+$W81)*(1+$X81)*(1+$Y81)*(1+$Z81),VLOOKUP('Factores e Hitos'!$B$85,Redondear_Multiplo,HLOOKUP($B81,Inmueble,2,FALSE),FALSE))</f>
        <v>426300</v>
      </c>
      <c r="AK81" s="25"/>
      <c r="AL81" s="16" t="str">
        <f t="shared" si="27"/>
        <v>Disponible</v>
      </c>
      <c r="AM81" s="16"/>
      <c r="AN81" s="518"/>
      <c r="AO81" s="25"/>
      <c r="AP81" s="26">
        <f>$AC$81</f>
        <v>355200</v>
      </c>
      <c r="AQ81" s="33">
        <f t="shared" si="28"/>
        <v>6428.9592760180994</v>
      </c>
      <c r="AR81" s="25"/>
      <c r="AS81" s="26">
        <f>+AB81/($J81+$K81*VLOOKUP('Factores e Hitos'!$B$87,Area_no_techada,HLOOKUP($B81,Inmueble,2,FALSE),FALSE))</f>
        <v>6271.4932126696831</v>
      </c>
      <c r="AT81" s="26">
        <f>+AC81/($J81+$K81*VLOOKUP('Factores e Hitos'!$B$87,Area_no_techada,HLOOKUP($B81,Inmueble,2,FALSE),FALSE))</f>
        <v>6428.9592760180994</v>
      </c>
      <c r="AU81" s="26">
        <f>+AD81/($J81+$K81*VLOOKUP('Factores e Hitos'!$B$87,Area_no_techada,HLOOKUP($B81,Inmueble,2,FALSE),FALSE))</f>
        <v>6620.8144796380093</v>
      </c>
      <c r="AV81" s="26">
        <f>+AE81/($J81+$K81*VLOOKUP('Factores e Hitos'!$B$87,Area_no_techada,HLOOKUP($B81,Inmueble,2,FALSE),FALSE))</f>
        <v>6819.9095022624433</v>
      </c>
      <c r="AW81" s="26">
        <f>+AF81/($J81+$K81*VLOOKUP('Factores e Hitos'!$B$87,Area_no_techada,HLOOKUP($B81,Inmueble,2,FALSE),FALSE))</f>
        <v>6990.0452488687779</v>
      </c>
      <c r="AX81" s="26">
        <f>+AG81/($J81+$K81*VLOOKUP('Factores e Hitos'!$B$87,Area_no_techada,HLOOKUP($B81,Inmueble,2,FALSE),FALSE))</f>
        <v>7165.6108597285065</v>
      </c>
      <c r="AY81" s="26">
        <f>+AH81/($J81+$K81*VLOOKUP('Factores e Hitos'!$B$87,Area_no_techada,HLOOKUP($B81,Inmueble,2,FALSE),FALSE))</f>
        <v>7344.7963800904981</v>
      </c>
      <c r="AZ81" s="26">
        <f>+AI81/($J81+$K81*VLOOKUP('Factores e Hitos'!$B$87,Area_no_techada,HLOOKUP($B81,Inmueble,2,FALSE),FALSE))</f>
        <v>7527.6018099547509</v>
      </c>
      <c r="BA81" s="26">
        <f>+AJ81/($J81+$K81*VLOOKUP('Factores e Hitos'!$B$87,Area_no_techada,HLOOKUP($B81,Inmueble,2,FALSE),FALSE))</f>
        <v>7715.8371040723978</v>
      </c>
      <c r="BB81" s="17" t="str">
        <f>_xlfn.XLOOKUP(C81,Hoja7!J:J,Hoja7!Q:Q,"N/H",0)</f>
        <v>Disponible</v>
      </c>
      <c r="BC81" s="17" t="b">
        <f t="shared" si="29"/>
        <v>1</v>
      </c>
    </row>
    <row r="82" spans="1:55" s="17" customFormat="1">
      <c r="A82" s="17" t="s">
        <v>161</v>
      </c>
      <c r="B82" s="21" t="s">
        <v>2</v>
      </c>
      <c r="C82" s="21" t="s">
        <v>548</v>
      </c>
      <c r="D82" s="21">
        <v>909</v>
      </c>
      <c r="E82" s="524" t="s">
        <v>24</v>
      </c>
      <c r="F82" s="426" t="s">
        <v>35</v>
      </c>
      <c r="G82" s="21" t="s">
        <v>49</v>
      </c>
      <c r="H82" s="426" t="s">
        <v>52</v>
      </c>
      <c r="I82" s="21">
        <v>9</v>
      </c>
      <c r="J82" s="298">
        <v>53.05</v>
      </c>
      <c r="K82" s="298"/>
      <c r="M82" s="24">
        <f t="shared" si="22"/>
        <v>0</v>
      </c>
      <c r="N82" s="24">
        <f t="shared" si="23"/>
        <v>-0.01</v>
      </c>
      <c r="O82" s="24">
        <f t="shared" si="24"/>
        <v>0</v>
      </c>
      <c r="P82" s="24">
        <f t="shared" si="25"/>
        <v>0</v>
      </c>
      <c r="Q82" s="24">
        <f t="shared" si="26"/>
        <v>-4.2857142857142859E-3</v>
      </c>
      <c r="R82" s="25"/>
      <c r="S82" s="24">
        <f t="shared" si="30"/>
        <v>2.5000000000000001E-2</v>
      </c>
      <c r="T82" s="24">
        <f t="shared" si="30"/>
        <v>0.03</v>
      </c>
      <c r="U82" s="24">
        <f t="shared" si="30"/>
        <v>0.03</v>
      </c>
      <c r="V82" s="24">
        <f t="shared" si="30"/>
        <v>2.5000000000000001E-2</v>
      </c>
      <c r="W82" s="24">
        <f t="shared" si="30"/>
        <v>2.5000000000000001E-2</v>
      </c>
      <c r="X82" s="24">
        <f t="shared" si="30"/>
        <v>2.5000000000000001E-2</v>
      </c>
      <c r="Y82" s="24">
        <f t="shared" si="30"/>
        <v>2.5000000000000001E-2</v>
      </c>
      <c r="Z82" s="24">
        <f t="shared" si="30"/>
        <v>2.5000000000000001E-2</v>
      </c>
      <c r="AA82" s="25"/>
      <c r="AB82" s="26">
        <f>MROUND(VLOOKUP('Factores e Hitos'!$B$7,Precio_Base,HLOOKUP($B82,Inmueble,2,FALSE),FALSE)*(1+$M82)*(1+$N82)*(1+$O82)*(1+$P82)*(1+$Q82)*($J82+$K82*VLOOKUP('Factores e Hitos'!$B$87,Area_no_techada,HLOOKUP($B82,Inmueble,2,FALSE),FALSE)),VLOOKUP('Factores e Hitos'!$B$85,Redondear_Multiplo,HLOOKUP($B82,Inmueble,2,FALSE),FALSE))</f>
        <v>329400</v>
      </c>
      <c r="AC82" s="26">
        <f>MROUND(VLOOKUP('Factores e Hitos'!$B$7,Precio_Base,HLOOKUP($B82,Inmueble,2,FALSE),FALSE)*(1+$M82)*(1+$N82)*(1+$O82)*(1+$P82)*(1+$Q82)*($J82+$K82*VLOOKUP('Factores e Hitos'!$B$87,Area_no_techada,HLOOKUP($B82,Inmueble,2,FALSE),FALSE))*(1+$S82),VLOOKUP('Factores e Hitos'!$B$85,Redondear_Multiplo,HLOOKUP($B82,Inmueble,2,FALSE),FALSE))</f>
        <v>337600</v>
      </c>
      <c r="AD82" s="26">
        <f>MROUND(VLOOKUP('Factores e Hitos'!$B$7,Precio_Base,HLOOKUP($B82,Inmueble,2,FALSE),FALSE)*(1+$M82)*(1+$N82)*(1+$O82)*(1+$P82)*(1+$Q82)*($J82+$K82*VLOOKUP('Factores e Hitos'!$B$87,Area_no_techada,HLOOKUP($B82,Inmueble,2,FALSE),FALSE))*(1+$S82)*(1+$T82),VLOOKUP('Factores e Hitos'!$B$85,Redondear_Multiplo,HLOOKUP($B82,Inmueble,2,FALSE),FALSE))</f>
        <v>347700</v>
      </c>
      <c r="AE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Hitos'!$B$87,Area_no_techada,HLOOKUP($B82,Inmueble,2,FALSE),FALSE))*(1+$S82)*(1+$T82)*(1+$U82),VLOOKUP('Factores e Hitos'!$B$85,Redondear_Multiplo,HLOOKUP($B82,Inmueble,2,FALSE),FALSE))</f>
        <v>358200</v>
      </c>
      <c r="AF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Hitos'!$B$87,Area_no_techada,HLOOKUP($B82,Inmueble,2,FALSE),FALSE))*(1+$S82)*(1+$T82)*(1+$U82)*(1+$V82),VLOOKUP('Factores e Hitos'!$B$85,Redondear_Multiplo,HLOOKUP($B82,Inmueble,2,FALSE),FALSE))</f>
        <v>367100</v>
      </c>
      <c r="AG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Hitos'!$B$87,Area_no_techada,HLOOKUP($B82,Inmueble,2,FALSE),FALSE))*(1+$S82)*(1+$T82)*(1+$U82)*(1+$V82)*(1+$W82),VLOOKUP('Factores e Hitos'!$B$85,Redondear_Multiplo,HLOOKUP($B82,Inmueble,2,FALSE),FALSE))</f>
        <v>376300</v>
      </c>
      <c r="AH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Hitos'!$B$87,Area_no_techada,HLOOKUP($B82,Inmueble,2,FALSE),FALSE))*(1+$S82)*(1+$T82)*(1+$U82)*(1+$V82)*(1+$W82)*(1+$X82),VLOOKUP('Factores e Hitos'!$B$85,Redondear_Multiplo,HLOOKUP($B82,Inmueble,2,FALSE),FALSE))</f>
        <v>385700</v>
      </c>
      <c r="AI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Hitos'!$B$87,Area_no_techada,HLOOKUP($B82,Inmueble,2,FALSE),FALSE))*(1+$S82)*(1+$T82)*(1+$U82)*(1+$V82)*(1+$W82)*(1+$X82)*(1+$Y82),VLOOKUP('Factores e Hitos'!$B$85,Redondear_Multiplo,HLOOKUP($B82,Inmueble,2,FALSE),FALSE))</f>
        <v>395400</v>
      </c>
      <c r="AJ82" s="26">
        <f>MROUND(VLOOKUP('Factores e Hitos'!$B$7,Precio_Base,HLOOKUP($B82,Inmueble,2,FALSE),FALSE)*(1+$M82)*(1+$N82)*(1+$O82)*(1+$P82)*(1+$Q82)*($J82+$K82*VLOOKUP('Factores e Hitos'!$B$87,Area_no_techada,HLOOKUP($B82,Inmueble,2,FALSE),FALSE))*(1+$S82)*(1+$T82)*(1+$U82)*(1+$V82)*(1+$W82)*(1+$X82)*(1+$Y82)*(1+$Z82),VLOOKUP('Factores e Hitos'!$B$85,Redondear_Multiplo,HLOOKUP($B82,Inmueble,2,FALSE),FALSE))</f>
        <v>405200</v>
      </c>
      <c r="AK82" s="25"/>
      <c r="AL82" s="16" t="str">
        <f t="shared" si="27"/>
        <v>Disponible</v>
      </c>
      <c r="AM82" s="16"/>
      <c r="AN82" s="518"/>
      <c r="AO82" s="25"/>
      <c r="AP82" s="26">
        <f>$AC$82</f>
        <v>337600</v>
      </c>
      <c r="AQ82" s="33">
        <f t="shared" si="28"/>
        <v>6363.8077285579648</v>
      </c>
      <c r="AR82" s="25"/>
      <c r="AS82" s="26">
        <f>+AB82/($J82+$K82*VLOOKUP('Factores e Hitos'!$B$87,Area_no_techada,HLOOKUP($B82,Inmueble,2,FALSE),FALSE))</f>
        <v>6209.2365692742696</v>
      </c>
      <c r="AT82" s="26">
        <f>+AC82/($J82+$K82*VLOOKUP('Factores e Hitos'!$B$87,Area_no_techada,HLOOKUP($B82,Inmueble,2,FALSE),FALSE))</f>
        <v>6363.8077285579648</v>
      </c>
      <c r="AU82" s="26">
        <f>+AD82/($J82+$K82*VLOOKUP('Factores e Hitos'!$B$87,Area_no_techada,HLOOKUP($B82,Inmueble,2,FALSE),FALSE))</f>
        <v>6554.1941564561739</v>
      </c>
      <c r="AV82" s="26">
        <f>+AE82/($J82+$K82*VLOOKUP('Factores e Hitos'!$B$87,Area_no_techada,HLOOKUP($B82,Inmueble,2,FALSE),FALSE))</f>
        <v>6752.1206409048073</v>
      </c>
      <c r="AW82" s="26">
        <f>+AF82/($J82+$K82*VLOOKUP('Factores e Hitos'!$B$87,Area_no_techada,HLOOKUP($B82,Inmueble,2,FALSE),FALSE))</f>
        <v>6919.8868991517438</v>
      </c>
      <c r="AX82" s="26">
        <f>+AG82/($J82+$K82*VLOOKUP('Factores e Hitos'!$B$87,Area_no_techada,HLOOKUP($B82,Inmueble,2,FALSE),FALSE))</f>
        <v>7093.3081998114985</v>
      </c>
      <c r="AY82" s="26">
        <f>+AH82/($J82+$K82*VLOOKUP('Factores e Hitos'!$B$87,Area_no_techada,HLOOKUP($B82,Inmueble,2,FALSE),FALSE))</f>
        <v>7270.4995287464662</v>
      </c>
      <c r="AZ82" s="26">
        <f>+AI82/($J82+$K82*VLOOKUP('Factores e Hitos'!$B$87,Area_no_techada,HLOOKUP($B82,Inmueble,2,FALSE),FALSE))</f>
        <v>7453.3459000942512</v>
      </c>
      <c r="BA82" s="26">
        <f>+AJ82/($J82+$K82*VLOOKUP('Factores e Hitos'!$B$87,Area_no_techada,HLOOKUP($B82,Inmueble,2,FALSE),FALSE))</f>
        <v>7638.0772855796422</v>
      </c>
      <c r="BB82" s="17" t="str">
        <f>_xlfn.XLOOKUP(C82,Hoja7!J:J,Hoja7!Q:Q,"N/H",0)</f>
        <v>Disponible</v>
      </c>
      <c r="BC82" s="17" t="b">
        <f t="shared" si="29"/>
        <v>1</v>
      </c>
    </row>
    <row r="83" spans="1:55" s="17" customFormat="1">
      <c r="A83" s="17" t="s">
        <v>161</v>
      </c>
      <c r="B83" s="21" t="s">
        <v>2</v>
      </c>
      <c r="C83" s="21" t="s">
        <v>549</v>
      </c>
      <c r="D83" s="21">
        <v>1001</v>
      </c>
      <c r="E83" s="426" t="s">
        <v>23</v>
      </c>
      <c r="F83" s="426" t="s">
        <v>27</v>
      </c>
      <c r="G83" s="21" t="s">
        <v>49</v>
      </c>
      <c r="H83" s="426" t="s">
        <v>52</v>
      </c>
      <c r="I83" s="21">
        <v>10</v>
      </c>
      <c r="J83" s="298">
        <v>39.93</v>
      </c>
      <c r="K83" s="298"/>
      <c r="M83" s="24">
        <f t="shared" si="22"/>
        <v>6.2799999999999995E-2</v>
      </c>
      <c r="N83" s="24">
        <f t="shared" si="23"/>
        <v>-0.02</v>
      </c>
      <c r="O83" s="24">
        <f t="shared" si="24"/>
        <v>0</v>
      </c>
      <c r="P83" s="24">
        <f t="shared" si="25"/>
        <v>0</v>
      </c>
      <c r="Q83" s="24">
        <f t="shared" si="26"/>
        <v>-8.5714285714285719E-3</v>
      </c>
      <c r="R83" s="25"/>
      <c r="S83" s="24">
        <f t="shared" si="30"/>
        <v>2.5000000000000001E-2</v>
      </c>
      <c r="T83" s="24">
        <f t="shared" si="30"/>
        <v>0.03</v>
      </c>
      <c r="U83" s="24">
        <f t="shared" si="30"/>
        <v>0.03</v>
      </c>
      <c r="V83" s="24">
        <f t="shared" si="30"/>
        <v>2.5000000000000001E-2</v>
      </c>
      <c r="W83" s="24">
        <f t="shared" si="30"/>
        <v>2.5000000000000001E-2</v>
      </c>
      <c r="X83" s="24">
        <f t="shared" si="30"/>
        <v>2.5000000000000001E-2</v>
      </c>
      <c r="Y83" s="24">
        <f t="shared" si="30"/>
        <v>2.5000000000000001E-2</v>
      </c>
      <c r="Z83" s="24">
        <f t="shared" si="30"/>
        <v>2.5000000000000001E-2</v>
      </c>
      <c r="AA83" s="25"/>
      <c r="AB83" s="26">
        <f>MROUND(VLOOKUP('Factores e Hitos'!$B$7,Precio_Base,HLOOKUP($B83,Inmueble,2,FALSE),FALSE)*(1+$M83)*(1+$N83)*(1+$O83)*(1+$P83)*(1+$Q83)*($J83+$K83*VLOOKUP('Factores e Hitos'!$B$87,Area_no_techada,HLOOKUP($B83,Inmueble,2,FALSE),FALSE)),VLOOKUP('Factores e Hitos'!$B$85,Redondear_Multiplo,HLOOKUP($B83,Inmueble,2,FALSE),FALSE))</f>
        <v>259700</v>
      </c>
      <c r="AC83" s="26">
        <f>MROUND(VLOOKUP('Factores e Hitos'!$B$7,Precio_Base,HLOOKUP($B83,Inmueble,2,FALSE),FALSE)*(1+$M83)*(1+$N83)*(1+$O83)*(1+$P83)*(1+$Q83)*($J83+$K83*VLOOKUP('Factores e Hitos'!$B$87,Area_no_techada,HLOOKUP($B83,Inmueble,2,FALSE),FALSE))*(1+$S83),VLOOKUP('Factores e Hitos'!$B$85,Redondear_Multiplo,HLOOKUP($B83,Inmueble,2,FALSE),FALSE))</f>
        <v>266200</v>
      </c>
      <c r="AD83" s="26">
        <f>MROUND(VLOOKUP('Factores e Hitos'!$B$7,Precio_Base,HLOOKUP($B83,Inmueble,2,FALSE),FALSE)*(1+$M83)*(1+$N83)*(1+$O83)*(1+$P83)*(1+$Q83)*($J83+$K83*VLOOKUP('Factores e Hitos'!$B$87,Area_no_techada,HLOOKUP($B83,Inmueble,2,FALSE),FALSE))*(1+$S83)*(1+$T83),VLOOKUP('Factores e Hitos'!$B$85,Redondear_Multiplo,HLOOKUP($B83,Inmueble,2,FALSE),FALSE))</f>
        <v>274200</v>
      </c>
      <c r="AE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Hitos'!$B$87,Area_no_techada,HLOOKUP($B83,Inmueble,2,FALSE),FALSE))*(1+$S83)*(1+$T83)*(1+$U83),VLOOKUP('Factores e Hitos'!$B$85,Redondear_Multiplo,HLOOKUP($B83,Inmueble,2,FALSE),FALSE))</f>
        <v>282400</v>
      </c>
      <c r="AF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Hitos'!$B$87,Area_no_techada,HLOOKUP($B83,Inmueble,2,FALSE),FALSE))*(1+$S83)*(1+$T83)*(1+$U83)*(1+$V83),VLOOKUP('Factores e Hitos'!$B$85,Redondear_Multiplo,HLOOKUP($B83,Inmueble,2,FALSE),FALSE))</f>
        <v>289500</v>
      </c>
      <c r="AG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Hitos'!$B$87,Area_no_techada,HLOOKUP($B83,Inmueble,2,FALSE),FALSE))*(1+$S83)*(1+$T83)*(1+$U83)*(1+$V83)*(1+$W83),VLOOKUP('Factores e Hitos'!$B$85,Redondear_Multiplo,HLOOKUP($B83,Inmueble,2,FALSE),FALSE))</f>
        <v>296700</v>
      </c>
      <c r="AH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Hitos'!$B$87,Area_no_techada,HLOOKUP($B83,Inmueble,2,FALSE),FALSE))*(1+$S83)*(1+$T83)*(1+$U83)*(1+$V83)*(1+$W83)*(1+$X83),VLOOKUP('Factores e Hitos'!$B$85,Redondear_Multiplo,HLOOKUP($B83,Inmueble,2,FALSE),FALSE))</f>
        <v>304100</v>
      </c>
      <c r="AI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Hitos'!$B$87,Area_no_techada,HLOOKUP($B83,Inmueble,2,FALSE),FALSE))*(1+$S83)*(1+$T83)*(1+$U83)*(1+$V83)*(1+$W83)*(1+$X83)*(1+$Y83),VLOOKUP('Factores e Hitos'!$B$85,Redondear_Multiplo,HLOOKUP($B83,Inmueble,2,FALSE),FALSE))</f>
        <v>311700</v>
      </c>
      <c r="AJ83" s="26">
        <f>MROUND(VLOOKUP('Factores e Hitos'!$B$7,Precio_Base,HLOOKUP($B83,Inmueble,2,FALSE),FALSE)*(1+$M83)*(1+$N83)*(1+$O83)*(1+$P83)*(1+$Q83)*($J83+$K83*VLOOKUP('Factores e Hitos'!$B$87,Area_no_techada,HLOOKUP($B83,Inmueble,2,FALSE),FALSE))*(1+$S83)*(1+$T83)*(1+$U83)*(1+$V83)*(1+$W83)*(1+$X83)*(1+$Y83)*(1+$Z83),VLOOKUP('Factores e Hitos'!$B$85,Redondear_Multiplo,HLOOKUP($B83,Inmueble,2,FALSE),FALSE))</f>
        <v>319500</v>
      </c>
      <c r="AK83" s="25"/>
      <c r="AL83" s="566" t="str">
        <f t="shared" si="27"/>
        <v>Vendido</v>
      </c>
      <c r="AM83" s="566" t="s">
        <v>629</v>
      </c>
      <c r="AN83" s="567">
        <v>266000</v>
      </c>
      <c r="AO83" s="25" t="s">
        <v>637</v>
      </c>
      <c r="AP83" s="26">
        <f>$AN$83</f>
        <v>266000</v>
      </c>
      <c r="AQ83" s="33">
        <f t="shared" si="28"/>
        <v>6661.6579013273231</v>
      </c>
      <c r="AR83" s="25"/>
      <c r="AS83" s="26">
        <f>+AB83/($J83+$K83*VLOOKUP('Factores e Hitos'!$B$87,Area_no_techada,HLOOKUP($B83,Inmueble,2,FALSE),FALSE))</f>
        <v>6503.8817931379917</v>
      </c>
      <c r="AT83" s="26">
        <f>+AC83/($J83+$K83*VLOOKUP('Factores e Hitos'!$B$87,Area_no_techada,HLOOKUP($B83,Inmueble,2,FALSE),FALSE))</f>
        <v>6666.666666666667</v>
      </c>
      <c r="AU83" s="26">
        <f>+AD83/($J83+$K83*VLOOKUP('Factores e Hitos'!$B$87,Area_no_techada,HLOOKUP($B83,Inmueble,2,FALSE),FALSE))</f>
        <v>6867.0172802404204</v>
      </c>
      <c r="AV83" s="26">
        <f>+AE83/($J83+$K83*VLOOKUP('Factores e Hitos'!$B$87,Area_no_techada,HLOOKUP($B83,Inmueble,2,FALSE),FALSE))</f>
        <v>7072.3766591535186</v>
      </c>
      <c r="AW83" s="26">
        <f>+AF83/($J83+$K83*VLOOKUP('Factores e Hitos'!$B$87,Area_no_techada,HLOOKUP($B83,Inmueble,2,FALSE),FALSE))</f>
        <v>7250.1878287002255</v>
      </c>
      <c r="AX83" s="26">
        <f>+AG83/($J83+$K83*VLOOKUP('Factores e Hitos'!$B$87,Area_no_techada,HLOOKUP($B83,Inmueble,2,FALSE),FALSE))</f>
        <v>7430.5033809166043</v>
      </c>
      <c r="AY83" s="26">
        <f>+AH83/($J83+$K83*VLOOKUP('Factores e Hitos'!$B$87,Area_no_techada,HLOOKUP($B83,Inmueble,2,FALSE),FALSE))</f>
        <v>7615.827698472327</v>
      </c>
      <c r="AZ83" s="26">
        <f>+AI83/($J83+$K83*VLOOKUP('Factores e Hitos'!$B$87,Area_no_techada,HLOOKUP($B83,Inmueble,2,FALSE),FALSE))</f>
        <v>7806.1607813673927</v>
      </c>
      <c r="BA83" s="26">
        <f>+AJ83/($J83+$K83*VLOOKUP('Factores e Hitos'!$B$87,Area_no_techada,HLOOKUP($B83,Inmueble,2,FALSE),FALSE))</f>
        <v>8001.5026296018032</v>
      </c>
      <c r="BB83" s="17" t="str">
        <f>_xlfn.XLOOKUP(C83,Hoja7!J:J,Hoja7!Q:Q,"N/H",0)</f>
        <v>Disponible</v>
      </c>
      <c r="BC83" s="17" t="b">
        <f t="shared" si="29"/>
        <v>0</v>
      </c>
    </row>
    <row r="84" spans="1:55" s="17" customFormat="1">
      <c r="A84" s="17" t="s">
        <v>161</v>
      </c>
      <c r="B84" s="21" t="s">
        <v>2</v>
      </c>
      <c r="C84" s="21" t="s">
        <v>550</v>
      </c>
      <c r="D84" s="21">
        <v>1002</v>
      </c>
      <c r="E84" s="426" t="s">
        <v>24</v>
      </c>
      <c r="F84" s="426" t="s">
        <v>28</v>
      </c>
      <c r="G84" s="21" t="s">
        <v>49</v>
      </c>
      <c r="H84" s="426" t="s">
        <v>52</v>
      </c>
      <c r="I84" s="21">
        <v>10</v>
      </c>
      <c r="J84" s="298">
        <v>54.15</v>
      </c>
      <c r="K84" s="298"/>
      <c r="M84" s="24">
        <f t="shared" si="22"/>
        <v>0</v>
      </c>
      <c r="N84" s="24">
        <f t="shared" si="23"/>
        <v>0</v>
      </c>
      <c r="O84" s="24">
        <f t="shared" si="24"/>
        <v>0</v>
      </c>
      <c r="P84" s="24">
        <f t="shared" si="25"/>
        <v>0</v>
      </c>
      <c r="Q84" s="24">
        <f t="shared" si="26"/>
        <v>-8.5714285714285719E-3</v>
      </c>
      <c r="R84" s="25"/>
      <c r="S84" s="24">
        <f t="shared" si="30"/>
        <v>2.5000000000000001E-2</v>
      </c>
      <c r="T84" s="24">
        <f t="shared" si="30"/>
        <v>0.03</v>
      </c>
      <c r="U84" s="24">
        <f t="shared" si="30"/>
        <v>0.03</v>
      </c>
      <c r="V84" s="24">
        <f t="shared" si="30"/>
        <v>2.5000000000000001E-2</v>
      </c>
      <c r="W84" s="24">
        <f t="shared" si="30"/>
        <v>2.5000000000000001E-2</v>
      </c>
      <c r="X84" s="24">
        <f t="shared" si="30"/>
        <v>2.5000000000000001E-2</v>
      </c>
      <c r="Y84" s="24">
        <f t="shared" si="30"/>
        <v>2.5000000000000001E-2</v>
      </c>
      <c r="Z84" s="24">
        <f t="shared" si="30"/>
        <v>2.5000000000000001E-2</v>
      </c>
      <c r="AA84" s="25"/>
      <c r="AB84" s="26">
        <f>MROUND(VLOOKUP('Factores e Hitos'!$B$7,Precio_Base,HLOOKUP($B84,Inmueble,2,FALSE),FALSE)*(1+$M84)*(1+$N84)*(1+$O84)*(1+$P84)*(1+$Q84)*($J84+$K84*VLOOKUP('Factores e Hitos'!$B$87,Area_no_techada,HLOOKUP($B84,Inmueble,2,FALSE),FALSE)),VLOOKUP('Factores e Hitos'!$B$85,Redondear_Multiplo,HLOOKUP($B84,Inmueble,2,FALSE),FALSE))</f>
        <v>338100</v>
      </c>
      <c r="AC84" s="26">
        <f>MROUND(VLOOKUP('Factores e Hitos'!$B$7,Precio_Base,HLOOKUP($B84,Inmueble,2,FALSE),FALSE)*(1+$M84)*(1+$N84)*(1+$O84)*(1+$P84)*(1+$Q84)*($J84+$K84*VLOOKUP('Factores e Hitos'!$B$87,Area_no_techada,HLOOKUP($B84,Inmueble,2,FALSE),FALSE))*(1+$S84),VLOOKUP('Factores e Hitos'!$B$85,Redondear_Multiplo,HLOOKUP($B84,Inmueble,2,FALSE),FALSE))</f>
        <v>346600</v>
      </c>
      <c r="AD84" s="26">
        <f>MROUND(VLOOKUP('Factores e Hitos'!$B$7,Precio_Base,HLOOKUP($B84,Inmueble,2,FALSE),FALSE)*(1+$M84)*(1+$N84)*(1+$O84)*(1+$P84)*(1+$Q84)*($J84+$K84*VLOOKUP('Factores e Hitos'!$B$87,Area_no_techada,HLOOKUP($B84,Inmueble,2,FALSE),FALSE))*(1+$S84)*(1+$T84),VLOOKUP('Factores e Hitos'!$B$85,Redondear_Multiplo,HLOOKUP($B84,Inmueble,2,FALSE),FALSE))</f>
        <v>357000</v>
      </c>
      <c r="AE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Hitos'!$B$87,Area_no_techada,HLOOKUP($B84,Inmueble,2,FALSE),FALSE))*(1+$S84)*(1+$T84)*(1+$U84),VLOOKUP('Factores e Hitos'!$B$85,Redondear_Multiplo,HLOOKUP($B84,Inmueble,2,FALSE),FALSE))</f>
        <v>367700</v>
      </c>
      <c r="AF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Hitos'!$B$87,Area_no_techada,HLOOKUP($B84,Inmueble,2,FALSE),FALSE))*(1+$S84)*(1+$T84)*(1+$U84)*(1+$V84),VLOOKUP('Factores e Hitos'!$B$85,Redondear_Multiplo,HLOOKUP($B84,Inmueble,2,FALSE),FALSE))</f>
        <v>376900</v>
      </c>
      <c r="AG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Hitos'!$B$87,Area_no_techada,HLOOKUP($B84,Inmueble,2,FALSE),FALSE))*(1+$S84)*(1+$T84)*(1+$U84)*(1+$V84)*(1+$W84),VLOOKUP('Factores e Hitos'!$B$85,Redondear_Multiplo,HLOOKUP($B84,Inmueble,2,FALSE),FALSE))</f>
        <v>386300</v>
      </c>
      <c r="AH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Hitos'!$B$87,Area_no_techada,HLOOKUP($B84,Inmueble,2,FALSE),FALSE))*(1+$S84)*(1+$T84)*(1+$U84)*(1+$V84)*(1+$W84)*(1+$X84),VLOOKUP('Factores e Hitos'!$B$85,Redondear_Multiplo,HLOOKUP($B84,Inmueble,2,FALSE),FALSE))</f>
        <v>396000</v>
      </c>
      <c r="AI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Hitos'!$B$87,Area_no_techada,HLOOKUP($B84,Inmueble,2,FALSE),FALSE))*(1+$S84)*(1+$T84)*(1+$U84)*(1+$V84)*(1+$W84)*(1+$X84)*(1+$Y84),VLOOKUP('Factores e Hitos'!$B$85,Redondear_Multiplo,HLOOKUP($B84,Inmueble,2,FALSE),FALSE))</f>
        <v>405900</v>
      </c>
      <c r="AJ84" s="26">
        <f>MROUND(VLOOKUP('Factores e Hitos'!$B$7,Precio_Base,HLOOKUP($B84,Inmueble,2,FALSE),FALSE)*(1+$M84)*(1+$N84)*(1+$O84)*(1+$P84)*(1+$Q84)*($J84+$K84*VLOOKUP('Factores e Hitos'!$B$87,Area_no_techada,HLOOKUP($B84,Inmueble,2,FALSE),FALSE))*(1+$S84)*(1+$T84)*(1+$U84)*(1+$V84)*(1+$W84)*(1+$X84)*(1+$Y84)*(1+$Z84),VLOOKUP('Factores e Hitos'!$B$85,Redondear_Multiplo,HLOOKUP($B84,Inmueble,2,FALSE),FALSE))</f>
        <v>416000</v>
      </c>
      <c r="AK84" s="25"/>
      <c r="AL84" s="16" t="str">
        <f t="shared" si="27"/>
        <v>Disponible</v>
      </c>
      <c r="AM84" s="16"/>
      <c r="AN84" s="518"/>
      <c r="AO84" s="25"/>
      <c r="AP84" s="26">
        <f>$AC$84</f>
        <v>346600</v>
      </c>
      <c r="AQ84" s="33">
        <f t="shared" si="28"/>
        <v>6400.7386888273313</v>
      </c>
      <c r="AR84" s="25"/>
      <c r="AS84" s="26">
        <f>+AB84/($J84+$K84*VLOOKUP('Factores e Hitos'!$B$87,Area_no_techada,HLOOKUP($B84,Inmueble,2,FALSE),FALSE))</f>
        <v>6243.7673130193907</v>
      </c>
      <c r="AT84" s="26">
        <f>+AC84/($J84+$K84*VLOOKUP('Factores e Hitos'!$B$87,Area_no_techada,HLOOKUP($B84,Inmueble,2,FALSE),FALSE))</f>
        <v>6400.7386888273313</v>
      </c>
      <c r="AU84" s="26">
        <f>+AD84/($J84+$K84*VLOOKUP('Factores e Hitos'!$B$87,Area_no_techada,HLOOKUP($B84,Inmueble,2,FALSE),FALSE))</f>
        <v>6592.7977839335181</v>
      </c>
      <c r="AV84" s="26">
        <f>+AE84/($J84+$K84*VLOOKUP('Factores e Hitos'!$B$87,Area_no_techada,HLOOKUP($B84,Inmueble,2,FALSE),FALSE))</f>
        <v>6790.3970452446911</v>
      </c>
      <c r="AW84" s="26">
        <f>+AF84/($J84+$K84*VLOOKUP('Factores e Hitos'!$B$87,Area_no_techada,HLOOKUP($B84,Inmueble,2,FALSE),FALSE))</f>
        <v>6960.2954755309329</v>
      </c>
      <c r="AX84" s="26">
        <f>+AG84/($J84+$K84*VLOOKUP('Factores e Hitos'!$B$87,Area_no_techada,HLOOKUP($B84,Inmueble,2,FALSE),FALSE))</f>
        <v>7133.8873499538322</v>
      </c>
      <c r="AY84" s="26">
        <f>+AH84/($J84+$K84*VLOOKUP('Factores e Hitos'!$B$87,Area_no_techada,HLOOKUP($B84,Inmueble,2,FALSE),FALSE))</f>
        <v>7313.0193905817177</v>
      </c>
      <c r="AZ84" s="26">
        <f>+AI84/($J84+$K84*VLOOKUP('Factores e Hitos'!$B$87,Area_no_techada,HLOOKUP($B84,Inmueble,2,FALSE),FALSE))</f>
        <v>7495.8448753462608</v>
      </c>
      <c r="BA84" s="26">
        <f>+AJ84/($J84+$K84*VLOOKUP('Factores e Hitos'!$B$87,Area_no_techada,HLOOKUP($B84,Inmueble,2,FALSE),FALSE))</f>
        <v>7682.3638042474613</v>
      </c>
      <c r="BB84" s="17" t="str">
        <f>_xlfn.XLOOKUP(C84,Hoja7!J:J,Hoja7!Q:Q,"N/H",0)</f>
        <v>Disponible</v>
      </c>
      <c r="BC84" s="17" t="b">
        <f t="shared" si="29"/>
        <v>1</v>
      </c>
    </row>
    <row r="85" spans="1:55" s="17" customFormat="1">
      <c r="A85" s="17" t="s">
        <v>161</v>
      </c>
      <c r="B85" s="21" t="s">
        <v>2</v>
      </c>
      <c r="C85" s="21" t="s">
        <v>551</v>
      </c>
      <c r="D85" s="21">
        <v>1003</v>
      </c>
      <c r="E85" s="426" t="s">
        <v>24</v>
      </c>
      <c r="F85" s="426" t="s">
        <v>29</v>
      </c>
      <c r="G85" s="21" t="s">
        <v>49</v>
      </c>
      <c r="H85" s="426" t="s">
        <v>52</v>
      </c>
      <c r="I85" s="21">
        <v>10</v>
      </c>
      <c r="J85" s="298">
        <v>52.57</v>
      </c>
      <c r="K85" s="298"/>
      <c r="M85" s="24">
        <f t="shared" si="22"/>
        <v>0</v>
      </c>
      <c r="N85" s="24">
        <f t="shared" si="23"/>
        <v>0.02</v>
      </c>
      <c r="O85" s="24">
        <f t="shared" si="24"/>
        <v>0</v>
      </c>
      <c r="P85" s="24">
        <f t="shared" si="25"/>
        <v>0</v>
      </c>
      <c r="Q85" s="24">
        <f t="shared" si="26"/>
        <v>-8.5714285714285719E-3</v>
      </c>
      <c r="R85" s="25"/>
      <c r="S85" s="24">
        <f t="shared" si="30"/>
        <v>2.5000000000000001E-2</v>
      </c>
      <c r="T85" s="24">
        <f t="shared" si="30"/>
        <v>0.03</v>
      </c>
      <c r="U85" s="24">
        <f t="shared" si="30"/>
        <v>0.03</v>
      </c>
      <c r="V85" s="24">
        <f t="shared" si="30"/>
        <v>2.5000000000000001E-2</v>
      </c>
      <c r="W85" s="24">
        <f t="shared" si="30"/>
        <v>2.5000000000000001E-2</v>
      </c>
      <c r="X85" s="24">
        <f t="shared" si="30"/>
        <v>2.5000000000000001E-2</v>
      </c>
      <c r="Y85" s="24">
        <f t="shared" si="30"/>
        <v>2.5000000000000001E-2</v>
      </c>
      <c r="Z85" s="24">
        <f t="shared" si="30"/>
        <v>2.5000000000000001E-2</v>
      </c>
      <c r="AA85" s="25"/>
      <c r="AB85" s="26">
        <f>MROUND(VLOOKUP('Factores e Hitos'!$B$7,Precio_Base,HLOOKUP($B85,Inmueble,2,FALSE),FALSE)*(1+$M85)*(1+$N85)*(1+$O85)*(1+$P85)*(1+$Q85)*($J85+$K85*VLOOKUP('Factores e Hitos'!$B$87,Area_no_techada,HLOOKUP($B85,Inmueble,2,FALSE),FALSE)),VLOOKUP('Factores e Hitos'!$B$85,Redondear_Multiplo,HLOOKUP($B85,Inmueble,2,FALSE),FALSE))</f>
        <v>334800</v>
      </c>
      <c r="AC85" s="26">
        <f>MROUND(VLOOKUP('Factores e Hitos'!$B$7,Precio_Base,HLOOKUP($B85,Inmueble,2,FALSE),FALSE)*(1+$M85)*(1+$N85)*(1+$O85)*(1+$P85)*(1+$Q85)*($J85+$K85*VLOOKUP('Factores e Hitos'!$B$87,Area_no_techada,HLOOKUP($B85,Inmueble,2,FALSE),FALSE))*(1+$S85),VLOOKUP('Factores e Hitos'!$B$85,Redondear_Multiplo,HLOOKUP($B85,Inmueble,2,FALSE),FALSE))</f>
        <v>343200</v>
      </c>
      <c r="AD85" s="26">
        <f>MROUND(VLOOKUP('Factores e Hitos'!$B$7,Precio_Base,HLOOKUP($B85,Inmueble,2,FALSE),FALSE)*(1+$M85)*(1+$N85)*(1+$O85)*(1+$P85)*(1+$Q85)*($J85+$K85*VLOOKUP('Factores e Hitos'!$B$87,Area_no_techada,HLOOKUP($B85,Inmueble,2,FALSE),FALSE))*(1+$S85)*(1+$T85),VLOOKUP('Factores e Hitos'!$B$85,Redondear_Multiplo,HLOOKUP($B85,Inmueble,2,FALSE),FALSE))</f>
        <v>353500</v>
      </c>
      <c r="AE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Hitos'!$B$87,Area_no_techada,HLOOKUP($B85,Inmueble,2,FALSE),FALSE))*(1+$S85)*(1+$T85)*(1+$U85),VLOOKUP('Factores e Hitos'!$B$85,Redondear_Multiplo,HLOOKUP($B85,Inmueble,2,FALSE),FALSE))</f>
        <v>364100</v>
      </c>
      <c r="AF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Hitos'!$B$87,Area_no_techada,HLOOKUP($B85,Inmueble,2,FALSE),FALSE))*(1+$S85)*(1+$T85)*(1+$U85)*(1+$V85),VLOOKUP('Factores e Hitos'!$B$85,Redondear_Multiplo,HLOOKUP($B85,Inmueble,2,FALSE),FALSE))</f>
        <v>373200</v>
      </c>
      <c r="AG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Hitos'!$B$87,Area_no_techada,HLOOKUP($B85,Inmueble,2,FALSE),FALSE))*(1+$S85)*(1+$T85)*(1+$U85)*(1+$V85)*(1+$W85),VLOOKUP('Factores e Hitos'!$B$85,Redondear_Multiplo,HLOOKUP($B85,Inmueble,2,FALSE),FALSE))</f>
        <v>382500</v>
      </c>
      <c r="AH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Hitos'!$B$87,Area_no_techada,HLOOKUP($B85,Inmueble,2,FALSE),FALSE))*(1+$S85)*(1+$T85)*(1+$U85)*(1+$V85)*(1+$W85)*(1+$X85),VLOOKUP('Factores e Hitos'!$B$85,Redondear_Multiplo,HLOOKUP($B85,Inmueble,2,FALSE),FALSE))</f>
        <v>392100</v>
      </c>
      <c r="AI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Hitos'!$B$87,Area_no_techada,HLOOKUP($B85,Inmueble,2,FALSE),FALSE))*(1+$S85)*(1+$T85)*(1+$U85)*(1+$V85)*(1+$W85)*(1+$X85)*(1+$Y85),VLOOKUP('Factores e Hitos'!$B$85,Redondear_Multiplo,HLOOKUP($B85,Inmueble,2,FALSE),FALSE))</f>
        <v>401900</v>
      </c>
      <c r="AJ85" s="26">
        <f>MROUND(VLOOKUP('Factores e Hitos'!$B$7,Precio_Base,HLOOKUP($B85,Inmueble,2,FALSE),FALSE)*(1+$M85)*(1+$N85)*(1+$O85)*(1+$P85)*(1+$Q85)*($J85+$K85*VLOOKUP('Factores e Hitos'!$B$87,Area_no_techada,HLOOKUP($B85,Inmueble,2,FALSE),FALSE))*(1+$S85)*(1+$T85)*(1+$U85)*(1+$V85)*(1+$W85)*(1+$X85)*(1+$Y85)*(1+$Z85),VLOOKUP('Factores e Hitos'!$B$85,Redondear_Multiplo,HLOOKUP($B85,Inmueble,2,FALSE),FALSE))</f>
        <v>412000</v>
      </c>
      <c r="AK85" s="25"/>
      <c r="AL85" s="16" t="str">
        <f t="shared" si="27"/>
        <v>Disponible</v>
      </c>
      <c r="AM85" s="16"/>
      <c r="AN85" s="518"/>
      <c r="AO85" s="25"/>
      <c r="AP85" s="26">
        <f>$AC$85</f>
        <v>343200</v>
      </c>
      <c r="AQ85" s="33">
        <f t="shared" si="28"/>
        <v>6528.4382727791517</v>
      </c>
      <c r="AR85" s="25"/>
      <c r="AS85" s="26">
        <f>+AB85/($J85+$K85*VLOOKUP('Factores e Hitos'!$B$87,Area_no_techada,HLOOKUP($B85,Inmueble,2,FALSE),FALSE))</f>
        <v>6368.651322046795</v>
      </c>
      <c r="AT85" s="26">
        <f>+AC85/($J85+$K85*VLOOKUP('Factores e Hitos'!$B$87,Area_no_techada,HLOOKUP($B85,Inmueble,2,FALSE),FALSE))</f>
        <v>6528.4382727791517</v>
      </c>
      <c r="AU85" s="26">
        <f>+AD85/($J85+$K85*VLOOKUP('Factores e Hitos'!$B$87,Area_no_techada,HLOOKUP($B85,Inmueble,2,FALSE),FALSE))</f>
        <v>6724.3675099866841</v>
      </c>
      <c r="AV85" s="26">
        <f>+AE85/($J85+$K85*VLOOKUP('Factores e Hitos'!$B$87,Area_no_techada,HLOOKUP($B85,Inmueble,2,FALSE),FALSE))</f>
        <v>6926.0034240060868</v>
      </c>
      <c r="AW85" s="26">
        <f>+AF85/($J85+$K85*VLOOKUP('Factores e Hitos'!$B$87,Area_no_techada,HLOOKUP($B85,Inmueble,2,FALSE),FALSE))</f>
        <v>7099.1059539661401</v>
      </c>
      <c r="AX85" s="26">
        <f>+AG85/($J85+$K85*VLOOKUP('Factores e Hitos'!$B$87,Area_no_techada,HLOOKUP($B85,Inmueble,2,FALSE),FALSE))</f>
        <v>7276.0129351341066</v>
      </c>
      <c r="AY85" s="26">
        <f>+AH85/($J85+$K85*VLOOKUP('Factores e Hitos'!$B$87,Area_no_techada,HLOOKUP($B85,Inmueble,2,FALSE),FALSE))</f>
        <v>7458.6265931139433</v>
      </c>
      <c r="AZ85" s="26">
        <f>+AI85/($J85+$K85*VLOOKUP('Factores e Hitos'!$B$87,Area_no_techada,HLOOKUP($B85,Inmueble,2,FALSE),FALSE))</f>
        <v>7645.0447023016932</v>
      </c>
      <c r="BA85" s="26">
        <f>+AJ85/($J85+$K85*VLOOKUP('Factores e Hitos'!$B$87,Area_no_techada,HLOOKUP($B85,Inmueble,2,FALSE),FALSE))</f>
        <v>7837.1694883013124</v>
      </c>
      <c r="BB85" s="17" t="str">
        <f>_xlfn.XLOOKUP(C85,Hoja7!J:J,Hoja7!Q:Q,"N/H",0)</f>
        <v>Disponible</v>
      </c>
      <c r="BC85" s="17" t="b">
        <f t="shared" si="29"/>
        <v>1</v>
      </c>
    </row>
    <row r="86" spans="1:55" s="17" customFormat="1">
      <c r="A86" s="17" t="s">
        <v>161</v>
      </c>
      <c r="B86" s="21" t="s">
        <v>2</v>
      </c>
      <c r="C86" s="21" t="s">
        <v>552</v>
      </c>
      <c r="D86" s="21">
        <v>1004</v>
      </c>
      <c r="E86" s="524" t="s">
        <v>24</v>
      </c>
      <c r="F86" s="426" t="s">
        <v>30</v>
      </c>
      <c r="G86" s="21" t="s">
        <v>49</v>
      </c>
      <c r="H86" s="426" t="s">
        <v>52</v>
      </c>
      <c r="I86" s="21">
        <v>10</v>
      </c>
      <c r="J86" s="298">
        <v>60.03</v>
      </c>
      <c r="K86" s="298"/>
      <c r="M86" s="24">
        <f t="shared" si="22"/>
        <v>0</v>
      </c>
      <c r="N86" s="24">
        <f t="shared" si="23"/>
        <v>-0.02</v>
      </c>
      <c r="O86" s="24">
        <f t="shared" si="24"/>
        <v>0</v>
      </c>
      <c r="P86" s="24">
        <f t="shared" si="25"/>
        <v>0</v>
      </c>
      <c r="Q86" s="24">
        <f t="shared" si="26"/>
        <v>-8.5714285714285719E-3</v>
      </c>
      <c r="R86" s="25"/>
      <c r="S86" s="24">
        <f t="shared" ref="S86:Z95" si="31">+VLOOKUP(S$5,Hitos,HLOOKUP($B86,Inmueble,2,FALSE),FALSE)</f>
        <v>2.5000000000000001E-2</v>
      </c>
      <c r="T86" s="24">
        <f t="shared" si="31"/>
        <v>0.03</v>
      </c>
      <c r="U86" s="24">
        <f t="shared" si="31"/>
        <v>0.03</v>
      </c>
      <c r="V86" s="24">
        <f t="shared" si="31"/>
        <v>2.5000000000000001E-2</v>
      </c>
      <c r="W86" s="24">
        <f t="shared" si="31"/>
        <v>2.5000000000000001E-2</v>
      </c>
      <c r="X86" s="24">
        <f t="shared" si="31"/>
        <v>2.5000000000000001E-2</v>
      </c>
      <c r="Y86" s="24">
        <f t="shared" si="31"/>
        <v>2.5000000000000001E-2</v>
      </c>
      <c r="Z86" s="24">
        <f t="shared" si="31"/>
        <v>2.5000000000000001E-2</v>
      </c>
      <c r="AA86" s="25"/>
      <c r="AB86" s="26">
        <f>MROUND(VLOOKUP('Factores e Hitos'!$B$7,Precio_Base,HLOOKUP($B86,Inmueble,2,FALSE),FALSE)*(1+$M86)*(1+$N86)*(1+$O86)*(1+$P86)*(1+$Q86)*($J86+$K86*VLOOKUP('Factores e Hitos'!$B$87,Area_no_techada,HLOOKUP($B86,Inmueble,2,FALSE),FALSE)),VLOOKUP('Factores e Hitos'!$B$85,Redondear_Multiplo,HLOOKUP($B86,Inmueble,2,FALSE),FALSE))</f>
        <v>367400</v>
      </c>
      <c r="AC86" s="26">
        <f>MROUND(VLOOKUP('Factores e Hitos'!$B$7,Precio_Base,HLOOKUP($B86,Inmueble,2,FALSE),FALSE)*(1+$M86)*(1+$N86)*(1+$O86)*(1+$P86)*(1+$Q86)*($J86+$K86*VLOOKUP('Factores e Hitos'!$B$87,Area_no_techada,HLOOKUP($B86,Inmueble,2,FALSE),FALSE))*(1+$S86),VLOOKUP('Factores e Hitos'!$B$85,Redondear_Multiplo,HLOOKUP($B86,Inmueble,2,FALSE),FALSE))</f>
        <v>376500</v>
      </c>
      <c r="AD86" s="26">
        <f>MROUND(VLOOKUP('Factores e Hitos'!$B$7,Precio_Base,HLOOKUP($B86,Inmueble,2,FALSE),FALSE)*(1+$M86)*(1+$N86)*(1+$O86)*(1+$P86)*(1+$Q86)*($J86+$K86*VLOOKUP('Factores e Hitos'!$B$87,Area_no_techada,HLOOKUP($B86,Inmueble,2,FALSE),FALSE))*(1+$S86)*(1+$T86),VLOOKUP('Factores e Hitos'!$B$85,Redondear_Multiplo,HLOOKUP($B86,Inmueble,2,FALSE),FALSE))</f>
        <v>387800</v>
      </c>
      <c r="AE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Hitos'!$B$87,Area_no_techada,HLOOKUP($B86,Inmueble,2,FALSE),FALSE))*(1+$S86)*(1+$T86)*(1+$U86),VLOOKUP('Factores e Hitos'!$B$85,Redondear_Multiplo,HLOOKUP($B86,Inmueble,2,FALSE),FALSE))</f>
        <v>399500</v>
      </c>
      <c r="AF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Hitos'!$B$87,Area_no_techada,HLOOKUP($B86,Inmueble,2,FALSE),FALSE))*(1+$S86)*(1+$T86)*(1+$U86)*(1+$V86),VLOOKUP('Factores e Hitos'!$B$85,Redondear_Multiplo,HLOOKUP($B86,Inmueble,2,FALSE),FALSE))</f>
        <v>409500</v>
      </c>
      <c r="AG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Hitos'!$B$87,Area_no_techada,HLOOKUP($B86,Inmueble,2,FALSE),FALSE))*(1+$S86)*(1+$T86)*(1+$U86)*(1+$V86)*(1+$W86),VLOOKUP('Factores e Hitos'!$B$85,Redondear_Multiplo,HLOOKUP($B86,Inmueble,2,FALSE),FALSE))</f>
        <v>419700</v>
      </c>
      <c r="AH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Hitos'!$B$87,Area_no_techada,HLOOKUP($B86,Inmueble,2,FALSE),FALSE))*(1+$S86)*(1+$T86)*(1+$U86)*(1+$V86)*(1+$W86)*(1+$X86),VLOOKUP('Factores e Hitos'!$B$85,Redondear_Multiplo,HLOOKUP($B86,Inmueble,2,FALSE),FALSE))</f>
        <v>430200</v>
      </c>
      <c r="AI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Hitos'!$B$87,Area_no_techada,HLOOKUP($B86,Inmueble,2,FALSE),FALSE))*(1+$S86)*(1+$T86)*(1+$U86)*(1+$V86)*(1+$W86)*(1+$X86)*(1+$Y86),VLOOKUP('Factores e Hitos'!$B$85,Redondear_Multiplo,HLOOKUP($B86,Inmueble,2,FALSE),FALSE))</f>
        <v>440900</v>
      </c>
      <c r="AJ86" s="26">
        <f>MROUND(VLOOKUP('Factores e Hitos'!$B$7,Precio_Base,HLOOKUP($B86,Inmueble,2,FALSE),FALSE)*(1+$M86)*(1+$N86)*(1+$O86)*(1+$P86)*(1+$Q86)*($J86+$K86*VLOOKUP('Factores e Hitos'!$B$87,Area_no_techada,HLOOKUP($B86,Inmueble,2,FALSE),FALSE))*(1+$S86)*(1+$T86)*(1+$U86)*(1+$V86)*(1+$W86)*(1+$X86)*(1+$Y86)*(1+$Z86),VLOOKUP('Factores e Hitos'!$B$85,Redondear_Multiplo,HLOOKUP($B86,Inmueble,2,FALSE),FALSE))</f>
        <v>452000</v>
      </c>
      <c r="AK86" s="25"/>
      <c r="AL86" s="16" t="str">
        <f t="shared" si="27"/>
        <v>Disponible</v>
      </c>
      <c r="AM86" s="16"/>
      <c r="AN86" s="518"/>
      <c r="AO86" s="25"/>
      <c r="AP86" s="26">
        <f>$AC$86</f>
        <v>376500</v>
      </c>
      <c r="AQ86" s="33">
        <f t="shared" si="28"/>
        <v>6271.8640679660166</v>
      </c>
      <c r="AR86" s="25"/>
      <c r="AS86" s="26">
        <f>+AB86/($J86+$K86*VLOOKUP('Factores e Hitos'!$B$87,Area_no_techada,HLOOKUP($B86,Inmueble,2,FALSE),FALSE))</f>
        <v>6120.2731967349655</v>
      </c>
      <c r="AT86" s="26">
        <f>+AC86/($J86+$K86*VLOOKUP('Factores e Hitos'!$B$87,Area_no_techada,HLOOKUP($B86,Inmueble,2,FALSE),FALSE))</f>
        <v>6271.8640679660166</v>
      </c>
      <c r="AU86" s="26">
        <f>+AD86/($J86+$K86*VLOOKUP('Factores e Hitos'!$B$87,Area_no_techada,HLOOKUP($B86,Inmueble,2,FALSE),FALSE))</f>
        <v>6460.1032816924871</v>
      </c>
      <c r="AV86" s="26">
        <f>+AE86/($J86+$K86*VLOOKUP('Factores e Hitos'!$B$87,Area_no_techada,HLOOKUP($B86,Inmueble,2,FALSE),FALSE))</f>
        <v>6655.0058304181239</v>
      </c>
      <c r="AW86" s="26">
        <f>+AF86/($J86+$K86*VLOOKUP('Factores e Hitos'!$B$87,Area_no_techada,HLOOKUP($B86,Inmueble,2,FALSE),FALSE))</f>
        <v>6821.5892053973012</v>
      </c>
      <c r="AX86" s="26">
        <f>+AG86/($J86+$K86*VLOOKUP('Factores e Hitos'!$B$87,Area_no_techada,HLOOKUP($B86,Inmueble,2,FALSE),FALSE))</f>
        <v>6991.5042478760615</v>
      </c>
      <c r="AY86" s="26">
        <f>+AH86/($J86+$K86*VLOOKUP('Factores e Hitos'!$B$87,Area_no_techada,HLOOKUP($B86,Inmueble,2,FALSE),FALSE))</f>
        <v>7166.4167916041979</v>
      </c>
      <c r="AZ86" s="26">
        <f>+AI86/($J86+$K86*VLOOKUP('Factores e Hitos'!$B$87,Area_no_techada,HLOOKUP($B86,Inmueble,2,FALSE),FALSE))</f>
        <v>7344.6610028319174</v>
      </c>
      <c r="BA86" s="26">
        <f>+AJ86/($J86+$K86*VLOOKUP('Factores e Hitos'!$B$87,Area_no_techada,HLOOKUP($B86,Inmueble,2,FALSE),FALSE))</f>
        <v>7529.5685490588039</v>
      </c>
      <c r="BB86" s="17" t="str">
        <f>_xlfn.XLOOKUP(C86,Hoja7!J:J,Hoja7!Q:Q,"N/H",0)</f>
        <v>Disponible</v>
      </c>
      <c r="BC86" s="17" t="b">
        <f t="shared" si="29"/>
        <v>1</v>
      </c>
    </row>
    <row r="87" spans="1:55" s="17" customFormat="1">
      <c r="A87" s="17" t="s">
        <v>161</v>
      </c>
      <c r="B87" s="21" t="s">
        <v>2</v>
      </c>
      <c r="C87" s="21" t="s">
        <v>553</v>
      </c>
      <c r="D87" s="21">
        <v>1005</v>
      </c>
      <c r="E87" s="524" t="s">
        <v>25</v>
      </c>
      <c r="F87" s="426" t="s">
        <v>31</v>
      </c>
      <c r="G87" s="21" t="s">
        <v>49</v>
      </c>
      <c r="H87" s="426" t="s">
        <v>53</v>
      </c>
      <c r="I87" s="21">
        <v>10</v>
      </c>
      <c r="J87" s="298">
        <v>69.319999999999993</v>
      </c>
      <c r="K87" s="298"/>
      <c r="M87" s="24">
        <f t="shared" si="22"/>
        <v>-0.01</v>
      </c>
      <c r="N87" s="24">
        <f t="shared" si="23"/>
        <v>0.02</v>
      </c>
      <c r="O87" s="24">
        <f t="shared" si="24"/>
        <v>0</v>
      </c>
      <c r="P87" s="24">
        <f t="shared" si="25"/>
        <v>0.02</v>
      </c>
      <c r="Q87" s="24">
        <f t="shared" si="26"/>
        <v>-8.5714285714285719E-3</v>
      </c>
      <c r="R87" s="25"/>
      <c r="S87" s="24">
        <f t="shared" si="31"/>
        <v>2.5000000000000001E-2</v>
      </c>
      <c r="T87" s="24">
        <f t="shared" si="31"/>
        <v>0.03</v>
      </c>
      <c r="U87" s="24">
        <f t="shared" si="31"/>
        <v>0.03</v>
      </c>
      <c r="V87" s="24">
        <f t="shared" si="31"/>
        <v>2.5000000000000001E-2</v>
      </c>
      <c r="W87" s="24">
        <f t="shared" si="31"/>
        <v>2.5000000000000001E-2</v>
      </c>
      <c r="X87" s="24">
        <f t="shared" si="31"/>
        <v>2.5000000000000001E-2</v>
      </c>
      <c r="Y87" s="24">
        <f t="shared" si="31"/>
        <v>2.5000000000000001E-2</v>
      </c>
      <c r="Z87" s="24">
        <f t="shared" si="31"/>
        <v>2.5000000000000001E-2</v>
      </c>
      <c r="AA87" s="25"/>
      <c r="AB87" s="26">
        <f>MROUND(VLOOKUP('Factores e Hitos'!$B$7,Precio_Base,HLOOKUP($B87,Inmueble,2,FALSE),FALSE)*(1+$M87)*(1+$N87)*(1+$O87)*(1+$P87)*(1+$Q87)*($J87+$K87*VLOOKUP('Factores e Hitos'!$B$87,Area_no_techada,HLOOKUP($B87,Inmueble,2,FALSE),FALSE)),VLOOKUP('Factores e Hitos'!$B$85,Redondear_Multiplo,HLOOKUP($B87,Inmueble,2,FALSE),FALSE))</f>
        <v>445900</v>
      </c>
      <c r="AC87" s="26">
        <f>MROUND(VLOOKUP('Factores e Hitos'!$B$7,Precio_Base,HLOOKUP($B87,Inmueble,2,FALSE),FALSE)*(1+$M87)*(1+$N87)*(1+$O87)*(1+$P87)*(1+$Q87)*($J87+$K87*VLOOKUP('Factores e Hitos'!$B$87,Area_no_techada,HLOOKUP($B87,Inmueble,2,FALSE),FALSE))*(1+$S87),VLOOKUP('Factores e Hitos'!$B$85,Redondear_Multiplo,HLOOKUP($B87,Inmueble,2,FALSE),FALSE))</f>
        <v>457000</v>
      </c>
      <c r="AD87" s="26">
        <f>MROUND(VLOOKUP('Factores e Hitos'!$B$7,Precio_Base,HLOOKUP($B87,Inmueble,2,FALSE),FALSE)*(1+$M87)*(1+$N87)*(1+$O87)*(1+$P87)*(1+$Q87)*($J87+$K87*VLOOKUP('Factores e Hitos'!$B$87,Area_no_techada,HLOOKUP($B87,Inmueble,2,FALSE),FALSE))*(1+$S87)*(1+$T87),VLOOKUP('Factores e Hitos'!$B$85,Redondear_Multiplo,HLOOKUP($B87,Inmueble,2,FALSE),FALSE))</f>
        <v>470700</v>
      </c>
      <c r="AE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Hitos'!$B$87,Area_no_techada,HLOOKUP($B87,Inmueble,2,FALSE),FALSE))*(1+$S87)*(1+$T87)*(1+$U87),VLOOKUP('Factores e Hitos'!$B$85,Redondear_Multiplo,HLOOKUP($B87,Inmueble,2,FALSE),FALSE))</f>
        <v>484800</v>
      </c>
      <c r="AF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Hitos'!$B$87,Area_no_techada,HLOOKUP($B87,Inmueble,2,FALSE),FALSE))*(1+$S87)*(1+$T87)*(1+$U87)*(1+$V87),VLOOKUP('Factores e Hitos'!$B$85,Redondear_Multiplo,HLOOKUP($B87,Inmueble,2,FALSE),FALSE))</f>
        <v>497000</v>
      </c>
      <c r="AG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Hitos'!$B$87,Area_no_techada,HLOOKUP($B87,Inmueble,2,FALSE),FALSE))*(1+$S87)*(1+$T87)*(1+$U87)*(1+$V87)*(1+$W87),VLOOKUP('Factores e Hitos'!$B$85,Redondear_Multiplo,HLOOKUP($B87,Inmueble,2,FALSE),FALSE))</f>
        <v>509400</v>
      </c>
      <c r="AH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Hitos'!$B$87,Area_no_techada,HLOOKUP($B87,Inmueble,2,FALSE),FALSE))*(1+$S87)*(1+$T87)*(1+$U87)*(1+$V87)*(1+$W87)*(1+$X87),VLOOKUP('Factores e Hitos'!$B$85,Redondear_Multiplo,HLOOKUP($B87,Inmueble,2,FALSE),FALSE))</f>
        <v>522100</v>
      </c>
      <c r="AI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Hitos'!$B$87,Area_no_techada,HLOOKUP($B87,Inmueble,2,FALSE),FALSE))*(1+$S87)*(1+$T87)*(1+$U87)*(1+$V87)*(1+$W87)*(1+$X87)*(1+$Y87),VLOOKUP('Factores e Hitos'!$B$85,Redondear_Multiplo,HLOOKUP($B87,Inmueble,2,FALSE),FALSE))</f>
        <v>535200</v>
      </c>
      <c r="AJ87" s="26">
        <f>MROUND(VLOOKUP('Factores e Hitos'!$B$7,Precio_Base,HLOOKUP($B87,Inmueble,2,FALSE),FALSE)*(1+$M87)*(1+$N87)*(1+$O87)*(1+$P87)*(1+$Q87)*($J87+$K87*VLOOKUP('Factores e Hitos'!$B$87,Area_no_techada,HLOOKUP($B87,Inmueble,2,FALSE),FALSE))*(1+$S87)*(1+$T87)*(1+$U87)*(1+$V87)*(1+$W87)*(1+$X87)*(1+$Y87)*(1+$Z87),VLOOKUP('Factores e Hitos'!$B$85,Redondear_Multiplo,HLOOKUP($B87,Inmueble,2,FALSE),FALSE))</f>
        <v>548500</v>
      </c>
      <c r="AK87" s="25"/>
      <c r="AL87" s="16" t="str">
        <f t="shared" si="27"/>
        <v>Disponible</v>
      </c>
      <c r="AM87" s="16"/>
      <c r="AN87" s="518"/>
      <c r="AO87" s="25"/>
      <c r="AP87" s="26">
        <f>$AC$87</f>
        <v>457000</v>
      </c>
      <c r="AQ87" s="33">
        <f t="shared" si="28"/>
        <v>6592.6139642238895</v>
      </c>
      <c r="AR87" s="25"/>
      <c r="AS87" s="26">
        <f>+AB87/($J87+$K87*VLOOKUP('Factores e Hitos'!$B$87,Area_no_techada,HLOOKUP($B87,Inmueble,2,FALSE),FALSE))</f>
        <v>6432.4870167339877</v>
      </c>
      <c r="AT87" s="26">
        <f>+AC87/($J87+$K87*VLOOKUP('Factores e Hitos'!$B$87,Area_no_techada,HLOOKUP($B87,Inmueble,2,FALSE),FALSE))</f>
        <v>6592.6139642238895</v>
      </c>
      <c r="AU87" s="26">
        <f>+AD87/($J87+$K87*VLOOKUP('Factores e Hitos'!$B$87,Area_no_techada,HLOOKUP($B87,Inmueble,2,FALSE),FALSE))</f>
        <v>6790.2481246393545</v>
      </c>
      <c r="AV87" s="26">
        <f>+AE87/($J87+$K87*VLOOKUP('Factores e Hitos'!$B$87,Area_no_techada,HLOOKUP($B87,Inmueble,2,FALSE),FALSE))</f>
        <v>6993.6526255049057</v>
      </c>
      <c r="AW87" s="26">
        <f>+AF87/($J87+$K87*VLOOKUP('Factores e Hitos'!$B$87,Area_no_techada,HLOOKUP($B87,Inmueble,2,FALSE),FALSE))</f>
        <v>7169.6480092325455</v>
      </c>
      <c r="AX87" s="26">
        <f>+AG87/($J87+$K87*VLOOKUP('Factores e Hitos'!$B$87,Area_no_techada,HLOOKUP($B87,Inmueble,2,FALSE),FALSE))</f>
        <v>7348.5285631852284</v>
      </c>
      <c r="AY87" s="26">
        <f>+AH87/($J87+$K87*VLOOKUP('Factores e Hitos'!$B$87,Area_no_techada,HLOOKUP($B87,Inmueble,2,FALSE),FALSE))</f>
        <v>7531.736872475477</v>
      </c>
      <c r="AZ87" s="26">
        <f>+AI87/($J87+$K87*VLOOKUP('Factores e Hitos'!$B$87,Area_no_techada,HLOOKUP($B87,Inmueble,2,FALSE),FALSE))</f>
        <v>7720.7155222158117</v>
      </c>
      <c r="BA87" s="26">
        <f>+AJ87/($J87+$K87*VLOOKUP('Factores e Hitos'!$B$87,Area_no_techada,HLOOKUP($B87,Inmueble,2,FALSE),FALSE))</f>
        <v>7912.5793421811895</v>
      </c>
      <c r="BB87" s="17" t="str">
        <f>_xlfn.XLOOKUP(C87,Hoja7!J:J,Hoja7!Q:Q,"N/H",0)</f>
        <v>Disponible</v>
      </c>
      <c r="BC87" s="17" t="b">
        <f t="shared" si="29"/>
        <v>1</v>
      </c>
    </row>
    <row r="88" spans="1:55" s="17" customFormat="1">
      <c r="A88" s="17" t="s">
        <v>161</v>
      </c>
      <c r="B88" s="21" t="s">
        <v>2</v>
      </c>
      <c r="C88" s="21" t="s">
        <v>554</v>
      </c>
      <c r="D88" s="21">
        <v>1006</v>
      </c>
      <c r="E88" s="426" t="s">
        <v>24</v>
      </c>
      <c r="F88" s="426" t="s">
        <v>32</v>
      </c>
      <c r="G88" s="21" t="s">
        <v>49</v>
      </c>
      <c r="H88" s="426" t="s">
        <v>53</v>
      </c>
      <c r="I88" s="21">
        <v>10</v>
      </c>
      <c r="J88" s="298">
        <v>54.03</v>
      </c>
      <c r="K88" s="298"/>
      <c r="M88" s="24">
        <f t="shared" si="22"/>
        <v>0</v>
      </c>
      <c r="N88" s="24">
        <f t="shared" si="23"/>
        <v>0</v>
      </c>
      <c r="O88" s="24">
        <f t="shared" si="24"/>
        <v>0</v>
      </c>
      <c r="P88" s="24">
        <f t="shared" si="25"/>
        <v>0.02</v>
      </c>
      <c r="Q88" s="24">
        <f t="shared" si="26"/>
        <v>-8.5714285714285719E-3</v>
      </c>
      <c r="R88" s="25"/>
      <c r="S88" s="24">
        <f t="shared" si="31"/>
        <v>2.5000000000000001E-2</v>
      </c>
      <c r="T88" s="24">
        <f t="shared" si="31"/>
        <v>0.03</v>
      </c>
      <c r="U88" s="24">
        <f t="shared" si="31"/>
        <v>0.03</v>
      </c>
      <c r="V88" s="24">
        <f t="shared" si="31"/>
        <v>2.5000000000000001E-2</v>
      </c>
      <c r="W88" s="24">
        <f t="shared" si="31"/>
        <v>2.5000000000000001E-2</v>
      </c>
      <c r="X88" s="24">
        <f t="shared" si="31"/>
        <v>2.5000000000000001E-2</v>
      </c>
      <c r="Y88" s="24">
        <f t="shared" si="31"/>
        <v>2.5000000000000001E-2</v>
      </c>
      <c r="Z88" s="24">
        <f t="shared" si="31"/>
        <v>2.5000000000000001E-2</v>
      </c>
      <c r="AA88" s="25"/>
      <c r="AB88" s="26">
        <f>MROUND(VLOOKUP('Factores e Hitos'!$B$7,Precio_Base,HLOOKUP($B88,Inmueble,2,FALSE),FALSE)*(1+$M88)*(1+$N88)*(1+$O88)*(1+$P88)*(1+$Q88)*($J88+$K88*VLOOKUP('Factores e Hitos'!$B$87,Area_no_techada,HLOOKUP($B88,Inmueble,2,FALSE),FALSE)),VLOOKUP('Factores e Hitos'!$B$85,Redondear_Multiplo,HLOOKUP($B88,Inmueble,2,FALSE),FALSE))</f>
        <v>344100</v>
      </c>
      <c r="AC88" s="26">
        <f>MROUND(VLOOKUP('Factores e Hitos'!$B$7,Precio_Base,HLOOKUP($B88,Inmueble,2,FALSE),FALSE)*(1+$M88)*(1+$N88)*(1+$O88)*(1+$P88)*(1+$Q88)*($J88+$K88*VLOOKUP('Factores e Hitos'!$B$87,Area_no_techada,HLOOKUP($B88,Inmueble,2,FALSE),FALSE))*(1+$S88),VLOOKUP('Factores e Hitos'!$B$85,Redondear_Multiplo,HLOOKUP($B88,Inmueble,2,FALSE),FALSE))</f>
        <v>352700</v>
      </c>
      <c r="AD88" s="26">
        <f>MROUND(VLOOKUP('Factores e Hitos'!$B$7,Precio_Base,HLOOKUP($B88,Inmueble,2,FALSE),FALSE)*(1+$M88)*(1+$N88)*(1+$O88)*(1+$P88)*(1+$Q88)*($J88+$K88*VLOOKUP('Factores e Hitos'!$B$87,Area_no_techada,HLOOKUP($B88,Inmueble,2,FALSE),FALSE))*(1+$S88)*(1+$T88),VLOOKUP('Factores e Hitos'!$B$85,Redondear_Multiplo,HLOOKUP($B88,Inmueble,2,FALSE),FALSE))</f>
        <v>363300</v>
      </c>
      <c r="AE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Hitos'!$B$87,Area_no_techada,HLOOKUP($B88,Inmueble,2,FALSE),FALSE))*(1+$S88)*(1+$T88)*(1+$U88),VLOOKUP('Factores e Hitos'!$B$85,Redondear_Multiplo,HLOOKUP($B88,Inmueble,2,FALSE),FALSE))</f>
        <v>374200</v>
      </c>
      <c r="AF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Hitos'!$B$87,Area_no_techada,HLOOKUP($B88,Inmueble,2,FALSE),FALSE))*(1+$S88)*(1+$T88)*(1+$U88)*(1+$V88),VLOOKUP('Factores e Hitos'!$B$85,Redondear_Multiplo,HLOOKUP($B88,Inmueble,2,FALSE),FALSE))</f>
        <v>383600</v>
      </c>
      <c r="AG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Hitos'!$B$87,Area_no_techada,HLOOKUP($B88,Inmueble,2,FALSE),FALSE))*(1+$S88)*(1+$T88)*(1+$U88)*(1+$V88)*(1+$W88),VLOOKUP('Factores e Hitos'!$B$85,Redondear_Multiplo,HLOOKUP($B88,Inmueble,2,FALSE),FALSE))</f>
        <v>393200</v>
      </c>
      <c r="AH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Hitos'!$B$87,Area_no_techada,HLOOKUP($B88,Inmueble,2,FALSE),FALSE))*(1+$S88)*(1+$T88)*(1+$U88)*(1+$V88)*(1+$W88)*(1+$X88),VLOOKUP('Factores e Hitos'!$B$85,Redondear_Multiplo,HLOOKUP($B88,Inmueble,2,FALSE),FALSE))</f>
        <v>403000</v>
      </c>
      <c r="AI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Hitos'!$B$87,Area_no_techada,HLOOKUP($B88,Inmueble,2,FALSE),FALSE))*(1+$S88)*(1+$T88)*(1+$U88)*(1+$V88)*(1+$W88)*(1+$X88)*(1+$Y88),VLOOKUP('Factores e Hitos'!$B$85,Redondear_Multiplo,HLOOKUP($B88,Inmueble,2,FALSE),FALSE))</f>
        <v>413100</v>
      </c>
      <c r="AJ88" s="26">
        <f>MROUND(VLOOKUP('Factores e Hitos'!$B$7,Precio_Base,HLOOKUP($B88,Inmueble,2,FALSE),FALSE)*(1+$M88)*(1+$N88)*(1+$O88)*(1+$P88)*(1+$Q88)*($J88+$K88*VLOOKUP('Factores e Hitos'!$B$87,Area_no_techada,HLOOKUP($B88,Inmueble,2,FALSE),FALSE))*(1+$S88)*(1+$T88)*(1+$U88)*(1+$V88)*(1+$W88)*(1+$X88)*(1+$Y88)*(1+$Z88),VLOOKUP('Factores e Hitos'!$B$85,Redondear_Multiplo,HLOOKUP($B88,Inmueble,2,FALSE),FALSE))</f>
        <v>423400</v>
      </c>
      <c r="AK88" s="25"/>
      <c r="AL88" s="566" t="str">
        <f t="shared" si="27"/>
        <v>Vendido</v>
      </c>
      <c r="AM88" s="566" t="s">
        <v>635</v>
      </c>
      <c r="AN88" s="567">
        <v>350000</v>
      </c>
      <c r="AO88" s="25" t="s">
        <v>637</v>
      </c>
      <c r="AP88" s="26">
        <f>$AN$88</f>
        <v>350000</v>
      </c>
      <c r="AQ88" s="33">
        <f t="shared" si="28"/>
        <v>6477.8826577827131</v>
      </c>
      <c r="AR88" s="25"/>
      <c r="AS88" s="26">
        <f>+AB88/($J88+$K88*VLOOKUP('Factores e Hitos'!$B$87,Area_no_techada,HLOOKUP($B88,Inmueble,2,FALSE),FALSE))</f>
        <v>6368.6840644086615</v>
      </c>
      <c r="AT88" s="26">
        <f>+AC88/($J88+$K88*VLOOKUP('Factores e Hitos'!$B$87,Area_no_techada,HLOOKUP($B88,Inmueble,2,FALSE),FALSE))</f>
        <v>6527.8548954284652</v>
      </c>
      <c r="AU88" s="26">
        <f>+AD88/($J88+$K88*VLOOKUP('Factores e Hitos'!$B$87,Area_no_techada,HLOOKUP($B88,Inmueble,2,FALSE),FALSE))</f>
        <v>6724.0421987784566</v>
      </c>
      <c r="AV88" s="26">
        <f>+AE88/($J88+$K88*VLOOKUP('Factores e Hitos'!$B$87,Area_no_techada,HLOOKUP($B88,Inmueble,2,FALSE),FALSE))</f>
        <v>6925.7819729779749</v>
      </c>
      <c r="AW88" s="26">
        <f>+AF88/($J88+$K88*VLOOKUP('Factores e Hitos'!$B$87,Area_no_techada,HLOOKUP($B88,Inmueble,2,FALSE),FALSE))</f>
        <v>7099.7593929298537</v>
      </c>
      <c r="AX88" s="26">
        <f>+AG88/($J88+$K88*VLOOKUP('Factores e Hitos'!$B$87,Area_no_techada,HLOOKUP($B88,Inmueble,2,FALSE),FALSE))</f>
        <v>7277.4384601147513</v>
      </c>
      <c r="AY88" s="26">
        <f>+AH88/($J88+$K88*VLOOKUP('Factores e Hitos'!$B$87,Area_no_techada,HLOOKUP($B88,Inmueble,2,FALSE),FALSE))</f>
        <v>7458.8191745326667</v>
      </c>
      <c r="AZ88" s="26">
        <f>+AI88/($J88+$K88*VLOOKUP('Factores e Hitos'!$B$87,Area_no_techada,HLOOKUP($B88,Inmueble,2,FALSE),FALSE))</f>
        <v>7645.7523598001108</v>
      </c>
      <c r="BA88" s="26">
        <f>+AJ88/($J88+$K88*VLOOKUP('Factores e Hitos'!$B$87,Area_no_techada,HLOOKUP($B88,Inmueble,2,FALSE),FALSE))</f>
        <v>7836.3871923005736</v>
      </c>
      <c r="BB88" s="17" t="str">
        <f>_xlfn.XLOOKUP(C88,Hoja7!J:J,Hoja7!Q:Q,"N/H",0)</f>
        <v>Disponible</v>
      </c>
      <c r="BC88" s="17" t="b">
        <f t="shared" si="29"/>
        <v>0</v>
      </c>
    </row>
    <row r="89" spans="1:55" s="17" customFormat="1">
      <c r="A89" s="17" t="s">
        <v>161</v>
      </c>
      <c r="B89" s="21" t="s">
        <v>2</v>
      </c>
      <c r="C89" s="21" t="s">
        <v>555</v>
      </c>
      <c r="D89" s="21">
        <v>1007</v>
      </c>
      <c r="E89" s="524" t="s">
        <v>23</v>
      </c>
      <c r="F89" s="426" t="s">
        <v>33</v>
      </c>
      <c r="G89" s="21" t="s">
        <v>49</v>
      </c>
      <c r="H89" s="426" t="s">
        <v>53</v>
      </c>
      <c r="I89" s="21">
        <v>10</v>
      </c>
      <c r="J89" s="298">
        <v>37.049999999999997</v>
      </c>
      <c r="K89" s="298"/>
      <c r="M89" s="24">
        <f t="shared" si="22"/>
        <v>6.2799999999999995E-2</v>
      </c>
      <c r="N89" s="24">
        <f t="shared" si="23"/>
        <v>-0.02</v>
      </c>
      <c r="O89" s="24">
        <f t="shared" si="24"/>
        <v>0</v>
      </c>
      <c r="P89" s="24">
        <f t="shared" si="25"/>
        <v>0.02</v>
      </c>
      <c r="Q89" s="24">
        <f t="shared" si="26"/>
        <v>-8.5714285714285719E-3</v>
      </c>
      <c r="R89" s="25"/>
      <c r="S89" s="24">
        <f t="shared" si="31"/>
        <v>2.5000000000000001E-2</v>
      </c>
      <c r="T89" s="24">
        <f t="shared" si="31"/>
        <v>0.03</v>
      </c>
      <c r="U89" s="24">
        <f t="shared" si="31"/>
        <v>0.03</v>
      </c>
      <c r="V89" s="24">
        <f t="shared" si="31"/>
        <v>2.5000000000000001E-2</v>
      </c>
      <c r="W89" s="24">
        <f t="shared" si="31"/>
        <v>2.5000000000000001E-2</v>
      </c>
      <c r="X89" s="24">
        <f t="shared" si="31"/>
        <v>2.5000000000000001E-2</v>
      </c>
      <c r="Y89" s="24">
        <f t="shared" si="31"/>
        <v>2.5000000000000001E-2</v>
      </c>
      <c r="Z89" s="24">
        <f t="shared" si="31"/>
        <v>2.5000000000000001E-2</v>
      </c>
      <c r="AA89" s="25"/>
      <c r="AB89" s="26">
        <f>MROUND(VLOOKUP('Factores e Hitos'!$B$7,Precio_Base,HLOOKUP($B89,Inmueble,2,FALSE),FALSE)*(1+$M89)*(1+$N89)*(1+$O89)*(1+$P89)*(1+$Q89)*($J89+$K89*VLOOKUP('Factores e Hitos'!$B$87,Area_no_techada,HLOOKUP($B89,Inmueble,2,FALSE),FALSE)),VLOOKUP('Factores e Hitos'!$B$85,Redondear_Multiplo,HLOOKUP($B89,Inmueble,2,FALSE),FALSE))</f>
        <v>245800</v>
      </c>
      <c r="AC89" s="26">
        <f>MROUND(VLOOKUP('Factores e Hitos'!$B$7,Precio_Base,HLOOKUP($B89,Inmueble,2,FALSE),FALSE)*(1+$M89)*(1+$N89)*(1+$O89)*(1+$P89)*(1+$Q89)*($J89+$K89*VLOOKUP('Factores e Hitos'!$B$87,Area_no_techada,HLOOKUP($B89,Inmueble,2,FALSE),FALSE))*(1+$S89),VLOOKUP('Factores e Hitos'!$B$85,Redondear_Multiplo,HLOOKUP($B89,Inmueble,2,FALSE),FALSE))</f>
        <v>251900</v>
      </c>
      <c r="AD89" s="26">
        <f>MROUND(VLOOKUP('Factores e Hitos'!$B$7,Precio_Base,HLOOKUP($B89,Inmueble,2,FALSE),FALSE)*(1+$M89)*(1+$N89)*(1+$O89)*(1+$P89)*(1+$Q89)*($J89+$K89*VLOOKUP('Factores e Hitos'!$B$87,Area_no_techada,HLOOKUP($B89,Inmueble,2,FALSE),FALSE))*(1+$S89)*(1+$T89),VLOOKUP('Factores e Hitos'!$B$85,Redondear_Multiplo,HLOOKUP($B89,Inmueble,2,FALSE),FALSE))</f>
        <v>259500</v>
      </c>
      <c r="AE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Hitos'!$B$87,Area_no_techada,HLOOKUP($B89,Inmueble,2,FALSE),FALSE))*(1+$S89)*(1+$T89)*(1+$U89),VLOOKUP('Factores e Hitos'!$B$85,Redondear_Multiplo,HLOOKUP($B89,Inmueble,2,FALSE),FALSE))</f>
        <v>267300</v>
      </c>
      <c r="AF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Hitos'!$B$87,Area_no_techada,HLOOKUP($B89,Inmueble,2,FALSE),FALSE))*(1+$S89)*(1+$T89)*(1+$U89)*(1+$V89),VLOOKUP('Factores e Hitos'!$B$85,Redondear_Multiplo,HLOOKUP($B89,Inmueble,2,FALSE),FALSE))</f>
        <v>274000</v>
      </c>
      <c r="AG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Hitos'!$B$87,Area_no_techada,HLOOKUP($B89,Inmueble,2,FALSE),FALSE))*(1+$S89)*(1+$T89)*(1+$U89)*(1+$V89)*(1+$W89),VLOOKUP('Factores e Hitos'!$B$85,Redondear_Multiplo,HLOOKUP($B89,Inmueble,2,FALSE),FALSE))</f>
        <v>280800</v>
      </c>
      <c r="AH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Hitos'!$B$87,Area_no_techada,HLOOKUP($B89,Inmueble,2,FALSE),FALSE))*(1+$S89)*(1+$T89)*(1+$U89)*(1+$V89)*(1+$W89)*(1+$X89),VLOOKUP('Factores e Hitos'!$B$85,Redondear_Multiplo,HLOOKUP($B89,Inmueble,2,FALSE),FALSE))</f>
        <v>287800</v>
      </c>
      <c r="AI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Hitos'!$B$87,Area_no_techada,HLOOKUP($B89,Inmueble,2,FALSE),FALSE))*(1+$S89)*(1+$T89)*(1+$U89)*(1+$V89)*(1+$W89)*(1+$X89)*(1+$Y89),VLOOKUP('Factores e Hitos'!$B$85,Redondear_Multiplo,HLOOKUP($B89,Inmueble,2,FALSE),FALSE))</f>
        <v>295000</v>
      </c>
      <c r="AJ89" s="26">
        <f>MROUND(VLOOKUP('Factores e Hitos'!$B$7,Precio_Base,HLOOKUP($B89,Inmueble,2,FALSE),FALSE)*(1+$M89)*(1+$N89)*(1+$O89)*(1+$P89)*(1+$Q89)*($J89+$K89*VLOOKUP('Factores e Hitos'!$B$87,Area_no_techada,HLOOKUP($B89,Inmueble,2,FALSE),FALSE))*(1+$S89)*(1+$T89)*(1+$U89)*(1+$V89)*(1+$W89)*(1+$X89)*(1+$Y89)*(1+$Z89),VLOOKUP('Factores e Hitos'!$B$85,Redondear_Multiplo,HLOOKUP($B89,Inmueble,2,FALSE),FALSE))</f>
        <v>302400</v>
      </c>
      <c r="AK89" s="25"/>
      <c r="AL89" s="16" t="str">
        <f t="shared" si="27"/>
        <v>Disponible</v>
      </c>
      <c r="AM89" s="16"/>
      <c r="AN89" s="518"/>
      <c r="AO89" s="25"/>
      <c r="AP89" s="26">
        <f>$AC$89</f>
        <v>251900</v>
      </c>
      <c r="AQ89" s="33">
        <f t="shared" si="28"/>
        <v>6798.9203778677465</v>
      </c>
      <c r="AR89" s="25"/>
      <c r="AS89" s="26">
        <f>+AB89/($J89+$K89*VLOOKUP('Factores e Hitos'!$B$87,Area_no_techada,HLOOKUP($B89,Inmueble,2,FALSE),FALSE))</f>
        <v>6634.2780026990558</v>
      </c>
      <c r="AT89" s="26">
        <f>+AC89/($J89+$K89*VLOOKUP('Factores e Hitos'!$B$87,Area_no_techada,HLOOKUP($B89,Inmueble,2,FALSE),FALSE))</f>
        <v>6798.9203778677465</v>
      </c>
      <c r="AU89" s="26">
        <f>+AD89/($J89+$K89*VLOOKUP('Factores e Hitos'!$B$87,Area_no_techada,HLOOKUP($B89,Inmueble,2,FALSE),FALSE))</f>
        <v>7004.0485829959516</v>
      </c>
      <c r="AV89" s="26">
        <f>+AE89/($J89+$K89*VLOOKUP('Factores e Hitos'!$B$87,Area_no_techada,HLOOKUP($B89,Inmueble,2,FALSE),FALSE))</f>
        <v>7214.5748987854258</v>
      </c>
      <c r="AW89" s="26">
        <f>+AF89/($J89+$K89*VLOOKUP('Factores e Hitos'!$B$87,Area_no_techada,HLOOKUP($B89,Inmueble,2,FALSE),FALSE))</f>
        <v>7395.4116059379221</v>
      </c>
      <c r="AX89" s="26">
        <f>+AG89/($J89+$K89*VLOOKUP('Factores e Hitos'!$B$87,Area_no_techada,HLOOKUP($B89,Inmueble,2,FALSE),FALSE))</f>
        <v>7578.9473684210534</v>
      </c>
      <c r="AY89" s="26">
        <f>+AH89/($J89+$K89*VLOOKUP('Factores e Hitos'!$B$87,Area_no_techada,HLOOKUP($B89,Inmueble,2,FALSE),FALSE))</f>
        <v>7767.8812415654529</v>
      </c>
      <c r="AZ89" s="26">
        <f>+AI89/($J89+$K89*VLOOKUP('Factores e Hitos'!$B$87,Area_no_techada,HLOOKUP($B89,Inmueble,2,FALSE),FALSE))</f>
        <v>7962.2132253711206</v>
      </c>
      <c r="BA89" s="26">
        <f>+AJ89/($J89+$K89*VLOOKUP('Factores e Hitos'!$B$87,Area_no_techada,HLOOKUP($B89,Inmueble,2,FALSE),FALSE))</f>
        <v>8161.9433198380575</v>
      </c>
      <c r="BB89" s="17" t="str">
        <f>_xlfn.XLOOKUP(C89,Hoja7!J:J,Hoja7!Q:Q,"N/H",0)</f>
        <v>Disponible</v>
      </c>
      <c r="BC89" s="17" t="b">
        <f t="shared" si="29"/>
        <v>1</v>
      </c>
    </row>
    <row r="90" spans="1:55" s="17" customFormat="1">
      <c r="A90" s="17" t="s">
        <v>161</v>
      </c>
      <c r="B90" s="21" t="s">
        <v>2</v>
      </c>
      <c r="C90" s="21" t="s">
        <v>556</v>
      </c>
      <c r="D90" s="21">
        <v>1008</v>
      </c>
      <c r="E90" s="524" t="s">
        <v>24</v>
      </c>
      <c r="F90" s="426" t="s">
        <v>34</v>
      </c>
      <c r="G90" s="21" t="s">
        <v>49</v>
      </c>
      <c r="H90" s="426" t="s">
        <v>52</v>
      </c>
      <c r="I90" s="21">
        <v>10</v>
      </c>
      <c r="J90" s="298">
        <v>55.25</v>
      </c>
      <c r="K90" s="298"/>
      <c r="M90" s="24">
        <f t="shared" si="22"/>
        <v>0</v>
      </c>
      <c r="N90" s="24">
        <f t="shared" si="23"/>
        <v>0</v>
      </c>
      <c r="O90" s="24">
        <f t="shared" si="24"/>
        <v>0</v>
      </c>
      <c r="P90" s="24">
        <f t="shared" si="25"/>
        <v>0</v>
      </c>
      <c r="Q90" s="24">
        <f t="shared" si="26"/>
        <v>-8.5714285714285719E-3</v>
      </c>
      <c r="R90" s="25"/>
      <c r="S90" s="24">
        <f t="shared" si="31"/>
        <v>2.5000000000000001E-2</v>
      </c>
      <c r="T90" s="24">
        <f t="shared" si="31"/>
        <v>0.03</v>
      </c>
      <c r="U90" s="24">
        <f t="shared" si="31"/>
        <v>0.03</v>
      </c>
      <c r="V90" s="24">
        <f t="shared" si="31"/>
        <v>2.5000000000000001E-2</v>
      </c>
      <c r="W90" s="24">
        <f t="shared" si="31"/>
        <v>2.5000000000000001E-2</v>
      </c>
      <c r="X90" s="24">
        <f t="shared" si="31"/>
        <v>2.5000000000000001E-2</v>
      </c>
      <c r="Y90" s="24">
        <f t="shared" si="31"/>
        <v>2.5000000000000001E-2</v>
      </c>
      <c r="Z90" s="24">
        <f t="shared" si="31"/>
        <v>2.5000000000000001E-2</v>
      </c>
      <c r="AA90" s="25"/>
      <c r="AB90" s="26">
        <f>MROUND(VLOOKUP('Factores e Hitos'!$B$7,Precio_Base,HLOOKUP($B90,Inmueble,2,FALSE),FALSE)*(1+$M90)*(1+$N90)*(1+$O90)*(1+$P90)*(1+$Q90)*($J90+$K90*VLOOKUP('Factores e Hitos'!$B$87,Area_no_techada,HLOOKUP($B90,Inmueble,2,FALSE),FALSE)),VLOOKUP('Factores e Hitos'!$B$85,Redondear_Multiplo,HLOOKUP($B90,Inmueble,2,FALSE),FALSE))</f>
        <v>345000</v>
      </c>
      <c r="AC90" s="26">
        <f>MROUND(VLOOKUP('Factores e Hitos'!$B$7,Precio_Base,HLOOKUP($B90,Inmueble,2,FALSE),FALSE)*(1+$M90)*(1+$N90)*(1+$O90)*(1+$P90)*(1+$Q90)*($J90+$K90*VLOOKUP('Factores e Hitos'!$B$87,Area_no_techada,HLOOKUP($B90,Inmueble,2,FALSE),FALSE))*(1+$S90),VLOOKUP('Factores e Hitos'!$B$85,Redondear_Multiplo,HLOOKUP($B90,Inmueble,2,FALSE),FALSE))</f>
        <v>353600</v>
      </c>
      <c r="AD90" s="26">
        <f>MROUND(VLOOKUP('Factores e Hitos'!$B$7,Precio_Base,HLOOKUP($B90,Inmueble,2,FALSE),FALSE)*(1+$M90)*(1+$N90)*(1+$O90)*(1+$P90)*(1+$Q90)*($J90+$K90*VLOOKUP('Factores e Hitos'!$B$87,Area_no_techada,HLOOKUP($B90,Inmueble,2,FALSE),FALSE))*(1+$S90)*(1+$T90),VLOOKUP('Factores e Hitos'!$B$85,Redondear_Multiplo,HLOOKUP($B90,Inmueble,2,FALSE),FALSE))</f>
        <v>364200</v>
      </c>
      <c r="AE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Hitos'!$B$87,Area_no_techada,HLOOKUP($B90,Inmueble,2,FALSE),FALSE))*(1+$S90)*(1+$T90)*(1+$U90),VLOOKUP('Factores e Hitos'!$B$85,Redondear_Multiplo,HLOOKUP($B90,Inmueble,2,FALSE),FALSE))</f>
        <v>375200</v>
      </c>
      <c r="AF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Hitos'!$B$87,Area_no_techada,HLOOKUP($B90,Inmueble,2,FALSE),FALSE))*(1+$S90)*(1+$T90)*(1+$U90)*(1+$V90),VLOOKUP('Factores e Hitos'!$B$85,Redondear_Multiplo,HLOOKUP($B90,Inmueble,2,FALSE),FALSE))</f>
        <v>384600</v>
      </c>
      <c r="AG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Hitos'!$B$87,Area_no_techada,HLOOKUP($B90,Inmueble,2,FALSE),FALSE))*(1+$S90)*(1+$T90)*(1+$U90)*(1+$V90)*(1+$W90),VLOOKUP('Factores e Hitos'!$B$85,Redondear_Multiplo,HLOOKUP($B90,Inmueble,2,FALSE),FALSE))</f>
        <v>394200</v>
      </c>
      <c r="AH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Hitos'!$B$87,Area_no_techada,HLOOKUP($B90,Inmueble,2,FALSE),FALSE))*(1+$S90)*(1+$T90)*(1+$U90)*(1+$V90)*(1+$W90)*(1+$X90),VLOOKUP('Factores e Hitos'!$B$85,Redondear_Multiplo,HLOOKUP($B90,Inmueble,2,FALSE),FALSE))</f>
        <v>404000</v>
      </c>
      <c r="AI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Hitos'!$B$87,Area_no_techada,HLOOKUP($B90,Inmueble,2,FALSE),FALSE))*(1+$S90)*(1+$T90)*(1+$U90)*(1+$V90)*(1+$W90)*(1+$X90)*(1+$Y90),VLOOKUP('Factores e Hitos'!$B$85,Redondear_Multiplo,HLOOKUP($B90,Inmueble,2,FALSE),FALSE))</f>
        <v>414100</v>
      </c>
      <c r="AJ90" s="26">
        <f>MROUND(VLOOKUP('Factores e Hitos'!$B$7,Precio_Base,HLOOKUP($B90,Inmueble,2,FALSE),FALSE)*(1+$M90)*(1+$N90)*(1+$O90)*(1+$P90)*(1+$Q90)*($J90+$K90*VLOOKUP('Factores e Hitos'!$B$87,Area_no_techada,HLOOKUP($B90,Inmueble,2,FALSE),FALSE))*(1+$S90)*(1+$T90)*(1+$U90)*(1+$V90)*(1+$W90)*(1+$X90)*(1+$Y90)*(1+$Z90),VLOOKUP('Factores e Hitos'!$B$85,Redondear_Multiplo,HLOOKUP($B90,Inmueble,2,FALSE),FALSE))</f>
        <v>424500</v>
      </c>
      <c r="AK90" s="25"/>
      <c r="AL90" s="16" t="str">
        <f t="shared" si="27"/>
        <v>Disponible</v>
      </c>
      <c r="AM90" s="16"/>
      <c r="AN90" s="518"/>
      <c r="AO90" s="25"/>
      <c r="AP90" s="26">
        <f>$AC$90</f>
        <v>353600</v>
      </c>
      <c r="AQ90" s="33">
        <f t="shared" si="28"/>
        <v>6400</v>
      </c>
      <c r="AR90" s="25"/>
      <c r="AS90" s="26">
        <f>+AB90/($J90+$K90*VLOOKUP('Factores e Hitos'!$B$87,Area_no_techada,HLOOKUP($B90,Inmueble,2,FALSE),FALSE))</f>
        <v>6244.3438914027147</v>
      </c>
      <c r="AT90" s="26">
        <f>+AC90/($J90+$K90*VLOOKUP('Factores e Hitos'!$B$87,Area_no_techada,HLOOKUP($B90,Inmueble,2,FALSE),FALSE))</f>
        <v>6400</v>
      </c>
      <c r="AU90" s="26">
        <f>+AD90/($J90+$K90*VLOOKUP('Factores e Hitos'!$B$87,Area_no_techada,HLOOKUP($B90,Inmueble,2,FALSE),FALSE))</f>
        <v>6591.8552036199098</v>
      </c>
      <c r="AV90" s="26">
        <f>+AE90/($J90+$K90*VLOOKUP('Factores e Hitos'!$B$87,Area_no_techada,HLOOKUP($B90,Inmueble,2,FALSE),FALSE))</f>
        <v>6790.9502262443439</v>
      </c>
      <c r="AW90" s="26">
        <f>+AF90/($J90+$K90*VLOOKUP('Factores e Hitos'!$B$87,Area_no_techada,HLOOKUP($B90,Inmueble,2,FALSE),FALSE))</f>
        <v>6961.0859728506784</v>
      </c>
      <c r="AX90" s="26">
        <f>+AG90/($J90+$K90*VLOOKUP('Factores e Hitos'!$B$87,Area_no_techada,HLOOKUP($B90,Inmueble,2,FALSE),FALSE))</f>
        <v>7134.841628959276</v>
      </c>
      <c r="AY90" s="26">
        <f>+AH90/($J90+$K90*VLOOKUP('Factores e Hitos'!$B$87,Area_no_techada,HLOOKUP($B90,Inmueble,2,FALSE),FALSE))</f>
        <v>7312.2171945701357</v>
      </c>
      <c r="AZ90" s="26">
        <f>+AI90/($J90+$K90*VLOOKUP('Factores e Hitos'!$B$87,Area_no_techada,HLOOKUP($B90,Inmueble,2,FALSE),FALSE))</f>
        <v>7495.0226244343894</v>
      </c>
      <c r="BA90" s="26">
        <f>+AJ90/($J90+$K90*VLOOKUP('Factores e Hitos'!$B$87,Area_no_techada,HLOOKUP($B90,Inmueble,2,FALSE),FALSE))</f>
        <v>7683.2579185520362</v>
      </c>
      <c r="BB90" s="17" t="str">
        <f>_xlfn.XLOOKUP(C90,Hoja7!J:J,Hoja7!Q:Q,"N/H",0)</f>
        <v>Disponible</v>
      </c>
      <c r="BC90" s="17" t="b">
        <f t="shared" si="29"/>
        <v>1</v>
      </c>
    </row>
    <row r="91" spans="1:55" s="17" customFormat="1">
      <c r="A91" s="17" t="s">
        <v>161</v>
      </c>
      <c r="B91" s="21" t="s">
        <v>2</v>
      </c>
      <c r="C91" s="21" t="s">
        <v>557</v>
      </c>
      <c r="D91" s="21">
        <v>1009</v>
      </c>
      <c r="E91" s="524" t="s">
        <v>24</v>
      </c>
      <c r="F91" s="426" t="s">
        <v>35</v>
      </c>
      <c r="G91" s="21" t="s">
        <v>49</v>
      </c>
      <c r="H91" s="426" t="s">
        <v>52</v>
      </c>
      <c r="I91" s="21">
        <v>10</v>
      </c>
      <c r="J91" s="298">
        <v>53.05</v>
      </c>
      <c r="K91" s="298"/>
      <c r="M91" s="24">
        <f t="shared" si="22"/>
        <v>0</v>
      </c>
      <c r="N91" s="24">
        <f t="shared" si="23"/>
        <v>-0.01</v>
      </c>
      <c r="O91" s="24">
        <f t="shared" si="24"/>
        <v>0</v>
      </c>
      <c r="P91" s="24">
        <f t="shared" si="25"/>
        <v>0</v>
      </c>
      <c r="Q91" s="24">
        <f t="shared" si="26"/>
        <v>-8.5714285714285719E-3</v>
      </c>
      <c r="R91" s="25"/>
      <c r="S91" s="24">
        <f t="shared" si="31"/>
        <v>2.5000000000000001E-2</v>
      </c>
      <c r="T91" s="24">
        <f t="shared" si="31"/>
        <v>0.03</v>
      </c>
      <c r="U91" s="24">
        <f t="shared" si="31"/>
        <v>0.03</v>
      </c>
      <c r="V91" s="24">
        <f t="shared" si="31"/>
        <v>2.5000000000000001E-2</v>
      </c>
      <c r="W91" s="24">
        <f t="shared" si="31"/>
        <v>2.5000000000000001E-2</v>
      </c>
      <c r="X91" s="24">
        <f t="shared" si="31"/>
        <v>2.5000000000000001E-2</v>
      </c>
      <c r="Y91" s="24">
        <f t="shared" si="31"/>
        <v>2.5000000000000001E-2</v>
      </c>
      <c r="Z91" s="24">
        <f t="shared" si="31"/>
        <v>2.5000000000000001E-2</v>
      </c>
      <c r="AA91" s="25"/>
      <c r="AB91" s="26">
        <f>MROUND(VLOOKUP('Factores e Hitos'!$B$7,Precio_Base,HLOOKUP($B91,Inmueble,2,FALSE),FALSE)*(1+$M91)*(1+$N91)*(1+$O91)*(1+$P91)*(1+$Q91)*($J91+$K91*VLOOKUP('Factores e Hitos'!$B$87,Area_no_techada,HLOOKUP($B91,Inmueble,2,FALSE),FALSE)),VLOOKUP('Factores e Hitos'!$B$85,Redondear_Multiplo,HLOOKUP($B91,Inmueble,2,FALSE),FALSE))</f>
        <v>328000</v>
      </c>
      <c r="AC91" s="26">
        <f>MROUND(VLOOKUP('Factores e Hitos'!$B$7,Precio_Base,HLOOKUP($B91,Inmueble,2,FALSE),FALSE)*(1+$M91)*(1+$N91)*(1+$O91)*(1+$P91)*(1+$Q91)*($J91+$K91*VLOOKUP('Factores e Hitos'!$B$87,Area_no_techada,HLOOKUP($B91,Inmueble,2,FALSE),FALSE))*(1+$S91),VLOOKUP('Factores e Hitos'!$B$85,Redondear_Multiplo,HLOOKUP($B91,Inmueble,2,FALSE),FALSE))</f>
        <v>336200</v>
      </c>
      <c r="AD91" s="26">
        <f>MROUND(VLOOKUP('Factores e Hitos'!$B$7,Precio_Base,HLOOKUP($B91,Inmueble,2,FALSE),FALSE)*(1+$M91)*(1+$N91)*(1+$O91)*(1+$P91)*(1+$Q91)*($J91+$K91*VLOOKUP('Factores e Hitos'!$B$87,Area_no_techada,HLOOKUP($B91,Inmueble,2,FALSE),FALSE))*(1+$S91)*(1+$T91),VLOOKUP('Factores e Hitos'!$B$85,Redondear_Multiplo,HLOOKUP($B91,Inmueble,2,FALSE),FALSE))</f>
        <v>346200</v>
      </c>
      <c r="AE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Hitos'!$B$87,Area_no_techada,HLOOKUP($B91,Inmueble,2,FALSE),FALSE))*(1+$S91)*(1+$T91)*(1+$U91),VLOOKUP('Factores e Hitos'!$B$85,Redondear_Multiplo,HLOOKUP($B91,Inmueble,2,FALSE),FALSE))</f>
        <v>356600</v>
      </c>
      <c r="AF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Hitos'!$B$87,Area_no_techada,HLOOKUP($B91,Inmueble,2,FALSE),FALSE))*(1+$S91)*(1+$T91)*(1+$U91)*(1+$V91),VLOOKUP('Factores e Hitos'!$B$85,Redondear_Multiplo,HLOOKUP($B91,Inmueble,2,FALSE),FALSE))</f>
        <v>365500</v>
      </c>
      <c r="AG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Hitos'!$B$87,Area_no_techada,HLOOKUP($B91,Inmueble,2,FALSE),FALSE))*(1+$S91)*(1+$T91)*(1+$U91)*(1+$V91)*(1+$W91),VLOOKUP('Factores e Hitos'!$B$85,Redondear_Multiplo,HLOOKUP($B91,Inmueble,2,FALSE),FALSE))</f>
        <v>374700</v>
      </c>
      <c r="AH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Hitos'!$B$87,Area_no_techada,HLOOKUP($B91,Inmueble,2,FALSE),FALSE))*(1+$S91)*(1+$T91)*(1+$U91)*(1+$V91)*(1+$W91)*(1+$X91),VLOOKUP('Factores e Hitos'!$B$85,Redondear_Multiplo,HLOOKUP($B91,Inmueble,2,FALSE),FALSE))</f>
        <v>384100</v>
      </c>
      <c r="AI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Hitos'!$B$87,Area_no_techada,HLOOKUP($B91,Inmueble,2,FALSE),FALSE))*(1+$S91)*(1+$T91)*(1+$U91)*(1+$V91)*(1+$W91)*(1+$X91)*(1+$Y91),VLOOKUP('Factores e Hitos'!$B$85,Redondear_Multiplo,HLOOKUP($B91,Inmueble,2,FALSE),FALSE))</f>
        <v>393700</v>
      </c>
      <c r="AJ91" s="26">
        <f>MROUND(VLOOKUP('Factores e Hitos'!$B$7,Precio_Base,HLOOKUP($B91,Inmueble,2,FALSE),FALSE)*(1+$M91)*(1+$N91)*(1+$O91)*(1+$P91)*(1+$Q91)*($J91+$K91*VLOOKUP('Factores e Hitos'!$B$87,Area_no_techada,HLOOKUP($B91,Inmueble,2,FALSE),FALSE))*(1+$S91)*(1+$T91)*(1+$U91)*(1+$V91)*(1+$W91)*(1+$X91)*(1+$Y91)*(1+$Z91),VLOOKUP('Factores e Hitos'!$B$85,Redondear_Multiplo,HLOOKUP($B91,Inmueble,2,FALSE),FALSE))</f>
        <v>403500</v>
      </c>
      <c r="AK91" s="25"/>
      <c r="AL91" s="16" t="str">
        <f t="shared" si="27"/>
        <v>Disponible</v>
      </c>
      <c r="AM91" s="16"/>
      <c r="AN91" s="518"/>
      <c r="AO91" s="25"/>
      <c r="AP91" s="26">
        <f>$AC$91</f>
        <v>336200</v>
      </c>
      <c r="AQ91" s="33">
        <f t="shared" si="28"/>
        <v>6337.4175306314801</v>
      </c>
      <c r="AR91" s="25"/>
      <c r="AS91" s="26">
        <f>+AB91/($J91+$K91*VLOOKUP('Factores e Hitos'!$B$87,Area_no_techada,HLOOKUP($B91,Inmueble,2,FALSE),FALSE))</f>
        <v>6182.8463713477859</v>
      </c>
      <c r="AT91" s="26">
        <f>+AC91/($J91+$K91*VLOOKUP('Factores e Hitos'!$B$87,Area_no_techada,HLOOKUP($B91,Inmueble,2,FALSE),FALSE))</f>
        <v>6337.4175306314801</v>
      </c>
      <c r="AU91" s="26">
        <f>+AD91/($J91+$K91*VLOOKUP('Factores e Hitos'!$B$87,Area_no_techada,HLOOKUP($B91,Inmueble,2,FALSE),FALSE))</f>
        <v>6525.9189443920832</v>
      </c>
      <c r="AV91" s="26">
        <f>+AE91/($J91+$K91*VLOOKUP('Factores e Hitos'!$B$87,Area_no_techada,HLOOKUP($B91,Inmueble,2,FALSE),FALSE))</f>
        <v>6721.9604147031105</v>
      </c>
      <c r="AW91" s="26">
        <f>+AF91/($J91+$K91*VLOOKUP('Factores e Hitos'!$B$87,Area_no_techada,HLOOKUP($B91,Inmueble,2,FALSE),FALSE))</f>
        <v>6889.7266729500479</v>
      </c>
      <c r="AX91" s="26">
        <f>+AG91/($J91+$K91*VLOOKUP('Factores e Hitos'!$B$87,Area_no_techada,HLOOKUP($B91,Inmueble,2,FALSE),FALSE))</f>
        <v>7063.1479736098026</v>
      </c>
      <c r="AY91" s="26">
        <f>+AH91/($J91+$K91*VLOOKUP('Factores e Hitos'!$B$87,Area_no_techada,HLOOKUP($B91,Inmueble,2,FALSE),FALSE))</f>
        <v>7240.3393025447695</v>
      </c>
      <c r="AZ91" s="26">
        <f>+AI91/($J91+$K91*VLOOKUP('Factores e Hitos'!$B$87,Area_no_techada,HLOOKUP($B91,Inmueble,2,FALSE),FALSE))</f>
        <v>7421.3006597549484</v>
      </c>
      <c r="BA91" s="26">
        <f>+AJ91/($J91+$K91*VLOOKUP('Factores e Hitos'!$B$87,Area_no_techada,HLOOKUP($B91,Inmueble,2,FALSE),FALSE))</f>
        <v>7606.0320452403394</v>
      </c>
      <c r="BB91" s="17" t="str">
        <f>_xlfn.XLOOKUP(C91,Hoja7!J:J,Hoja7!Q:Q,"N/H",0)</f>
        <v>Disponible</v>
      </c>
      <c r="BC91" s="17" t="b">
        <f t="shared" si="29"/>
        <v>1</v>
      </c>
    </row>
    <row r="92" spans="1:55" s="17" customFormat="1">
      <c r="A92" s="17" t="s">
        <v>161</v>
      </c>
      <c r="B92" s="21" t="s">
        <v>2</v>
      </c>
      <c r="C92" s="21" t="s">
        <v>558</v>
      </c>
      <c r="D92" s="21">
        <v>1101</v>
      </c>
      <c r="E92" s="426" t="s">
        <v>23</v>
      </c>
      <c r="F92" s="426" t="s">
        <v>27</v>
      </c>
      <c r="G92" s="21" t="s">
        <v>49</v>
      </c>
      <c r="H92" s="426" t="s">
        <v>52</v>
      </c>
      <c r="I92" s="21">
        <v>11</v>
      </c>
      <c r="J92" s="298">
        <v>39.93</v>
      </c>
      <c r="K92" s="298"/>
      <c r="M92" s="24">
        <f t="shared" si="22"/>
        <v>6.2799999999999995E-2</v>
      </c>
      <c r="N92" s="24">
        <f t="shared" si="23"/>
        <v>-0.02</v>
      </c>
      <c r="O92" s="24">
        <f t="shared" si="24"/>
        <v>0</v>
      </c>
      <c r="P92" s="24">
        <f t="shared" si="25"/>
        <v>0</v>
      </c>
      <c r="Q92" s="24">
        <f t="shared" si="26"/>
        <v>-1.2857142857142859E-2</v>
      </c>
      <c r="R92" s="25"/>
      <c r="S92" s="24">
        <f t="shared" si="31"/>
        <v>2.5000000000000001E-2</v>
      </c>
      <c r="T92" s="24">
        <f t="shared" si="31"/>
        <v>0.03</v>
      </c>
      <c r="U92" s="24">
        <f t="shared" si="31"/>
        <v>0.03</v>
      </c>
      <c r="V92" s="24">
        <f t="shared" si="31"/>
        <v>2.5000000000000001E-2</v>
      </c>
      <c r="W92" s="24">
        <f t="shared" si="31"/>
        <v>2.5000000000000001E-2</v>
      </c>
      <c r="X92" s="24">
        <f t="shared" si="31"/>
        <v>2.5000000000000001E-2</v>
      </c>
      <c r="Y92" s="24">
        <f t="shared" si="31"/>
        <v>2.5000000000000001E-2</v>
      </c>
      <c r="Z92" s="24">
        <f t="shared" si="31"/>
        <v>2.5000000000000001E-2</v>
      </c>
      <c r="AA92" s="25"/>
      <c r="AB92" s="26">
        <f>MROUND(VLOOKUP('Factores e Hitos'!$B$7,Precio_Base,HLOOKUP($B92,Inmueble,2,FALSE),FALSE)*(1+$M92)*(1+$N92)*(1+$O92)*(1+$P92)*(1+$Q92)*($J92+$K92*VLOOKUP('Factores e Hitos'!$B$87,Area_no_techada,HLOOKUP($B92,Inmueble,2,FALSE),FALSE)),VLOOKUP('Factores e Hitos'!$B$85,Redondear_Multiplo,HLOOKUP($B92,Inmueble,2,FALSE),FALSE))</f>
        <v>258600</v>
      </c>
      <c r="AC92" s="26">
        <f>MROUND(VLOOKUP('Factores e Hitos'!$B$7,Precio_Base,HLOOKUP($B92,Inmueble,2,FALSE),FALSE)*(1+$M92)*(1+$N92)*(1+$O92)*(1+$P92)*(1+$Q92)*($J92+$K92*VLOOKUP('Factores e Hitos'!$B$87,Area_no_techada,HLOOKUP($B92,Inmueble,2,FALSE),FALSE))*(1+$S92),VLOOKUP('Factores e Hitos'!$B$85,Redondear_Multiplo,HLOOKUP($B92,Inmueble,2,FALSE),FALSE))</f>
        <v>265000</v>
      </c>
      <c r="AD92" s="26">
        <f>MROUND(VLOOKUP('Factores e Hitos'!$B$7,Precio_Base,HLOOKUP($B92,Inmueble,2,FALSE),FALSE)*(1+$M92)*(1+$N92)*(1+$O92)*(1+$P92)*(1+$Q92)*($J92+$K92*VLOOKUP('Factores e Hitos'!$B$87,Area_no_techada,HLOOKUP($B92,Inmueble,2,FALSE),FALSE))*(1+$S92)*(1+$T92),VLOOKUP('Factores e Hitos'!$B$85,Redondear_Multiplo,HLOOKUP($B92,Inmueble,2,FALSE),FALSE))</f>
        <v>273000</v>
      </c>
      <c r="AE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Hitos'!$B$87,Area_no_techada,HLOOKUP($B92,Inmueble,2,FALSE),FALSE))*(1+$S92)*(1+$T92)*(1+$U92),VLOOKUP('Factores e Hitos'!$B$85,Redondear_Multiplo,HLOOKUP($B92,Inmueble,2,FALSE),FALSE))</f>
        <v>281200</v>
      </c>
      <c r="AF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Hitos'!$B$87,Area_no_techada,HLOOKUP($B92,Inmueble,2,FALSE),FALSE))*(1+$S92)*(1+$T92)*(1+$U92)*(1+$V92),VLOOKUP('Factores e Hitos'!$B$85,Redondear_Multiplo,HLOOKUP($B92,Inmueble,2,FALSE),FALSE))</f>
        <v>288200</v>
      </c>
      <c r="AG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Hitos'!$B$87,Area_no_techada,HLOOKUP($B92,Inmueble,2,FALSE),FALSE))*(1+$S92)*(1+$T92)*(1+$U92)*(1+$V92)*(1+$W92),VLOOKUP('Factores e Hitos'!$B$85,Redondear_Multiplo,HLOOKUP($B92,Inmueble,2,FALSE),FALSE))</f>
        <v>295400</v>
      </c>
      <c r="AH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Hitos'!$B$87,Area_no_techada,HLOOKUP($B92,Inmueble,2,FALSE),FALSE))*(1+$S92)*(1+$T92)*(1+$U92)*(1+$V92)*(1+$W92)*(1+$X92),VLOOKUP('Factores e Hitos'!$B$85,Redondear_Multiplo,HLOOKUP($B92,Inmueble,2,FALSE),FALSE))</f>
        <v>302800</v>
      </c>
      <c r="AI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Hitos'!$B$87,Area_no_techada,HLOOKUP($B92,Inmueble,2,FALSE),FALSE))*(1+$S92)*(1+$T92)*(1+$U92)*(1+$V92)*(1+$W92)*(1+$X92)*(1+$Y92),VLOOKUP('Factores e Hitos'!$B$85,Redondear_Multiplo,HLOOKUP($B92,Inmueble,2,FALSE),FALSE))</f>
        <v>310400</v>
      </c>
      <c r="AJ92" s="26">
        <f>MROUND(VLOOKUP('Factores e Hitos'!$B$7,Precio_Base,HLOOKUP($B92,Inmueble,2,FALSE),FALSE)*(1+$M92)*(1+$N92)*(1+$O92)*(1+$P92)*(1+$Q92)*($J92+$K92*VLOOKUP('Factores e Hitos'!$B$87,Area_no_techada,HLOOKUP($B92,Inmueble,2,FALSE),FALSE))*(1+$S92)*(1+$T92)*(1+$U92)*(1+$V92)*(1+$W92)*(1+$X92)*(1+$Y92)*(1+$Z92),VLOOKUP('Factores e Hitos'!$B$85,Redondear_Multiplo,HLOOKUP($B92,Inmueble,2,FALSE),FALSE))</f>
        <v>318100</v>
      </c>
      <c r="AK92" s="25"/>
      <c r="AL92" s="16" t="str">
        <f t="shared" si="27"/>
        <v>Disponible</v>
      </c>
      <c r="AM92" s="16"/>
      <c r="AN92" s="518"/>
      <c r="AO92" s="25"/>
      <c r="AP92" s="26">
        <f>$AB$92</f>
        <v>258600</v>
      </c>
      <c r="AQ92" s="33">
        <f t="shared" si="28"/>
        <v>6476.3335837716004</v>
      </c>
      <c r="AR92" s="25"/>
      <c r="AS92" s="26">
        <f>+AB92/($J92+$K92*VLOOKUP('Factores e Hitos'!$B$87,Area_no_techada,HLOOKUP($B92,Inmueble,2,FALSE),FALSE))</f>
        <v>6476.3335837716004</v>
      </c>
      <c r="AT92" s="26">
        <f>+AC92/($J92+$K92*VLOOKUP('Factores e Hitos'!$B$87,Area_no_techada,HLOOKUP($B92,Inmueble,2,FALSE),FALSE))</f>
        <v>6636.6140746306037</v>
      </c>
      <c r="AU92" s="26">
        <f>+AD92/($J92+$K92*VLOOKUP('Factores e Hitos'!$B$87,Area_no_techada,HLOOKUP($B92,Inmueble,2,FALSE),FALSE))</f>
        <v>6836.964688204358</v>
      </c>
      <c r="AV92" s="26">
        <f>+AE92/($J92+$K92*VLOOKUP('Factores e Hitos'!$B$87,Area_no_techada,HLOOKUP($B92,Inmueble,2,FALSE),FALSE))</f>
        <v>7042.3240671174553</v>
      </c>
      <c r="AW92" s="26">
        <f>+AF92/($J92+$K92*VLOOKUP('Factores e Hitos'!$B$87,Area_no_techada,HLOOKUP($B92,Inmueble,2,FALSE),FALSE))</f>
        <v>7217.6308539944903</v>
      </c>
      <c r="AX92" s="26">
        <f>+AG92/($J92+$K92*VLOOKUP('Factores e Hitos'!$B$87,Area_no_techada,HLOOKUP($B92,Inmueble,2,FALSE),FALSE))</f>
        <v>7397.9464062108691</v>
      </c>
      <c r="AY92" s="26">
        <f>+AH92/($J92+$K92*VLOOKUP('Factores e Hitos'!$B$87,Area_no_techada,HLOOKUP($B92,Inmueble,2,FALSE),FALSE))</f>
        <v>7583.2707237665918</v>
      </c>
      <c r="AZ92" s="26">
        <f>+AI92/($J92+$K92*VLOOKUP('Factores e Hitos'!$B$87,Area_no_techada,HLOOKUP($B92,Inmueble,2,FALSE),FALSE))</f>
        <v>7773.6038066616584</v>
      </c>
      <c r="BA92" s="26">
        <f>+AJ92/($J92+$K92*VLOOKUP('Factores e Hitos'!$B$87,Area_no_techada,HLOOKUP($B92,Inmueble,2,FALSE),FALSE))</f>
        <v>7966.441272226396</v>
      </c>
      <c r="BB92" s="17" t="str">
        <f>_xlfn.XLOOKUP(C92,Hoja7!J:J,Hoja7!Q:Q,"N/H",0)</f>
        <v>Vendido</v>
      </c>
      <c r="BC92" s="17" t="b">
        <f t="shared" si="29"/>
        <v>0</v>
      </c>
    </row>
    <row r="93" spans="1:55" s="17" customFormat="1">
      <c r="A93" s="17" t="s">
        <v>161</v>
      </c>
      <c r="B93" s="21" t="s">
        <v>2</v>
      </c>
      <c r="C93" s="21" t="s">
        <v>559</v>
      </c>
      <c r="D93" s="21">
        <v>1102</v>
      </c>
      <c r="E93" s="426" t="s">
        <v>24</v>
      </c>
      <c r="F93" s="426" t="s">
        <v>28</v>
      </c>
      <c r="G93" s="21" t="s">
        <v>49</v>
      </c>
      <c r="H93" s="426" t="s">
        <v>52</v>
      </c>
      <c r="I93" s="21">
        <v>11</v>
      </c>
      <c r="J93" s="298">
        <v>54.15</v>
      </c>
      <c r="K93" s="298"/>
      <c r="M93" s="24">
        <f t="shared" si="22"/>
        <v>0</v>
      </c>
      <c r="N93" s="24">
        <f t="shared" si="23"/>
        <v>0</v>
      </c>
      <c r="O93" s="24">
        <f t="shared" si="24"/>
        <v>0</v>
      </c>
      <c r="P93" s="24">
        <f t="shared" si="25"/>
        <v>0</v>
      </c>
      <c r="Q93" s="24">
        <f t="shared" si="26"/>
        <v>-1.2857142857142859E-2</v>
      </c>
      <c r="R93" s="25"/>
      <c r="S93" s="24">
        <f t="shared" si="31"/>
        <v>2.5000000000000001E-2</v>
      </c>
      <c r="T93" s="24">
        <f t="shared" si="31"/>
        <v>0.03</v>
      </c>
      <c r="U93" s="24">
        <f t="shared" si="31"/>
        <v>0.03</v>
      </c>
      <c r="V93" s="24">
        <f t="shared" si="31"/>
        <v>2.5000000000000001E-2</v>
      </c>
      <c r="W93" s="24">
        <f t="shared" si="31"/>
        <v>2.5000000000000001E-2</v>
      </c>
      <c r="X93" s="24">
        <f t="shared" si="31"/>
        <v>2.5000000000000001E-2</v>
      </c>
      <c r="Y93" s="24">
        <f t="shared" si="31"/>
        <v>2.5000000000000001E-2</v>
      </c>
      <c r="Z93" s="24">
        <f t="shared" si="31"/>
        <v>2.5000000000000001E-2</v>
      </c>
      <c r="AA93" s="25"/>
      <c r="AB93" s="26">
        <f>MROUND(VLOOKUP('Factores e Hitos'!$B$7,Precio_Base,HLOOKUP($B93,Inmueble,2,FALSE),FALSE)*(1+$M93)*(1+$N93)*(1+$O93)*(1+$P93)*(1+$Q93)*($J93+$K93*VLOOKUP('Factores e Hitos'!$B$87,Area_no_techada,HLOOKUP($B93,Inmueble,2,FALSE),FALSE)),VLOOKUP('Factores e Hitos'!$B$85,Redondear_Multiplo,HLOOKUP($B93,Inmueble,2,FALSE),FALSE))</f>
        <v>336700</v>
      </c>
      <c r="AC93" s="26">
        <f>MROUND(VLOOKUP('Factores e Hitos'!$B$7,Precio_Base,HLOOKUP($B93,Inmueble,2,FALSE),FALSE)*(1+$M93)*(1+$N93)*(1+$O93)*(1+$P93)*(1+$Q93)*($J93+$K93*VLOOKUP('Factores e Hitos'!$B$87,Area_no_techada,HLOOKUP($B93,Inmueble,2,FALSE),FALSE))*(1+$S93),VLOOKUP('Factores e Hitos'!$B$85,Redondear_Multiplo,HLOOKUP($B93,Inmueble,2,FALSE),FALSE))</f>
        <v>345100</v>
      </c>
      <c r="AD93" s="26">
        <f>MROUND(VLOOKUP('Factores e Hitos'!$B$7,Precio_Base,HLOOKUP($B93,Inmueble,2,FALSE),FALSE)*(1+$M93)*(1+$N93)*(1+$O93)*(1+$P93)*(1+$Q93)*($J93+$K93*VLOOKUP('Factores e Hitos'!$B$87,Area_no_techada,HLOOKUP($B93,Inmueble,2,FALSE),FALSE))*(1+$S93)*(1+$T93),VLOOKUP('Factores e Hitos'!$B$85,Redondear_Multiplo,HLOOKUP($B93,Inmueble,2,FALSE),FALSE))</f>
        <v>355400</v>
      </c>
      <c r="AE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Hitos'!$B$87,Area_no_techada,HLOOKUP($B93,Inmueble,2,FALSE),FALSE))*(1+$S93)*(1+$T93)*(1+$U93),VLOOKUP('Factores e Hitos'!$B$85,Redondear_Multiplo,HLOOKUP($B93,Inmueble,2,FALSE),FALSE))</f>
        <v>366100</v>
      </c>
      <c r="AF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Hitos'!$B$87,Area_no_techada,HLOOKUP($B93,Inmueble,2,FALSE),FALSE))*(1+$S93)*(1+$T93)*(1+$U93)*(1+$V93),VLOOKUP('Factores e Hitos'!$B$85,Redondear_Multiplo,HLOOKUP($B93,Inmueble,2,FALSE),FALSE))</f>
        <v>375300</v>
      </c>
      <c r="AG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Hitos'!$B$87,Area_no_techada,HLOOKUP($B93,Inmueble,2,FALSE),FALSE))*(1+$S93)*(1+$T93)*(1+$U93)*(1+$V93)*(1+$W93),VLOOKUP('Factores e Hitos'!$B$85,Redondear_Multiplo,HLOOKUP($B93,Inmueble,2,FALSE),FALSE))</f>
        <v>384600</v>
      </c>
      <c r="AH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Hitos'!$B$87,Area_no_techada,HLOOKUP($B93,Inmueble,2,FALSE),FALSE))*(1+$S93)*(1+$T93)*(1+$U93)*(1+$V93)*(1+$W93)*(1+$X93),VLOOKUP('Factores e Hitos'!$B$85,Redondear_Multiplo,HLOOKUP($B93,Inmueble,2,FALSE),FALSE))</f>
        <v>394300</v>
      </c>
      <c r="AI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Hitos'!$B$87,Area_no_techada,HLOOKUP($B93,Inmueble,2,FALSE),FALSE))*(1+$S93)*(1+$T93)*(1+$U93)*(1+$V93)*(1+$W93)*(1+$X93)*(1+$Y93),VLOOKUP('Factores e Hitos'!$B$85,Redondear_Multiplo,HLOOKUP($B93,Inmueble,2,FALSE),FALSE))</f>
        <v>404100</v>
      </c>
      <c r="AJ93" s="26">
        <f>MROUND(VLOOKUP('Factores e Hitos'!$B$7,Precio_Base,HLOOKUP($B93,Inmueble,2,FALSE),FALSE)*(1+$M93)*(1+$N93)*(1+$O93)*(1+$P93)*(1+$Q93)*($J93+$K93*VLOOKUP('Factores e Hitos'!$B$87,Area_no_techada,HLOOKUP($B93,Inmueble,2,FALSE),FALSE))*(1+$S93)*(1+$T93)*(1+$U93)*(1+$V93)*(1+$W93)*(1+$X93)*(1+$Y93)*(1+$Z93),VLOOKUP('Factores e Hitos'!$B$85,Redondear_Multiplo,HLOOKUP($B93,Inmueble,2,FALSE),FALSE))</f>
        <v>414200</v>
      </c>
      <c r="AK93" s="25"/>
      <c r="AL93" s="16" t="str">
        <f t="shared" si="27"/>
        <v>Disponible</v>
      </c>
      <c r="AM93" s="16"/>
      <c r="AN93" s="518"/>
      <c r="AO93" s="25"/>
      <c r="AP93" s="26">
        <f>$AC$93</f>
        <v>345100</v>
      </c>
      <c r="AQ93" s="33">
        <f t="shared" si="28"/>
        <v>6373.037857802401</v>
      </c>
      <c r="AR93" s="25"/>
      <c r="AS93" s="26">
        <f>+AB93/($J93+$K93*VLOOKUP('Factores e Hitos'!$B$87,Area_no_techada,HLOOKUP($B93,Inmueble,2,FALSE),FALSE))</f>
        <v>6217.9132040627883</v>
      </c>
      <c r="AT93" s="26">
        <f>+AC93/($J93+$K93*VLOOKUP('Factores e Hitos'!$B$87,Area_no_techada,HLOOKUP($B93,Inmueble,2,FALSE),FALSE))</f>
        <v>6373.037857802401</v>
      </c>
      <c r="AU93" s="26">
        <f>+AD93/($J93+$K93*VLOOKUP('Factores e Hitos'!$B$87,Area_no_techada,HLOOKUP($B93,Inmueble,2,FALSE),FALSE))</f>
        <v>6563.2502308402591</v>
      </c>
      <c r="AV93" s="26">
        <f>+AE93/($J93+$K93*VLOOKUP('Factores e Hitos'!$B$87,Area_no_techada,HLOOKUP($B93,Inmueble,2,FALSE),FALSE))</f>
        <v>6760.8494921514311</v>
      </c>
      <c r="AW93" s="26">
        <f>+AF93/($J93+$K93*VLOOKUP('Factores e Hitos'!$B$87,Area_no_techada,HLOOKUP($B93,Inmueble,2,FALSE),FALSE))</f>
        <v>6930.747922437673</v>
      </c>
      <c r="AX93" s="26">
        <f>+AG93/($J93+$K93*VLOOKUP('Factores e Hitos'!$B$87,Area_no_techada,HLOOKUP($B93,Inmueble,2,FALSE),FALSE))</f>
        <v>7102.4930747922435</v>
      </c>
      <c r="AY93" s="26">
        <f>+AH93/($J93+$K93*VLOOKUP('Factores e Hitos'!$B$87,Area_no_techada,HLOOKUP($B93,Inmueble,2,FALSE),FALSE))</f>
        <v>7281.6251154201291</v>
      </c>
      <c r="AZ93" s="26">
        <f>+AI93/($J93+$K93*VLOOKUP('Factores e Hitos'!$B$87,Area_no_techada,HLOOKUP($B93,Inmueble,2,FALSE),FALSE))</f>
        <v>7462.6038781163434</v>
      </c>
      <c r="BA93" s="26">
        <f>+AJ93/($J93+$K93*VLOOKUP('Factores e Hitos'!$B$87,Area_no_techada,HLOOKUP($B93,Inmueble,2,FALSE),FALSE))</f>
        <v>7649.1228070175439</v>
      </c>
      <c r="BB93" s="17" t="str">
        <f>_xlfn.XLOOKUP(C93,Hoja7!J:J,Hoja7!Q:Q,"N/H",0)</f>
        <v>Disponible</v>
      </c>
      <c r="BC93" s="17" t="b">
        <f t="shared" si="29"/>
        <v>1</v>
      </c>
    </row>
    <row r="94" spans="1:55" s="17" customFormat="1">
      <c r="A94" s="17" t="s">
        <v>161</v>
      </c>
      <c r="B94" s="21" t="s">
        <v>2</v>
      </c>
      <c r="C94" s="21" t="s">
        <v>560</v>
      </c>
      <c r="D94" s="21">
        <v>1103</v>
      </c>
      <c r="E94" s="426" t="s">
        <v>24</v>
      </c>
      <c r="F94" s="426" t="s">
        <v>29</v>
      </c>
      <c r="G94" s="21" t="s">
        <v>49</v>
      </c>
      <c r="H94" s="426" t="s">
        <v>52</v>
      </c>
      <c r="I94" s="21">
        <v>11</v>
      </c>
      <c r="J94" s="298">
        <v>52.57</v>
      </c>
      <c r="K94" s="298"/>
      <c r="M94" s="24">
        <f t="shared" si="22"/>
        <v>0</v>
      </c>
      <c r="N94" s="24">
        <f t="shared" si="23"/>
        <v>0.02</v>
      </c>
      <c r="O94" s="24">
        <f t="shared" si="24"/>
        <v>0</v>
      </c>
      <c r="P94" s="24">
        <f t="shared" si="25"/>
        <v>0</v>
      </c>
      <c r="Q94" s="24">
        <f t="shared" si="26"/>
        <v>-1.2857142857142859E-2</v>
      </c>
      <c r="R94" s="25"/>
      <c r="S94" s="24">
        <f t="shared" si="31"/>
        <v>2.5000000000000001E-2</v>
      </c>
      <c r="T94" s="24">
        <f t="shared" si="31"/>
        <v>0.03</v>
      </c>
      <c r="U94" s="24">
        <f t="shared" si="31"/>
        <v>0.03</v>
      </c>
      <c r="V94" s="24">
        <f t="shared" si="31"/>
        <v>2.5000000000000001E-2</v>
      </c>
      <c r="W94" s="24">
        <f t="shared" si="31"/>
        <v>2.5000000000000001E-2</v>
      </c>
      <c r="X94" s="24">
        <f t="shared" si="31"/>
        <v>2.5000000000000001E-2</v>
      </c>
      <c r="Y94" s="24">
        <f t="shared" si="31"/>
        <v>2.5000000000000001E-2</v>
      </c>
      <c r="Z94" s="24">
        <f t="shared" si="31"/>
        <v>2.5000000000000001E-2</v>
      </c>
      <c r="AA94" s="25"/>
      <c r="AB94" s="26">
        <f>MROUND(VLOOKUP('Factores e Hitos'!$B$7,Precio_Base,HLOOKUP($B94,Inmueble,2,FALSE),FALSE)*(1+$M94)*(1+$N94)*(1+$O94)*(1+$P94)*(1+$Q94)*($J94+$K94*VLOOKUP('Factores e Hitos'!$B$87,Area_no_techada,HLOOKUP($B94,Inmueble,2,FALSE),FALSE)),VLOOKUP('Factores e Hitos'!$B$85,Redondear_Multiplo,HLOOKUP($B94,Inmueble,2,FALSE),FALSE))</f>
        <v>333400</v>
      </c>
      <c r="AC94" s="26">
        <f>MROUND(VLOOKUP('Factores e Hitos'!$B$7,Precio_Base,HLOOKUP($B94,Inmueble,2,FALSE),FALSE)*(1+$M94)*(1+$N94)*(1+$O94)*(1+$P94)*(1+$Q94)*($J94+$K94*VLOOKUP('Factores e Hitos'!$B$87,Area_no_techada,HLOOKUP($B94,Inmueble,2,FALSE),FALSE))*(1+$S94),VLOOKUP('Factores e Hitos'!$B$85,Redondear_Multiplo,HLOOKUP($B94,Inmueble,2,FALSE),FALSE))</f>
        <v>341700</v>
      </c>
      <c r="AD94" s="26">
        <f>MROUND(VLOOKUP('Factores e Hitos'!$B$7,Precio_Base,HLOOKUP($B94,Inmueble,2,FALSE),FALSE)*(1+$M94)*(1+$N94)*(1+$O94)*(1+$P94)*(1+$Q94)*($J94+$K94*VLOOKUP('Factores e Hitos'!$B$87,Area_no_techada,HLOOKUP($B94,Inmueble,2,FALSE),FALSE))*(1+$S94)*(1+$T94),VLOOKUP('Factores e Hitos'!$B$85,Redondear_Multiplo,HLOOKUP($B94,Inmueble,2,FALSE),FALSE))</f>
        <v>352000</v>
      </c>
      <c r="AE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Hitos'!$B$87,Area_no_techada,HLOOKUP($B94,Inmueble,2,FALSE),FALSE))*(1+$S94)*(1+$T94)*(1+$U94),VLOOKUP('Factores e Hitos'!$B$85,Redondear_Multiplo,HLOOKUP($B94,Inmueble,2,FALSE),FALSE))</f>
        <v>362500</v>
      </c>
      <c r="AF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Hitos'!$B$87,Area_no_techada,HLOOKUP($B94,Inmueble,2,FALSE),FALSE))*(1+$S94)*(1+$T94)*(1+$U94)*(1+$V94),VLOOKUP('Factores e Hitos'!$B$85,Redondear_Multiplo,HLOOKUP($B94,Inmueble,2,FALSE),FALSE))</f>
        <v>371600</v>
      </c>
      <c r="AG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Hitos'!$B$87,Area_no_techada,HLOOKUP($B94,Inmueble,2,FALSE),FALSE))*(1+$S94)*(1+$T94)*(1+$U94)*(1+$V94)*(1+$W94),VLOOKUP('Factores e Hitos'!$B$85,Redondear_Multiplo,HLOOKUP($B94,Inmueble,2,FALSE),FALSE))</f>
        <v>380900</v>
      </c>
      <c r="AH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Hitos'!$B$87,Area_no_techada,HLOOKUP($B94,Inmueble,2,FALSE),FALSE))*(1+$S94)*(1+$T94)*(1+$U94)*(1+$V94)*(1+$W94)*(1+$X94),VLOOKUP('Factores e Hitos'!$B$85,Redondear_Multiplo,HLOOKUP($B94,Inmueble,2,FALSE),FALSE))</f>
        <v>390400</v>
      </c>
      <c r="AI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Hitos'!$B$87,Area_no_techada,HLOOKUP($B94,Inmueble,2,FALSE),FALSE))*(1+$S94)*(1+$T94)*(1+$U94)*(1+$V94)*(1+$W94)*(1+$X94)*(1+$Y94),VLOOKUP('Factores e Hitos'!$B$85,Redondear_Multiplo,HLOOKUP($B94,Inmueble,2,FALSE),FALSE))</f>
        <v>400200</v>
      </c>
      <c r="AJ94" s="26">
        <f>MROUND(VLOOKUP('Factores e Hitos'!$B$7,Precio_Base,HLOOKUP($B94,Inmueble,2,FALSE),FALSE)*(1+$M94)*(1+$N94)*(1+$O94)*(1+$P94)*(1+$Q94)*($J94+$K94*VLOOKUP('Factores e Hitos'!$B$87,Area_no_techada,HLOOKUP($B94,Inmueble,2,FALSE),FALSE))*(1+$S94)*(1+$T94)*(1+$U94)*(1+$V94)*(1+$W94)*(1+$X94)*(1+$Y94)*(1+$Z94),VLOOKUP('Factores e Hitos'!$B$85,Redondear_Multiplo,HLOOKUP($B94,Inmueble,2,FALSE),FALSE))</f>
        <v>410200</v>
      </c>
      <c r="AK94" s="25"/>
      <c r="AL94" s="16" t="str">
        <f t="shared" si="27"/>
        <v>Disponible</v>
      </c>
      <c r="AM94" s="16"/>
      <c r="AN94" s="518"/>
      <c r="AO94" s="25"/>
      <c r="AP94" s="26">
        <f>$AC$94</f>
        <v>341700</v>
      </c>
      <c r="AQ94" s="33">
        <f t="shared" si="28"/>
        <v>6499.9048887198023</v>
      </c>
      <c r="AR94" s="25"/>
      <c r="AS94" s="26">
        <f>+AB94/($J94+$K94*VLOOKUP('Factores e Hitos'!$B$87,Area_no_techada,HLOOKUP($B94,Inmueble,2,FALSE),FALSE))</f>
        <v>6342.0201635914018</v>
      </c>
      <c r="AT94" s="26">
        <f>+AC94/($J94+$K94*VLOOKUP('Factores e Hitos'!$B$87,Area_no_techada,HLOOKUP($B94,Inmueble,2,FALSE),FALSE))</f>
        <v>6499.9048887198023</v>
      </c>
      <c r="AU94" s="26">
        <f>+AD94/($J94+$K94*VLOOKUP('Factores e Hitos'!$B$87,Area_no_techada,HLOOKUP($B94,Inmueble,2,FALSE),FALSE))</f>
        <v>6695.8341259273348</v>
      </c>
      <c r="AV94" s="26">
        <f>+AE94/($J94+$K94*VLOOKUP('Factores e Hitos'!$B$87,Area_no_techada,HLOOKUP($B94,Inmueble,2,FALSE),FALSE))</f>
        <v>6895.5678143427813</v>
      </c>
      <c r="AW94" s="26">
        <f>+AF94/($J94+$K94*VLOOKUP('Factores e Hitos'!$B$87,Area_no_techada,HLOOKUP($B94,Inmueble,2,FALSE),FALSE))</f>
        <v>7068.6703443028346</v>
      </c>
      <c r="AX94" s="26">
        <f>+AG94/($J94+$K94*VLOOKUP('Factores e Hitos'!$B$87,Area_no_techada,HLOOKUP($B94,Inmueble,2,FALSE),FALSE))</f>
        <v>7245.577325470801</v>
      </c>
      <c r="AY94" s="26">
        <f>+AH94/($J94+$K94*VLOOKUP('Factores e Hitos'!$B$87,Area_no_techada,HLOOKUP($B94,Inmueble,2,FALSE),FALSE))</f>
        <v>7426.2887578466807</v>
      </c>
      <c r="AZ94" s="26">
        <f>+AI94/($J94+$K94*VLOOKUP('Factores e Hitos'!$B$87,Area_no_techada,HLOOKUP($B94,Inmueble,2,FALSE),FALSE))</f>
        <v>7612.7068670344306</v>
      </c>
      <c r="BA94" s="26">
        <f>+AJ94/($J94+$K94*VLOOKUP('Factores e Hitos'!$B$87,Area_no_techada,HLOOKUP($B94,Inmueble,2,FALSE),FALSE))</f>
        <v>7802.9294274300928</v>
      </c>
      <c r="BB94" s="17" t="str">
        <f>_xlfn.XLOOKUP(C94,Hoja7!J:J,Hoja7!Q:Q,"N/H",0)</f>
        <v>Disponible</v>
      </c>
      <c r="BC94" s="17" t="b">
        <f t="shared" si="29"/>
        <v>1</v>
      </c>
    </row>
    <row r="95" spans="1:55" s="17" customFormat="1">
      <c r="A95" s="17" t="s">
        <v>161</v>
      </c>
      <c r="B95" s="21" t="s">
        <v>2</v>
      </c>
      <c r="C95" s="21" t="s">
        <v>561</v>
      </c>
      <c r="D95" s="21">
        <v>1104</v>
      </c>
      <c r="E95" s="524" t="s">
        <v>24</v>
      </c>
      <c r="F95" s="426" t="s">
        <v>30</v>
      </c>
      <c r="G95" s="21" t="s">
        <v>49</v>
      </c>
      <c r="H95" s="426" t="s">
        <v>52</v>
      </c>
      <c r="I95" s="21">
        <v>11</v>
      </c>
      <c r="J95" s="298">
        <v>60.03</v>
      </c>
      <c r="K95" s="298"/>
      <c r="M95" s="24">
        <f t="shared" si="22"/>
        <v>0</v>
      </c>
      <c r="N95" s="24">
        <f t="shared" si="23"/>
        <v>-0.02</v>
      </c>
      <c r="O95" s="24">
        <f t="shared" si="24"/>
        <v>0</v>
      </c>
      <c r="P95" s="24">
        <f t="shared" si="25"/>
        <v>0</v>
      </c>
      <c r="Q95" s="24">
        <f t="shared" si="26"/>
        <v>-1.2857142857142859E-2</v>
      </c>
      <c r="R95" s="25"/>
      <c r="S95" s="24">
        <f t="shared" si="31"/>
        <v>2.5000000000000001E-2</v>
      </c>
      <c r="T95" s="24">
        <f t="shared" si="31"/>
        <v>0.03</v>
      </c>
      <c r="U95" s="24">
        <f t="shared" si="31"/>
        <v>0.03</v>
      </c>
      <c r="V95" s="24">
        <f t="shared" si="31"/>
        <v>2.5000000000000001E-2</v>
      </c>
      <c r="W95" s="24">
        <f t="shared" si="31"/>
        <v>2.5000000000000001E-2</v>
      </c>
      <c r="X95" s="24">
        <f t="shared" si="31"/>
        <v>2.5000000000000001E-2</v>
      </c>
      <c r="Y95" s="24">
        <f t="shared" si="31"/>
        <v>2.5000000000000001E-2</v>
      </c>
      <c r="Z95" s="24">
        <f t="shared" si="31"/>
        <v>2.5000000000000001E-2</v>
      </c>
      <c r="AA95" s="25"/>
      <c r="AB95" s="26">
        <f>MROUND(VLOOKUP('Factores e Hitos'!$B$7,Precio_Base,HLOOKUP($B95,Inmueble,2,FALSE),FALSE)*(1+$M95)*(1+$N95)*(1+$O95)*(1+$P95)*(1+$Q95)*($J95+$K95*VLOOKUP('Factores e Hitos'!$B$87,Area_no_techada,HLOOKUP($B95,Inmueble,2,FALSE),FALSE)),VLOOKUP('Factores e Hitos'!$B$85,Redondear_Multiplo,HLOOKUP($B95,Inmueble,2,FALSE),FALSE))</f>
        <v>365800</v>
      </c>
      <c r="AC95" s="26">
        <f>MROUND(VLOOKUP('Factores e Hitos'!$B$7,Precio_Base,HLOOKUP($B95,Inmueble,2,FALSE),FALSE)*(1+$M95)*(1+$N95)*(1+$O95)*(1+$P95)*(1+$Q95)*($J95+$K95*VLOOKUP('Factores e Hitos'!$B$87,Area_no_techada,HLOOKUP($B95,Inmueble,2,FALSE),FALSE))*(1+$S95),VLOOKUP('Factores e Hitos'!$B$85,Redondear_Multiplo,HLOOKUP($B95,Inmueble,2,FALSE),FALSE))</f>
        <v>374900</v>
      </c>
      <c r="AD95" s="26">
        <f>MROUND(VLOOKUP('Factores e Hitos'!$B$7,Precio_Base,HLOOKUP($B95,Inmueble,2,FALSE),FALSE)*(1+$M95)*(1+$N95)*(1+$O95)*(1+$P95)*(1+$Q95)*($J95+$K95*VLOOKUP('Factores e Hitos'!$B$87,Area_no_techada,HLOOKUP($B95,Inmueble,2,FALSE),FALSE))*(1+$S95)*(1+$T95),VLOOKUP('Factores e Hitos'!$B$85,Redondear_Multiplo,HLOOKUP($B95,Inmueble,2,FALSE),FALSE))</f>
        <v>386200</v>
      </c>
      <c r="AE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Hitos'!$B$87,Area_no_techada,HLOOKUP($B95,Inmueble,2,FALSE),FALSE))*(1+$S95)*(1+$T95)*(1+$U95),VLOOKUP('Factores e Hitos'!$B$85,Redondear_Multiplo,HLOOKUP($B95,Inmueble,2,FALSE),FALSE))</f>
        <v>397700</v>
      </c>
      <c r="AF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Hitos'!$B$87,Area_no_techada,HLOOKUP($B95,Inmueble,2,FALSE),FALSE))*(1+$S95)*(1+$T95)*(1+$U95)*(1+$V95),VLOOKUP('Factores e Hitos'!$B$85,Redondear_Multiplo,HLOOKUP($B95,Inmueble,2,FALSE),FALSE))</f>
        <v>407700</v>
      </c>
      <c r="AG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Hitos'!$B$87,Area_no_techada,HLOOKUP($B95,Inmueble,2,FALSE),FALSE))*(1+$S95)*(1+$T95)*(1+$U95)*(1+$V95)*(1+$W95),VLOOKUP('Factores e Hitos'!$B$85,Redondear_Multiplo,HLOOKUP($B95,Inmueble,2,FALSE),FALSE))</f>
        <v>417900</v>
      </c>
      <c r="AH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Hitos'!$B$87,Area_no_techada,HLOOKUP($B95,Inmueble,2,FALSE),FALSE))*(1+$S95)*(1+$T95)*(1+$U95)*(1+$V95)*(1+$W95)*(1+$X95),VLOOKUP('Factores e Hitos'!$B$85,Redondear_Multiplo,HLOOKUP($B95,Inmueble,2,FALSE),FALSE))</f>
        <v>428300</v>
      </c>
      <c r="AI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Hitos'!$B$87,Area_no_techada,HLOOKUP($B95,Inmueble,2,FALSE),FALSE))*(1+$S95)*(1+$T95)*(1+$U95)*(1+$V95)*(1+$W95)*(1+$X95)*(1+$Y95),VLOOKUP('Factores e Hitos'!$B$85,Redondear_Multiplo,HLOOKUP($B95,Inmueble,2,FALSE),FALSE))</f>
        <v>439000</v>
      </c>
      <c r="AJ95" s="26">
        <f>MROUND(VLOOKUP('Factores e Hitos'!$B$7,Precio_Base,HLOOKUP($B95,Inmueble,2,FALSE),FALSE)*(1+$M95)*(1+$N95)*(1+$O95)*(1+$P95)*(1+$Q95)*($J95+$K95*VLOOKUP('Factores e Hitos'!$B$87,Area_no_techada,HLOOKUP($B95,Inmueble,2,FALSE),FALSE))*(1+$S95)*(1+$T95)*(1+$U95)*(1+$V95)*(1+$W95)*(1+$X95)*(1+$Y95)*(1+$Z95),VLOOKUP('Factores e Hitos'!$B$85,Redondear_Multiplo,HLOOKUP($B95,Inmueble,2,FALSE),FALSE))</f>
        <v>450000</v>
      </c>
      <c r="AK95" s="25"/>
      <c r="AL95" s="16" t="str">
        <f t="shared" si="27"/>
        <v>Disponible</v>
      </c>
      <c r="AM95" s="16"/>
      <c r="AN95" s="518"/>
      <c r="AO95" s="25"/>
      <c r="AP95" s="26">
        <f>$AC$95</f>
        <v>374900</v>
      </c>
      <c r="AQ95" s="33">
        <f t="shared" si="28"/>
        <v>6245.2107279693482</v>
      </c>
      <c r="AR95" s="25"/>
      <c r="AS95" s="26">
        <f>+AB95/($J95+$K95*VLOOKUP('Factores e Hitos'!$B$87,Area_no_techada,HLOOKUP($B95,Inmueble,2,FALSE),FALSE))</f>
        <v>6093.6198567382971</v>
      </c>
      <c r="AT95" s="26">
        <f>+AC95/($J95+$K95*VLOOKUP('Factores e Hitos'!$B$87,Area_no_techada,HLOOKUP($B95,Inmueble,2,FALSE),FALSE))</f>
        <v>6245.2107279693482</v>
      </c>
      <c r="AU95" s="26">
        <f>+AD95/($J95+$K95*VLOOKUP('Factores e Hitos'!$B$87,Area_no_techada,HLOOKUP($B95,Inmueble,2,FALSE),FALSE))</f>
        <v>6433.4499416958188</v>
      </c>
      <c r="AV95" s="26">
        <f>+AE95/($J95+$K95*VLOOKUP('Factores e Hitos'!$B$87,Area_no_techada,HLOOKUP($B95,Inmueble,2,FALSE),FALSE))</f>
        <v>6625.0208229218724</v>
      </c>
      <c r="AW95" s="26">
        <f>+AF95/($J95+$K95*VLOOKUP('Factores e Hitos'!$B$87,Area_no_techada,HLOOKUP($B95,Inmueble,2,FALSE),FALSE))</f>
        <v>6791.6041979010497</v>
      </c>
      <c r="AX95" s="26">
        <f>+AG95/($J95+$K95*VLOOKUP('Factores e Hitos'!$B$87,Area_no_techada,HLOOKUP($B95,Inmueble,2,FALSE),FALSE))</f>
        <v>6961.5192403798101</v>
      </c>
      <c r="AY95" s="26">
        <f>+AH95/($J95+$K95*VLOOKUP('Factores e Hitos'!$B$87,Area_no_techada,HLOOKUP($B95,Inmueble,2,FALSE),FALSE))</f>
        <v>7134.7659503581544</v>
      </c>
      <c r="AZ95" s="26">
        <f>+AI95/($J95+$K95*VLOOKUP('Factores e Hitos'!$B$87,Area_no_techada,HLOOKUP($B95,Inmueble,2,FALSE),FALSE))</f>
        <v>7313.0101615858739</v>
      </c>
      <c r="BA95" s="26">
        <f>+AJ95/($J95+$K95*VLOOKUP('Factores e Hitos'!$B$87,Area_no_techada,HLOOKUP($B95,Inmueble,2,FALSE),FALSE))</f>
        <v>7496.2518740629685</v>
      </c>
      <c r="BB95" s="17" t="str">
        <f>_xlfn.XLOOKUP(C95,Hoja7!J:J,Hoja7!Q:Q,"N/H",0)</f>
        <v>Disponible</v>
      </c>
      <c r="BC95" s="17" t="b">
        <f t="shared" si="29"/>
        <v>1</v>
      </c>
    </row>
    <row r="96" spans="1:55" s="17" customFormat="1">
      <c r="A96" s="17" t="s">
        <v>161</v>
      </c>
      <c r="B96" s="21" t="s">
        <v>2</v>
      </c>
      <c r="C96" s="21" t="s">
        <v>562</v>
      </c>
      <c r="D96" s="21">
        <v>1105</v>
      </c>
      <c r="E96" s="524" t="s">
        <v>25</v>
      </c>
      <c r="F96" s="426" t="s">
        <v>31</v>
      </c>
      <c r="G96" s="21" t="s">
        <v>49</v>
      </c>
      <c r="H96" s="426" t="s">
        <v>53</v>
      </c>
      <c r="I96" s="21">
        <v>11</v>
      </c>
      <c r="J96" s="298">
        <v>69.319999999999993</v>
      </c>
      <c r="K96" s="298"/>
      <c r="M96" s="24">
        <f t="shared" si="22"/>
        <v>-0.01</v>
      </c>
      <c r="N96" s="24">
        <f t="shared" si="23"/>
        <v>0.02</v>
      </c>
      <c r="O96" s="24">
        <f t="shared" si="24"/>
        <v>0</v>
      </c>
      <c r="P96" s="24">
        <f t="shared" si="25"/>
        <v>0.02</v>
      </c>
      <c r="Q96" s="24">
        <f t="shared" si="26"/>
        <v>-1.2857142857142859E-2</v>
      </c>
      <c r="R96" s="25"/>
      <c r="S96" s="24">
        <f t="shared" ref="S96:Z105" si="32">+VLOOKUP(S$5,Hitos,HLOOKUP($B96,Inmueble,2,FALSE),FALSE)</f>
        <v>2.5000000000000001E-2</v>
      </c>
      <c r="T96" s="24">
        <f t="shared" si="32"/>
        <v>0.03</v>
      </c>
      <c r="U96" s="24">
        <f t="shared" si="32"/>
        <v>0.03</v>
      </c>
      <c r="V96" s="24">
        <f t="shared" si="32"/>
        <v>2.5000000000000001E-2</v>
      </c>
      <c r="W96" s="24">
        <f t="shared" si="32"/>
        <v>2.5000000000000001E-2</v>
      </c>
      <c r="X96" s="24">
        <f t="shared" si="32"/>
        <v>2.5000000000000001E-2</v>
      </c>
      <c r="Y96" s="24">
        <f t="shared" si="32"/>
        <v>2.5000000000000001E-2</v>
      </c>
      <c r="Z96" s="24">
        <f t="shared" si="32"/>
        <v>2.5000000000000001E-2</v>
      </c>
      <c r="AA96" s="25"/>
      <c r="AB96" s="26">
        <f>MROUND(VLOOKUP('Factores e Hitos'!$B$7,Precio_Base,HLOOKUP($B96,Inmueble,2,FALSE),FALSE)*(1+$M96)*(1+$N96)*(1+$O96)*(1+$P96)*(1+$Q96)*($J96+$K96*VLOOKUP('Factores e Hitos'!$B$87,Area_no_techada,HLOOKUP($B96,Inmueble,2,FALSE),FALSE)),VLOOKUP('Factores e Hitos'!$B$85,Redondear_Multiplo,HLOOKUP($B96,Inmueble,2,FALSE),FALSE))</f>
        <v>443900</v>
      </c>
      <c r="AC96" s="26">
        <f>MROUND(VLOOKUP('Factores e Hitos'!$B$7,Precio_Base,HLOOKUP($B96,Inmueble,2,FALSE),FALSE)*(1+$M96)*(1+$N96)*(1+$O96)*(1+$P96)*(1+$Q96)*($J96+$K96*VLOOKUP('Factores e Hitos'!$B$87,Area_no_techada,HLOOKUP($B96,Inmueble,2,FALSE),FALSE))*(1+$S96),VLOOKUP('Factores e Hitos'!$B$85,Redondear_Multiplo,HLOOKUP($B96,Inmueble,2,FALSE),FALSE))</f>
        <v>455000</v>
      </c>
      <c r="AD96" s="26">
        <f>MROUND(VLOOKUP('Factores e Hitos'!$B$7,Precio_Base,HLOOKUP($B96,Inmueble,2,FALSE),FALSE)*(1+$M96)*(1+$N96)*(1+$O96)*(1+$P96)*(1+$Q96)*($J96+$K96*VLOOKUP('Factores e Hitos'!$B$87,Area_no_techada,HLOOKUP($B96,Inmueble,2,FALSE),FALSE))*(1+$S96)*(1+$T96),VLOOKUP('Factores e Hitos'!$B$85,Redondear_Multiplo,HLOOKUP($B96,Inmueble,2,FALSE),FALSE))</f>
        <v>468700</v>
      </c>
      <c r="AE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Hitos'!$B$87,Area_no_techada,HLOOKUP($B96,Inmueble,2,FALSE),FALSE))*(1+$S96)*(1+$T96)*(1+$U96),VLOOKUP('Factores e Hitos'!$B$85,Redondear_Multiplo,HLOOKUP($B96,Inmueble,2,FALSE),FALSE))</f>
        <v>482700</v>
      </c>
      <c r="AF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Hitos'!$B$87,Area_no_techada,HLOOKUP($B96,Inmueble,2,FALSE),FALSE))*(1+$S96)*(1+$T96)*(1+$U96)*(1+$V96),VLOOKUP('Factores e Hitos'!$B$85,Redondear_Multiplo,HLOOKUP($B96,Inmueble,2,FALSE),FALSE))</f>
        <v>494800</v>
      </c>
      <c r="AG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Hitos'!$B$87,Area_no_techada,HLOOKUP($B96,Inmueble,2,FALSE),FALSE))*(1+$S96)*(1+$T96)*(1+$U96)*(1+$V96)*(1+$W96),VLOOKUP('Factores e Hitos'!$B$85,Redondear_Multiplo,HLOOKUP($B96,Inmueble,2,FALSE),FALSE))</f>
        <v>507200</v>
      </c>
      <c r="AH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Hitos'!$B$87,Area_no_techada,HLOOKUP($B96,Inmueble,2,FALSE),FALSE))*(1+$S96)*(1+$T96)*(1+$U96)*(1+$V96)*(1+$W96)*(1+$X96),VLOOKUP('Factores e Hitos'!$B$85,Redondear_Multiplo,HLOOKUP($B96,Inmueble,2,FALSE),FALSE))</f>
        <v>519900</v>
      </c>
      <c r="AI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Hitos'!$B$87,Area_no_techada,HLOOKUP($B96,Inmueble,2,FALSE),FALSE))*(1+$S96)*(1+$T96)*(1+$U96)*(1+$V96)*(1+$W96)*(1+$X96)*(1+$Y96),VLOOKUP('Factores e Hitos'!$B$85,Redondear_Multiplo,HLOOKUP($B96,Inmueble,2,FALSE),FALSE))</f>
        <v>532900</v>
      </c>
      <c r="AJ96" s="26">
        <f>MROUND(VLOOKUP('Factores e Hitos'!$B$7,Precio_Base,HLOOKUP($B96,Inmueble,2,FALSE),FALSE)*(1+$M96)*(1+$N96)*(1+$O96)*(1+$P96)*(1+$Q96)*($J96+$K96*VLOOKUP('Factores e Hitos'!$B$87,Area_no_techada,HLOOKUP($B96,Inmueble,2,FALSE),FALSE))*(1+$S96)*(1+$T96)*(1+$U96)*(1+$V96)*(1+$W96)*(1+$X96)*(1+$Y96)*(1+$Z96),VLOOKUP('Factores e Hitos'!$B$85,Redondear_Multiplo,HLOOKUP($B96,Inmueble,2,FALSE),FALSE))</f>
        <v>546200</v>
      </c>
      <c r="AK96" s="25"/>
      <c r="AL96" s="16" t="str">
        <f t="shared" si="27"/>
        <v>Disponible</v>
      </c>
      <c r="AM96" s="16"/>
      <c r="AN96" s="518"/>
      <c r="AO96" s="25"/>
      <c r="AP96" s="26">
        <f>$AC$96</f>
        <v>455000</v>
      </c>
      <c r="AQ96" s="33">
        <f t="shared" si="28"/>
        <v>6563.7622619734575</v>
      </c>
      <c r="AR96" s="25"/>
      <c r="AS96" s="26">
        <f>+AB96/($J96+$K96*VLOOKUP('Factores e Hitos'!$B$87,Area_no_techada,HLOOKUP($B96,Inmueble,2,FALSE),FALSE))</f>
        <v>6403.6353144835548</v>
      </c>
      <c r="AT96" s="26">
        <f>+AC96/($J96+$K96*VLOOKUP('Factores e Hitos'!$B$87,Area_no_techada,HLOOKUP($B96,Inmueble,2,FALSE),FALSE))</f>
        <v>6563.7622619734575</v>
      </c>
      <c r="AU96" s="26">
        <f>+AD96/($J96+$K96*VLOOKUP('Factores e Hitos'!$B$87,Area_no_techada,HLOOKUP($B96,Inmueble,2,FALSE),FALSE))</f>
        <v>6761.3964223889216</v>
      </c>
      <c r="AV96" s="26">
        <f>+AE96/($J96+$K96*VLOOKUP('Factores e Hitos'!$B$87,Area_no_techada,HLOOKUP($B96,Inmueble,2,FALSE),FALSE))</f>
        <v>6963.3583381419512</v>
      </c>
      <c r="AW96" s="26">
        <f>+AF96/($J96+$K96*VLOOKUP('Factores e Hitos'!$B$87,Area_no_techada,HLOOKUP($B96,Inmueble,2,FALSE),FALSE))</f>
        <v>7137.9111367570695</v>
      </c>
      <c r="AX96" s="26">
        <f>+AG96/($J96+$K96*VLOOKUP('Factores e Hitos'!$B$87,Area_no_techada,HLOOKUP($B96,Inmueble,2,FALSE),FALSE))</f>
        <v>7316.7916907097524</v>
      </c>
      <c r="AY96" s="26">
        <f>+AH96/($J96+$K96*VLOOKUP('Factores e Hitos'!$B$87,Area_no_techada,HLOOKUP($B96,Inmueble,2,FALSE),FALSE))</f>
        <v>7500.0000000000009</v>
      </c>
      <c r="AZ96" s="26">
        <f>+AI96/($J96+$K96*VLOOKUP('Factores e Hitos'!$B$87,Area_no_techada,HLOOKUP($B96,Inmueble,2,FALSE),FALSE))</f>
        <v>7687.5360646278141</v>
      </c>
      <c r="BA96" s="26">
        <f>+AJ96/($J96+$K96*VLOOKUP('Factores e Hitos'!$B$87,Area_no_techada,HLOOKUP($B96,Inmueble,2,FALSE),FALSE))</f>
        <v>7879.3998845931919</v>
      </c>
      <c r="BB96" s="17" t="str">
        <f>_xlfn.XLOOKUP(C96,Hoja7!J:J,Hoja7!Q:Q,"N/H",0)</f>
        <v>Disponible</v>
      </c>
      <c r="BC96" s="17" t="b">
        <f t="shared" si="29"/>
        <v>1</v>
      </c>
    </row>
    <row r="97" spans="1:55" s="17" customFormat="1">
      <c r="A97" s="17" t="s">
        <v>161</v>
      </c>
      <c r="B97" s="21" t="s">
        <v>2</v>
      </c>
      <c r="C97" s="21" t="s">
        <v>563</v>
      </c>
      <c r="D97" s="21">
        <v>1106</v>
      </c>
      <c r="E97" s="426" t="s">
        <v>24</v>
      </c>
      <c r="F97" s="426" t="s">
        <v>32</v>
      </c>
      <c r="G97" s="21" t="s">
        <v>49</v>
      </c>
      <c r="H97" s="426" t="s">
        <v>53</v>
      </c>
      <c r="I97" s="21">
        <v>11</v>
      </c>
      <c r="J97" s="298">
        <v>54.03</v>
      </c>
      <c r="K97" s="298"/>
      <c r="M97" s="24">
        <f t="shared" si="22"/>
        <v>0</v>
      </c>
      <c r="N97" s="24">
        <f t="shared" si="23"/>
        <v>0</v>
      </c>
      <c r="O97" s="24">
        <f t="shared" si="24"/>
        <v>0</v>
      </c>
      <c r="P97" s="24">
        <f t="shared" si="25"/>
        <v>0.02</v>
      </c>
      <c r="Q97" s="24">
        <f t="shared" si="26"/>
        <v>-1.2857142857142859E-2</v>
      </c>
      <c r="R97" s="25"/>
      <c r="S97" s="24">
        <f t="shared" si="32"/>
        <v>2.5000000000000001E-2</v>
      </c>
      <c r="T97" s="24">
        <f t="shared" si="32"/>
        <v>0.03</v>
      </c>
      <c r="U97" s="24">
        <f t="shared" si="32"/>
        <v>0.03</v>
      </c>
      <c r="V97" s="24">
        <f t="shared" si="32"/>
        <v>2.5000000000000001E-2</v>
      </c>
      <c r="W97" s="24">
        <f t="shared" si="32"/>
        <v>2.5000000000000001E-2</v>
      </c>
      <c r="X97" s="24">
        <f t="shared" si="32"/>
        <v>2.5000000000000001E-2</v>
      </c>
      <c r="Y97" s="24">
        <f t="shared" si="32"/>
        <v>2.5000000000000001E-2</v>
      </c>
      <c r="Z97" s="24">
        <f t="shared" si="32"/>
        <v>2.5000000000000001E-2</v>
      </c>
      <c r="AA97" s="25"/>
      <c r="AB97" s="26">
        <f>MROUND(VLOOKUP('Factores e Hitos'!$B$7,Precio_Base,HLOOKUP($B97,Inmueble,2,FALSE),FALSE)*(1+$M97)*(1+$N97)*(1+$O97)*(1+$P97)*(1+$Q97)*($J97+$K97*VLOOKUP('Factores e Hitos'!$B$87,Area_no_techada,HLOOKUP($B97,Inmueble,2,FALSE),FALSE)),VLOOKUP('Factores e Hitos'!$B$85,Redondear_Multiplo,HLOOKUP($B97,Inmueble,2,FALSE),FALSE))</f>
        <v>342700</v>
      </c>
      <c r="AC97" s="26">
        <f>MROUND(VLOOKUP('Factores e Hitos'!$B$7,Precio_Base,HLOOKUP($B97,Inmueble,2,FALSE),FALSE)*(1+$M97)*(1+$N97)*(1+$O97)*(1+$P97)*(1+$Q97)*($J97+$K97*VLOOKUP('Factores e Hitos'!$B$87,Area_no_techada,HLOOKUP($B97,Inmueble,2,FALSE),FALSE))*(1+$S97),VLOOKUP('Factores e Hitos'!$B$85,Redondear_Multiplo,HLOOKUP($B97,Inmueble,2,FALSE),FALSE))</f>
        <v>351200</v>
      </c>
      <c r="AD97" s="26">
        <f>MROUND(VLOOKUP('Factores e Hitos'!$B$7,Precio_Base,HLOOKUP($B97,Inmueble,2,FALSE),FALSE)*(1+$M97)*(1+$N97)*(1+$O97)*(1+$P97)*(1+$Q97)*($J97+$K97*VLOOKUP('Factores e Hitos'!$B$87,Area_no_techada,HLOOKUP($B97,Inmueble,2,FALSE),FALSE))*(1+$S97)*(1+$T97),VLOOKUP('Factores e Hitos'!$B$85,Redondear_Multiplo,HLOOKUP($B97,Inmueble,2,FALSE),FALSE))</f>
        <v>361800</v>
      </c>
      <c r="AE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Hitos'!$B$87,Area_no_techada,HLOOKUP($B97,Inmueble,2,FALSE),FALSE))*(1+$S97)*(1+$T97)*(1+$U97),VLOOKUP('Factores e Hitos'!$B$85,Redondear_Multiplo,HLOOKUP($B97,Inmueble,2,FALSE),FALSE))</f>
        <v>372600</v>
      </c>
      <c r="AF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Hitos'!$B$87,Area_no_techada,HLOOKUP($B97,Inmueble,2,FALSE),FALSE))*(1+$S97)*(1+$T97)*(1+$U97)*(1+$V97),VLOOKUP('Factores e Hitos'!$B$85,Redondear_Multiplo,HLOOKUP($B97,Inmueble,2,FALSE),FALSE))</f>
        <v>381900</v>
      </c>
      <c r="AG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Hitos'!$B$87,Area_no_techada,HLOOKUP($B97,Inmueble,2,FALSE),FALSE))*(1+$S97)*(1+$T97)*(1+$U97)*(1+$V97)*(1+$W97),VLOOKUP('Factores e Hitos'!$B$85,Redondear_Multiplo,HLOOKUP($B97,Inmueble,2,FALSE),FALSE))</f>
        <v>391500</v>
      </c>
      <c r="AH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Hitos'!$B$87,Area_no_techada,HLOOKUP($B97,Inmueble,2,FALSE),FALSE))*(1+$S97)*(1+$T97)*(1+$U97)*(1+$V97)*(1+$W97)*(1+$X97),VLOOKUP('Factores e Hitos'!$B$85,Redondear_Multiplo,HLOOKUP($B97,Inmueble,2,FALSE),FALSE))</f>
        <v>401300</v>
      </c>
      <c r="AI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Hitos'!$B$87,Area_no_techada,HLOOKUP($B97,Inmueble,2,FALSE),FALSE))*(1+$S97)*(1+$T97)*(1+$U97)*(1+$V97)*(1+$W97)*(1+$X97)*(1+$Y97),VLOOKUP('Factores e Hitos'!$B$85,Redondear_Multiplo,HLOOKUP($B97,Inmueble,2,FALSE),FALSE))</f>
        <v>411300</v>
      </c>
      <c r="AJ97" s="26">
        <f>MROUND(VLOOKUP('Factores e Hitos'!$B$7,Precio_Base,HLOOKUP($B97,Inmueble,2,FALSE),FALSE)*(1+$M97)*(1+$N97)*(1+$O97)*(1+$P97)*(1+$Q97)*($J97+$K97*VLOOKUP('Factores e Hitos'!$B$87,Area_no_techada,HLOOKUP($B97,Inmueble,2,FALSE),FALSE))*(1+$S97)*(1+$T97)*(1+$U97)*(1+$V97)*(1+$W97)*(1+$X97)*(1+$Y97)*(1+$Z97),VLOOKUP('Factores e Hitos'!$B$85,Redondear_Multiplo,HLOOKUP($B97,Inmueble,2,FALSE),FALSE))</f>
        <v>421600</v>
      </c>
      <c r="AK97" s="25"/>
      <c r="AL97" s="16" t="str">
        <f t="shared" si="27"/>
        <v>Disponible</v>
      </c>
      <c r="AM97" s="16"/>
      <c r="AN97" s="518"/>
      <c r="AO97" s="25"/>
      <c r="AP97" s="26">
        <f>$AG$97</f>
        <v>391500</v>
      </c>
      <c r="AQ97" s="33">
        <f t="shared" si="28"/>
        <v>7245.9744586340921</v>
      </c>
      <c r="AR97" s="25"/>
      <c r="AS97" s="26">
        <f>+AB97/($J97+$K97*VLOOKUP('Factores e Hitos'!$B$87,Area_no_techada,HLOOKUP($B97,Inmueble,2,FALSE),FALSE))</f>
        <v>6342.772533777531</v>
      </c>
      <c r="AT97" s="26">
        <f>+AC97/($J97+$K97*VLOOKUP('Factores e Hitos'!$B$87,Area_no_techada,HLOOKUP($B97,Inmueble,2,FALSE),FALSE))</f>
        <v>6500.0925411808257</v>
      </c>
      <c r="AU97" s="26">
        <f>+AD97/($J97+$K97*VLOOKUP('Factores e Hitos'!$B$87,Area_no_techada,HLOOKUP($B97,Inmueble,2,FALSE),FALSE))</f>
        <v>6696.2798445308163</v>
      </c>
      <c r="AV97" s="26">
        <f>+AE97/($J97+$K97*VLOOKUP('Factores e Hitos'!$B$87,Area_no_techada,HLOOKUP($B97,Inmueble,2,FALSE),FALSE))</f>
        <v>6896.1687951138256</v>
      </c>
      <c r="AW97" s="26">
        <f>+AF97/($J97+$K97*VLOOKUP('Factores e Hitos'!$B$87,Area_no_techada,HLOOKUP($B97,Inmueble,2,FALSE),FALSE))</f>
        <v>7068.2953914491945</v>
      </c>
      <c r="AX97" s="26">
        <f>+AG97/($J97+$K97*VLOOKUP('Factores e Hitos'!$B$87,Area_no_techada,HLOOKUP($B97,Inmueble,2,FALSE),FALSE))</f>
        <v>7245.9744586340921</v>
      </c>
      <c r="AY97" s="26">
        <f>+AH97/($J97+$K97*VLOOKUP('Factores e Hitos'!$B$87,Area_no_techada,HLOOKUP($B97,Inmueble,2,FALSE),FALSE))</f>
        <v>7427.3551730520076</v>
      </c>
      <c r="AZ97" s="26">
        <f>+AI97/($J97+$K97*VLOOKUP('Factores e Hitos'!$B$87,Area_no_techada,HLOOKUP($B97,Inmueble,2,FALSE),FALSE))</f>
        <v>7612.4375347029427</v>
      </c>
      <c r="BA97" s="26">
        <f>+AJ97/($J97+$K97*VLOOKUP('Factores e Hitos'!$B$87,Area_no_techada,HLOOKUP($B97,Inmueble,2,FALSE),FALSE))</f>
        <v>7803.0723672034055</v>
      </c>
      <c r="BB97" s="17" t="str">
        <f>_xlfn.XLOOKUP(C97,Hoja7!J:J,Hoja7!Q:Q,"N/H",0)</f>
        <v>Disponible</v>
      </c>
      <c r="BC97" s="17" t="b">
        <f t="shared" si="29"/>
        <v>1</v>
      </c>
    </row>
    <row r="98" spans="1:55" s="17" customFormat="1">
      <c r="A98" s="17" t="s">
        <v>161</v>
      </c>
      <c r="B98" s="21" t="s">
        <v>2</v>
      </c>
      <c r="C98" s="21" t="s">
        <v>564</v>
      </c>
      <c r="D98" s="21">
        <v>1107</v>
      </c>
      <c r="E98" s="524" t="s">
        <v>23</v>
      </c>
      <c r="F98" s="426" t="s">
        <v>33</v>
      </c>
      <c r="G98" s="21" t="s">
        <v>49</v>
      </c>
      <c r="H98" s="426" t="s">
        <v>53</v>
      </c>
      <c r="I98" s="21">
        <v>11</v>
      </c>
      <c r="J98" s="298">
        <v>37.049999999999997</v>
      </c>
      <c r="K98" s="298"/>
      <c r="M98" s="24">
        <f t="shared" si="22"/>
        <v>6.2799999999999995E-2</v>
      </c>
      <c r="N98" s="24">
        <f t="shared" si="23"/>
        <v>-0.02</v>
      </c>
      <c r="O98" s="24">
        <f t="shared" si="24"/>
        <v>0</v>
      </c>
      <c r="P98" s="24">
        <f t="shared" si="25"/>
        <v>0.02</v>
      </c>
      <c r="Q98" s="24">
        <f t="shared" si="26"/>
        <v>-1.2857142857142859E-2</v>
      </c>
      <c r="R98" s="25"/>
      <c r="S98" s="24">
        <f t="shared" si="32"/>
        <v>2.5000000000000001E-2</v>
      </c>
      <c r="T98" s="24">
        <f t="shared" si="32"/>
        <v>0.03</v>
      </c>
      <c r="U98" s="24">
        <f t="shared" si="32"/>
        <v>0.03</v>
      </c>
      <c r="V98" s="24">
        <f t="shared" si="32"/>
        <v>2.5000000000000001E-2</v>
      </c>
      <c r="W98" s="24">
        <f t="shared" si="32"/>
        <v>2.5000000000000001E-2</v>
      </c>
      <c r="X98" s="24">
        <f t="shared" si="32"/>
        <v>2.5000000000000001E-2</v>
      </c>
      <c r="Y98" s="24">
        <f t="shared" si="32"/>
        <v>2.5000000000000001E-2</v>
      </c>
      <c r="Z98" s="24">
        <f t="shared" si="32"/>
        <v>2.5000000000000001E-2</v>
      </c>
      <c r="AA98" s="25"/>
      <c r="AB98" s="26">
        <f>MROUND(VLOOKUP('Factores e Hitos'!$B$7,Precio_Base,HLOOKUP($B98,Inmueble,2,FALSE),FALSE)*(1+$M98)*(1+$N98)*(1+$O98)*(1+$P98)*(1+$Q98)*($J98+$K98*VLOOKUP('Factores e Hitos'!$B$87,Area_no_techada,HLOOKUP($B98,Inmueble,2,FALSE),FALSE)),VLOOKUP('Factores e Hitos'!$B$85,Redondear_Multiplo,HLOOKUP($B98,Inmueble,2,FALSE),FALSE))</f>
        <v>244700</v>
      </c>
      <c r="AC98" s="26">
        <f>MROUND(VLOOKUP('Factores e Hitos'!$B$7,Precio_Base,HLOOKUP($B98,Inmueble,2,FALSE),FALSE)*(1+$M98)*(1+$N98)*(1+$O98)*(1+$P98)*(1+$Q98)*($J98+$K98*VLOOKUP('Factores e Hitos'!$B$87,Area_no_techada,HLOOKUP($B98,Inmueble,2,FALSE),FALSE))*(1+$S98),VLOOKUP('Factores e Hitos'!$B$85,Redondear_Multiplo,HLOOKUP($B98,Inmueble,2,FALSE),FALSE))</f>
        <v>250800</v>
      </c>
      <c r="AD98" s="26">
        <f>MROUND(VLOOKUP('Factores e Hitos'!$B$7,Precio_Base,HLOOKUP($B98,Inmueble,2,FALSE),FALSE)*(1+$M98)*(1+$N98)*(1+$O98)*(1+$P98)*(1+$Q98)*($J98+$K98*VLOOKUP('Factores e Hitos'!$B$87,Area_no_techada,HLOOKUP($B98,Inmueble,2,FALSE),FALSE))*(1+$S98)*(1+$T98),VLOOKUP('Factores e Hitos'!$B$85,Redondear_Multiplo,HLOOKUP($B98,Inmueble,2,FALSE),FALSE))</f>
        <v>258400</v>
      </c>
      <c r="AE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Hitos'!$B$87,Area_no_techada,HLOOKUP($B98,Inmueble,2,FALSE),FALSE))*(1+$S98)*(1+$T98)*(1+$U98),VLOOKUP('Factores e Hitos'!$B$85,Redondear_Multiplo,HLOOKUP($B98,Inmueble,2,FALSE),FALSE))</f>
        <v>266100</v>
      </c>
      <c r="AF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Hitos'!$B$87,Area_no_techada,HLOOKUP($B98,Inmueble,2,FALSE),FALSE))*(1+$S98)*(1+$T98)*(1+$U98)*(1+$V98),VLOOKUP('Factores e Hitos'!$B$85,Redondear_Multiplo,HLOOKUP($B98,Inmueble,2,FALSE),FALSE))</f>
        <v>272800</v>
      </c>
      <c r="AG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Hitos'!$B$87,Area_no_techada,HLOOKUP($B98,Inmueble,2,FALSE),FALSE))*(1+$S98)*(1+$T98)*(1+$U98)*(1+$V98)*(1+$W98),VLOOKUP('Factores e Hitos'!$B$85,Redondear_Multiplo,HLOOKUP($B98,Inmueble,2,FALSE),FALSE))</f>
        <v>279600</v>
      </c>
      <c r="AH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Hitos'!$B$87,Area_no_techada,HLOOKUP($B98,Inmueble,2,FALSE),FALSE))*(1+$S98)*(1+$T98)*(1+$U98)*(1+$V98)*(1+$W98)*(1+$X98),VLOOKUP('Factores e Hitos'!$B$85,Redondear_Multiplo,HLOOKUP($B98,Inmueble,2,FALSE),FALSE))</f>
        <v>286600</v>
      </c>
      <c r="AI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Hitos'!$B$87,Area_no_techada,HLOOKUP($B98,Inmueble,2,FALSE),FALSE))*(1+$S98)*(1+$T98)*(1+$U98)*(1+$V98)*(1+$W98)*(1+$X98)*(1+$Y98),VLOOKUP('Factores e Hitos'!$B$85,Redondear_Multiplo,HLOOKUP($B98,Inmueble,2,FALSE),FALSE))</f>
        <v>293700</v>
      </c>
      <c r="AJ98" s="26">
        <f>MROUND(VLOOKUP('Factores e Hitos'!$B$7,Precio_Base,HLOOKUP($B98,Inmueble,2,FALSE),FALSE)*(1+$M98)*(1+$N98)*(1+$O98)*(1+$P98)*(1+$Q98)*($J98+$K98*VLOOKUP('Factores e Hitos'!$B$87,Area_no_techada,HLOOKUP($B98,Inmueble,2,FALSE),FALSE))*(1+$S98)*(1+$T98)*(1+$U98)*(1+$V98)*(1+$W98)*(1+$X98)*(1+$Y98)*(1+$Z98),VLOOKUP('Factores e Hitos'!$B$85,Redondear_Multiplo,HLOOKUP($B98,Inmueble,2,FALSE),FALSE))</f>
        <v>301100</v>
      </c>
      <c r="AK98" s="25"/>
      <c r="AL98" s="16" t="str">
        <f t="shared" si="27"/>
        <v>Disponible</v>
      </c>
      <c r="AM98" s="16"/>
      <c r="AN98" s="518"/>
      <c r="AO98" s="25"/>
      <c r="AP98" s="26">
        <f>$AC$98</f>
        <v>250800</v>
      </c>
      <c r="AQ98" s="33">
        <f t="shared" si="28"/>
        <v>6769.2307692307695</v>
      </c>
      <c r="AR98" s="25"/>
      <c r="AS98" s="26">
        <f>+AB98/($J98+$K98*VLOOKUP('Factores e Hitos'!$B$87,Area_no_techada,HLOOKUP($B98,Inmueble,2,FALSE),FALSE))</f>
        <v>6604.5883940620788</v>
      </c>
      <c r="AT98" s="26">
        <f>+AC98/($J98+$K98*VLOOKUP('Factores e Hitos'!$B$87,Area_no_techada,HLOOKUP($B98,Inmueble,2,FALSE),FALSE))</f>
        <v>6769.2307692307695</v>
      </c>
      <c r="AU98" s="26">
        <f>+AD98/($J98+$K98*VLOOKUP('Factores e Hitos'!$B$87,Area_no_techada,HLOOKUP($B98,Inmueble,2,FALSE),FALSE))</f>
        <v>6974.3589743589746</v>
      </c>
      <c r="AV98" s="26">
        <f>+AE98/($J98+$K98*VLOOKUP('Factores e Hitos'!$B$87,Area_no_techada,HLOOKUP($B98,Inmueble,2,FALSE),FALSE))</f>
        <v>7182.1862348178147</v>
      </c>
      <c r="AW98" s="26">
        <f>+AF98/($J98+$K98*VLOOKUP('Factores e Hitos'!$B$87,Area_no_techada,HLOOKUP($B98,Inmueble,2,FALSE),FALSE))</f>
        <v>7363.022941970311</v>
      </c>
      <c r="AX98" s="26">
        <f>+AG98/($J98+$K98*VLOOKUP('Factores e Hitos'!$B$87,Area_no_techada,HLOOKUP($B98,Inmueble,2,FALSE),FALSE))</f>
        <v>7546.5587044534423</v>
      </c>
      <c r="AY98" s="26">
        <f>+AH98/($J98+$K98*VLOOKUP('Factores e Hitos'!$B$87,Area_no_techada,HLOOKUP($B98,Inmueble,2,FALSE),FALSE))</f>
        <v>7735.4925775978418</v>
      </c>
      <c r="AZ98" s="26">
        <f>+AI98/($J98+$K98*VLOOKUP('Factores e Hitos'!$B$87,Area_no_techada,HLOOKUP($B98,Inmueble,2,FALSE),FALSE))</f>
        <v>7927.1255060728754</v>
      </c>
      <c r="BA98" s="26">
        <f>+AJ98/($J98+$K98*VLOOKUP('Factores e Hitos'!$B$87,Area_no_techada,HLOOKUP($B98,Inmueble,2,FALSE),FALSE))</f>
        <v>8126.8556005398113</v>
      </c>
      <c r="BB98" s="17" t="str">
        <f>_xlfn.XLOOKUP(C98,Hoja7!J:J,Hoja7!Q:Q,"N/H",0)</f>
        <v>Disponible</v>
      </c>
      <c r="BC98" s="17" t="b">
        <f t="shared" si="29"/>
        <v>1</v>
      </c>
    </row>
    <row r="99" spans="1:55" s="17" customFormat="1">
      <c r="A99" s="17" t="s">
        <v>161</v>
      </c>
      <c r="B99" s="21" t="s">
        <v>2</v>
      </c>
      <c r="C99" s="21" t="s">
        <v>565</v>
      </c>
      <c r="D99" s="21">
        <v>1108</v>
      </c>
      <c r="E99" s="524" t="s">
        <v>24</v>
      </c>
      <c r="F99" s="426" t="s">
        <v>34</v>
      </c>
      <c r="G99" s="21" t="s">
        <v>49</v>
      </c>
      <c r="H99" s="426" t="s">
        <v>52</v>
      </c>
      <c r="I99" s="21">
        <v>11</v>
      </c>
      <c r="J99" s="298">
        <v>55.25</v>
      </c>
      <c r="K99" s="298"/>
      <c r="M99" s="24">
        <f t="shared" si="22"/>
        <v>0</v>
      </c>
      <c r="N99" s="24">
        <f t="shared" si="23"/>
        <v>0</v>
      </c>
      <c r="O99" s="24">
        <f t="shared" si="24"/>
        <v>0</v>
      </c>
      <c r="P99" s="24">
        <f t="shared" si="25"/>
        <v>0</v>
      </c>
      <c r="Q99" s="24">
        <f t="shared" si="26"/>
        <v>-1.2857142857142859E-2</v>
      </c>
      <c r="R99" s="25"/>
      <c r="S99" s="24">
        <f t="shared" si="32"/>
        <v>2.5000000000000001E-2</v>
      </c>
      <c r="T99" s="24">
        <f t="shared" si="32"/>
        <v>0.03</v>
      </c>
      <c r="U99" s="24">
        <f t="shared" si="32"/>
        <v>0.03</v>
      </c>
      <c r="V99" s="24">
        <f t="shared" si="32"/>
        <v>2.5000000000000001E-2</v>
      </c>
      <c r="W99" s="24">
        <f t="shared" si="32"/>
        <v>2.5000000000000001E-2</v>
      </c>
      <c r="X99" s="24">
        <f t="shared" si="32"/>
        <v>2.5000000000000001E-2</v>
      </c>
      <c r="Y99" s="24">
        <f t="shared" si="32"/>
        <v>2.5000000000000001E-2</v>
      </c>
      <c r="Z99" s="24">
        <f t="shared" si="32"/>
        <v>2.5000000000000001E-2</v>
      </c>
      <c r="AA99" s="25"/>
      <c r="AB99" s="26">
        <f>MROUND(VLOOKUP('Factores e Hitos'!$B$7,Precio_Base,HLOOKUP($B99,Inmueble,2,FALSE),FALSE)*(1+$M99)*(1+$N99)*(1+$O99)*(1+$P99)*(1+$Q99)*($J99+$K99*VLOOKUP('Factores e Hitos'!$B$87,Area_no_techada,HLOOKUP($B99,Inmueble,2,FALSE),FALSE)),VLOOKUP('Factores e Hitos'!$B$85,Redondear_Multiplo,HLOOKUP($B99,Inmueble,2,FALSE),FALSE))</f>
        <v>343500</v>
      </c>
      <c r="AC99" s="26">
        <f>MROUND(VLOOKUP('Factores e Hitos'!$B$7,Precio_Base,HLOOKUP($B99,Inmueble,2,FALSE),FALSE)*(1+$M99)*(1+$N99)*(1+$O99)*(1+$P99)*(1+$Q99)*($J99+$K99*VLOOKUP('Factores e Hitos'!$B$87,Area_no_techada,HLOOKUP($B99,Inmueble,2,FALSE),FALSE))*(1+$S99),VLOOKUP('Factores e Hitos'!$B$85,Redondear_Multiplo,HLOOKUP($B99,Inmueble,2,FALSE),FALSE))</f>
        <v>352100</v>
      </c>
      <c r="AD99" s="26">
        <f>MROUND(VLOOKUP('Factores e Hitos'!$B$7,Precio_Base,HLOOKUP($B99,Inmueble,2,FALSE),FALSE)*(1+$M99)*(1+$N99)*(1+$O99)*(1+$P99)*(1+$Q99)*($J99+$K99*VLOOKUP('Factores e Hitos'!$B$87,Area_no_techada,HLOOKUP($B99,Inmueble,2,FALSE),FALSE))*(1+$S99)*(1+$T99),VLOOKUP('Factores e Hitos'!$B$85,Redondear_Multiplo,HLOOKUP($B99,Inmueble,2,FALSE),FALSE))</f>
        <v>362700</v>
      </c>
      <c r="AE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Hitos'!$B$87,Area_no_techada,HLOOKUP($B99,Inmueble,2,FALSE),FALSE))*(1+$S99)*(1+$T99)*(1+$U99),VLOOKUP('Factores e Hitos'!$B$85,Redondear_Multiplo,HLOOKUP($B99,Inmueble,2,FALSE),FALSE))</f>
        <v>373500</v>
      </c>
      <c r="AF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Hitos'!$B$87,Area_no_techada,HLOOKUP($B99,Inmueble,2,FALSE),FALSE))*(1+$S99)*(1+$T99)*(1+$U99)*(1+$V99),VLOOKUP('Factores e Hitos'!$B$85,Redondear_Multiplo,HLOOKUP($B99,Inmueble,2,FALSE),FALSE))</f>
        <v>382900</v>
      </c>
      <c r="AG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Hitos'!$B$87,Area_no_techada,HLOOKUP($B99,Inmueble,2,FALSE),FALSE))*(1+$S99)*(1+$T99)*(1+$U99)*(1+$V99)*(1+$W99),VLOOKUP('Factores e Hitos'!$B$85,Redondear_Multiplo,HLOOKUP($B99,Inmueble,2,FALSE),FALSE))</f>
        <v>392500</v>
      </c>
      <c r="AH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Hitos'!$B$87,Area_no_techada,HLOOKUP($B99,Inmueble,2,FALSE),FALSE))*(1+$S99)*(1+$T99)*(1+$U99)*(1+$V99)*(1+$W99)*(1+$X99),VLOOKUP('Factores e Hitos'!$B$85,Redondear_Multiplo,HLOOKUP($B99,Inmueble,2,FALSE),FALSE))</f>
        <v>402300</v>
      </c>
      <c r="AI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Hitos'!$B$87,Area_no_techada,HLOOKUP($B99,Inmueble,2,FALSE),FALSE))*(1+$S99)*(1+$T99)*(1+$U99)*(1+$V99)*(1+$W99)*(1+$X99)*(1+$Y99),VLOOKUP('Factores e Hitos'!$B$85,Redondear_Multiplo,HLOOKUP($B99,Inmueble,2,FALSE),FALSE))</f>
        <v>412300</v>
      </c>
      <c r="AJ99" s="26">
        <f>MROUND(VLOOKUP('Factores e Hitos'!$B$7,Precio_Base,HLOOKUP($B99,Inmueble,2,FALSE),FALSE)*(1+$M99)*(1+$N99)*(1+$O99)*(1+$P99)*(1+$Q99)*($J99+$K99*VLOOKUP('Factores e Hitos'!$B$87,Area_no_techada,HLOOKUP($B99,Inmueble,2,FALSE),FALSE))*(1+$S99)*(1+$T99)*(1+$U99)*(1+$V99)*(1+$W99)*(1+$X99)*(1+$Y99)*(1+$Z99),VLOOKUP('Factores e Hitos'!$B$85,Redondear_Multiplo,HLOOKUP($B99,Inmueble,2,FALSE),FALSE))</f>
        <v>422600</v>
      </c>
      <c r="AK99" s="25"/>
      <c r="AL99" s="16" t="str">
        <f t="shared" si="27"/>
        <v>Disponible</v>
      </c>
      <c r="AM99" s="16"/>
      <c r="AN99" s="518"/>
      <c r="AO99" s="25"/>
      <c r="AP99" s="26">
        <f>$AC$99</f>
        <v>352100</v>
      </c>
      <c r="AQ99" s="33">
        <f t="shared" si="28"/>
        <v>6372.8506787330316</v>
      </c>
      <c r="AR99" s="25"/>
      <c r="AS99" s="26">
        <f>+AB99/($J99+$K99*VLOOKUP('Factores e Hitos'!$B$87,Area_no_techada,HLOOKUP($B99,Inmueble,2,FALSE),FALSE))</f>
        <v>6217.1945701357463</v>
      </c>
      <c r="AT99" s="26">
        <f>+AC99/($J99+$K99*VLOOKUP('Factores e Hitos'!$B$87,Area_no_techada,HLOOKUP($B99,Inmueble,2,FALSE),FALSE))</f>
        <v>6372.8506787330316</v>
      </c>
      <c r="AU99" s="26">
        <f>+AD99/($J99+$K99*VLOOKUP('Factores e Hitos'!$B$87,Area_no_techada,HLOOKUP($B99,Inmueble,2,FALSE),FALSE))</f>
        <v>6564.7058823529414</v>
      </c>
      <c r="AV99" s="26">
        <f>+AE99/($J99+$K99*VLOOKUP('Factores e Hitos'!$B$87,Area_no_techada,HLOOKUP($B99,Inmueble,2,FALSE),FALSE))</f>
        <v>6760.1809954751134</v>
      </c>
      <c r="AW99" s="26">
        <f>+AF99/($J99+$K99*VLOOKUP('Factores e Hitos'!$B$87,Area_no_techada,HLOOKUP($B99,Inmueble,2,FALSE),FALSE))</f>
        <v>6930.316742081448</v>
      </c>
      <c r="AX99" s="26">
        <f>+AG99/($J99+$K99*VLOOKUP('Factores e Hitos'!$B$87,Area_no_techada,HLOOKUP($B99,Inmueble,2,FALSE),FALSE))</f>
        <v>7104.0723981900455</v>
      </c>
      <c r="AY99" s="26">
        <f>+AH99/($J99+$K99*VLOOKUP('Factores e Hitos'!$B$87,Area_no_techada,HLOOKUP($B99,Inmueble,2,FALSE),FALSE))</f>
        <v>7281.4479638009052</v>
      </c>
      <c r="AZ99" s="26">
        <f>+AI99/($J99+$K99*VLOOKUP('Factores e Hitos'!$B$87,Area_no_techada,HLOOKUP($B99,Inmueble,2,FALSE),FALSE))</f>
        <v>7462.443438914027</v>
      </c>
      <c r="BA99" s="26">
        <f>+AJ99/($J99+$K99*VLOOKUP('Factores e Hitos'!$B$87,Area_no_techada,HLOOKUP($B99,Inmueble,2,FALSE),FALSE))</f>
        <v>7648.8687782805428</v>
      </c>
      <c r="BB99" s="17" t="str">
        <f>_xlfn.XLOOKUP(C99,Hoja7!J:J,Hoja7!Q:Q,"N/H",0)</f>
        <v>Disponible</v>
      </c>
      <c r="BC99" s="17" t="b">
        <f t="shared" si="29"/>
        <v>1</v>
      </c>
    </row>
    <row r="100" spans="1:55" s="17" customFormat="1">
      <c r="A100" s="17" t="s">
        <v>161</v>
      </c>
      <c r="B100" s="21" t="s">
        <v>2</v>
      </c>
      <c r="C100" s="21" t="s">
        <v>566</v>
      </c>
      <c r="D100" s="21">
        <v>1109</v>
      </c>
      <c r="E100" s="524" t="s">
        <v>24</v>
      </c>
      <c r="F100" s="426" t="s">
        <v>35</v>
      </c>
      <c r="G100" s="21" t="s">
        <v>49</v>
      </c>
      <c r="H100" s="426" t="s">
        <v>52</v>
      </c>
      <c r="I100" s="21">
        <v>11</v>
      </c>
      <c r="J100" s="298">
        <v>53.05</v>
      </c>
      <c r="K100" s="298"/>
      <c r="M100" s="24">
        <f t="shared" si="22"/>
        <v>0</v>
      </c>
      <c r="N100" s="24">
        <f t="shared" si="23"/>
        <v>-0.01</v>
      </c>
      <c r="O100" s="24">
        <f t="shared" si="24"/>
        <v>0</v>
      </c>
      <c r="P100" s="24">
        <f t="shared" si="25"/>
        <v>0</v>
      </c>
      <c r="Q100" s="24">
        <f t="shared" si="26"/>
        <v>-1.2857142857142859E-2</v>
      </c>
      <c r="R100" s="25"/>
      <c r="S100" s="24">
        <f t="shared" si="32"/>
        <v>2.5000000000000001E-2</v>
      </c>
      <c r="T100" s="24">
        <f t="shared" si="32"/>
        <v>0.03</v>
      </c>
      <c r="U100" s="24">
        <f t="shared" si="32"/>
        <v>0.03</v>
      </c>
      <c r="V100" s="24">
        <f t="shared" si="32"/>
        <v>2.5000000000000001E-2</v>
      </c>
      <c r="W100" s="24">
        <f t="shared" si="32"/>
        <v>2.5000000000000001E-2</v>
      </c>
      <c r="X100" s="24">
        <f t="shared" si="32"/>
        <v>2.5000000000000001E-2</v>
      </c>
      <c r="Y100" s="24">
        <f t="shared" si="32"/>
        <v>2.5000000000000001E-2</v>
      </c>
      <c r="Z100" s="24">
        <f t="shared" si="32"/>
        <v>2.5000000000000001E-2</v>
      </c>
      <c r="AA100" s="25"/>
      <c r="AB100" s="26">
        <f>MROUND(VLOOKUP('Factores e Hitos'!$B$7,Precio_Base,HLOOKUP($B100,Inmueble,2,FALSE),FALSE)*(1+$M100)*(1+$N100)*(1+$O100)*(1+$P100)*(1+$Q100)*($J100+$K100*VLOOKUP('Factores e Hitos'!$B$87,Area_no_techada,HLOOKUP($B100,Inmueble,2,FALSE),FALSE)),VLOOKUP('Factores e Hitos'!$B$85,Redondear_Multiplo,HLOOKUP($B100,Inmueble,2,FALSE),FALSE))</f>
        <v>326500</v>
      </c>
      <c r="AC100" s="26">
        <f>MROUND(VLOOKUP('Factores e Hitos'!$B$7,Precio_Base,HLOOKUP($B100,Inmueble,2,FALSE),FALSE)*(1+$M100)*(1+$N100)*(1+$O100)*(1+$P100)*(1+$Q100)*($J100+$K100*VLOOKUP('Factores e Hitos'!$B$87,Area_no_techada,HLOOKUP($B100,Inmueble,2,FALSE),FALSE))*(1+$S100),VLOOKUP('Factores e Hitos'!$B$85,Redondear_Multiplo,HLOOKUP($B100,Inmueble,2,FALSE),FALSE))</f>
        <v>334700</v>
      </c>
      <c r="AD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Hitos'!$B$87,Area_no_techada,HLOOKUP($B100,Inmueble,2,FALSE),FALSE))*(1+$S100)*(1+$T100),VLOOKUP('Factores e Hitos'!$B$85,Redondear_Multiplo,HLOOKUP($B100,Inmueble,2,FALSE),FALSE))</f>
        <v>344700</v>
      </c>
      <c r="AE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Hitos'!$B$87,Area_no_techada,HLOOKUP($B100,Inmueble,2,FALSE),FALSE))*(1+$S100)*(1+$T100)*(1+$U100),VLOOKUP('Factores e Hitos'!$B$85,Redondear_Multiplo,HLOOKUP($B100,Inmueble,2,FALSE),FALSE))</f>
        <v>355100</v>
      </c>
      <c r="AF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Hitos'!$B$87,Area_no_techada,HLOOKUP($B100,Inmueble,2,FALSE),FALSE))*(1+$S100)*(1+$T100)*(1+$U100)*(1+$V100),VLOOKUP('Factores e Hitos'!$B$85,Redondear_Multiplo,HLOOKUP($B100,Inmueble,2,FALSE),FALSE))</f>
        <v>364000</v>
      </c>
      <c r="AG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Hitos'!$B$87,Area_no_techada,HLOOKUP($B100,Inmueble,2,FALSE),FALSE))*(1+$S100)*(1+$T100)*(1+$U100)*(1+$V100)*(1+$W100),VLOOKUP('Factores e Hitos'!$B$85,Redondear_Multiplo,HLOOKUP($B100,Inmueble,2,FALSE),FALSE))</f>
        <v>373100</v>
      </c>
      <c r="AH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Hitos'!$B$87,Area_no_techada,HLOOKUP($B100,Inmueble,2,FALSE),FALSE))*(1+$S100)*(1+$T100)*(1+$U100)*(1+$V100)*(1+$W100)*(1+$X100),VLOOKUP('Factores e Hitos'!$B$85,Redondear_Multiplo,HLOOKUP($B100,Inmueble,2,FALSE),FALSE))</f>
        <v>382400</v>
      </c>
      <c r="AI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Hitos'!$B$87,Area_no_techada,HLOOKUP($B100,Inmueble,2,FALSE),FALSE))*(1+$S100)*(1+$T100)*(1+$U100)*(1+$V100)*(1+$W100)*(1+$X100)*(1+$Y100),VLOOKUP('Factores e Hitos'!$B$85,Redondear_Multiplo,HLOOKUP($B100,Inmueble,2,FALSE),FALSE))</f>
        <v>392000</v>
      </c>
      <c r="AJ100" s="26">
        <f>MROUND(VLOOKUP('Factores e Hitos'!$B$7,Precio_Base,HLOOKUP($B100,Inmueble,2,FALSE),FALSE)*(1+$M100)*(1+$N100)*(1+$O100)*(1+$P100)*(1+$Q100)*($J100+$K100*VLOOKUP('Factores e Hitos'!$B$87,Area_no_techada,HLOOKUP($B100,Inmueble,2,FALSE),FALSE))*(1+$S100)*(1+$T100)*(1+$U100)*(1+$V100)*(1+$W100)*(1+$X100)*(1+$Y100)*(1+$Z100),VLOOKUP('Factores e Hitos'!$B$85,Redondear_Multiplo,HLOOKUP($B100,Inmueble,2,FALSE),FALSE))</f>
        <v>401700</v>
      </c>
      <c r="AK100" s="25"/>
      <c r="AL100" s="16" t="str">
        <f t="shared" si="27"/>
        <v>Disponible</v>
      </c>
      <c r="AM100" s="16"/>
      <c r="AN100" s="518"/>
      <c r="AO100" s="25"/>
      <c r="AP100" s="26">
        <f>$AC$100</f>
        <v>334700</v>
      </c>
      <c r="AQ100" s="33">
        <f t="shared" si="28"/>
        <v>6309.1423185673893</v>
      </c>
      <c r="AR100" s="25"/>
      <c r="AS100" s="26">
        <f>+AB100/($J100+$K100*VLOOKUP('Factores e Hitos'!$B$87,Area_no_techada,HLOOKUP($B100,Inmueble,2,FALSE),FALSE))</f>
        <v>6154.5711592836951</v>
      </c>
      <c r="AT100" s="26">
        <f>+AC100/($J100+$K100*VLOOKUP('Factores e Hitos'!$B$87,Area_no_techada,HLOOKUP($B100,Inmueble,2,FALSE),FALSE))</f>
        <v>6309.1423185673893</v>
      </c>
      <c r="AU100" s="26">
        <f>+AD100/($J100+$K100*VLOOKUP('Factores e Hitos'!$B$87,Area_no_techada,HLOOKUP($B100,Inmueble,2,FALSE),FALSE))</f>
        <v>6497.6437323279924</v>
      </c>
      <c r="AV100" s="26">
        <f>+AE100/($J100+$K100*VLOOKUP('Factores e Hitos'!$B$87,Area_no_techada,HLOOKUP($B100,Inmueble,2,FALSE),FALSE))</f>
        <v>6693.6852026390197</v>
      </c>
      <c r="AW100" s="26">
        <f>+AF100/($J100+$K100*VLOOKUP('Factores e Hitos'!$B$87,Area_no_techada,HLOOKUP($B100,Inmueble,2,FALSE),FALSE))</f>
        <v>6861.4514608859572</v>
      </c>
      <c r="AX100" s="26">
        <f>+AG100/($J100+$K100*VLOOKUP('Factores e Hitos'!$B$87,Area_no_techada,HLOOKUP($B100,Inmueble,2,FALSE),FALSE))</f>
        <v>7032.9877474081059</v>
      </c>
      <c r="AY100" s="26">
        <f>+AH100/($J100+$K100*VLOOKUP('Factores e Hitos'!$B$87,Area_no_techada,HLOOKUP($B100,Inmueble,2,FALSE),FALSE))</f>
        <v>7208.2940622054666</v>
      </c>
      <c r="AZ100" s="26">
        <f>+AI100/($J100+$K100*VLOOKUP('Factores e Hitos'!$B$87,Area_no_techada,HLOOKUP($B100,Inmueble,2,FALSE),FALSE))</f>
        <v>7389.2554194156464</v>
      </c>
      <c r="BA100" s="26">
        <f>+AJ100/($J100+$K100*VLOOKUP('Factores e Hitos'!$B$87,Area_no_techada,HLOOKUP($B100,Inmueble,2,FALSE),FALSE))</f>
        <v>7572.1017907634314</v>
      </c>
      <c r="BB100" s="17" t="str">
        <f>_xlfn.XLOOKUP(C100,Hoja7!J:J,Hoja7!Q:Q,"N/H",0)</f>
        <v>Disponible</v>
      </c>
      <c r="BC100" s="17" t="b">
        <f t="shared" si="29"/>
        <v>1</v>
      </c>
    </row>
    <row r="101" spans="1:55" s="17" customFormat="1">
      <c r="A101" s="17" t="s">
        <v>161</v>
      </c>
      <c r="B101" s="21" t="s">
        <v>2</v>
      </c>
      <c r="C101" s="21" t="s">
        <v>567</v>
      </c>
      <c r="D101" s="21">
        <v>1201</v>
      </c>
      <c r="E101" s="426" t="s">
        <v>23</v>
      </c>
      <c r="F101" s="426" t="s">
        <v>27</v>
      </c>
      <c r="G101" s="21" t="s">
        <v>49</v>
      </c>
      <c r="H101" s="426" t="s">
        <v>52</v>
      </c>
      <c r="I101" s="21">
        <v>12</v>
      </c>
      <c r="J101" s="298">
        <v>39.93</v>
      </c>
      <c r="K101" s="298"/>
      <c r="M101" s="24">
        <f t="shared" si="22"/>
        <v>6.2799999999999995E-2</v>
      </c>
      <c r="N101" s="24">
        <f t="shared" si="23"/>
        <v>-0.02</v>
      </c>
      <c r="O101" s="24">
        <f t="shared" si="24"/>
        <v>0</v>
      </c>
      <c r="P101" s="24">
        <f t="shared" si="25"/>
        <v>0</v>
      </c>
      <c r="Q101" s="24">
        <f t="shared" si="26"/>
        <v>-1.7142857142857144E-2</v>
      </c>
      <c r="R101" s="25"/>
      <c r="S101" s="24">
        <f t="shared" si="32"/>
        <v>2.5000000000000001E-2</v>
      </c>
      <c r="T101" s="24">
        <f t="shared" si="32"/>
        <v>0.03</v>
      </c>
      <c r="U101" s="24">
        <f t="shared" si="32"/>
        <v>0.03</v>
      </c>
      <c r="V101" s="24">
        <f t="shared" si="32"/>
        <v>2.5000000000000001E-2</v>
      </c>
      <c r="W101" s="24">
        <f t="shared" si="32"/>
        <v>2.5000000000000001E-2</v>
      </c>
      <c r="X101" s="24">
        <f t="shared" si="32"/>
        <v>2.5000000000000001E-2</v>
      </c>
      <c r="Y101" s="24">
        <f t="shared" si="32"/>
        <v>2.5000000000000001E-2</v>
      </c>
      <c r="Z101" s="24">
        <f t="shared" si="32"/>
        <v>2.5000000000000001E-2</v>
      </c>
      <c r="AA101" s="25"/>
      <c r="AB101" s="26">
        <f>MROUND(VLOOKUP('Factores e Hitos'!$B$7,Precio_Base,HLOOKUP($B101,Inmueble,2,FALSE),FALSE)*(1+$M101)*(1+$N101)*(1+$O101)*(1+$P101)*(1+$Q101)*($J101+$K101*VLOOKUP('Factores e Hitos'!$B$87,Area_no_techada,HLOOKUP($B101,Inmueble,2,FALSE),FALSE)),VLOOKUP('Factores e Hitos'!$B$85,Redondear_Multiplo,HLOOKUP($B101,Inmueble,2,FALSE),FALSE))</f>
        <v>257500</v>
      </c>
      <c r="AC101" s="26">
        <f>MROUND(VLOOKUP('Factores e Hitos'!$B$7,Precio_Base,HLOOKUP($B101,Inmueble,2,FALSE),FALSE)*(1+$M101)*(1+$N101)*(1+$O101)*(1+$P101)*(1+$Q101)*($J101+$K101*VLOOKUP('Factores e Hitos'!$B$87,Area_no_techada,HLOOKUP($B101,Inmueble,2,FALSE),FALSE))*(1+$S101),VLOOKUP('Factores e Hitos'!$B$85,Redondear_Multiplo,HLOOKUP($B101,Inmueble,2,FALSE),FALSE))</f>
        <v>263900</v>
      </c>
      <c r="AD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Hitos'!$B$87,Area_no_techada,HLOOKUP($B101,Inmueble,2,FALSE),FALSE))*(1+$S101)*(1+$T101),VLOOKUP('Factores e Hitos'!$B$85,Redondear_Multiplo,HLOOKUP($B101,Inmueble,2,FALSE),FALSE))</f>
        <v>271800</v>
      </c>
      <c r="AE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Hitos'!$B$87,Area_no_techada,HLOOKUP($B101,Inmueble,2,FALSE),FALSE))*(1+$S101)*(1+$T101)*(1+$U101),VLOOKUP('Factores e Hitos'!$B$85,Redondear_Multiplo,HLOOKUP($B101,Inmueble,2,FALSE),FALSE))</f>
        <v>280000</v>
      </c>
      <c r="AF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Hitos'!$B$87,Area_no_techada,HLOOKUP($B101,Inmueble,2,FALSE),FALSE))*(1+$S101)*(1+$T101)*(1+$U101)*(1+$V101),VLOOKUP('Factores e Hitos'!$B$85,Redondear_Multiplo,HLOOKUP($B101,Inmueble,2,FALSE),FALSE))</f>
        <v>287000</v>
      </c>
      <c r="AG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Hitos'!$B$87,Area_no_techada,HLOOKUP($B101,Inmueble,2,FALSE),FALSE))*(1+$S101)*(1+$T101)*(1+$U101)*(1+$V101)*(1+$W101),VLOOKUP('Factores e Hitos'!$B$85,Redondear_Multiplo,HLOOKUP($B101,Inmueble,2,FALSE),FALSE))</f>
        <v>294100</v>
      </c>
      <c r="AH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Hitos'!$B$87,Area_no_techada,HLOOKUP($B101,Inmueble,2,FALSE),FALSE))*(1+$S101)*(1+$T101)*(1+$U101)*(1+$V101)*(1+$W101)*(1+$X101),VLOOKUP('Factores e Hitos'!$B$85,Redondear_Multiplo,HLOOKUP($B101,Inmueble,2,FALSE),FALSE))</f>
        <v>301500</v>
      </c>
      <c r="AI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Hitos'!$B$87,Area_no_techada,HLOOKUP($B101,Inmueble,2,FALSE),FALSE))*(1+$S101)*(1+$T101)*(1+$U101)*(1+$V101)*(1+$W101)*(1+$X101)*(1+$Y101),VLOOKUP('Factores e Hitos'!$B$85,Redondear_Multiplo,HLOOKUP($B101,Inmueble,2,FALSE),FALSE))</f>
        <v>309000</v>
      </c>
      <c r="AJ101" s="26">
        <f>MROUND(VLOOKUP('Factores e Hitos'!$B$7,Precio_Base,HLOOKUP($B101,Inmueble,2,FALSE),FALSE)*(1+$M101)*(1+$N101)*(1+$O101)*(1+$P101)*(1+$Q101)*($J101+$K101*VLOOKUP('Factores e Hitos'!$B$87,Area_no_techada,HLOOKUP($B101,Inmueble,2,FALSE),FALSE))*(1+$S101)*(1+$T101)*(1+$U101)*(1+$V101)*(1+$W101)*(1+$X101)*(1+$Y101)*(1+$Z101),VLOOKUP('Factores e Hitos'!$B$85,Redondear_Multiplo,HLOOKUP($B101,Inmueble,2,FALSE),FALSE))</f>
        <v>316800</v>
      </c>
      <c r="AK101" s="25"/>
      <c r="AL101" s="566" t="str">
        <f t="shared" si="27"/>
        <v>Vendido</v>
      </c>
      <c r="AM101" s="566" t="s">
        <v>630</v>
      </c>
      <c r="AN101" s="567">
        <v>268000</v>
      </c>
      <c r="AO101" s="25" t="s">
        <v>637</v>
      </c>
      <c r="AP101" s="26">
        <f>$AN$101</f>
        <v>268000</v>
      </c>
      <c r="AQ101" s="33">
        <f t="shared" si="28"/>
        <v>6711.745554720761</v>
      </c>
      <c r="AR101" s="25"/>
      <c r="AS101" s="26">
        <f>+AB101/($J101+$K101*VLOOKUP('Factores e Hitos'!$B$87,Area_no_techada,HLOOKUP($B101,Inmueble,2,FALSE),FALSE))</f>
        <v>6448.785374405209</v>
      </c>
      <c r="AT101" s="26">
        <f>+AC101/($J101+$K101*VLOOKUP('Factores e Hitos'!$B$87,Area_no_techada,HLOOKUP($B101,Inmueble,2,FALSE),FALSE))</f>
        <v>6609.0658652642123</v>
      </c>
      <c r="AU101" s="26">
        <f>+AD101/($J101+$K101*VLOOKUP('Factores e Hitos'!$B$87,Area_no_techada,HLOOKUP($B101,Inmueble,2,FALSE),FALSE))</f>
        <v>6806.9120961682947</v>
      </c>
      <c r="AV101" s="26">
        <f>+AE101/($J101+$K101*VLOOKUP('Factores e Hitos'!$B$87,Area_no_techada,HLOOKUP($B101,Inmueble,2,FALSE),FALSE))</f>
        <v>7012.2714750813921</v>
      </c>
      <c r="AW101" s="26">
        <f>+AF101/($J101+$K101*VLOOKUP('Factores e Hitos'!$B$87,Area_no_techada,HLOOKUP($B101,Inmueble,2,FALSE),FALSE))</f>
        <v>7187.578261958427</v>
      </c>
      <c r="AX101" s="26">
        <f>+AG101/($J101+$K101*VLOOKUP('Factores e Hitos'!$B$87,Area_no_techada,HLOOKUP($B101,Inmueble,2,FALSE),FALSE))</f>
        <v>7365.3894315051339</v>
      </c>
      <c r="AY101" s="26">
        <f>+AH101/($J101+$K101*VLOOKUP('Factores e Hitos'!$B$87,Area_no_techada,HLOOKUP($B101,Inmueble,2,FALSE),FALSE))</f>
        <v>7550.7137490608566</v>
      </c>
      <c r="AZ101" s="26">
        <f>+AI101/($J101+$K101*VLOOKUP('Factores e Hitos'!$B$87,Area_no_techada,HLOOKUP($B101,Inmueble,2,FALSE),FALSE))</f>
        <v>7738.5424492862512</v>
      </c>
      <c r="BA101" s="26">
        <f>+AJ101/($J101+$K101*VLOOKUP('Factores e Hitos'!$B$87,Area_no_techada,HLOOKUP($B101,Inmueble,2,FALSE),FALSE))</f>
        <v>7933.8842975206608</v>
      </c>
      <c r="BB101" s="17" t="str">
        <f>_xlfn.XLOOKUP(C101,Hoja7!J:J,Hoja7!Q:Q,"N/H",0)</f>
        <v>Disponible</v>
      </c>
      <c r="BC101" s="17" t="b">
        <f t="shared" si="29"/>
        <v>0</v>
      </c>
    </row>
    <row r="102" spans="1:55" s="17" customFormat="1">
      <c r="A102" s="17" t="s">
        <v>161</v>
      </c>
      <c r="B102" s="21" t="s">
        <v>2</v>
      </c>
      <c r="C102" s="21" t="s">
        <v>568</v>
      </c>
      <c r="D102" s="21">
        <v>1202</v>
      </c>
      <c r="E102" s="426" t="s">
        <v>24</v>
      </c>
      <c r="F102" s="426" t="s">
        <v>28</v>
      </c>
      <c r="G102" s="21" t="s">
        <v>49</v>
      </c>
      <c r="H102" s="426" t="s">
        <v>52</v>
      </c>
      <c r="I102" s="21">
        <v>12</v>
      </c>
      <c r="J102" s="298">
        <v>54.15</v>
      </c>
      <c r="K102" s="298"/>
      <c r="M102" s="24">
        <f t="shared" ref="M102:M136" si="33">+VLOOKUP(E102,Dorm.,HLOOKUP($B102,Inmueble,2,FALSE),FALSE)</f>
        <v>0</v>
      </c>
      <c r="N102" s="24">
        <f t="shared" ref="N102:N136" si="34">+VLOOKUP(F102,Modelo,HLOOKUP($B102,Inmueble,2,FALSE),FALSE)</f>
        <v>0</v>
      </c>
      <c r="O102" s="24">
        <f t="shared" ref="O102:O136" si="35">+VLOOKUP(G102,Tipo,HLOOKUP($B102,Inmueble,2,FALSE),FALSE)</f>
        <v>0</v>
      </c>
      <c r="P102" s="24">
        <f t="shared" ref="P102:P136" si="36">+VLOOKUP(H102,Vista,HLOOKUP($B102,Inmueble,2,FALSE),FALSE)</f>
        <v>0</v>
      </c>
      <c r="Q102" s="24">
        <f t="shared" ref="Q102:Q136" si="37">+VLOOKUP(I102,Piso,HLOOKUP($B102,Inmueble,2,FALSE),FALSE)</f>
        <v>-1.7142857142857144E-2</v>
      </c>
      <c r="R102" s="25"/>
      <c r="S102" s="24">
        <f t="shared" si="32"/>
        <v>2.5000000000000001E-2</v>
      </c>
      <c r="T102" s="24">
        <f t="shared" si="32"/>
        <v>0.03</v>
      </c>
      <c r="U102" s="24">
        <f t="shared" si="32"/>
        <v>0.03</v>
      </c>
      <c r="V102" s="24">
        <f t="shared" si="32"/>
        <v>2.5000000000000001E-2</v>
      </c>
      <c r="W102" s="24">
        <f t="shared" si="32"/>
        <v>2.5000000000000001E-2</v>
      </c>
      <c r="X102" s="24">
        <f t="shared" si="32"/>
        <v>2.5000000000000001E-2</v>
      </c>
      <c r="Y102" s="24">
        <f t="shared" si="32"/>
        <v>2.5000000000000001E-2</v>
      </c>
      <c r="Z102" s="24">
        <f t="shared" si="32"/>
        <v>2.5000000000000001E-2</v>
      </c>
      <c r="AA102" s="25"/>
      <c r="AB102" s="26">
        <f>MROUND(VLOOKUP('Factores e Hitos'!$B$7,Precio_Base,HLOOKUP($B102,Inmueble,2,FALSE),FALSE)*(1+$M102)*(1+$N102)*(1+$O102)*(1+$P102)*(1+$Q102)*($J102+$K102*VLOOKUP('Factores e Hitos'!$B$87,Area_no_techada,HLOOKUP($B102,Inmueble,2,FALSE),FALSE)),VLOOKUP('Factores e Hitos'!$B$85,Redondear_Multiplo,HLOOKUP($B102,Inmueble,2,FALSE),FALSE))</f>
        <v>335200</v>
      </c>
      <c r="AC102" s="26">
        <f>MROUND(VLOOKUP('Factores e Hitos'!$B$7,Precio_Base,HLOOKUP($B102,Inmueble,2,FALSE),FALSE)*(1+$M102)*(1+$N102)*(1+$O102)*(1+$P102)*(1+$Q102)*($J102+$K102*VLOOKUP('Factores e Hitos'!$B$87,Area_no_techada,HLOOKUP($B102,Inmueble,2,FALSE),FALSE))*(1+$S102),VLOOKUP('Factores e Hitos'!$B$85,Redondear_Multiplo,HLOOKUP($B102,Inmueble,2,FALSE),FALSE))</f>
        <v>343600</v>
      </c>
      <c r="AD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Hitos'!$B$87,Area_no_techada,HLOOKUP($B102,Inmueble,2,FALSE),FALSE))*(1+$S102)*(1+$T102),VLOOKUP('Factores e Hitos'!$B$85,Redondear_Multiplo,HLOOKUP($B102,Inmueble,2,FALSE),FALSE))</f>
        <v>353900</v>
      </c>
      <c r="AE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Hitos'!$B$87,Area_no_techada,HLOOKUP($B102,Inmueble,2,FALSE),FALSE))*(1+$S102)*(1+$T102)*(1+$U102),VLOOKUP('Factores e Hitos'!$B$85,Redondear_Multiplo,HLOOKUP($B102,Inmueble,2,FALSE),FALSE))</f>
        <v>364500</v>
      </c>
      <c r="AF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Hitos'!$B$87,Area_no_techada,HLOOKUP($B102,Inmueble,2,FALSE),FALSE))*(1+$S102)*(1+$T102)*(1+$U102)*(1+$V102),VLOOKUP('Factores e Hitos'!$B$85,Redondear_Multiplo,HLOOKUP($B102,Inmueble,2,FALSE),FALSE))</f>
        <v>373600</v>
      </c>
      <c r="AG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Hitos'!$B$87,Area_no_techada,HLOOKUP($B102,Inmueble,2,FALSE),FALSE))*(1+$S102)*(1+$T102)*(1+$U102)*(1+$V102)*(1+$W102),VLOOKUP('Factores e Hitos'!$B$85,Redondear_Multiplo,HLOOKUP($B102,Inmueble,2,FALSE),FALSE))</f>
        <v>383000</v>
      </c>
      <c r="AH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Hitos'!$B$87,Area_no_techada,HLOOKUP($B102,Inmueble,2,FALSE),FALSE))*(1+$S102)*(1+$T102)*(1+$U102)*(1+$V102)*(1+$W102)*(1+$X102),VLOOKUP('Factores e Hitos'!$B$85,Redondear_Multiplo,HLOOKUP($B102,Inmueble,2,FALSE),FALSE))</f>
        <v>392600</v>
      </c>
      <c r="AI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Hitos'!$B$87,Area_no_techada,HLOOKUP($B102,Inmueble,2,FALSE),FALSE))*(1+$S102)*(1+$T102)*(1+$U102)*(1+$V102)*(1+$W102)*(1+$X102)*(1+$Y102),VLOOKUP('Factores e Hitos'!$B$85,Redondear_Multiplo,HLOOKUP($B102,Inmueble,2,FALSE),FALSE))</f>
        <v>402400</v>
      </c>
      <c r="AJ102" s="26">
        <f>MROUND(VLOOKUP('Factores e Hitos'!$B$7,Precio_Base,HLOOKUP($B102,Inmueble,2,FALSE),FALSE)*(1+$M102)*(1+$N102)*(1+$O102)*(1+$P102)*(1+$Q102)*($J102+$K102*VLOOKUP('Factores e Hitos'!$B$87,Area_no_techada,HLOOKUP($B102,Inmueble,2,FALSE),FALSE))*(1+$S102)*(1+$T102)*(1+$U102)*(1+$V102)*(1+$W102)*(1+$X102)*(1+$Y102)*(1+$Z102),VLOOKUP('Factores e Hitos'!$B$85,Redondear_Multiplo,HLOOKUP($B102,Inmueble,2,FALSE),FALSE))</f>
        <v>412400</v>
      </c>
      <c r="AK102" s="25"/>
      <c r="AL102" s="16" t="str">
        <f t="shared" ref="AL102:AL136" si="38">+IF(AM102&lt;&gt;"","Vendido","Disponible")</f>
        <v>Disponible</v>
      </c>
      <c r="AM102" s="16"/>
      <c r="AN102" s="518"/>
      <c r="AO102" s="25"/>
      <c r="AP102" s="26">
        <f>$AC$102</f>
        <v>343600</v>
      </c>
      <c r="AQ102" s="33">
        <f t="shared" ref="AQ102:AQ136" si="39">+AP102/(J102+(K102/3))</f>
        <v>6345.3370267774699</v>
      </c>
      <c r="AR102" s="25"/>
      <c r="AS102" s="26">
        <f>+AB102/($J102+$K102*VLOOKUP('Factores e Hitos'!$B$87,Area_no_techada,HLOOKUP($B102,Inmueble,2,FALSE),FALSE))</f>
        <v>6190.212373037858</v>
      </c>
      <c r="AT102" s="26">
        <f>+AC102/($J102+$K102*VLOOKUP('Factores e Hitos'!$B$87,Area_no_techada,HLOOKUP($B102,Inmueble,2,FALSE),FALSE))</f>
        <v>6345.3370267774699</v>
      </c>
      <c r="AU102" s="26">
        <f>+AD102/($J102+$K102*VLOOKUP('Factores e Hitos'!$B$87,Area_no_techada,HLOOKUP($B102,Inmueble,2,FALSE),FALSE))</f>
        <v>6535.5493998153279</v>
      </c>
      <c r="AV102" s="26">
        <f>+AE102/($J102+$K102*VLOOKUP('Factores e Hitos'!$B$87,Area_no_techada,HLOOKUP($B102,Inmueble,2,FALSE),FALSE))</f>
        <v>6731.3019390581721</v>
      </c>
      <c r="AW102" s="26">
        <f>+AF102/($J102+$K102*VLOOKUP('Factores e Hitos'!$B$87,Area_no_techada,HLOOKUP($B102,Inmueble,2,FALSE),FALSE))</f>
        <v>6899.3536472760852</v>
      </c>
      <c r="AX102" s="26">
        <f>+AG102/($J102+$K102*VLOOKUP('Factores e Hitos'!$B$87,Area_no_techada,HLOOKUP($B102,Inmueble,2,FALSE),FALSE))</f>
        <v>7072.9455216989845</v>
      </c>
      <c r="AY102" s="26">
        <f>+AH102/($J102+$K102*VLOOKUP('Factores e Hitos'!$B$87,Area_no_techada,HLOOKUP($B102,Inmueble,2,FALSE),FALSE))</f>
        <v>7250.2308402585413</v>
      </c>
      <c r="AZ102" s="26">
        <f>+AI102/($J102+$K102*VLOOKUP('Factores e Hitos'!$B$87,Area_no_techada,HLOOKUP($B102,Inmueble,2,FALSE),FALSE))</f>
        <v>7431.2096029547556</v>
      </c>
      <c r="BA102" s="26">
        <f>+AJ102/($J102+$K102*VLOOKUP('Factores e Hitos'!$B$87,Area_no_techada,HLOOKUP($B102,Inmueble,2,FALSE),FALSE))</f>
        <v>7615.8818097876274</v>
      </c>
      <c r="BB102" s="17" t="str">
        <f>_xlfn.XLOOKUP(C102,Hoja7!J:J,Hoja7!Q:Q,"N/H",0)</f>
        <v>Disponible</v>
      </c>
      <c r="BC102" s="17" t="b">
        <f t="shared" si="29"/>
        <v>1</v>
      </c>
    </row>
    <row r="103" spans="1:55" s="17" customFormat="1">
      <c r="A103" s="17" t="s">
        <v>161</v>
      </c>
      <c r="B103" s="21" t="s">
        <v>2</v>
      </c>
      <c r="C103" s="21" t="s">
        <v>569</v>
      </c>
      <c r="D103" s="21">
        <v>1203</v>
      </c>
      <c r="E103" s="426" t="s">
        <v>24</v>
      </c>
      <c r="F103" s="426" t="s">
        <v>29</v>
      </c>
      <c r="G103" s="21" t="s">
        <v>49</v>
      </c>
      <c r="H103" s="426" t="s">
        <v>52</v>
      </c>
      <c r="I103" s="21">
        <v>12</v>
      </c>
      <c r="J103" s="298">
        <v>52.57</v>
      </c>
      <c r="K103" s="298"/>
      <c r="M103" s="24">
        <f t="shared" si="33"/>
        <v>0</v>
      </c>
      <c r="N103" s="24">
        <f t="shared" si="34"/>
        <v>0.02</v>
      </c>
      <c r="O103" s="24">
        <f t="shared" si="35"/>
        <v>0</v>
      </c>
      <c r="P103" s="24">
        <f t="shared" si="36"/>
        <v>0</v>
      </c>
      <c r="Q103" s="24">
        <f t="shared" si="37"/>
        <v>-1.7142857142857144E-2</v>
      </c>
      <c r="R103" s="25"/>
      <c r="S103" s="24">
        <f t="shared" si="32"/>
        <v>2.5000000000000001E-2</v>
      </c>
      <c r="T103" s="24">
        <f t="shared" si="32"/>
        <v>0.03</v>
      </c>
      <c r="U103" s="24">
        <f t="shared" si="32"/>
        <v>0.03</v>
      </c>
      <c r="V103" s="24">
        <f t="shared" si="32"/>
        <v>2.5000000000000001E-2</v>
      </c>
      <c r="W103" s="24">
        <f t="shared" si="32"/>
        <v>2.5000000000000001E-2</v>
      </c>
      <c r="X103" s="24">
        <f t="shared" si="32"/>
        <v>2.5000000000000001E-2</v>
      </c>
      <c r="Y103" s="24">
        <f t="shared" si="32"/>
        <v>2.5000000000000001E-2</v>
      </c>
      <c r="Z103" s="24">
        <f t="shared" si="32"/>
        <v>2.5000000000000001E-2</v>
      </c>
      <c r="AA103" s="25"/>
      <c r="AB103" s="26">
        <f>MROUND(VLOOKUP('Factores e Hitos'!$B$7,Precio_Base,HLOOKUP($B103,Inmueble,2,FALSE),FALSE)*(1+$M103)*(1+$N103)*(1+$O103)*(1+$P103)*(1+$Q103)*($J103+$K103*VLOOKUP('Factores e Hitos'!$B$87,Area_no_techada,HLOOKUP($B103,Inmueble,2,FALSE),FALSE)),VLOOKUP('Factores e Hitos'!$B$85,Redondear_Multiplo,HLOOKUP($B103,Inmueble,2,FALSE),FALSE))</f>
        <v>331900</v>
      </c>
      <c r="AC103" s="26">
        <f>MROUND(VLOOKUP('Factores e Hitos'!$B$7,Precio_Base,HLOOKUP($B103,Inmueble,2,FALSE),FALSE)*(1+$M103)*(1+$N103)*(1+$O103)*(1+$P103)*(1+$Q103)*($J103+$K103*VLOOKUP('Factores e Hitos'!$B$87,Area_no_techada,HLOOKUP($B103,Inmueble,2,FALSE),FALSE))*(1+$S103),VLOOKUP('Factores e Hitos'!$B$85,Redondear_Multiplo,HLOOKUP($B103,Inmueble,2,FALSE),FALSE))</f>
        <v>340200</v>
      </c>
      <c r="AD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Hitos'!$B$87,Area_no_techada,HLOOKUP($B103,Inmueble,2,FALSE),FALSE))*(1+$S103)*(1+$T103),VLOOKUP('Factores e Hitos'!$B$85,Redondear_Multiplo,HLOOKUP($B103,Inmueble,2,FALSE),FALSE))</f>
        <v>350500</v>
      </c>
      <c r="AE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Hitos'!$B$87,Area_no_techada,HLOOKUP($B103,Inmueble,2,FALSE),FALSE))*(1+$S103)*(1+$T103)*(1+$U103),VLOOKUP('Factores e Hitos'!$B$85,Redondear_Multiplo,HLOOKUP($B103,Inmueble,2,FALSE),FALSE))</f>
        <v>361000</v>
      </c>
      <c r="AF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Hitos'!$B$87,Area_no_techada,HLOOKUP($B103,Inmueble,2,FALSE),FALSE))*(1+$S103)*(1+$T103)*(1+$U103)*(1+$V103),VLOOKUP('Factores e Hitos'!$B$85,Redondear_Multiplo,HLOOKUP($B103,Inmueble,2,FALSE),FALSE))</f>
        <v>370000</v>
      </c>
      <c r="AG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Hitos'!$B$87,Area_no_techada,HLOOKUP($B103,Inmueble,2,FALSE),FALSE))*(1+$S103)*(1+$T103)*(1+$U103)*(1+$V103)*(1+$W103),VLOOKUP('Factores e Hitos'!$B$85,Redondear_Multiplo,HLOOKUP($B103,Inmueble,2,FALSE),FALSE))</f>
        <v>379200</v>
      </c>
      <c r="AH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Hitos'!$B$87,Area_no_techada,HLOOKUP($B103,Inmueble,2,FALSE),FALSE))*(1+$S103)*(1+$T103)*(1+$U103)*(1+$V103)*(1+$W103)*(1+$X103),VLOOKUP('Factores e Hitos'!$B$85,Redondear_Multiplo,HLOOKUP($B103,Inmueble,2,FALSE),FALSE))</f>
        <v>388700</v>
      </c>
      <c r="AI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Hitos'!$B$87,Area_no_techada,HLOOKUP($B103,Inmueble,2,FALSE),FALSE))*(1+$S103)*(1+$T103)*(1+$U103)*(1+$V103)*(1+$W103)*(1+$X103)*(1+$Y103),VLOOKUP('Factores e Hitos'!$B$85,Redondear_Multiplo,HLOOKUP($B103,Inmueble,2,FALSE),FALSE))</f>
        <v>398400</v>
      </c>
      <c r="AJ103" s="26">
        <f>MROUND(VLOOKUP('Factores e Hitos'!$B$7,Precio_Base,HLOOKUP($B103,Inmueble,2,FALSE),FALSE)*(1+$M103)*(1+$N103)*(1+$O103)*(1+$P103)*(1+$Q103)*($J103+$K103*VLOOKUP('Factores e Hitos'!$B$87,Area_no_techada,HLOOKUP($B103,Inmueble,2,FALSE),FALSE))*(1+$S103)*(1+$T103)*(1+$U103)*(1+$V103)*(1+$W103)*(1+$X103)*(1+$Y103)*(1+$Z103),VLOOKUP('Factores e Hitos'!$B$85,Redondear_Multiplo,HLOOKUP($B103,Inmueble,2,FALSE),FALSE))</f>
        <v>408400</v>
      </c>
      <c r="AK103" s="25"/>
      <c r="AL103" s="16" t="str">
        <f t="shared" si="38"/>
        <v>Disponible</v>
      </c>
      <c r="AM103" s="16"/>
      <c r="AN103" s="518"/>
      <c r="AO103" s="25"/>
      <c r="AP103" s="26">
        <f>$AB$103</f>
        <v>331900</v>
      </c>
      <c r="AQ103" s="33">
        <f t="shared" si="39"/>
        <v>6313.4867795320524</v>
      </c>
      <c r="AR103" s="25"/>
      <c r="AS103" s="26">
        <f>+AB103/($J103+$K103*VLOOKUP('Factores e Hitos'!$B$87,Area_no_techada,HLOOKUP($B103,Inmueble,2,FALSE),FALSE))</f>
        <v>6313.4867795320524</v>
      </c>
      <c r="AT103" s="26">
        <f>+AC103/($J103+$K103*VLOOKUP('Factores e Hitos'!$B$87,Area_no_techada,HLOOKUP($B103,Inmueble,2,FALSE),FALSE))</f>
        <v>6471.371504660453</v>
      </c>
      <c r="AU103" s="26">
        <f>+AD103/($J103+$K103*VLOOKUP('Factores e Hitos'!$B$87,Area_no_techada,HLOOKUP($B103,Inmueble,2,FALSE),FALSE))</f>
        <v>6667.3007418679854</v>
      </c>
      <c r="AV103" s="26">
        <f>+AE103/($J103+$K103*VLOOKUP('Factores e Hitos'!$B$87,Area_no_techada,HLOOKUP($B103,Inmueble,2,FALSE),FALSE))</f>
        <v>6867.0344302834319</v>
      </c>
      <c r="AW103" s="26">
        <f>+AF103/($J103+$K103*VLOOKUP('Factores e Hitos'!$B$87,Area_no_techada,HLOOKUP($B103,Inmueble,2,FALSE),FALSE))</f>
        <v>7038.2347346395281</v>
      </c>
      <c r="AX103" s="26">
        <f>+AG103/($J103+$K103*VLOOKUP('Factores e Hitos'!$B$87,Area_no_techada,HLOOKUP($B103,Inmueble,2,FALSE),FALSE))</f>
        <v>7213.2394902035385</v>
      </c>
      <c r="AY103" s="26">
        <f>+AH103/($J103+$K103*VLOOKUP('Factores e Hitos'!$B$87,Area_no_techada,HLOOKUP($B103,Inmueble,2,FALSE),FALSE))</f>
        <v>7393.9509225794181</v>
      </c>
      <c r="AZ103" s="26">
        <f>+AI103/($J103+$K103*VLOOKUP('Factores e Hitos'!$B$87,Area_no_techada,HLOOKUP($B103,Inmueble,2,FALSE),FALSE))</f>
        <v>7578.466806163211</v>
      </c>
      <c r="BA103" s="26">
        <f>+AJ103/($J103+$K103*VLOOKUP('Factores e Hitos'!$B$87,Area_no_techada,HLOOKUP($B103,Inmueble,2,FALSE),FALSE))</f>
        <v>7768.6893665588741</v>
      </c>
      <c r="BB103" s="17" t="str">
        <f>_xlfn.XLOOKUP(C103,Hoja7!J:J,Hoja7!Q:Q,"N/H",0)</f>
        <v>Disponible</v>
      </c>
      <c r="BC103" s="17" t="b">
        <f t="shared" si="29"/>
        <v>1</v>
      </c>
    </row>
    <row r="104" spans="1:55" s="17" customFormat="1">
      <c r="A104" s="17" t="s">
        <v>161</v>
      </c>
      <c r="B104" s="21" t="s">
        <v>2</v>
      </c>
      <c r="C104" s="21" t="s">
        <v>570</v>
      </c>
      <c r="D104" s="21">
        <v>1204</v>
      </c>
      <c r="E104" s="524" t="s">
        <v>24</v>
      </c>
      <c r="F104" s="426" t="s">
        <v>30</v>
      </c>
      <c r="G104" s="21" t="s">
        <v>49</v>
      </c>
      <c r="H104" s="426" t="s">
        <v>52</v>
      </c>
      <c r="I104" s="21">
        <v>12</v>
      </c>
      <c r="J104" s="298">
        <v>60.03</v>
      </c>
      <c r="K104" s="298"/>
      <c r="M104" s="24">
        <f t="shared" si="33"/>
        <v>0</v>
      </c>
      <c r="N104" s="24">
        <f t="shared" si="34"/>
        <v>-0.02</v>
      </c>
      <c r="O104" s="24">
        <f t="shared" si="35"/>
        <v>0</v>
      </c>
      <c r="P104" s="24">
        <f t="shared" si="36"/>
        <v>0</v>
      </c>
      <c r="Q104" s="24">
        <f t="shared" si="37"/>
        <v>-1.7142857142857144E-2</v>
      </c>
      <c r="R104" s="25"/>
      <c r="S104" s="24">
        <f t="shared" si="32"/>
        <v>2.5000000000000001E-2</v>
      </c>
      <c r="T104" s="24">
        <f t="shared" si="32"/>
        <v>0.03</v>
      </c>
      <c r="U104" s="24">
        <f t="shared" si="32"/>
        <v>0.03</v>
      </c>
      <c r="V104" s="24">
        <f t="shared" si="32"/>
        <v>2.5000000000000001E-2</v>
      </c>
      <c r="W104" s="24">
        <f t="shared" si="32"/>
        <v>2.5000000000000001E-2</v>
      </c>
      <c r="X104" s="24">
        <f t="shared" si="32"/>
        <v>2.5000000000000001E-2</v>
      </c>
      <c r="Y104" s="24">
        <f t="shared" si="32"/>
        <v>2.5000000000000001E-2</v>
      </c>
      <c r="Z104" s="24">
        <f t="shared" si="32"/>
        <v>2.5000000000000001E-2</v>
      </c>
      <c r="AA104" s="25"/>
      <c r="AB104" s="26">
        <f>MROUND(VLOOKUP('Factores e Hitos'!$B$7,Precio_Base,HLOOKUP($B104,Inmueble,2,FALSE),FALSE)*(1+$M104)*(1+$N104)*(1+$O104)*(1+$P104)*(1+$Q104)*($J104+$K104*VLOOKUP('Factores e Hitos'!$B$87,Area_no_techada,HLOOKUP($B104,Inmueble,2,FALSE),FALSE)),VLOOKUP('Factores e Hitos'!$B$85,Redondear_Multiplo,HLOOKUP($B104,Inmueble,2,FALSE),FALSE))</f>
        <v>364200</v>
      </c>
      <c r="AC104" s="26">
        <f>MROUND(VLOOKUP('Factores e Hitos'!$B$7,Precio_Base,HLOOKUP($B104,Inmueble,2,FALSE),FALSE)*(1+$M104)*(1+$N104)*(1+$O104)*(1+$P104)*(1+$Q104)*($J104+$K104*VLOOKUP('Factores e Hitos'!$B$87,Area_no_techada,HLOOKUP($B104,Inmueble,2,FALSE),FALSE))*(1+$S104),VLOOKUP('Factores e Hitos'!$B$85,Redondear_Multiplo,HLOOKUP($B104,Inmueble,2,FALSE),FALSE))</f>
        <v>373300</v>
      </c>
      <c r="AD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Hitos'!$B$87,Area_no_techada,HLOOKUP($B104,Inmueble,2,FALSE),FALSE))*(1+$S104)*(1+$T104),VLOOKUP('Factores e Hitos'!$B$85,Redondear_Multiplo,HLOOKUP($B104,Inmueble,2,FALSE),FALSE))</f>
        <v>384500</v>
      </c>
      <c r="AE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Hitos'!$B$87,Area_no_techada,HLOOKUP($B104,Inmueble,2,FALSE),FALSE))*(1+$S104)*(1+$T104)*(1+$U104),VLOOKUP('Factores e Hitos'!$B$85,Redondear_Multiplo,HLOOKUP($B104,Inmueble,2,FALSE),FALSE))</f>
        <v>396000</v>
      </c>
      <c r="AF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Hitos'!$B$87,Area_no_techada,HLOOKUP($B104,Inmueble,2,FALSE),FALSE))*(1+$S104)*(1+$T104)*(1+$U104)*(1+$V104),VLOOKUP('Factores e Hitos'!$B$85,Redondear_Multiplo,HLOOKUP($B104,Inmueble,2,FALSE),FALSE))</f>
        <v>405900</v>
      </c>
      <c r="AG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Hitos'!$B$87,Area_no_techada,HLOOKUP($B104,Inmueble,2,FALSE),FALSE))*(1+$S104)*(1+$T104)*(1+$U104)*(1+$V104)*(1+$W104),VLOOKUP('Factores e Hitos'!$B$85,Redondear_Multiplo,HLOOKUP($B104,Inmueble,2,FALSE),FALSE))</f>
        <v>416100</v>
      </c>
      <c r="AH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Hitos'!$B$87,Area_no_techada,HLOOKUP($B104,Inmueble,2,FALSE),FALSE))*(1+$S104)*(1+$T104)*(1+$U104)*(1+$V104)*(1+$W104)*(1+$X104),VLOOKUP('Factores e Hitos'!$B$85,Redondear_Multiplo,HLOOKUP($B104,Inmueble,2,FALSE),FALSE))</f>
        <v>426500</v>
      </c>
      <c r="AI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Hitos'!$B$87,Area_no_techada,HLOOKUP($B104,Inmueble,2,FALSE),FALSE))*(1+$S104)*(1+$T104)*(1+$U104)*(1+$V104)*(1+$W104)*(1+$X104)*(1+$Y104),VLOOKUP('Factores e Hitos'!$B$85,Redondear_Multiplo,HLOOKUP($B104,Inmueble,2,FALSE),FALSE))</f>
        <v>437100</v>
      </c>
      <c r="AJ104" s="26">
        <f>MROUND(VLOOKUP('Factores e Hitos'!$B$7,Precio_Base,HLOOKUP($B104,Inmueble,2,FALSE),FALSE)*(1+$M104)*(1+$N104)*(1+$O104)*(1+$P104)*(1+$Q104)*($J104+$K104*VLOOKUP('Factores e Hitos'!$B$87,Area_no_techada,HLOOKUP($B104,Inmueble,2,FALSE),FALSE))*(1+$S104)*(1+$T104)*(1+$U104)*(1+$V104)*(1+$W104)*(1+$X104)*(1+$Y104)*(1+$Z104),VLOOKUP('Factores e Hitos'!$B$85,Redondear_Multiplo,HLOOKUP($B104,Inmueble,2,FALSE),FALSE))</f>
        <v>448100</v>
      </c>
      <c r="AK104" s="25"/>
      <c r="AL104" s="16" t="str">
        <f t="shared" si="38"/>
        <v>Disponible</v>
      </c>
      <c r="AM104" s="16"/>
      <c r="AN104" s="518"/>
      <c r="AO104" s="25"/>
      <c r="AP104" s="26">
        <f>$AC$104</f>
        <v>373300</v>
      </c>
      <c r="AQ104" s="33">
        <f t="shared" si="39"/>
        <v>6218.5573879726799</v>
      </c>
      <c r="AR104" s="25"/>
      <c r="AS104" s="26">
        <f>+AB104/($J104+$K104*VLOOKUP('Factores e Hitos'!$B$87,Area_no_techada,HLOOKUP($B104,Inmueble,2,FALSE),FALSE))</f>
        <v>6066.9665167416288</v>
      </c>
      <c r="AT104" s="26">
        <f>+AC104/($J104+$K104*VLOOKUP('Factores e Hitos'!$B$87,Area_no_techada,HLOOKUP($B104,Inmueble,2,FALSE),FALSE))</f>
        <v>6218.5573879726799</v>
      </c>
      <c r="AU104" s="26">
        <f>+AD104/($J104+$K104*VLOOKUP('Factores e Hitos'!$B$87,Area_no_techada,HLOOKUP($B104,Inmueble,2,FALSE),FALSE))</f>
        <v>6405.1307679493584</v>
      </c>
      <c r="AV104" s="26">
        <f>+AE104/($J104+$K104*VLOOKUP('Factores e Hitos'!$B$87,Area_no_techada,HLOOKUP($B104,Inmueble,2,FALSE),FALSE))</f>
        <v>6596.7016491754121</v>
      </c>
      <c r="AW104" s="26">
        <f>+AF104/($J104+$K104*VLOOKUP('Factores e Hitos'!$B$87,Area_no_techada,HLOOKUP($B104,Inmueble,2,FALSE),FALSE))</f>
        <v>6761.6191904047973</v>
      </c>
      <c r="AX104" s="26">
        <f>+AG104/($J104+$K104*VLOOKUP('Factores e Hitos'!$B$87,Area_no_techada,HLOOKUP($B104,Inmueble,2,FALSE),FALSE))</f>
        <v>6931.5342328835577</v>
      </c>
      <c r="AY104" s="26">
        <f>+AH104/($J104+$K104*VLOOKUP('Factores e Hitos'!$B$87,Area_no_techada,HLOOKUP($B104,Inmueble,2,FALSE),FALSE))</f>
        <v>7104.7809428619021</v>
      </c>
      <c r="AZ104" s="26">
        <f>+AI104/($J104+$K104*VLOOKUP('Factores e Hitos'!$B$87,Area_no_techada,HLOOKUP($B104,Inmueble,2,FALSE),FALSE))</f>
        <v>7281.3593203398295</v>
      </c>
      <c r="BA104" s="26">
        <f>+AJ104/($J104+$K104*VLOOKUP('Factores e Hitos'!$B$87,Area_no_techada,HLOOKUP($B104,Inmueble,2,FALSE),FALSE))</f>
        <v>7464.601032816925</v>
      </c>
      <c r="BB104" s="17" t="str">
        <f>_xlfn.XLOOKUP(C104,Hoja7!J:J,Hoja7!Q:Q,"N/H",0)</f>
        <v>Disponible</v>
      </c>
      <c r="BC104" s="17" t="b">
        <f t="shared" si="29"/>
        <v>1</v>
      </c>
    </row>
    <row r="105" spans="1:55" s="17" customFormat="1">
      <c r="A105" s="17" t="s">
        <v>161</v>
      </c>
      <c r="B105" s="21" t="s">
        <v>2</v>
      </c>
      <c r="C105" s="21" t="s">
        <v>571</v>
      </c>
      <c r="D105" s="21">
        <v>1205</v>
      </c>
      <c r="E105" s="524" t="s">
        <v>25</v>
      </c>
      <c r="F105" s="426" t="s">
        <v>31</v>
      </c>
      <c r="G105" s="21" t="s">
        <v>49</v>
      </c>
      <c r="H105" s="426" t="s">
        <v>53</v>
      </c>
      <c r="I105" s="21">
        <v>12</v>
      </c>
      <c r="J105" s="298">
        <v>69.319999999999993</v>
      </c>
      <c r="K105" s="298"/>
      <c r="M105" s="24">
        <f t="shared" si="33"/>
        <v>-0.01</v>
      </c>
      <c r="N105" s="24">
        <f t="shared" si="34"/>
        <v>0.02</v>
      </c>
      <c r="O105" s="24">
        <f t="shared" si="35"/>
        <v>0</v>
      </c>
      <c r="P105" s="24">
        <f t="shared" si="36"/>
        <v>0.02</v>
      </c>
      <c r="Q105" s="24">
        <f t="shared" si="37"/>
        <v>-1.7142857142857144E-2</v>
      </c>
      <c r="R105" s="25"/>
      <c r="S105" s="24">
        <f t="shared" si="32"/>
        <v>2.5000000000000001E-2</v>
      </c>
      <c r="T105" s="24">
        <f t="shared" si="32"/>
        <v>0.03</v>
      </c>
      <c r="U105" s="24">
        <f t="shared" si="32"/>
        <v>0.03</v>
      </c>
      <c r="V105" s="24">
        <f t="shared" si="32"/>
        <v>2.5000000000000001E-2</v>
      </c>
      <c r="W105" s="24">
        <f t="shared" si="32"/>
        <v>2.5000000000000001E-2</v>
      </c>
      <c r="X105" s="24">
        <f t="shared" si="32"/>
        <v>2.5000000000000001E-2</v>
      </c>
      <c r="Y105" s="24">
        <f t="shared" si="32"/>
        <v>2.5000000000000001E-2</v>
      </c>
      <c r="Z105" s="24">
        <f t="shared" si="32"/>
        <v>2.5000000000000001E-2</v>
      </c>
      <c r="AA105" s="25"/>
      <c r="AB105" s="26">
        <f>MROUND(VLOOKUP('Factores e Hitos'!$B$7,Precio_Base,HLOOKUP($B105,Inmueble,2,FALSE),FALSE)*(1+$M105)*(1+$N105)*(1+$O105)*(1+$P105)*(1+$Q105)*($J105+$K105*VLOOKUP('Factores e Hitos'!$B$87,Area_no_techada,HLOOKUP($B105,Inmueble,2,FALSE),FALSE)),VLOOKUP('Factores e Hitos'!$B$85,Redondear_Multiplo,HLOOKUP($B105,Inmueble,2,FALSE),FALSE))</f>
        <v>442000</v>
      </c>
      <c r="AC105" s="26">
        <f>MROUND(VLOOKUP('Factores e Hitos'!$B$7,Precio_Base,HLOOKUP($B105,Inmueble,2,FALSE),FALSE)*(1+$M105)*(1+$N105)*(1+$O105)*(1+$P105)*(1+$Q105)*($J105+$K105*VLOOKUP('Factores e Hitos'!$B$87,Area_no_techada,HLOOKUP($B105,Inmueble,2,FALSE),FALSE))*(1+$S105),VLOOKUP('Factores e Hitos'!$B$85,Redondear_Multiplo,HLOOKUP($B105,Inmueble,2,FALSE),FALSE))</f>
        <v>453000</v>
      </c>
      <c r="AD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Hitos'!$B$87,Area_no_techada,HLOOKUP($B105,Inmueble,2,FALSE),FALSE))*(1+$S105)*(1+$T105),VLOOKUP('Factores e Hitos'!$B$85,Redondear_Multiplo,HLOOKUP($B105,Inmueble,2,FALSE),FALSE))</f>
        <v>466600</v>
      </c>
      <c r="AE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Hitos'!$B$87,Area_no_techada,HLOOKUP($B105,Inmueble,2,FALSE),FALSE))*(1+$S105)*(1+$T105)*(1+$U105),VLOOKUP('Factores e Hitos'!$B$85,Redondear_Multiplo,HLOOKUP($B105,Inmueble,2,FALSE),FALSE))</f>
        <v>480600</v>
      </c>
      <c r="AF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Hitos'!$B$87,Area_no_techada,HLOOKUP($B105,Inmueble,2,FALSE),FALSE))*(1+$S105)*(1+$T105)*(1+$U105)*(1+$V105),VLOOKUP('Factores e Hitos'!$B$85,Redondear_Multiplo,HLOOKUP($B105,Inmueble,2,FALSE),FALSE))</f>
        <v>492700</v>
      </c>
      <c r="AG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Hitos'!$B$87,Area_no_techada,HLOOKUP($B105,Inmueble,2,FALSE),FALSE))*(1+$S105)*(1+$T105)*(1+$U105)*(1+$V105)*(1+$W105),VLOOKUP('Factores e Hitos'!$B$85,Redondear_Multiplo,HLOOKUP($B105,Inmueble,2,FALSE),FALSE))</f>
        <v>505000</v>
      </c>
      <c r="AH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Hitos'!$B$87,Area_no_techada,HLOOKUP($B105,Inmueble,2,FALSE),FALSE))*(1+$S105)*(1+$T105)*(1+$U105)*(1+$V105)*(1+$W105)*(1+$X105),VLOOKUP('Factores e Hitos'!$B$85,Redondear_Multiplo,HLOOKUP($B105,Inmueble,2,FALSE),FALSE))</f>
        <v>517600</v>
      </c>
      <c r="AI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Hitos'!$B$87,Area_no_techada,HLOOKUP($B105,Inmueble,2,FALSE),FALSE))*(1+$S105)*(1+$T105)*(1+$U105)*(1+$V105)*(1+$W105)*(1+$X105)*(1+$Y105),VLOOKUP('Factores e Hitos'!$B$85,Redondear_Multiplo,HLOOKUP($B105,Inmueble,2,FALSE),FALSE))</f>
        <v>530500</v>
      </c>
      <c r="AJ105" s="26">
        <f>MROUND(VLOOKUP('Factores e Hitos'!$B$7,Precio_Base,HLOOKUP($B105,Inmueble,2,FALSE),FALSE)*(1+$M105)*(1+$N105)*(1+$O105)*(1+$P105)*(1+$Q105)*($J105+$K105*VLOOKUP('Factores e Hitos'!$B$87,Area_no_techada,HLOOKUP($B105,Inmueble,2,FALSE),FALSE))*(1+$S105)*(1+$T105)*(1+$U105)*(1+$V105)*(1+$W105)*(1+$X105)*(1+$Y105)*(1+$Z105),VLOOKUP('Factores e Hitos'!$B$85,Redondear_Multiplo,HLOOKUP($B105,Inmueble,2,FALSE),FALSE))</f>
        <v>543800</v>
      </c>
      <c r="AK105" s="25"/>
      <c r="AL105" s="16" t="str">
        <f t="shared" si="38"/>
        <v>Disponible</v>
      </c>
      <c r="AM105" s="16"/>
      <c r="AN105" s="518"/>
      <c r="AO105" s="25"/>
      <c r="AP105" s="26">
        <f>$AC$105</f>
        <v>453000</v>
      </c>
      <c r="AQ105" s="33">
        <f t="shared" si="39"/>
        <v>6534.9105597230246</v>
      </c>
      <c r="AR105" s="25"/>
      <c r="AS105" s="26">
        <f>+AB105/($J105+$K105*VLOOKUP('Factores e Hitos'!$B$87,Area_no_techada,HLOOKUP($B105,Inmueble,2,FALSE),FALSE))</f>
        <v>6376.2261973456443</v>
      </c>
      <c r="AT105" s="26">
        <f>+AC105/($J105+$K105*VLOOKUP('Factores e Hitos'!$B$87,Area_no_techada,HLOOKUP($B105,Inmueble,2,FALSE),FALSE))</f>
        <v>6534.9105597230246</v>
      </c>
      <c r="AU105" s="26">
        <f>+AD105/($J105+$K105*VLOOKUP('Factores e Hitos'!$B$87,Area_no_techada,HLOOKUP($B105,Inmueble,2,FALSE),FALSE))</f>
        <v>6731.1021350259671</v>
      </c>
      <c r="AV105" s="26">
        <f>+AE105/($J105+$K105*VLOOKUP('Factores e Hitos'!$B$87,Area_no_techada,HLOOKUP($B105,Inmueble,2,FALSE),FALSE))</f>
        <v>6933.0640507789967</v>
      </c>
      <c r="AW105" s="26">
        <f>+AF105/($J105+$K105*VLOOKUP('Factores e Hitos'!$B$87,Area_no_techada,HLOOKUP($B105,Inmueble,2,FALSE),FALSE))</f>
        <v>7107.616849394115</v>
      </c>
      <c r="AX105" s="26">
        <f>+AG105/($J105+$K105*VLOOKUP('Factores e Hitos'!$B$87,Area_no_techada,HLOOKUP($B105,Inmueble,2,FALSE),FALSE))</f>
        <v>7285.0548182342764</v>
      </c>
      <c r="AY105" s="26">
        <f>+AH105/($J105+$K105*VLOOKUP('Factores e Hitos'!$B$87,Area_no_techada,HLOOKUP($B105,Inmueble,2,FALSE),FALSE))</f>
        <v>7466.8205424120033</v>
      </c>
      <c r="AZ105" s="26">
        <f>+AI105/($J105+$K105*VLOOKUP('Factores e Hitos'!$B$87,Area_no_techada,HLOOKUP($B105,Inmueble,2,FALSE),FALSE))</f>
        <v>7652.914021927294</v>
      </c>
      <c r="BA105" s="26">
        <f>+AJ105/($J105+$K105*VLOOKUP('Factores e Hitos'!$B$87,Area_no_techada,HLOOKUP($B105,Inmueble,2,FALSE),FALSE))</f>
        <v>7844.7778418926728</v>
      </c>
      <c r="BB105" s="17" t="str">
        <f>_xlfn.XLOOKUP(C105,Hoja7!J:J,Hoja7!Q:Q,"N/H",0)</f>
        <v>Disponible</v>
      </c>
      <c r="BC105" s="17" t="b">
        <f t="shared" si="29"/>
        <v>1</v>
      </c>
    </row>
    <row r="106" spans="1:55" s="17" customFormat="1">
      <c r="A106" s="17" t="s">
        <v>161</v>
      </c>
      <c r="B106" s="21" t="s">
        <v>2</v>
      </c>
      <c r="C106" s="21" t="s">
        <v>572</v>
      </c>
      <c r="D106" s="21">
        <v>1206</v>
      </c>
      <c r="E106" s="426" t="s">
        <v>24</v>
      </c>
      <c r="F106" s="426" t="s">
        <v>32</v>
      </c>
      <c r="G106" s="21" t="s">
        <v>49</v>
      </c>
      <c r="H106" s="426" t="s">
        <v>53</v>
      </c>
      <c r="I106" s="21">
        <v>12</v>
      </c>
      <c r="J106" s="298">
        <v>54.03</v>
      </c>
      <c r="K106" s="298"/>
      <c r="M106" s="24">
        <f t="shared" si="33"/>
        <v>0</v>
      </c>
      <c r="N106" s="24">
        <f t="shared" si="34"/>
        <v>0</v>
      </c>
      <c r="O106" s="24">
        <f t="shared" si="35"/>
        <v>0</v>
      </c>
      <c r="P106" s="24">
        <f t="shared" si="36"/>
        <v>0.02</v>
      </c>
      <c r="Q106" s="24">
        <f t="shared" si="37"/>
        <v>-1.7142857142857144E-2</v>
      </c>
      <c r="R106" s="25"/>
      <c r="S106" s="24">
        <f t="shared" ref="S106:Z115" si="40">+VLOOKUP(S$5,Hitos,HLOOKUP($B106,Inmueble,2,FALSE),FALSE)</f>
        <v>2.5000000000000001E-2</v>
      </c>
      <c r="T106" s="24">
        <f t="shared" si="40"/>
        <v>0.03</v>
      </c>
      <c r="U106" s="24">
        <f t="shared" si="40"/>
        <v>0.03</v>
      </c>
      <c r="V106" s="24">
        <f t="shared" si="40"/>
        <v>2.5000000000000001E-2</v>
      </c>
      <c r="W106" s="24">
        <f t="shared" si="40"/>
        <v>2.5000000000000001E-2</v>
      </c>
      <c r="X106" s="24">
        <f t="shared" si="40"/>
        <v>2.5000000000000001E-2</v>
      </c>
      <c r="Y106" s="24">
        <f t="shared" si="40"/>
        <v>2.5000000000000001E-2</v>
      </c>
      <c r="Z106" s="24">
        <f t="shared" si="40"/>
        <v>2.5000000000000001E-2</v>
      </c>
      <c r="AA106" s="25"/>
      <c r="AB106" s="26">
        <f>MROUND(VLOOKUP('Factores e Hitos'!$B$7,Precio_Base,HLOOKUP($B106,Inmueble,2,FALSE),FALSE)*(1+$M106)*(1+$N106)*(1+$O106)*(1+$P106)*(1+$Q106)*($J106+$K106*VLOOKUP('Factores e Hitos'!$B$87,Area_no_techada,HLOOKUP($B106,Inmueble,2,FALSE),FALSE)),VLOOKUP('Factores e Hitos'!$B$85,Redondear_Multiplo,HLOOKUP($B106,Inmueble,2,FALSE),FALSE))</f>
        <v>341200</v>
      </c>
      <c r="AC106" s="26">
        <f>MROUND(VLOOKUP('Factores e Hitos'!$B$7,Precio_Base,HLOOKUP($B106,Inmueble,2,FALSE),FALSE)*(1+$M106)*(1+$N106)*(1+$O106)*(1+$P106)*(1+$Q106)*($J106+$K106*VLOOKUP('Factores e Hitos'!$B$87,Area_no_techada,HLOOKUP($B106,Inmueble,2,FALSE),FALSE))*(1+$S106),VLOOKUP('Factores e Hitos'!$B$85,Redondear_Multiplo,HLOOKUP($B106,Inmueble,2,FALSE),FALSE))</f>
        <v>349700</v>
      </c>
      <c r="AD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Hitos'!$B$87,Area_no_techada,HLOOKUP($B106,Inmueble,2,FALSE),FALSE))*(1+$S106)*(1+$T106),VLOOKUP('Factores e Hitos'!$B$85,Redondear_Multiplo,HLOOKUP($B106,Inmueble,2,FALSE),FALSE))</f>
        <v>360200</v>
      </c>
      <c r="AE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Hitos'!$B$87,Area_no_techada,HLOOKUP($B106,Inmueble,2,FALSE),FALSE))*(1+$S106)*(1+$T106)*(1+$U106),VLOOKUP('Factores e Hitos'!$B$85,Redondear_Multiplo,HLOOKUP($B106,Inmueble,2,FALSE),FALSE))</f>
        <v>371000</v>
      </c>
      <c r="AF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Hitos'!$B$87,Area_no_techada,HLOOKUP($B106,Inmueble,2,FALSE),FALSE))*(1+$S106)*(1+$T106)*(1+$U106)*(1+$V106),VLOOKUP('Factores e Hitos'!$B$85,Redondear_Multiplo,HLOOKUP($B106,Inmueble,2,FALSE),FALSE))</f>
        <v>380300</v>
      </c>
      <c r="AG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Hitos'!$B$87,Area_no_techada,HLOOKUP($B106,Inmueble,2,FALSE),FALSE))*(1+$S106)*(1+$T106)*(1+$U106)*(1+$V106)*(1+$W106),VLOOKUP('Factores e Hitos'!$B$85,Redondear_Multiplo,HLOOKUP($B106,Inmueble,2,FALSE),FALSE))</f>
        <v>389800</v>
      </c>
      <c r="AH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Hitos'!$B$87,Area_no_techada,HLOOKUP($B106,Inmueble,2,FALSE),FALSE))*(1+$S106)*(1+$T106)*(1+$U106)*(1+$V106)*(1+$W106)*(1+$X106),VLOOKUP('Factores e Hitos'!$B$85,Redondear_Multiplo,HLOOKUP($B106,Inmueble,2,FALSE),FALSE))</f>
        <v>399500</v>
      </c>
      <c r="AI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Hitos'!$B$87,Area_no_techada,HLOOKUP($B106,Inmueble,2,FALSE),FALSE))*(1+$S106)*(1+$T106)*(1+$U106)*(1+$V106)*(1+$W106)*(1+$X106)*(1+$Y106),VLOOKUP('Factores e Hitos'!$B$85,Redondear_Multiplo,HLOOKUP($B106,Inmueble,2,FALSE),FALSE))</f>
        <v>409500</v>
      </c>
      <c r="AJ106" s="26">
        <f>MROUND(VLOOKUP('Factores e Hitos'!$B$7,Precio_Base,HLOOKUP($B106,Inmueble,2,FALSE),FALSE)*(1+$M106)*(1+$N106)*(1+$O106)*(1+$P106)*(1+$Q106)*($J106+$K106*VLOOKUP('Factores e Hitos'!$B$87,Area_no_techada,HLOOKUP($B106,Inmueble,2,FALSE),FALSE))*(1+$S106)*(1+$T106)*(1+$U106)*(1+$V106)*(1+$W106)*(1+$X106)*(1+$Y106)*(1+$Z106),VLOOKUP('Factores e Hitos'!$B$85,Redondear_Multiplo,HLOOKUP($B106,Inmueble,2,FALSE),FALSE))</f>
        <v>419700</v>
      </c>
      <c r="AK106" s="25"/>
      <c r="AL106" s="16" t="str">
        <f t="shared" si="38"/>
        <v>Disponible</v>
      </c>
      <c r="AM106" s="16"/>
      <c r="AN106" s="518"/>
      <c r="AO106" s="25"/>
      <c r="AP106" s="26">
        <f>$AG$106</f>
        <v>389800</v>
      </c>
      <c r="AQ106" s="33">
        <f t="shared" si="39"/>
        <v>7214.510457153433</v>
      </c>
      <c r="AR106" s="25"/>
      <c r="AS106" s="26">
        <f>+AB106/($J106+$K106*VLOOKUP('Factores e Hitos'!$B$87,Area_no_techada,HLOOKUP($B106,Inmueble,2,FALSE),FALSE))</f>
        <v>6315.0101795298906</v>
      </c>
      <c r="AT106" s="26">
        <f>+AC106/($J106+$K106*VLOOKUP('Factores e Hitos'!$B$87,Area_no_techada,HLOOKUP($B106,Inmueble,2,FALSE),FALSE))</f>
        <v>6472.3301869331854</v>
      </c>
      <c r="AU106" s="26">
        <f>+AD106/($J106+$K106*VLOOKUP('Factores e Hitos'!$B$87,Area_no_techada,HLOOKUP($B106,Inmueble,2,FALSE),FALSE))</f>
        <v>6666.666666666667</v>
      </c>
      <c r="AV106" s="26">
        <f>+AE106/($J106+$K106*VLOOKUP('Factores e Hitos'!$B$87,Area_no_techada,HLOOKUP($B106,Inmueble,2,FALSE),FALSE))</f>
        <v>6866.5556172496763</v>
      </c>
      <c r="AW106" s="26">
        <f>+AF106/($J106+$K106*VLOOKUP('Factores e Hitos'!$B$87,Area_no_techada,HLOOKUP($B106,Inmueble,2,FALSE),FALSE))</f>
        <v>7038.6822135850452</v>
      </c>
      <c r="AX106" s="26">
        <f>+AG106/($J106+$K106*VLOOKUP('Factores e Hitos'!$B$87,Area_no_techada,HLOOKUP($B106,Inmueble,2,FALSE),FALSE))</f>
        <v>7214.510457153433</v>
      </c>
      <c r="AY106" s="26">
        <f>+AH106/($J106+$K106*VLOOKUP('Factores e Hitos'!$B$87,Area_no_techada,HLOOKUP($B106,Inmueble,2,FALSE),FALSE))</f>
        <v>7394.0403479548395</v>
      </c>
      <c r="AZ106" s="26">
        <f>+AI106/($J106+$K106*VLOOKUP('Factores e Hitos'!$B$87,Area_no_techada,HLOOKUP($B106,Inmueble,2,FALSE),FALSE))</f>
        <v>7579.1227096057746</v>
      </c>
      <c r="BA106" s="26">
        <f>+AJ106/($J106+$K106*VLOOKUP('Factores e Hitos'!$B$87,Area_no_techada,HLOOKUP($B106,Inmueble,2,FALSE),FALSE))</f>
        <v>7767.9067184897276</v>
      </c>
      <c r="BB106" s="17" t="str">
        <f>_xlfn.XLOOKUP(C106,Hoja7!J:J,Hoja7!Q:Q,"N/H",0)</f>
        <v>Disponible</v>
      </c>
      <c r="BC106" s="17" t="b">
        <f t="shared" si="29"/>
        <v>1</v>
      </c>
    </row>
    <row r="107" spans="1:55" s="17" customFormat="1">
      <c r="A107" s="17" t="s">
        <v>161</v>
      </c>
      <c r="B107" s="21" t="s">
        <v>2</v>
      </c>
      <c r="C107" s="21" t="s">
        <v>573</v>
      </c>
      <c r="D107" s="21">
        <v>1207</v>
      </c>
      <c r="E107" s="524" t="s">
        <v>23</v>
      </c>
      <c r="F107" s="426" t="s">
        <v>33</v>
      </c>
      <c r="G107" s="21" t="s">
        <v>49</v>
      </c>
      <c r="H107" s="426" t="s">
        <v>53</v>
      </c>
      <c r="I107" s="21">
        <v>12</v>
      </c>
      <c r="J107" s="298">
        <v>37.049999999999997</v>
      </c>
      <c r="K107" s="298"/>
      <c r="M107" s="24">
        <f t="shared" si="33"/>
        <v>6.2799999999999995E-2</v>
      </c>
      <c r="N107" s="24">
        <f t="shared" si="34"/>
        <v>-0.02</v>
      </c>
      <c r="O107" s="24">
        <f t="shared" si="35"/>
        <v>0</v>
      </c>
      <c r="P107" s="24">
        <f t="shared" si="36"/>
        <v>0.02</v>
      </c>
      <c r="Q107" s="24">
        <f t="shared" si="37"/>
        <v>-1.7142857142857144E-2</v>
      </c>
      <c r="R107" s="25"/>
      <c r="S107" s="24">
        <f t="shared" si="40"/>
        <v>2.5000000000000001E-2</v>
      </c>
      <c r="T107" s="24">
        <f t="shared" si="40"/>
        <v>0.03</v>
      </c>
      <c r="U107" s="24">
        <f t="shared" si="40"/>
        <v>0.03</v>
      </c>
      <c r="V107" s="24">
        <f t="shared" si="40"/>
        <v>2.5000000000000001E-2</v>
      </c>
      <c r="W107" s="24">
        <f t="shared" si="40"/>
        <v>2.5000000000000001E-2</v>
      </c>
      <c r="X107" s="24">
        <f t="shared" si="40"/>
        <v>2.5000000000000001E-2</v>
      </c>
      <c r="Y107" s="24">
        <f t="shared" si="40"/>
        <v>2.5000000000000001E-2</v>
      </c>
      <c r="Z107" s="24">
        <f t="shared" si="40"/>
        <v>2.5000000000000001E-2</v>
      </c>
      <c r="AA107" s="25"/>
      <c r="AB107" s="26">
        <f>MROUND(VLOOKUP('Factores e Hitos'!$B$7,Precio_Base,HLOOKUP($B107,Inmueble,2,FALSE),FALSE)*(1+$M107)*(1+$N107)*(1+$O107)*(1+$P107)*(1+$Q107)*($J107+$K107*VLOOKUP('Factores e Hitos'!$B$87,Area_no_techada,HLOOKUP($B107,Inmueble,2,FALSE),FALSE)),VLOOKUP('Factores e Hitos'!$B$85,Redondear_Multiplo,HLOOKUP($B107,Inmueble,2,FALSE),FALSE))</f>
        <v>243700</v>
      </c>
      <c r="AC107" s="26">
        <f>MROUND(VLOOKUP('Factores e Hitos'!$B$7,Precio_Base,HLOOKUP($B107,Inmueble,2,FALSE),FALSE)*(1+$M107)*(1+$N107)*(1+$O107)*(1+$P107)*(1+$Q107)*($J107+$K107*VLOOKUP('Factores e Hitos'!$B$87,Area_no_techada,HLOOKUP($B107,Inmueble,2,FALSE),FALSE))*(1+$S107),VLOOKUP('Factores e Hitos'!$B$85,Redondear_Multiplo,HLOOKUP($B107,Inmueble,2,FALSE),FALSE))</f>
        <v>249800</v>
      </c>
      <c r="AD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Hitos'!$B$87,Area_no_techada,HLOOKUP($B107,Inmueble,2,FALSE),FALSE))*(1+$S107)*(1+$T107),VLOOKUP('Factores e Hitos'!$B$85,Redondear_Multiplo,HLOOKUP($B107,Inmueble,2,FALSE),FALSE))</f>
        <v>257200</v>
      </c>
      <c r="AE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Hitos'!$B$87,Area_no_techada,HLOOKUP($B107,Inmueble,2,FALSE),FALSE))*(1+$S107)*(1+$T107)*(1+$U107),VLOOKUP('Factores e Hitos'!$B$85,Redondear_Multiplo,HLOOKUP($B107,Inmueble,2,FALSE),FALSE))</f>
        <v>265000</v>
      </c>
      <c r="AF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Hitos'!$B$87,Area_no_techada,HLOOKUP($B107,Inmueble,2,FALSE),FALSE))*(1+$S107)*(1+$T107)*(1+$U107)*(1+$V107),VLOOKUP('Factores e Hitos'!$B$85,Redondear_Multiplo,HLOOKUP($B107,Inmueble,2,FALSE),FALSE))</f>
        <v>271600</v>
      </c>
      <c r="AG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Hitos'!$B$87,Area_no_techada,HLOOKUP($B107,Inmueble,2,FALSE),FALSE))*(1+$S107)*(1+$T107)*(1+$U107)*(1+$V107)*(1+$W107),VLOOKUP('Factores e Hitos'!$B$85,Redondear_Multiplo,HLOOKUP($B107,Inmueble,2,FALSE),FALSE))</f>
        <v>278400</v>
      </c>
      <c r="AH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Hitos'!$B$87,Area_no_techada,HLOOKUP($B107,Inmueble,2,FALSE),FALSE))*(1+$S107)*(1+$T107)*(1+$U107)*(1+$V107)*(1+$W107)*(1+$X107),VLOOKUP('Factores e Hitos'!$B$85,Redondear_Multiplo,HLOOKUP($B107,Inmueble,2,FALSE),FALSE))</f>
        <v>285300</v>
      </c>
      <c r="AI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Hitos'!$B$87,Area_no_techada,HLOOKUP($B107,Inmueble,2,FALSE),FALSE))*(1+$S107)*(1+$T107)*(1+$U107)*(1+$V107)*(1+$W107)*(1+$X107)*(1+$Y107),VLOOKUP('Factores e Hitos'!$B$85,Redondear_Multiplo,HLOOKUP($B107,Inmueble,2,FALSE),FALSE))</f>
        <v>292500</v>
      </c>
      <c r="AJ107" s="26">
        <f>MROUND(VLOOKUP('Factores e Hitos'!$B$7,Precio_Base,HLOOKUP($B107,Inmueble,2,FALSE),FALSE)*(1+$M107)*(1+$N107)*(1+$O107)*(1+$P107)*(1+$Q107)*($J107+$K107*VLOOKUP('Factores e Hitos'!$B$87,Area_no_techada,HLOOKUP($B107,Inmueble,2,FALSE),FALSE))*(1+$S107)*(1+$T107)*(1+$U107)*(1+$V107)*(1+$W107)*(1+$X107)*(1+$Y107)*(1+$Z107),VLOOKUP('Factores e Hitos'!$B$85,Redondear_Multiplo,HLOOKUP($B107,Inmueble,2,FALSE),FALSE))</f>
        <v>299800</v>
      </c>
      <c r="AK107" s="25"/>
      <c r="AL107" s="16" t="str">
        <f t="shared" si="38"/>
        <v>Disponible</v>
      </c>
      <c r="AM107" s="16"/>
      <c r="AN107" s="518"/>
      <c r="AO107" s="25"/>
      <c r="AP107" s="26">
        <f>$AC$107</f>
        <v>249800</v>
      </c>
      <c r="AQ107" s="33">
        <f t="shared" si="39"/>
        <v>6742.2402159244266</v>
      </c>
      <c r="AR107" s="25"/>
      <c r="AS107" s="26">
        <f>+AB107/($J107+$K107*VLOOKUP('Factores e Hitos'!$B$87,Area_no_techada,HLOOKUP($B107,Inmueble,2,FALSE),FALSE))</f>
        <v>6577.5978407557359</v>
      </c>
      <c r="AT107" s="26">
        <f>+AC107/($J107+$K107*VLOOKUP('Factores e Hitos'!$B$87,Area_no_techada,HLOOKUP($B107,Inmueble,2,FALSE),FALSE))</f>
        <v>6742.2402159244266</v>
      </c>
      <c r="AU107" s="26">
        <f>+AD107/($J107+$K107*VLOOKUP('Factores e Hitos'!$B$87,Area_no_techada,HLOOKUP($B107,Inmueble,2,FALSE),FALSE))</f>
        <v>6941.9703103913635</v>
      </c>
      <c r="AV107" s="26">
        <f>+AE107/($J107+$K107*VLOOKUP('Factores e Hitos'!$B$87,Area_no_techada,HLOOKUP($B107,Inmueble,2,FALSE),FALSE))</f>
        <v>7152.4966261808377</v>
      </c>
      <c r="AW107" s="26">
        <f>+AF107/($J107+$K107*VLOOKUP('Factores e Hitos'!$B$87,Area_no_techada,HLOOKUP($B107,Inmueble,2,FALSE),FALSE))</f>
        <v>7330.6342780026998</v>
      </c>
      <c r="AX107" s="26">
        <f>+AG107/($J107+$K107*VLOOKUP('Factores e Hitos'!$B$87,Area_no_techada,HLOOKUP($B107,Inmueble,2,FALSE),FALSE))</f>
        <v>7514.1700404858302</v>
      </c>
      <c r="AY107" s="26">
        <f>+AH107/($J107+$K107*VLOOKUP('Factores e Hitos'!$B$87,Area_no_techada,HLOOKUP($B107,Inmueble,2,FALSE),FALSE))</f>
        <v>7700.4048582995956</v>
      </c>
      <c r="AZ107" s="26">
        <f>+AI107/($J107+$K107*VLOOKUP('Factores e Hitos'!$B$87,Area_no_techada,HLOOKUP($B107,Inmueble,2,FALSE),FALSE))</f>
        <v>7894.7368421052633</v>
      </c>
      <c r="BA107" s="26">
        <f>+AJ107/($J107+$K107*VLOOKUP('Factores e Hitos'!$B$87,Area_no_techada,HLOOKUP($B107,Inmueble,2,FALSE),FALSE))</f>
        <v>8091.7678812415661</v>
      </c>
      <c r="BB107" s="17" t="str">
        <f>_xlfn.XLOOKUP(C107,Hoja7!J:J,Hoja7!Q:Q,"N/H",0)</f>
        <v>Disponible</v>
      </c>
      <c r="BC107" s="17" t="b">
        <f t="shared" si="29"/>
        <v>1</v>
      </c>
    </row>
    <row r="108" spans="1:55" s="17" customFormat="1">
      <c r="A108" s="17" t="s">
        <v>161</v>
      </c>
      <c r="B108" s="21" t="s">
        <v>2</v>
      </c>
      <c r="C108" s="21" t="s">
        <v>574</v>
      </c>
      <c r="D108" s="21">
        <v>1208</v>
      </c>
      <c r="E108" s="524" t="s">
        <v>24</v>
      </c>
      <c r="F108" s="426" t="s">
        <v>34</v>
      </c>
      <c r="G108" s="21" t="s">
        <v>49</v>
      </c>
      <c r="H108" s="426" t="s">
        <v>52</v>
      </c>
      <c r="I108" s="21">
        <v>12</v>
      </c>
      <c r="J108" s="298">
        <v>55.25</v>
      </c>
      <c r="K108" s="298"/>
      <c r="M108" s="24">
        <f t="shared" si="33"/>
        <v>0</v>
      </c>
      <c r="N108" s="24">
        <f t="shared" si="34"/>
        <v>0</v>
      </c>
      <c r="O108" s="24">
        <f t="shared" si="35"/>
        <v>0</v>
      </c>
      <c r="P108" s="24">
        <f t="shared" si="36"/>
        <v>0</v>
      </c>
      <c r="Q108" s="24">
        <f t="shared" si="37"/>
        <v>-1.7142857142857144E-2</v>
      </c>
      <c r="R108" s="25"/>
      <c r="S108" s="24">
        <f t="shared" si="40"/>
        <v>2.5000000000000001E-2</v>
      </c>
      <c r="T108" s="24">
        <f t="shared" si="40"/>
        <v>0.03</v>
      </c>
      <c r="U108" s="24">
        <f t="shared" si="40"/>
        <v>0.03</v>
      </c>
      <c r="V108" s="24">
        <f t="shared" si="40"/>
        <v>2.5000000000000001E-2</v>
      </c>
      <c r="W108" s="24">
        <f t="shared" si="40"/>
        <v>2.5000000000000001E-2</v>
      </c>
      <c r="X108" s="24">
        <f t="shared" si="40"/>
        <v>2.5000000000000001E-2</v>
      </c>
      <c r="Y108" s="24">
        <f t="shared" si="40"/>
        <v>2.5000000000000001E-2</v>
      </c>
      <c r="Z108" s="24">
        <f t="shared" si="40"/>
        <v>2.5000000000000001E-2</v>
      </c>
      <c r="AA108" s="25"/>
      <c r="AB108" s="26">
        <f>MROUND(VLOOKUP('Factores e Hitos'!$B$7,Precio_Base,HLOOKUP($B108,Inmueble,2,FALSE),FALSE)*(1+$M108)*(1+$N108)*(1+$O108)*(1+$P108)*(1+$Q108)*($J108+$K108*VLOOKUP('Factores e Hitos'!$B$87,Area_no_techada,HLOOKUP($B108,Inmueble,2,FALSE),FALSE)),VLOOKUP('Factores e Hitos'!$B$85,Redondear_Multiplo,HLOOKUP($B108,Inmueble,2,FALSE),FALSE))</f>
        <v>342000</v>
      </c>
      <c r="AC108" s="26">
        <f>MROUND(VLOOKUP('Factores e Hitos'!$B$7,Precio_Base,HLOOKUP($B108,Inmueble,2,FALSE),FALSE)*(1+$M108)*(1+$N108)*(1+$O108)*(1+$P108)*(1+$Q108)*($J108+$K108*VLOOKUP('Factores e Hitos'!$B$87,Area_no_techada,HLOOKUP($B108,Inmueble,2,FALSE),FALSE))*(1+$S108),VLOOKUP('Factores e Hitos'!$B$85,Redondear_Multiplo,HLOOKUP($B108,Inmueble,2,FALSE),FALSE))</f>
        <v>350600</v>
      </c>
      <c r="AD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Hitos'!$B$87,Area_no_techada,HLOOKUP($B108,Inmueble,2,FALSE),FALSE))*(1+$S108)*(1+$T108),VLOOKUP('Factores e Hitos'!$B$85,Redondear_Multiplo,HLOOKUP($B108,Inmueble,2,FALSE),FALSE))</f>
        <v>361100</v>
      </c>
      <c r="AE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Hitos'!$B$87,Area_no_techada,HLOOKUP($B108,Inmueble,2,FALSE),FALSE))*(1+$S108)*(1+$T108)*(1+$U108),VLOOKUP('Factores e Hitos'!$B$85,Redondear_Multiplo,HLOOKUP($B108,Inmueble,2,FALSE),FALSE))</f>
        <v>371900</v>
      </c>
      <c r="AF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Hitos'!$B$87,Area_no_techada,HLOOKUP($B108,Inmueble,2,FALSE),FALSE))*(1+$S108)*(1+$T108)*(1+$U108)*(1+$V108),VLOOKUP('Factores e Hitos'!$B$85,Redondear_Multiplo,HLOOKUP($B108,Inmueble,2,FALSE),FALSE))</f>
        <v>381200</v>
      </c>
      <c r="AG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Hitos'!$B$87,Area_no_techada,HLOOKUP($B108,Inmueble,2,FALSE),FALSE))*(1+$S108)*(1+$T108)*(1+$U108)*(1+$V108)*(1+$W108),VLOOKUP('Factores e Hitos'!$B$85,Redondear_Multiplo,HLOOKUP($B108,Inmueble,2,FALSE),FALSE))</f>
        <v>390800</v>
      </c>
      <c r="AH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Hitos'!$B$87,Area_no_techada,HLOOKUP($B108,Inmueble,2,FALSE),FALSE))*(1+$S108)*(1+$T108)*(1+$U108)*(1+$V108)*(1+$W108)*(1+$X108),VLOOKUP('Factores e Hitos'!$B$85,Redondear_Multiplo,HLOOKUP($B108,Inmueble,2,FALSE),FALSE))</f>
        <v>400500</v>
      </c>
      <c r="AI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Hitos'!$B$87,Area_no_techada,HLOOKUP($B108,Inmueble,2,FALSE),FALSE))*(1+$S108)*(1+$T108)*(1+$U108)*(1+$V108)*(1+$W108)*(1+$X108)*(1+$Y108),VLOOKUP('Factores e Hitos'!$B$85,Redondear_Multiplo,HLOOKUP($B108,Inmueble,2,FALSE),FALSE))</f>
        <v>410500</v>
      </c>
      <c r="AJ108" s="26">
        <f>MROUND(VLOOKUP('Factores e Hitos'!$B$7,Precio_Base,HLOOKUP($B108,Inmueble,2,FALSE),FALSE)*(1+$M108)*(1+$N108)*(1+$O108)*(1+$P108)*(1+$Q108)*($J108+$K108*VLOOKUP('Factores e Hitos'!$B$87,Area_no_techada,HLOOKUP($B108,Inmueble,2,FALSE),FALSE))*(1+$S108)*(1+$T108)*(1+$U108)*(1+$V108)*(1+$W108)*(1+$X108)*(1+$Y108)*(1+$Z108),VLOOKUP('Factores e Hitos'!$B$85,Redondear_Multiplo,HLOOKUP($B108,Inmueble,2,FALSE),FALSE))</f>
        <v>420800</v>
      </c>
      <c r="AK108" s="25"/>
      <c r="AL108" s="557" t="str">
        <f t="shared" si="38"/>
        <v>Vendido</v>
      </c>
      <c r="AM108" s="557" t="s">
        <v>636</v>
      </c>
      <c r="AN108" s="558">
        <v>340000</v>
      </c>
      <c r="AO108" s="25" t="s">
        <v>637</v>
      </c>
      <c r="AP108" s="26">
        <f>$AN$108</f>
        <v>340000</v>
      </c>
      <c r="AQ108" s="33">
        <f t="shared" si="39"/>
        <v>6153.8461538461543</v>
      </c>
      <c r="AR108" s="25"/>
      <c r="AS108" s="26">
        <f>+AB108/($J108+$K108*VLOOKUP('Factores e Hitos'!$B$87,Area_no_techada,HLOOKUP($B108,Inmueble,2,FALSE),FALSE))</f>
        <v>6190.0452488687779</v>
      </c>
      <c r="AT108" s="26">
        <f>+AC108/($J108+$K108*VLOOKUP('Factores e Hitos'!$B$87,Area_no_techada,HLOOKUP($B108,Inmueble,2,FALSE),FALSE))</f>
        <v>6345.7013574660632</v>
      </c>
      <c r="AU108" s="26">
        <f>+AD108/($J108+$K108*VLOOKUP('Factores e Hitos'!$B$87,Area_no_techada,HLOOKUP($B108,Inmueble,2,FALSE),FALSE))</f>
        <v>6535.746606334842</v>
      </c>
      <c r="AV108" s="26">
        <f>+AE108/($J108+$K108*VLOOKUP('Factores e Hitos'!$B$87,Area_no_techada,HLOOKUP($B108,Inmueble,2,FALSE),FALSE))</f>
        <v>6731.2217194570139</v>
      </c>
      <c r="AW108" s="26">
        <f>+AF108/($J108+$K108*VLOOKUP('Factores e Hitos'!$B$87,Area_no_techada,HLOOKUP($B108,Inmueble,2,FALSE),FALSE))</f>
        <v>6899.5475113122175</v>
      </c>
      <c r="AX108" s="26">
        <f>+AG108/($J108+$K108*VLOOKUP('Factores e Hitos'!$B$87,Area_no_techada,HLOOKUP($B108,Inmueble,2,FALSE),FALSE))</f>
        <v>7073.3031674208141</v>
      </c>
      <c r="AY108" s="26">
        <f>+AH108/($J108+$K108*VLOOKUP('Factores e Hitos'!$B$87,Area_no_techada,HLOOKUP($B108,Inmueble,2,FALSE),FALSE))</f>
        <v>7248.8687782805428</v>
      </c>
      <c r="AZ108" s="26">
        <f>+AI108/($J108+$K108*VLOOKUP('Factores e Hitos'!$B$87,Area_no_techada,HLOOKUP($B108,Inmueble,2,FALSE),FALSE))</f>
        <v>7429.8642533936654</v>
      </c>
      <c r="BA108" s="26">
        <f>+AJ108/($J108+$K108*VLOOKUP('Factores e Hitos'!$B$87,Area_no_techada,HLOOKUP($B108,Inmueble,2,FALSE),FALSE))</f>
        <v>7616.2895927601812</v>
      </c>
      <c r="BB108" s="17" t="str">
        <f>_xlfn.XLOOKUP(C108,Hoja7!J:J,Hoja7!Q:Q,"N/H",0)</f>
        <v>Disponible</v>
      </c>
      <c r="BC108" s="17" t="b">
        <f t="shared" si="29"/>
        <v>0</v>
      </c>
    </row>
    <row r="109" spans="1:55" s="17" customFormat="1">
      <c r="A109" s="17" t="s">
        <v>161</v>
      </c>
      <c r="B109" s="21" t="s">
        <v>2</v>
      </c>
      <c r="C109" s="21" t="s">
        <v>575</v>
      </c>
      <c r="D109" s="21">
        <v>1209</v>
      </c>
      <c r="E109" s="524" t="s">
        <v>24</v>
      </c>
      <c r="F109" s="426" t="s">
        <v>35</v>
      </c>
      <c r="G109" s="21" t="s">
        <v>49</v>
      </c>
      <c r="H109" s="426" t="s">
        <v>52</v>
      </c>
      <c r="I109" s="21">
        <v>12</v>
      </c>
      <c r="J109" s="298">
        <v>53.05</v>
      </c>
      <c r="K109" s="298"/>
      <c r="M109" s="24">
        <f t="shared" si="33"/>
        <v>0</v>
      </c>
      <c r="N109" s="24">
        <f t="shared" si="34"/>
        <v>-0.01</v>
      </c>
      <c r="O109" s="24">
        <f t="shared" si="35"/>
        <v>0</v>
      </c>
      <c r="P109" s="24">
        <f t="shared" si="36"/>
        <v>0</v>
      </c>
      <c r="Q109" s="24">
        <f t="shared" si="37"/>
        <v>-1.7142857142857144E-2</v>
      </c>
      <c r="R109" s="25"/>
      <c r="S109" s="24">
        <f t="shared" si="40"/>
        <v>2.5000000000000001E-2</v>
      </c>
      <c r="T109" s="24">
        <f t="shared" si="40"/>
        <v>0.03</v>
      </c>
      <c r="U109" s="24">
        <f t="shared" si="40"/>
        <v>0.03</v>
      </c>
      <c r="V109" s="24">
        <f t="shared" si="40"/>
        <v>2.5000000000000001E-2</v>
      </c>
      <c r="W109" s="24">
        <f t="shared" si="40"/>
        <v>2.5000000000000001E-2</v>
      </c>
      <c r="X109" s="24">
        <f t="shared" si="40"/>
        <v>2.5000000000000001E-2</v>
      </c>
      <c r="Y109" s="24">
        <f t="shared" si="40"/>
        <v>2.5000000000000001E-2</v>
      </c>
      <c r="Z109" s="24">
        <f t="shared" si="40"/>
        <v>2.5000000000000001E-2</v>
      </c>
      <c r="AA109" s="25"/>
      <c r="AB109" s="26">
        <f>MROUND(VLOOKUP('Factores e Hitos'!$B$7,Precio_Base,HLOOKUP($B109,Inmueble,2,FALSE),FALSE)*(1+$M109)*(1+$N109)*(1+$O109)*(1+$P109)*(1+$Q109)*($J109+$K109*VLOOKUP('Factores e Hitos'!$B$87,Area_no_techada,HLOOKUP($B109,Inmueble,2,FALSE),FALSE)),VLOOKUP('Factores e Hitos'!$B$85,Redondear_Multiplo,HLOOKUP($B109,Inmueble,2,FALSE),FALSE))</f>
        <v>325100</v>
      </c>
      <c r="AC109" s="26">
        <f>MROUND(VLOOKUP('Factores e Hitos'!$B$7,Precio_Base,HLOOKUP($B109,Inmueble,2,FALSE),FALSE)*(1+$M109)*(1+$N109)*(1+$O109)*(1+$P109)*(1+$Q109)*($J109+$K109*VLOOKUP('Factores e Hitos'!$B$87,Area_no_techada,HLOOKUP($B109,Inmueble,2,FALSE),FALSE))*(1+$S109),VLOOKUP('Factores e Hitos'!$B$85,Redondear_Multiplo,HLOOKUP($B109,Inmueble,2,FALSE),FALSE))</f>
        <v>333300</v>
      </c>
      <c r="AD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Hitos'!$B$87,Area_no_techada,HLOOKUP($B109,Inmueble,2,FALSE),FALSE))*(1+$S109)*(1+$T109),VLOOKUP('Factores e Hitos'!$B$85,Redondear_Multiplo,HLOOKUP($B109,Inmueble,2,FALSE),FALSE))</f>
        <v>343200</v>
      </c>
      <c r="AE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Hitos'!$B$87,Area_no_techada,HLOOKUP($B109,Inmueble,2,FALSE),FALSE))*(1+$S109)*(1+$T109)*(1+$U109),VLOOKUP('Factores e Hitos'!$B$85,Redondear_Multiplo,HLOOKUP($B109,Inmueble,2,FALSE),FALSE))</f>
        <v>353500</v>
      </c>
      <c r="AF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Hitos'!$B$87,Area_no_techada,HLOOKUP($B109,Inmueble,2,FALSE),FALSE))*(1+$S109)*(1+$T109)*(1+$U109)*(1+$V109),VLOOKUP('Factores e Hitos'!$B$85,Redondear_Multiplo,HLOOKUP($B109,Inmueble,2,FALSE),FALSE))</f>
        <v>362400</v>
      </c>
      <c r="AG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Hitos'!$B$87,Area_no_techada,HLOOKUP($B109,Inmueble,2,FALSE),FALSE))*(1+$S109)*(1+$T109)*(1+$U109)*(1+$V109)*(1+$W109),VLOOKUP('Factores e Hitos'!$B$85,Redondear_Multiplo,HLOOKUP($B109,Inmueble,2,FALSE),FALSE))</f>
        <v>371400</v>
      </c>
      <c r="AH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Hitos'!$B$87,Area_no_techada,HLOOKUP($B109,Inmueble,2,FALSE),FALSE))*(1+$S109)*(1+$T109)*(1+$U109)*(1+$V109)*(1+$W109)*(1+$X109),VLOOKUP('Factores e Hitos'!$B$85,Redondear_Multiplo,HLOOKUP($B109,Inmueble,2,FALSE),FALSE))</f>
        <v>380700</v>
      </c>
      <c r="AI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Hitos'!$B$87,Area_no_techada,HLOOKUP($B109,Inmueble,2,FALSE),FALSE))*(1+$S109)*(1+$T109)*(1+$U109)*(1+$V109)*(1+$W109)*(1+$X109)*(1+$Y109),VLOOKUP('Factores e Hitos'!$B$85,Redondear_Multiplo,HLOOKUP($B109,Inmueble,2,FALSE),FALSE))</f>
        <v>390200</v>
      </c>
      <c r="AJ109" s="26">
        <f>MROUND(VLOOKUP('Factores e Hitos'!$B$7,Precio_Base,HLOOKUP($B109,Inmueble,2,FALSE),FALSE)*(1+$M109)*(1+$N109)*(1+$O109)*(1+$P109)*(1+$Q109)*($J109+$K109*VLOOKUP('Factores e Hitos'!$B$87,Area_no_techada,HLOOKUP($B109,Inmueble,2,FALSE),FALSE))*(1+$S109)*(1+$T109)*(1+$U109)*(1+$V109)*(1+$W109)*(1+$X109)*(1+$Y109)*(1+$Z109),VLOOKUP('Factores e Hitos'!$B$85,Redondear_Multiplo,HLOOKUP($B109,Inmueble,2,FALSE),FALSE))</f>
        <v>400000</v>
      </c>
      <c r="AK109" s="25"/>
      <c r="AL109" s="16" t="str">
        <f t="shared" si="38"/>
        <v>Disponible</v>
      </c>
      <c r="AM109" s="16"/>
      <c r="AN109" s="518"/>
      <c r="AO109" s="25"/>
      <c r="AP109" s="26">
        <f>$AB$109</f>
        <v>325100</v>
      </c>
      <c r="AQ109" s="33">
        <f t="shared" si="39"/>
        <v>6128.1809613572104</v>
      </c>
      <c r="AR109" s="25"/>
      <c r="AS109" s="26">
        <f>+AB109/($J109+$K109*VLOOKUP('Factores e Hitos'!$B$87,Area_no_techada,HLOOKUP($B109,Inmueble,2,FALSE),FALSE))</f>
        <v>6128.1809613572104</v>
      </c>
      <c r="AT109" s="26">
        <f>+AC109/($J109+$K109*VLOOKUP('Factores e Hitos'!$B$87,Area_no_techada,HLOOKUP($B109,Inmueble,2,FALSE),FALSE))</f>
        <v>6282.7521206409056</v>
      </c>
      <c r="AU109" s="26">
        <f>+AD109/($J109+$K109*VLOOKUP('Factores e Hitos'!$B$87,Area_no_techada,HLOOKUP($B109,Inmueble,2,FALSE),FALSE))</f>
        <v>6469.3685202639026</v>
      </c>
      <c r="AV109" s="26">
        <f>+AE109/($J109+$K109*VLOOKUP('Factores e Hitos'!$B$87,Area_no_techada,HLOOKUP($B109,Inmueble,2,FALSE),FALSE))</f>
        <v>6663.5249764373239</v>
      </c>
      <c r="AW109" s="26">
        <f>+AF109/($J109+$K109*VLOOKUP('Factores e Hitos'!$B$87,Area_no_techada,HLOOKUP($B109,Inmueble,2,FALSE),FALSE))</f>
        <v>6831.2912346842604</v>
      </c>
      <c r="AX109" s="26">
        <f>+AG109/($J109+$K109*VLOOKUP('Factores e Hitos'!$B$87,Area_no_techada,HLOOKUP($B109,Inmueble,2,FALSE),FALSE))</f>
        <v>7000.942507068803</v>
      </c>
      <c r="AY109" s="26">
        <f>+AH109/($J109+$K109*VLOOKUP('Factores e Hitos'!$B$87,Area_no_techada,HLOOKUP($B109,Inmueble,2,FALSE),FALSE))</f>
        <v>7176.2488218661647</v>
      </c>
      <c r="AZ109" s="26">
        <f>+AI109/($J109+$K109*VLOOKUP('Factores e Hitos'!$B$87,Area_no_techada,HLOOKUP($B109,Inmueble,2,FALSE),FALSE))</f>
        <v>7355.3251649387375</v>
      </c>
      <c r="BA109" s="26">
        <f>+AJ109/($J109+$K109*VLOOKUP('Factores e Hitos'!$B$87,Area_no_techada,HLOOKUP($B109,Inmueble,2,FALSE),FALSE))</f>
        <v>7540.0565504241285</v>
      </c>
      <c r="BB109" s="17" t="str">
        <f>_xlfn.XLOOKUP(C109,Hoja7!J:J,Hoja7!Q:Q,"N/H",0)</f>
        <v>Disponible</v>
      </c>
      <c r="BC109" s="17" t="b">
        <f t="shared" si="29"/>
        <v>1</v>
      </c>
    </row>
    <row r="110" spans="1:55" s="17" customFormat="1">
      <c r="A110" s="17" t="s">
        <v>161</v>
      </c>
      <c r="B110" s="21" t="s">
        <v>2</v>
      </c>
      <c r="C110" s="21" t="s">
        <v>576</v>
      </c>
      <c r="D110" s="21">
        <v>1301</v>
      </c>
      <c r="E110" s="426" t="s">
        <v>23</v>
      </c>
      <c r="F110" s="426" t="s">
        <v>27</v>
      </c>
      <c r="G110" s="21" t="s">
        <v>49</v>
      </c>
      <c r="H110" s="426" t="s">
        <v>52</v>
      </c>
      <c r="I110" s="21">
        <v>13</v>
      </c>
      <c r="J110" s="298">
        <v>39.93</v>
      </c>
      <c r="K110" s="298"/>
      <c r="M110" s="24">
        <f t="shared" si="33"/>
        <v>6.2799999999999995E-2</v>
      </c>
      <c r="N110" s="24">
        <f t="shared" si="34"/>
        <v>-0.02</v>
      </c>
      <c r="O110" s="24">
        <f t="shared" si="35"/>
        <v>0</v>
      </c>
      <c r="P110" s="24">
        <f t="shared" si="36"/>
        <v>0</v>
      </c>
      <c r="Q110" s="24">
        <f t="shared" si="37"/>
        <v>-2.1428571428571429E-2</v>
      </c>
      <c r="R110" s="25"/>
      <c r="S110" s="24">
        <f t="shared" si="40"/>
        <v>2.5000000000000001E-2</v>
      </c>
      <c r="T110" s="24">
        <f t="shared" si="40"/>
        <v>0.03</v>
      </c>
      <c r="U110" s="24">
        <f t="shared" si="40"/>
        <v>0.03</v>
      </c>
      <c r="V110" s="24">
        <f t="shared" si="40"/>
        <v>2.5000000000000001E-2</v>
      </c>
      <c r="W110" s="24">
        <f t="shared" si="40"/>
        <v>2.5000000000000001E-2</v>
      </c>
      <c r="X110" s="24">
        <f t="shared" si="40"/>
        <v>2.5000000000000001E-2</v>
      </c>
      <c r="Y110" s="24">
        <f t="shared" si="40"/>
        <v>2.5000000000000001E-2</v>
      </c>
      <c r="Z110" s="24">
        <f t="shared" si="40"/>
        <v>2.5000000000000001E-2</v>
      </c>
      <c r="AA110" s="25"/>
      <c r="AB110" s="26">
        <f>MROUND(VLOOKUP('Factores e Hitos'!$B$7,Precio_Base,HLOOKUP($B110,Inmueble,2,FALSE),FALSE)*(1+$M110)*(1+$N110)*(1+$O110)*(1+$P110)*(1+$Q110)*($J110+$K110*VLOOKUP('Factores e Hitos'!$B$87,Area_no_techada,HLOOKUP($B110,Inmueble,2,FALSE),FALSE)),VLOOKUP('Factores e Hitos'!$B$85,Redondear_Multiplo,HLOOKUP($B110,Inmueble,2,FALSE),FALSE))</f>
        <v>256300</v>
      </c>
      <c r="AC110" s="26">
        <f>MROUND(VLOOKUP('Factores e Hitos'!$B$7,Precio_Base,HLOOKUP($B110,Inmueble,2,FALSE),FALSE)*(1+$M110)*(1+$N110)*(1+$O110)*(1+$P110)*(1+$Q110)*($J110+$K110*VLOOKUP('Factores e Hitos'!$B$87,Area_no_techada,HLOOKUP($B110,Inmueble,2,FALSE),FALSE))*(1+$S110),VLOOKUP('Factores e Hitos'!$B$85,Redondear_Multiplo,HLOOKUP($B110,Inmueble,2,FALSE),FALSE))</f>
        <v>262700</v>
      </c>
      <c r="AD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Hitos'!$B$87,Area_no_techada,HLOOKUP($B110,Inmueble,2,FALSE),FALSE))*(1+$S110)*(1+$T110),VLOOKUP('Factores e Hitos'!$B$85,Redondear_Multiplo,HLOOKUP($B110,Inmueble,2,FALSE),FALSE))</f>
        <v>270600</v>
      </c>
      <c r="AE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Hitos'!$B$87,Area_no_techada,HLOOKUP($B110,Inmueble,2,FALSE),FALSE))*(1+$S110)*(1+$T110)*(1+$U110),VLOOKUP('Factores e Hitos'!$B$85,Redondear_Multiplo,HLOOKUP($B110,Inmueble,2,FALSE),FALSE))</f>
        <v>278700</v>
      </c>
      <c r="AF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Hitos'!$B$87,Area_no_techada,HLOOKUP($B110,Inmueble,2,FALSE),FALSE))*(1+$S110)*(1+$T110)*(1+$U110)*(1+$V110),VLOOKUP('Factores e Hitos'!$B$85,Redondear_Multiplo,HLOOKUP($B110,Inmueble,2,FALSE),FALSE))</f>
        <v>285700</v>
      </c>
      <c r="AG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Hitos'!$B$87,Area_no_techada,HLOOKUP($B110,Inmueble,2,FALSE),FALSE))*(1+$S110)*(1+$T110)*(1+$U110)*(1+$V110)*(1+$W110),VLOOKUP('Factores e Hitos'!$B$85,Redondear_Multiplo,HLOOKUP($B110,Inmueble,2,FALSE),FALSE))</f>
        <v>292900</v>
      </c>
      <c r="AH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Hitos'!$B$87,Area_no_techada,HLOOKUP($B110,Inmueble,2,FALSE),FALSE))*(1+$S110)*(1+$T110)*(1+$U110)*(1+$V110)*(1+$W110)*(1+$X110),VLOOKUP('Factores e Hitos'!$B$85,Redondear_Multiplo,HLOOKUP($B110,Inmueble,2,FALSE),FALSE))</f>
        <v>300200</v>
      </c>
      <c r="AI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Hitos'!$B$87,Area_no_techada,HLOOKUP($B110,Inmueble,2,FALSE),FALSE))*(1+$S110)*(1+$T110)*(1+$U110)*(1+$V110)*(1+$W110)*(1+$X110)*(1+$Y110),VLOOKUP('Factores e Hitos'!$B$85,Redondear_Multiplo,HLOOKUP($B110,Inmueble,2,FALSE),FALSE))</f>
        <v>307700</v>
      </c>
      <c r="AJ110" s="26">
        <f>MROUND(VLOOKUP('Factores e Hitos'!$B$7,Precio_Base,HLOOKUP($B110,Inmueble,2,FALSE),FALSE)*(1+$M110)*(1+$N110)*(1+$O110)*(1+$P110)*(1+$Q110)*($J110+$K110*VLOOKUP('Factores e Hitos'!$B$87,Area_no_techada,HLOOKUP($B110,Inmueble,2,FALSE),FALSE))*(1+$S110)*(1+$T110)*(1+$U110)*(1+$V110)*(1+$W110)*(1+$X110)*(1+$Y110)*(1+$Z110),VLOOKUP('Factores e Hitos'!$B$85,Redondear_Multiplo,HLOOKUP($B110,Inmueble,2,FALSE),FALSE))</f>
        <v>315400</v>
      </c>
      <c r="AK110" s="25"/>
      <c r="AL110" s="16" t="str">
        <f t="shared" si="38"/>
        <v>Disponible</v>
      </c>
      <c r="AM110" s="16"/>
      <c r="AN110" s="518"/>
      <c r="AO110" s="25"/>
      <c r="AP110" s="26">
        <f>$AB$110</f>
        <v>256300</v>
      </c>
      <c r="AQ110" s="33">
        <f t="shared" si="39"/>
        <v>6418.7327823691458</v>
      </c>
      <c r="AR110" s="25"/>
      <c r="AS110" s="26">
        <f>+AB110/($J110+$K110*VLOOKUP('Factores e Hitos'!$B$87,Area_no_techada,HLOOKUP($B110,Inmueble,2,FALSE),FALSE))</f>
        <v>6418.7327823691458</v>
      </c>
      <c r="AT110" s="26">
        <f>+AC110/($J110+$K110*VLOOKUP('Factores e Hitos'!$B$87,Area_no_techada,HLOOKUP($B110,Inmueble,2,FALSE),FALSE))</f>
        <v>6579.013273228149</v>
      </c>
      <c r="AU110" s="26">
        <f>+AD110/($J110+$K110*VLOOKUP('Factores e Hitos'!$B$87,Area_no_techada,HLOOKUP($B110,Inmueble,2,FALSE),FALSE))</f>
        <v>6776.8595041322315</v>
      </c>
      <c r="AV110" s="26">
        <f>+AE110/($J110+$K110*VLOOKUP('Factores e Hitos'!$B$87,Area_no_techada,HLOOKUP($B110,Inmueble,2,FALSE),FALSE))</f>
        <v>6979.7145003756577</v>
      </c>
      <c r="AW110" s="26">
        <f>+AF110/($J110+$K110*VLOOKUP('Factores e Hitos'!$B$87,Area_no_techada,HLOOKUP($B110,Inmueble,2,FALSE),FALSE))</f>
        <v>7155.0212872526927</v>
      </c>
      <c r="AX110" s="26">
        <f>+AG110/($J110+$K110*VLOOKUP('Factores e Hitos'!$B$87,Area_no_techada,HLOOKUP($B110,Inmueble,2,FALSE),FALSE))</f>
        <v>7335.3368394690706</v>
      </c>
      <c r="AY110" s="26">
        <f>+AH110/($J110+$K110*VLOOKUP('Factores e Hitos'!$B$87,Area_no_techada,HLOOKUP($B110,Inmueble,2,FALSE),FALSE))</f>
        <v>7518.1567743551213</v>
      </c>
      <c r="AZ110" s="26">
        <f>+AI110/($J110+$K110*VLOOKUP('Factores e Hitos'!$B$87,Area_no_techada,HLOOKUP($B110,Inmueble,2,FALSE),FALSE))</f>
        <v>7705.985474580516</v>
      </c>
      <c r="BA110" s="26">
        <f>+AJ110/($J110+$K110*VLOOKUP('Factores e Hitos'!$B$87,Area_no_techada,HLOOKUP($B110,Inmueble,2,FALSE),FALSE))</f>
        <v>7898.8229401452545</v>
      </c>
      <c r="BB110" s="17" t="str">
        <f>_xlfn.XLOOKUP(C110,Hoja7!J:J,Hoja7!Q:Q,"N/H",0)</f>
        <v>Disponible</v>
      </c>
      <c r="BC110" s="17" t="b">
        <f t="shared" si="29"/>
        <v>1</v>
      </c>
    </row>
    <row r="111" spans="1:55" s="17" customFormat="1">
      <c r="A111" s="17" t="s">
        <v>161</v>
      </c>
      <c r="B111" s="21" t="s">
        <v>2</v>
      </c>
      <c r="C111" s="21" t="s">
        <v>577</v>
      </c>
      <c r="D111" s="21">
        <v>1302</v>
      </c>
      <c r="E111" s="426" t="s">
        <v>24</v>
      </c>
      <c r="F111" s="426" t="s">
        <v>28</v>
      </c>
      <c r="G111" s="21" t="s">
        <v>49</v>
      </c>
      <c r="H111" s="426" t="s">
        <v>52</v>
      </c>
      <c r="I111" s="21">
        <v>13</v>
      </c>
      <c r="J111" s="298">
        <v>54.15</v>
      </c>
      <c r="K111" s="298"/>
      <c r="M111" s="24">
        <f t="shared" si="33"/>
        <v>0</v>
      </c>
      <c r="N111" s="24">
        <f t="shared" si="34"/>
        <v>0</v>
      </c>
      <c r="O111" s="24">
        <f t="shared" si="35"/>
        <v>0</v>
      </c>
      <c r="P111" s="24">
        <f t="shared" si="36"/>
        <v>0</v>
      </c>
      <c r="Q111" s="24">
        <f t="shared" si="37"/>
        <v>-2.1428571428571429E-2</v>
      </c>
      <c r="R111" s="25"/>
      <c r="S111" s="24">
        <f t="shared" si="40"/>
        <v>2.5000000000000001E-2</v>
      </c>
      <c r="T111" s="24">
        <f t="shared" si="40"/>
        <v>0.03</v>
      </c>
      <c r="U111" s="24">
        <f t="shared" si="40"/>
        <v>0.03</v>
      </c>
      <c r="V111" s="24">
        <f t="shared" si="40"/>
        <v>2.5000000000000001E-2</v>
      </c>
      <c r="W111" s="24">
        <f t="shared" si="40"/>
        <v>2.5000000000000001E-2</v>
      </c>
      <c r="X111" s="24">
        <f t="shared" si="40"/>
        <v>2.5000000000000001E-2</v>
      </c>
      <c r="Y111" s="24">
        <f t="shared" si="40"/>
        <v>2.5000000000000001E-2</v>
      </c>
      <c r="Z111" s="24">
        <f t="shared" si="40"/>
        <v>2.5000000000000001E-2</v>
      </c>
      <c r="AA111" s="25"/>
      <c r="AB111" s="26">
        <f>MROUND(VLOOKUP('Factores e Hitos'!$B$7,Precio_Base,HLOOKUP($B111,Inmueble,2,FALSE),FALSE)*(1+$M111)*(1+$N111)*(1+$O111)*(1+$P111)*(1+$Q111)*($J111+$K111*VLOOKUP('Factores e Hitos'!$B$87,Area_no_techada,HLOOKUP($B111,Inmueble,2,FALSE),FALSE)),VLOOKUP('Factores e Hitos'!$B$85,Redondear_Multiplo,HLOOKUP($B111,Inmueble,2,FALSE),FALSE))</f>
        <v>333800</v>
      </c>
      <c r="AC111" s="26">
        <f>MROUND(VLOOKUP('Factores e Hitos'!$B$7,Precio_Base,HLOOKUP($B111,Inmueble,2,FALSE),FALSE)*(1+$M111)*(1+$N111)*(1+$O111)*(1+$P111)*(1+$Q111)*($J111+$K111*VLOOKUP('Factores e Hitos'!$B$87,Area_no_techada,HLOOKUP($B111,Inmueble,2,FALSE),FALSE))*(1+$S111),VLOOKUP('Factores e Hitos'!$B$85,Redondear_Multiplo,HLOOKUP($B111,Inmueble,2,FALSE),FALSE))</f>
        <v>342100</v>
      </c>
      <c r="AD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Hitos'!$B$87,Area_no_techada,HLOOKUP($B111,Inmueble,2,FALSE),FALSE))*(1+$S111)*(1+$T111),VLOOKUP('Factores e Hitos'!$B$85,Redondear_Multiplo,HLOOKUP($B111,Inmueble,2,FALSE),FALSE))</f>
        <v>352400</v>
      </c>
      <c r="AE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Hitos'!$B$87,Area_no_techada,HLOOKUP($B111,Inmueble,2,FALSE),FALSE))*(1+$S111)*(1+$T111)*(1+$U111),VLOOKUP('Factores e Hitos'!$B$85,Redondear_Multiplo,HLOOKUP($B111,Inmueble,2,FALSE),FALSE))</f>
        <v>362900</v>
      </c>
      <c r="AF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Hitos'!$B$87,Area_no_techada,HLOOKUP($B111,Inmueble,2,FALSE),FALSE))*(1+$S111)*(1+$T111)*(1+$U111)*(1+$V111),VLOOKUP('Factores e Hitos'!$B$85,Redondear_Multiplo,HLOOKUP($B111,Inmueble,2,FALSE),FALSE))</f>
        <v>372000</v>
      </c>
      <c r="AG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Hitos'!$B$87,Area_no_techada,HLOOKUP($B111,Inmueble,2,FALSE),FALSE))*(1+$S111)*(1+$T111)*(1+$U111)*(1+$V111)*(1+$W111),VLOOKUP('Factores e Hitos'!$B$85,Redondear_Multiplo,HLOOKUP($B111,Inmueble,2,FALSE),FALSE))</f>
        <v>381300</v>
      </c>
      <c r="AH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Hitos'!$B$87,Area_no_techada,HLOOKUP($B111,Inmueble,2,FALSE),FALSE))*(1+$S111)*(1+$T111)*(1+$U111)*(1+$V111)*(1+$W111)*(1+$X111),VLOOKUP('Factores e Hitos'!$B$85,Redondear_Multiplo,HLOOKUP($B111,Inmueble,2,FALSE),FALSE))</f>
        <v>390800</v>
      </c>
      <c r="AI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Hitos'!$B$87,Area_no_techada,HLOOKUP($B111,Inmueble,2,FALSE),FALSE))*(1+$S111)*(1+$T111)*(1+$U111)*(1+$V111)*(1+$W111)*(1+$X111)*(1+$Y111),VLOOKUP('Factores e Hitos'!$B$85,Redondear_Multiplo,HLOOKUP($B111,Inmueble,2,FALSE),FALSE))</f>
        <v>400600</v>
      </c>
      <c r="AJ111" s="26">
        <f>MROUND(VLOOKUP('Factores e Hitos'!$B$7,Precio_Base,HLOOKUP($B111,Inmueble,2,FALSE),FALSE)*(1+$M111)*(1+$N111)*(1+$O111)*(1+$P111)*(1+$Q111)*($J111+$K111*VLOOKUP('Factores e Hitos'!$B$87,Area_no_techada,HLOOKUP($B111,Inmueble,2,FALSE),FALSE))*(1+$S111)*(1+$T111)*(1+$U111)*(1+$V111)*(1+$W111)*(1+$X111)*(1+$Y111)*(1+$Z111),VLOOKUP('Factores e Hitos'!$B$85,Redondear_Multiplo,HLOOKUP($B111,Inmueble,2,FALSE),FALSE))</f>
        <v>410600</v>
      </c>
      <c r="AK111" s="25"/>
      <c r="AL111" s="16" t="str">
        <f t="shared" si="38"/>
        <v>Disponible</v>
      </c>
      <c r="AM111" s="16"/>
      <c r="AN111" s="518"/>
      <c r="AO111" s="25"/>
      <c r="AP111" s="26">
        <f>$AB$111</f>
        <v>333800</v>
      </c>
      <c r="AQ111" s="33">
        <f t="shared" si="39"/>
        <v>6164.3582640812556</v>
      </c>
      <c r="AR111" s="25"/>
      <c r="AS111" s="26">
        <f>+AB111/($J111+$K111*VLOOKUP('Factores e Hitos'!$B$87,Area_no_techada,HLOOKUP($B111,Inmueble,2,FALSE),FALSE))</f>
        <v>6164.3582640812556</v>
      </c>
      <c r="AT111" s="26">
        <f>+AC111/($J111+$K111*VLOOKUP('Factores e Hitos'!$B$87,Area_no_techada,HLOOKUP($B111,Inmueble,2,FALSE),FALSE))</f>
        <v>6317.6361957525396</v>
      </c>
      <c r="AU111" s="26">
        <f>+AD111/($J111+$K111*VLOOKUP('Factores e Hitos'!$B$87,Area_no_techada,HLOOKUP($B111,Inmueble,2,FALSE),FALSE))</f>
        <v>6507.8485687903976</v>
      </c>
      <c r="AV111" s="26">
        <f>+AE111/($J111+$K111*VLOOKUP('Factores e Hitos'!$B$87,Area_no_techada,HLOOKUP($B111,Inmueble,2,FALSE),FALSE))</f>
        <v>6701.7543859649122</v>
      </c>
      <c r="AW111" s="26">
        <f>+AF111/($J111+$K111*VLOOKUP('Factores e Hitos'!$B$87,Area_no_techada,HLOOKUP($B111,Inmueble,2,FALSE),FALSE))</f>
        <v>6869.8060941828253</v>
      </c>
      <c r="AX111" s="26">
        <f>+AG111/($J111+$K111*VLOOKUP('Factores e Hitos'!$B$87,Area_no_techada,HLOOKUP($B111,Inmueble,2,FALSE),FALSE))</f>
        <v>7041.5512465373959</v>
      </c>
      <c r="AY111" s="26">
        <f>+AH111/($J111+$K111*VLOOKUP('Factores e Hitos'!$B$87,Area_no_techada,HLOOKUP($B111,Inmueble,2,FALSE),FALSE))</f>
        <v>7216.9898430286248</v>
      </c>
      <c r="AZ111" s="26">
        <f>+AI111/($J111+$K111*VLOOKUP('Factores e Hitos'!$B$87,Area_no_techada,HLOOKUP($B111,Inmueble,2,FALSE),FALSE))</f>
        <v>7397.9686057248382</v>
      </c>
      <c r="BA111" s="26">
        <f>+AJ111/($J111+$K111*VLOOKUP('Factores e Hitos'!$B$87,Area_no_techada,HLOOKUP($B111,Inmueble,2,FALSE),FALSE))</f>
        <v>7582.64081255771</v>
      </c>
      <c r="BB111" s="17" t="str">
        <f>_xlfn.XLOOKUP(C111,Hoja7!J:J,Hoja7!Q:Q,"N/H",0)</f>
        <v>Disponible</v>
      </c>
      <c r="BC111" s="17" t="b">
        <f t="shared" si="29"/>
        <v>1</v>
      </c>
    </row>
    <row r="112" spans="1:55" s="17" customFormat="1">
      <c r="A112" s="17" t="s">
        <v>161</v>
      </c>
      <c r="B112" s="21" t="s">
        <v>2</v>
      </c>
      <c r="C112" s="21" t="s">
        <v>578</v>
      </c>
      <c r="D112" s="21">
        <v>1303</v>
      </c>
      <c r="E112" s="426" t="s">
        <v>24</v>
      </c>
      <c r="F112" s="426" t="s">
        <v>29</v>
      </c>
      <c r="G112" s="21" t="s">
        <v>49</v>
      </c>
      <c r="H112" s="426" t="s">
        <v>52</v>
      </c>
      <c r="I112" s="21">
        <v>13</v>
      </c>
      <c r="J112" s="298">
        <v>52.57</v>
      </c>
      <c r="K112" s="298"/>
      <c r="M112" s="24">
        <f t="shared" si="33"/>
        <v>0</v>
      </c>
      <c r="N112" s="24">
        <f t="shared" si="34"/>
        <v>0.02</v>
      </c>
      <c r="O112" s="24">
        <f t="shared" si="35"/>
        <v>0</v>
      </c>
      <c r="P112" s="24">
        <f t="shared" si="36"/>
        <v>0</v>
      </c>
      <c r="Q112" s="24">
        <f t="shared" si="37"/>
        <v>-2.1428571428571429E-2</v>
      </c>
      <c r="R112" s="25"/>
      <c r="S112" s="24">
        <f t="shared" si="40"/>
        <v>2.5000000000000001E-2</v>
      </c>
      <c r="T112" s="24">
        <f t="shared" si="40"/>
        <v>0.03</v>
      </c>
      <c r="U112" s="24">
        <f t="shared" si="40"/>
        <v>0.03</v>
      </c>
      <c r="V112" s="24">
        <f t="shared" si="40"/>
        <v>2.5000000000000001E-2</v>
      </c>
      <c r="W112" s="24">
        <f t="shared" si="40"/>
        <v>2.5000000000000001E-2</v>
      </c>
      <c r="X112" s="24">
        <f t="shared" si="40"/>
        <v>2.5000000000000001E-2</v>
      </c>
      <c r="Y112" s="24">
        <f t="shared" si="40"/>
        <v>2.5000000000000001E-2</v>
      </c>
      <c r="Z112" s="24">
        <f t="shared" si="40"/>
        <v>2.5000000000000001E-2</v>
      </c>
      <c r="AA112" s="25"/>
      <c r="AB112" s="26">
        <f>MROUND(VLOOKUP('Factores e Hitos'!$B$7,Precio_Base,HLOOKUP($B112,Inmueble,2,FALSE),FALSE)*(1+$M112)*(1+$N112)*(1+$O112)*(1+$P112)*(1+$Q112)*($J112+$K112*VLOOKUP('Factores e Hitos'!$B$87,Area_no_techada,HLOOKUP($B112,Inmueble,2,FALSE),FALSE)),VLOOKUP('Factores e Hitos'!$B$85,Redondear_Multiplo,HLOOKUP($B112,Inmueble,2,FALSE),FALSE))</f>
        <v>330500</v>
      </c>
      <c r="AC112" s="26">
        <f>MROUND(VLOOKUP('Factores e Hitos'!$B$7,Precio_Base,HLOOKUP($B112,Inmueble,2,FALSE),FALSE)*(1+$M112)*(1+$N112)*(1+$O112)*(1+$P112)*(1+$Q112)*($J112+$K112*VLOOKUP('Factores e Hitos'!$B$87,Area_no_techada,HLOOKUP($B112,Inmueble,2,FALSE),FALSE))*(1+$S112),VLOOKUP('Factores e Hitos'!$B$85,Redondear_Multiplo,HLOOKUP($B112,Inmueble,2,FALSE),FALSE))</f>
        <v>338800</v>
      </c>
      <c r="AD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Hitos'!$B$87,Area_no_techada,HLOOKUP($B112,Inmueble,2,FALSE),FALSE))*(1+$S112)*(1+$T112),VLOOKUP('Factores e Hitos'!$B$85,Redondear_Multiplo,HLOOKUP($B112,Inmueble,2,FALSE),FALSE))</f>
        <v>348900</v>
      </c>
      <c r="AE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Hitos'!$B$87,Area_no_techada,HLOOKUP($B112,Inmueble,2,FALSE),FALSE))*(1+$S112)*(1+$T112)*(1+$U112),VLOOKUP('Factores e Hitos'!$B$85,Redondear_Multiplo,HLOOKUP($B112,Inmueble,2,FALSE),FALSE))</f>
        <v>359400</v>
      </c>
      <c r="AF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Hitos'!$B$87,Area_no_techada,HLOOKUP($B112,Inmueble,2,FALSE),FALSE))*(1+$S112)*(1+$T112)*(1+$U112)*(1+$V112),VLOOKUP('Factores e Hitos'!$B$85,Redondear_Multiplo,HLOOKUP($B112,Inmueble,2,FALSE),FALSE))</f>
        <v>368400</v>
      </c>
      <c r="AG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Hitos'!$B$87,Area_no_techada,HLOOKUP($B112,Inmueble,2,FALSE),FALSE))*(1+$S112)*(1+$T112)*(1+$U112)*(1+$V112)*(1+$W112),VLOOKUP('Factores e Hitos'!$B$85,Redondear_Multiplo,HLOOKUP($B112,Inmueble,2,FALSE),FALSE))</f>
        <v>377600</v>
      </c>
      <c r="AH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Hitos'!$B$87,Area_no_techada,HLOOKUP($B112,Inmueble,2,FALSE),FALSE))*(1+$S112)*(1+$T112)*(1+$U112)*(1+$V112)*(1+$W112)*(1+$X112),VLOOKUP('Factores e Hitos'!$B$85,Redondear_Multiplo,HLOOKUP($B112,Inmueble,2,FALSE),FALSE))</f>
        <v>387000</v>
      </c>
      <c r="AI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Hitos'!$B$87,Area_no_techada,HLOOKUP($B112,Inmueble,2,FALSE),FALSE))*(1+$S112)*(1+$T112)*(1+$U112)*(1+$V112)*(1+$W112)*(1+$X112)*(1+$Y112),VLOOKUP('Factores e Hitos'!$B$85,Redondear_Multiplo,HLOOKUP($B112,Inmueble,2,FALSE),FALSE))</f>
        <v>396700</v>
      </c>
      <c r="AJ112" s="26">
        <f>MROUND(VLOOKUP('Factores e Hitos'!$B$7,Precio_Base,HLOOKUP($B112,Inmueble,2,FALSE),FALSE)*(1+$M112)*(1+$N112)*(1+$O112)*(1+$P112)*(1+$Q112)*($J112+$K112*VLOOKUP('Factores e Hitos'!$B$87,Area_no_techada,HLOOKUP($B112,Inmueble,2,FALSE),FALSE))*(1+$S112)*(1+$T112)*(1+$U112)*(1+$V112)*(1+$W112)*(1+$X112)*(1+$Y112)*(1+$Z112),VLOOKUP('Factores e Hitos'!$B$85,Redondear_Multiplo,HLOOKUP($B112,Inmueble,2,FALSE),FALSE))</f>
        <v>406600</v>
      </c>
      <c r="AK112" s="25"/>
      <c r="AL112" s="16" t="str">
        <f t="shared" si="38"/>
        <v>Disponible</v>
      </c>
      <c r="AM112" s="16"/>
      <c r="AN112" s="518"/>
      <c r="AO112" s="25"/>
      <c r="AP112" s="26">
        <f>$AB$112</f>
        <v>330500</v>
      </c>
      <c r="AQ112" s="33">
        <f t="shared" si="39"/>
        <v>6286.8556210766601</v>
      </c>
      <c r="AR112" s="25"/>
      <c r="AS112" s="26">
        <f>+AB112/($J112+$K112*VLOOKUP('Factores e Hitos'!$B$87,Area_no_techada,HLOOKUP($B112,Inmueble,2,FALSE),FALSE))</f>
        <v>6286.8556210766601</v>
      </c>
      <c r="AT112" s="26">
        <f>+AC112/($J112+$K112*VLOOKUP('Factores e Hitos'!$B$87,Area_no_techada,HLOOKUP($B112,Inmueble,2,FALSE),FALSE))</f>
        <v>6444.7403462050597</v>
      </c>
      <c r="AU112" s="26">
        <f>+AD112/($J112+$K112*VLOOKUP('Factores e Hitos'!$B$87,Area_no_techada,HLOOKUP($B112,Inmueble,2,FALSE),FALSE))</f>
        <v>6636.8651322046799</v>
      </c>
      <c r="AV112" s="26">
        <f>+AE112/($J112+$K112*VLOOKUP('Factores e Hitos'!$B$87,Area_no_techada,HLOOKUP($B112,Inmueble,2,FALSE),FALSE))</f>
        <v>6836.5988206201255</v>
      </c>
      <c r="AW112" s="26">
        <f>+AF112/($J112+$K112*VLOOKUP('Factores e Hitos'!$B$87,Area_no_techada,HLOOKUP($B112,Inmueble,2,FALSE),FALSE))</f>
        <v>7007.7991249762217</v>
      </c>
      <c r="AX112" s="26">
        <f>+AG112/($J112+$K112*VLOOKUP('Factores e Hitos'!$B$87,Area_no_techada,HLOOKUP($B112,Inmueble,2,FALSE),FALSE))</f>
        <v>7182.8038805402321</v>
      </c>
      <c r="AY112" s="26">
        <f>+AH112/($J112+$K112*VLOOKUP('Factores e Hitos'!$B$87,Area_no_techada,HLOOKUP($B112,Inmueble,2,FALSE),FALSE))</f>
        <v>7361.6130873121556</v>
      </c>
      <c r="AZ112" s="26">
        <f>+AI112/($J112+$K112*VLOOKUP('Factores e Hitos'!$B$87,Area_no_techada,HLOOKUP($B112,Inmueble,2,FALSE),FALSE))</f>
        <v>7546.1289708959484</v>
      </c>
      <c r="BA112" s="26">
        <f>+AJ112/($J112+$K112*VLOOKUP('Factores e Hitos'!$B$87,Area_no_techada,HLOOKUP($B112,Inmueble,2,FALSE),FALSE))</f>
        <v>7734.4493056876545</v>
      </c>
      <c r="BB112" s="17" t="str">
        <f>_xlfn.XLOOKUP(C112,Hoja7!J:J,Hoja7!Q:Q,"N/H",0)</f>
        <v>Disponible</v>
      </c>
      <c r="BC112" s="17" t="b">
        <f t="shared" si="29"/>
        <v>1</v>
      </c>
    </row>
    <row r="113" spans="1:55" s="17" customFormat="1">
      <c r="A113" s="17" t="s">
        <v>161</v>
      </c>
      <c r="B113" s="21" t="s">
        <v>2</v>
      </c>
      <c r="C113" s="21" t="s">
        <v>579</v>
      </c>
      <c r="D113" s="21">
        <v>1304</v>
      </c>
      <c r="E113" s="524" t="s">
        <v>24</v>
      </c>
      <c r="F113" s="426" t="s">
        <v>30</v>
      </c>
      <c r="G113" s="21" t="s">
        <v>49</v>
      </c>
      <c r="H113" s="426" t="s">
        <v>52</v>
      </c>
      <c r="I113" s="21">
        <v>13</v>
      </c>
      <c r="J113" s="298">
        <v>60.03</v>
      </c>
      <c r="K113" s="298"/>
      <c r="M113" s="24">
        <f t="shared" si="33"/>
        <v>0</v>
      </c>
      <c r="N113" s="24">
        <f t="shared" si="34"/>
        <v>-0.02</v>
      </c>
      <c r="O113" s="24">
        <f t="shared" si="35"/>
        <v>0</v>
      </c>
      <c r="P113" s="24">
        <f t="shared" si="36"/>
        <v>0</v>
      </c>
      <c r="Q113" s="24">
        <f t="shared" si="37"/>
        <v>-2.1428571428571429E-2</v>
      </c>
      <c r="R113" s="25"/>
      <c r="S113" s="24">
        <f t="shared" si="40"/>
        <v>2.5000000000000001E-2</v>
      </c>
      <c r="T113" s="24">
        <f t="shared" si="40"/>
        <v>0.03</v>
      </c>
      <c r="U113" s="24">
        <f t="shared" si="40"/>
        <v>0.03</v>
      </c>
      <c r="V113" s="24">
        <f t="shared" si="40"/>
        <v>2.5000000000000001E-2</v>
      </c>
      <c r="W113" s="24">
        <f t="shared" si="40"/>
        <v>2.5000000000000001E-2</v>
      </c>
      <c r="X113" s="24">
        <f t="shared" si="40"/>
        <v>2.5000000000000001E-2</v>
      </c>
      <c r="Y113" s="24">
        <f t="shared" si="40"/>
        <v>2.5000000000000001E-2</v>
      </c>
      <c r="Z113" s="24">
        <f t="shared" si="40"/>
        <v>2.5000000000000001E-2</v>
      </c>
      <c r="AA113" s="25"/>
      <c r="AB113" s="26">
        <f>MROUND(VLOOKUP('Factores e Hitos'!$B$7,Precio_Base,HLOOKUP($B113,Inmueble,2,FALSE),FALSE)*(1+$M113)*(1+$N113)*(1+$O113)*(1+$P113)*(1+$Q113)*($J113+$K113*VLOOKUP('Factores e Hitos'!$B$87,Area_no_techada,HLOOKUP($B113,Inmueble,2,FALSE),FALSE)),VLOOKUP('Factores e Hitos'!$B$85,Redondear_Multiplo,HLOOKUP($B113,Inmueble,2,FALSE),FALSE))</f>
        <v>362600</v>
      </c>
      <c r="AC113" s="26">
        <f>MROUND(VLOOKUP('Factores e Hitos'!$B$7,Precio_Base,HLOOKUP($B113,Inmueble,2,FALSE),FALSE)*(1+$M113)*(1+$N113)*(1+$O113)*(1+$P113)*(1+$Q113)*($J113+$K113*VLOOKUP('Factores e Hitos'!$B$87,Area_no_techada,HLOOKUP($B113,Inmueble,2,FALSE),FALSE))*(1+$S113),VLOOKUP('Factores e Hitos'!$B$85,Redondear_Multiplo,HLOOKUP($B113,Inmueble,2,FALSE),FALSE))</f>
        <v>371700</v>
      </c>
      <c r="AD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Hitos'!$B$87,Area_no_techada,HLOOKUP($B113,Inmueble,2,FALSE),FALSE))*(1+$S113)*(1+$T113),VLOOKUP('Factores e Hitos'!$B$85,Redondear_Multiplo,HLOOKUP($B113,Inmueble,2,FALSE),FALSE))</f>
        <v>382800</v>
      </c>
      <c r="AE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Hitos'!$B$87,Area_no_techada,HLOOKUP($B113,Inmueble,2,FALSE),FALSE))*(1+$S113)*(1+$T113)*(1+$U113),VLOOKUP('Factores e Hitos'!$B$85,Redondear_Multiplo,HLOOKUP($B113,Inmueble,2,FALSE),FALSE))</f>
        <v>394300</v>
      </c>
      <c r="AF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Hitos'!$B$87,Area_no_techada,HLOOKUP($B113,Inmueble,2,FALSE),FALSE))*(1+$S113)*(1+$T113)*(1+$U113)*(1+$V113),VLOOKUP('Factores e Hitos'!$B$85,Redondear_Multiplo,HLOOKUP($B113,Inmueble,2,FALSE),FALSE))</f>
        <v>404200</v>
      </c>
      <c r="AG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Hitos'!$B$87,Area_no_techada,HLOOKUP($B113,Inmueble,2,FALSE),FALSE))*(1+$S113)*(1+$T113)*(1+$U113)*(1+$V113)*(1+$W113),VLOOKUP('Factores e Hitos'!$B$85,Redondear_Multiplo,HLOOKUP($B113,Inmueble,2,FALSE),FALSE))</f>
        <v>414300</v>
      </c>
      <c r="AH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Hitos'!$B$87,Area_no_techada,HLOOKUP($B113,Inmueble,2,FALSE),FALSE))*(1+$S113)*(1+$T113)*(1+$U113)*(1+$V113)*(1+$W113)*(1+$X113),VLOOKUP('Factores e Hitos'!$B$85,Redondear_Multiplo,HLOOKUP($B113,Inmueble,2,FALSE),FALSE))</f>
        <v>424600</v>
      </c>
      <c r="AI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Hitos'!$B$87,Area_no_techada,HLOOKUP($B113,Inmueble,2,FALSE),FALSE))*(1+$S113)*(1+$T113)*(1+$U113)*(1+$V113)*(1+$W113)*(1+$X113)*(1+$Y113),VLOOKUP('Factores e Hitos'!$B$85,Redondear_Multiplo,HLOOKUP($B113,Inmueble,2,FALSE),FALSE))</f>
        <v>435200</v>
      </c>
      <c r="AJ113" s="26">
        <f>MROUND(VLOOKUP('Factores e Hitos'!$B$7,Precio_Base,HLOOKUP($B113,Inmueble,2,FALSE),FALSE)*(1+$M113)*(1+$N113)*(1+$O113)*(1+$P113)*(1+$Q113)*($J113+$K113*VLOOKUP('Factores e Hitos'!$B$87,Area_no_techada,HLOOKUP($B113,Inmueble,2,FALSE),FALSE))*(1+$S113)*(1+$T113)*(1+$U113)*(1+$V113)*(1+$W113)*(1+$X113)*(1+$Y113)*(1+$Z113),VLOOKUP('Factores e Hitos'!$B$85,Redondear_Multiplo,HLOOKUP($B113,Inmueble,2,FALSE),FALSE))</f>
        <v>446100</v>
      </c>
      <c r="AK113" s="25"/>
      <c r="AL113" s="16" t="str">
        <f t="shared" si="38"/>
        <v>Disponible</v>
      </c>
      <c r="AM113" s="16"/>
      <c r="AN113" s="518"/>
      <c r="AO113" s="25"/>
      <c r="AP113" s="26">
        <f>$AB$113</f>
        <v>362600</v>
      </c>
      <c r="AQ113" s="33">
        <f t="shared" si="39"/>
        <v>6040.3131767449604</v>
      </c>
      <c r="AR113" s="25"/>
      <c r="AS113" s="26">
        <f>+AB113/($J113+$K113*VLOOKUP('Factores e Hitos'!$B$87,Area_no_techada,HLOOKUP($B113,Inmueble,2,FALSE),FALSE))</f>
        <v>6040.3131767449604</v>
      </c>
      <c r="AT113" s="26">
        <f>+AC113/($J113+$K113*VLOOKUP('Factores e Hitos'!$B$87,Area_no_techada,HLOOKUP($B113,Inmueble,2,FALSE),FALSE))</f>
        <v>6191.9040479760115</v>
      </c>
      <c r="AU113" s="26">
        <f>+AD113/($J113+$K113*VLOOKUP('Factores e Hitos'!$B$87,Area_no_techada,HLOOKUP($B113,Inmueble,2,FALSE),FALSE))</f>
        <v>6376.811594202898</v>
      </c>
      <c r="AV113" s="26">
        <f>+AE113/($J113+$K113*VLOOKUP('Factores e Hitos'!$B$87,Area_no_techada,HLOOKUP($B113,Inmueble,2,FALSE),FALSE))</f>
        <v>6568.3824754289517</v>
      </c>
      <c r="AW113" s="26">
        <f>+AF113/($J113+$K113*VLOOKUP('Factores e Hitos'!$B$87,Area_no_techada,HLOOKUP($B113,Inmueble,2,FALSE),FALSE))</f>
        <v>6733.300016658337</v>
      </c>
      <c r="AX113" s="26">
        <f>+AG113/($J113+$K113*VLOOKUP('Factores e Hitos'!$B$87,Area_no_techada,HLOOKUP($B113,Inmueble,2,FALSE),FALSE))</f>
        <v>6901.5492253873063</v>
      </c>
      <c r="AY113" s="26">
        <f>+AH113/($J113+$K113*VLOOKUP('Factores e Hitos'!$B$87,Area_no_techada,HLOOKUP($B113,Inmueble,2,FALSE),FALSE))</f>
        <v>7073.1301016158586</v>
      </c>
      <c r="AZ113" s="26">
        <f>+AI113/($J113+$K113*VLOOKUP('Factores e Hitos'!$B$87,Area_no_techada,HLOOKUP($B113,Inmueble,2,FALSE),FALSE))</f>
        <v>7249.7084790937861</v>
      </c>
      <c r="BA113" s="26">
        <f>+AJ113/($J113+$K113*VLOOKUP('Factores e Hitos'!$B$87,Area_no_techada,HLOOKUP($B113,Inmueble,2,FALSE),FALSE))</f>
        <v>7431.2843578210895</v>
      </c>
      <c r="BB113" s="17" t="str">
        <f>_xlfn.XLOOKUP(C113,Hoja7!J:J,Hoja7!Q:Q,"N/H",0)</f>
        <v>Disponible</v>
      </c>
      <c r="BC113" s="17" t="b">
        <f t="shared" si="29"/>
        <v>1</v>
      </c>
    </row>
    <row r="114" spans="1:55" s="17" customFormat="1">
      <c r="A114" s="17" t="s">
        <v>161</v>
      </c>
      <c r="B114" s="21" t="s">
        <v>2</v>
      </c>
      <c r="C114" s="21" t="s">
        <v>580</v>
      </c>
      <c r="D114" s="21">
        <v>1305</v>
      </c>
      <c r="E114" s="524" t="s">
        <v>25</v>
      </c>
      <c r="F114" s="426" t="s">
        <v>31</v>
      </c>
      <c r="G114" s="21" t="s">
        <v>49</v>
      </c>
      <c r="H114" s="426" t="s">
        <v>53</v>
      </c>
      <c r="I114" s="21">
        <v>13</v>
      </c>
      <c r="J114" s="298">
        <v>69.319999999999993</v>
      </c>
      <c r="K114" s="298"/>
      <c r="M114" s="24">
        <f t="shared" si="33"/>
        <v>-0.01</v>
      </c>
      <c r="N114" s="24">
        <f t="shared" si="34"/>
        <v>0.02</v>
      </c>
      <c r="O114" s="24">
        <f t="shared" si="35"/>
        <v>0</v>
      </c>
      <c r="P114" s="24">
        <f t="shared" si="36"/>
        <v>0.02</v>
      </c>
      <c r="Q114" s="24">
        <f t="shared" si="37"/>
        <v>-2.1428571428571429E-2</v>
      </c>
      <c r="R114" s="25"/>
      <c r="S114" s="24">
        <f t="shared" si="40"/>
        <v>2.5000000000000001E-2</v>
      </c>
      <c r="T114" s="24">
        <f t="shared" si="40"/>
        <v>0.03</v>
      </c>
      <c r="U114" s="24">
        <f t="shared" si="40"/>
        <v>0.03</v>
      </c>
      <c r="V114" s="24">
        <f t="shared" si="40"/>
        <v>2.5000000000000001E-2</v>
      </c>
      <c r="W114" s="24">
        <f t="shared" si="40"/>
        <v>2.5000000000000001E-2</v>
      </c>
      <c r="X114" s="24">
        <f t="shared" si="40"/>
        <v>2.5000000000000001E-2</v>
      </c>
      <c r="Y114" s="24">
        <f t="shared" si="40"/>
        <v>2.5000000000000001E-2</v>
      </c>
      <c r="Z114" s="24">
        <f t="shared" si="40"/>
        <v>2.5000000000000001E-2</v>
      </c>
      <c r="AA114" s="25"/>
      <c r="AB114" s="26">
        <f>MROUND(VLOOKUP('Factores e Hitos'!$B$7,Precio_Base,HLOOKUP($B114,Inmueble,2,FALSE),FALSE)*(1+$M114)*(1+$N114)*(1+$O114)*(1+$P114)*(1+$Q114)*($J114+$K114*VLOOKUP('Factores e Hitos'!$B$87,Area_no_techada,HLOOKUP($B114,Inmueble,2,FALSE),FALSE)),VLOOKUP('Factores e Hitos'!$B$85,Redondear_Multiplo,HLOOKUP($B114,Inmueble,2,FALSE),FALSE))</f>
        <v>440100</v>
      </c>
      <c r="AC114" s="26">
        <f>MROUND(VLOOKUP('Factores e Hitos'!$B$7,Precio_Base,HLOOKUP($B114,Inmueble,2,FALSE),FALSE)*(1+$M114)*(1+$N114)*(1+$O114)*(1+$P114)*(1+$Q114)*($J114+$K114*VLOOKUP('Factores e Hitos'!$B$87,Area_no_techada,HLOOKUP($B114,Inmueble,2,FALSE),FALSE))*(1+$S114),VLOOKUP('Factores e Hitos'!$B$85,Redondear_Multiplo,HLOOKUP($B114,Inmueble,2,FALSE),FALSE))</f>
        <v>451100</v>
      </c>
      <c r="AD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Hitos'!$B$87,Area_no_techada,HLOOKUP($B114,Inmueble,2,FALSE),FALSE))*(1+$S114)*(1+$T114),VLOOKUP('Factores e Hitos'!$B$85,Redondear_Multiplo,HLOOKUP($B114,Inmueble,2,FALSE),FALSE))</f>
        <v>464600</v>
      </c>
      <c r="AE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Hitos'!$B$87,Area_no_techada,HLOOKUP($B114,Inmueble,2,FALSE),FALSE))*(1+$S114)*(1+$T114)*(1+$U114),VLOOKUP('Factores e Hitos'!$B$85,Redondear_Multiplo,HLOOKUP($B114,Inmueble,2,FALSE),FALSE))</f>
        <v>478500</v>
      </c>
      <c r="AF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Hitos'!$B$87,Area_no_techada,HLOOKUP($B114,Inmueble,2,FALSE),FALSE))*(1+$S114)*(1+$T114)*(1+$U114)*(1+$V114),VLOOKUP('Factores e Hitos'!$B$85,Redondear_Multiplo,HLOOKUP($B114,Inmueble,2,FALSE),FALSE))</f>
        <v>490500</v>
      </c>
      <c r="AG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Hitos'!$B$87,Area_no_techada,HLOOKUP($B114,Inmueble,2,FALSE),FALSE))*(1+$S114)*(1+$T114)*(1+$U114)*(1+$V114)*(1+$W114),VLOOKUP('Factores e Hitos'!$B$85,Redondear_Multiplo,HLOOKUP($B114,Inmueble,2,FALSE),FALSE))</f>
        <v>502800</v>
      </c>
      <c r="AH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Hitos'!$B$87,Area_no_techada,HLOOKUP($B114,Inmueble,2,FALSE),FALSE))*(1+$S114)*(1+$T114)*(1+$U114)*(1+$V114)*(1+$W114)*(1+$X114),VLOOKUP('Factores e Hitos'!$B$85,Redondear_Multiplo,HLOOKUP($B114,Inmueble,2,FALSE),FALSE))</f>
        <v>515300</v>
      </c>
      <c r="AI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Hitos'!$B$87,Area_no_techada,HLOOKUP($B114,Inmueble,2,FALSE),FALSE))*(1+$S114)*(1+$T114)*(1+$U114)*(1+$V114)*(1+$W114)*(1+$X114)*(1+$Y114),VLOOKUP('Factores e Hitos'!$B$85,Redondear_Multiplo,HLOOKUP($B114,Inmueble,2,FALSE),FALSE))</f>
        <v>528200</v>
      </c>
      <c r="AJ114" s="26">
        <f>MROUND(VLOOKUP('Factores e Hitos'!$B$7,Precio_Base,HLOOKUP($B114,Inmueble,2,FALSE),FALSE)*(1+$M114)*(1+$N114)*(1+$O114)*(1+$P114)*(1+$Q114)*($J114+$K114*VLOOKUP('Factores e Hitos'!$B$87,Area_no_techada,HLOOKUP($B114,Inmueble,2,FALSE),FALSE))*(1+$S114)*(1+$T114)*(1+$U114)*(1+$V114)*(1+$W114)*(1+$X114)*(1+$Y114)*(1+$Z114),VLOOKUP('Factores e Hitos'!$B$85,Redondear_Multiplo,HLOOKUP($B114,Inmueble,2,FALSE),FALSE))</f>
        <v>541400</v>
      </c>
      <c r="AK114" s="25"/>
      <c r="AL114" s="16" t="str">
        <f t="shared" si="38"/>
        <v>Disponible</v>
      </c>
      <c r="AM114" s="16"/>
      <c r="AN114" s="518"/>
      <c r="AO114" s="25"/>
      <c r="AP114" s="26">
        <f>$AB$114</f>
        <v>440100</v>
      </c>
      <c r="AQ114" s="33">
        <f t="shared" si="39"/>
        <v>6348.8170802077329</v>
      </c>
      <c r="AR114" s="25"/>
      <c r="AS114" s="26">
        <f>+AB114/($J114+$K114*VLOOKUP('Factores e Hitos'!$B$87,Area_no_techada,HLOOKUP($B114,Inmueble,2,FALSE),FALSE))</f>
        <v>6348.8170802077329</v>
      </c>
      <c r="AT114" s="26">
        <f>+AC114/($J114+$K114*VLOOKUP('Factores e Hitos'!$B$87,Area_no_techada,HLOOKUP($B114,Inmueble,2,FALSE),FALSE))</f>
        <v>6507.5014425851132</v>
      </c>
      <c r="AU114" s="26">
        <f>+AD114/($J114+$K114*VLOOKUP('Factores e Hitos'!$B$87,Area_no_techada,HLOOKUP($B114,Inmueble,2,FALSE),FALSE))</f>
        <v>6702.2504327755341</v>
      </c>
      <c r="AV114" s="26">
        <f>+AE114/($J114+$K114*VLOOKUP('Factores e Hitos'!$B$87,Area_no_techada,HLOOKUP($B114,Inmueble,2,FALSE),FALSE))</f>
        <v>6902.7697634160422</v>
      </c>
      <c r="AW114" s="26">
        <f>+AF114/($J114+$K114*VLOOKUP('Factores e Hitos'!$B$87,Area_no_techada,HLOOKUP($B114,Inmueble,2,FALSE),FALSE))</f>
        <v>7075.8799769186389</v>
      </c>
      <c r="AX114" s="26">
        <f>+AG114/($J114+$K114*VLOOKUP('Factores e Hitos'!$B$87,Area_no_techada,HLOOKUP($B114,Inmueble,2,FALSE),FALSE))</f>
        <v>7253.3179457588003</v>
      </c>
      <c r="AY114" s="26">
        <f>+AH114/($J114+$K114*VLOOKUP('Factores e Hitos'!$B$87,Area_no_techada,HLOOKUP($B114,Inmueble,2,FALSE),FALSE))</f>
        <v>7433.6410848240057</v>
      </c>
      <c r="AZ114" s="26">
        <f>+AI114/($J114+$K114*VLOOKUP('Factores e Hitos'!$B$87,Area_no_techada,HLOOKUP($B114,Inmueble,2,FALSE),FALSE))</f>
        <v>7619.7345643392964</v>
      </c>
      <c r="BA114" s="26">
        <f>+AJ114/($J114+$K114*VLOOKUP('Factores e Hitos'!$B$87,Area_no_techada,HLOOKUP($B114,Inmueble,2,FALSE),FALSE))</f>
        <v>7810.1557991921527</v>
      </c>
      <c r="BB114" s="17" t="str">
        <f>_xlfn.XLOOKUP(C114,Hoja7!J:J,Hoja7!Q:Q,"N/H",0)</f>
        <v>Disponible</v>
      </c>
      <c r="BC114" s="17" t="b">
        <f t="shared" si="29"/>
        <v>1</v>
      </c>
    </row>
    <row r="115" spans="1:55" s="17" customFormat="1">
      <c r="A115" s="17" t="s">
        <v>161</v>
      </c>
      <c r="B115" s="21" t="s">
        <v>2</v>
      </c>
      <c r="C115" s="21" t="s">
        <v>581</v>
      </c>
      <c r="D115" s="21">
        <v>1306</v>
      </c>
      <c r="E115" s="426" t="s">
        <v>24</v>
      </c>
      <c r="F115" s="426" t="s">
        <v>32</v>
      </c>
      <c r="G115" s="21" t="s">
        <v>49</v>
      </c>
      <c r="H115" s="426" t="s">
        <v>53</v>
      </c>
      <c r="I115" s="21">
        <v>13</v>
      </c>
      <c r="J115" s="298">
        <v>54.03</v>
      </c>
      <c r="K115" s="298"/>
      <c r="M115" s="24">
        <f t="shared" si="33"/>
        <v>0</v>
      </c>
      <c r="N115" s="24">
        <f t="shared" si="34"/>
        <v>0</v>
      </c>
      <c r="O115" s="24">
        <f t="shared" si="35"/>
        <v>0</v>
      </c>
      <c r="P115" s="24">
        <f t="shared" si="36"/>
        <v>0.02</v>
      </c>
      <c r="Q115" s="24">
        <f t="shared" si="37"/>
        <v>-2.1428571428571429E-2</v>
      </c>
      <c r="R115" s="25"/>
      <c r="S115" s="24">
        <f t="shared" si="40"/>
        <v>2.5000000000000001E-2</v>
      </c>
      <c r="T115" s="24">
        <f t="shared" si="40"/>
        <v>0.03</v>
      </c>
      <c r="U115" s="24">
        <f t="shared" si="40"/>
        <v>0.03</v>
      </c>
      <c r="V115" s="24">
        <f t="shared" si="40"/>
        <v>2.5000000000000001E-2</v>
      </c>
      <c r="W115" s="24">
        <f t="shared" si="40"/>
        <v>2.5000000000000001E-2</v>
      </c>
      <c r="X115" s="24">
        <f t="shared" si="40"/>
        <v>2.5000000000000001E-2</v>
      </c>
      <c r="Y115" s="24">
        <f t="shared" si="40"/>
        <v>2.5000000000000001E-2</v>
      </c>
      <c r="Z115" s="24">
        <f t="shared" si="40"/>
        <v>2.5000000000000001E-2</v>
      </c>
      <c r="AA115" s="25"/>
      <c r="AB115" s="26">
        <f>MROUND(VLOOKUP('Factores e Hitos'!$B$7,Precio_Base,HLOOKUP($B115,Inmueble,2,FALSE),FALSE)*(1+$M115)*(1+$N115)*(1+$O115)*(1+$P115)*(1+$Q115)*($J115+$K115*VLOOKUP('Factores e Hitos'!$B$87,Area_no_techada,HLOOKUP($B115,Inmueble,2,FALSE),FALSE)),VLOOKUP('Factores e Hitos'!$B$85,Redondear_Multiplo,HLOOKUP($B115,Inmueble,2,FALSE),FALSE))</f>
        <v>339700</v>
      </c>
      <c r="AC115" s="26">
        <f>MROUND(VLOOKUP('Factores e Hitos'!$B$7,Precio_Base,HLOOKUP($B115,Inmueble,2,FALSE),FALSE)*(1+$M115)*(1+$N115)*(1+$O115)*(1+$P115)*(1+$Q115)*($J115+$K115*VLOOKUP('Factores e Hitos'!$B$87,Area_no_techada,HLOOKUP($B115,Inmueble,2,FALSE),FALSE))*(1+$S115),VLOOKUP('Factores e Hitos'!$B$85,Redondear_Multiplo,HLOOKUP($B115,Inmueble,2,FALSE),FALSE))</f>
        <v>348200</v>
      </c>
      <c r="AD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Hitos'!$B$87,Area_no_techada,HLOOKUP($B115,Inmueble,2,FALSE),FALSE))*(1+$S115)*(1+$T115),VLOOKUP('Factores e Hitos'!$B$85,Redondear_Multiplo,HLOOKUP($B115,Inmueble,2,FALSE),FALSE))</f>
        <v>358600</v>
      </c>
      <c r="AE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Hitos'!$B$87,Area_no_techada,HLOOKUP($B115,Inmueble,2,FALSE),FALSE))*(1+$S115)*(1+$T115)*(1+$U115),VLOOKUP('Factores e Hitos'!$B$85,Redondear_Multiplo,HLOOKUP($B115,Inmueble,2,FALSE),FALSE))</f>
        <v>369400</v>
      </c>
      <c r="AF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Hitos'!$B$87,Area_no_techada,HLOOKUP($B115,Inmueble,2,FALSE),FALSE))*(1+$S115)*(1+$T115)*(1+$U115)*(1+$V115),VLOOKUP('Factores e Hitos'!$B$85,Redondear_Multiplo,HLOOKUP($B115,Inmueble,2,FALSE),FALSE))</f>
        <v>378600</v>
      </c>
      <c r="AG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Hitos'!$B$87,Area_no_techada,HLOOKUP($B115,Inmueble,2,FALSE),FALSE))*(1+$S115)*(1+$T115)*(1+$U115)*(1+$V115)*(1+$W115),VLOOKUP('Factores e Hitos'!$B$85,Redondear_Multiplo,HLOOKUP($B115,Inmueble,2,FALSE),FALSE))</f>
        <v>388100</v>
      </c>
      <c r="AH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Hitos'!$B$87,Area_no_techada,HLOOKUP($B115,Inmueble,2,FALSE),FALSE))*(1+$S115)*(1+$T115)*(1+$U115)*(1+$V115)*(1+$W115)*(1+$X115),VLOOKUP('Factores e Hitos'!$B$85,Redondear_Multiplo,HLOOKUP($B115,Inmueble,2,FALSE),FALSE))</f>
        <v>397800</v>
      </c>
      <c r="AI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Hitos'!$B$87,Area_no_techada,HLOOKUP($B115,Inmueble,2,FALSE),FALSE))*(1+$S115)*(1+$T115)*(1+$U115)*(1+$V115)*(1+$W115)*(1+$X115)*(1+$Y115),VLOOKUP('Factores e Hitos'!$B$85,Redondear_Multiplo,HLOOKUP($B115,Inmueble,2,FALSE),FALSE))</f>
        <v>407700</v>
      </c>
      <c r="AJ115" s="26">
        <f>MROUND(VLOOKUP('Factores e Hitos'!$B$7,Precio_Base,HLOOKUP($B115,Inmueble,2,FALSE),FALSE)*(1+$M115)*(1+$N115)*(1+$O115)*(1+$P115)*(1+$Q115)*($J115+$K115*VLOOKUP('Factores e Hitos'!$B$87,Area_no_techada,HLOOKUP($B115,Inmueble,2,FALSE),FALSE))*(1+$S115)*(1+$T115)*(1+$U115)*(1+$V115)*(1+$W115)*(1+$X115)*(1+$Y115)*(1+$Z115),VLOOKUP('Factores e Hitos'!$B$85,Redondear_Multiplo,HLOOKUP($B115,Inmueble,2,FALSE),FALSE))</f>
        <v>417900</v>
      </c>
      <c r="AK115" s="25"/>
      <c r="AL115" s="16" t="str">
        <f t="shared" si="38"/>
        <v>Vendido</v>
      </c>
      <c r="AM115" s="16" t="s">
        <v>613</v>
      </c>
      <c r="AN115" s="518">
        <v>335000</v>
      </c>
      <c r="AO115" s="25"/>
      <c r="AP115" s="26">
        <f>$AN$115</f>
        <v>335000</v>
      </c>
      <c r="AQ115" s="33">
        <f t="shared" si="39"/>
        <v>6200.2591153063113</v>
      </c>
      <c r="AR115" s="25"/>
      <c r="AS115" s="26">
        <f>+AB115/($J115+$K115*VLOOKUP('Factores e Hitos'!$B$87,Area_no_techada,HLOOKUP($B115,Inmueble,2,FALSE),FALSE))</f>
        <v>6287.2478252822502</v>
      </c>
      <c r="AT115" s="26">
        <f>+AC115/($J115+$K115*VLOOKUP('Factores e Hitos'!$B$87,Area_no_techada,HLOOKUP($B115,Inmueble,2,FALSE),FALSE))</f>
        <v>6444.567832685545</v>
      </c>
      <c r="AU115" s="26">
        <f>+AD115/($J115+$K115*VLOOKUP('Factores e Hitos'!$B$87,Area_no_techada,HLOOKUP($B115,Inmueble,2,FALSE),FALSE))</f>
        <v>6637.0534888025168</v>
      </c>
      <c r="AV115" s="26">
        <f>+AE115/($J115+$K115*VLOOKUP('Factores e Hitos'!$B$87,Area_no_techada,HLOOKUP($B115,Inmueble,2,FALSE),FALSE))</f>
        <v>6836.9424393855261</v>
      </c>
      <c r="AW115" s="26">
        <f>+AF115/($J115+$K115*VLOOKUP('Factores e Hitos'!$B$87,Area_no_techada,HLOOKUP($B115,Inmueble,2,FALSE),FALSE))</f>
        <v>7007.2182121043861</v>
      </c>
      <c r="AX115" s="26">
        <f>+AG115/($J115+$K115*VLOOKUP('Factores e Hitos'!$B$87,Area_no_techada,HLOOKUP($B115,Inmueble,2,FALSE),FALSE))</f>
        <v>7183.0464556727738</v>
      </c>
      <c r="AY115" s="26">
        <f>+AH115/($J115+$K115*VLOOKUP('Factores e Hitos'!$B$87,Area_no_techada,HLOOKUP($B115,Inmueble,2,FALSE),FALSE))</f>
        <v>7362.5763464741813</v>
      </c>
      <c r="AZ115" s="26">
        <f>+AI115/($J115+$K115*VLOOKUP('Factores e Hitos'!$B$87,Area_no_techada,HLOOKUP($B115,Inmueble,2,FALSE),FALSE))</f>
        <v>7545.8078845086065</v>
      </c>
      <c r="BA115" s="26">
        <f>+AJ115/($J115+$K115*VLOOKUP('Factores e Hitos'!$B$87,Area_no_techada,HLOOKUP($B115,Inmueble,2,FALSE),FALSE))</f>
        <v>7734.5918933925595</v>
      </c>
      <c r="BB115" s="17" t="str">
        <f>_xlfn.XLOOKUP(C115,Hoja7!J:J,Hoja7!Q:Q,"N/H",0)</f>
        <v>Vendido</v>
      </c>
      <c r="BC115" s="17" t="b">
        <f t="shared" si="29"/>
        <v>1</v>
      </c>
    </row>
    <row r="116" spans="1:55" s="17" customFormat="1">
      <c r="A116" s="17" t="s">
        <v>161</v>
      </c>
      <c r="B116" s="21" t="s">
        <v>2</v>
      </c>
      <c r="C116" s="21" t="s">
        <v>582</v>
      </c>
      <c r="D116" s="21">
        <v>1307</v>
      </c>
      <c r="E116" s="524" t="s">
        <v>23</v>
      </c>
      <c r="F116" s="426" t="s">
        <v>33</v>
      </c>
      <c r="G116" s="21" t="s">
        <v>49</v>
      </c>
      <c r="H116" s="426" t="s">
        <v>53</v>
      </c>
      <c r="I116" s="21">
        <v>13</v>
      </c>
      <c r="J116" s="298">
        <v>37.049999999999997</v>
      </c>
      <c r="K116" s="298"/>
      <c r="M116" s="24">
        <f t="shared" si="33"/>
        <v>6.2799999999999995E-2</v>
      </c>
      <c r="N116" s="24">
        <f t="shared" si="34"/>
        <v>-0.02</v>
      </c>
      <c r="O116" s="24">
        <f t="shared" si="35"/>
        <v>0</v>
      </c>
      <c r="P116" s="24">
        <f t="shared" si="36"/>
        <v>0.02</v>
      </c>
      <c r="Q116" s="24">
        <f t="shared" si="37"/>
        <v>-2.1428571428571429E-2</v>
      </c>
      <c r="R116" s="25"/>
      <c r="S116" s="24">
        <f t="shared" ref="S116:Z131" si="41">+VLOOKUP(S$5,Hitos,HLOOKUP($B116,Inmueble,2,FALSE),FALSE)</f>
        <v>2.5000000000000001E-2</v>
      </c>
      <c r="T116" s="24">
        <f t="shared" si="41"/>
        <v>0.03</v>
      </c>
      <c r="U116" s="24">
        <f t="shared" si="41"/>
        <v>0.03</v>
      </c>
      <c r="V116" s="24">
        <f t="shared" si="41"/>
        <v>2.5000000000000001E-2</v>
      </c>
      <c r="W116" s="24">
        <f t="shared" si="41"/>
        <v>2.5000000000000001E-2</v>
      </c>
      <c r="X116" s="24">
        <f t="shared" si="41"/>
        <v>2.5000000000000001E-2</v>
      </c>
      <c r="Y116" s="24">
        <f t="shared" si="41"/>
        <v>2.5000000000000001E-2</v>
      </c>
      <c r="Z116" s="24">
        <f t="shared" si="41"/>
        <v>2.5000000000000001E-2</v>
      </c>
      <c r="AA116" s="25"/>
      <c r="AB116" s="26">
        <f>MROUND(VLOOKUP('Factores e Hitos'!$B$7,Precio_Base,HLOOKUP($B116,Inmueble,2,FALSE),FALSE)*(1+$M116)*(1+$N116)*(1+$O116)*(1+$P116)*(1+$Q116)*($J116+$K116*VLOOKUP('Factores e Hitos'!$B$87,Area_no_techada,HLOOKUP($B116,Inmueble,2,FALSE),FALSE)),VLOOKUP('Factores e Hitos'!$B$85,Redondear_Multiplo,HLOOKUP($B116,Inmueble,2,FALSE),FALSE))</f>
        <v>242600</v>
      </c>
      <c r="AC116" s="26">
        <f>MROUND(VLOOKUP('Factores e Hitos'!$B$7,Precio_Base,HLOOKUP($B116,Inmueble,2,FALSE),FALSE)*(1+$M116)*(1+$N116)*(1+$O116)*(1+$P116)*(1+$Q116)*($J116+$K116*VLOOKUP('Factores e Hitos'!$B$87,Area_no_techada,HLOOKUP($B116,Inmueble,2,FALSE),FALSE))*(1+$S116),VLOOKUP('Factores e Hitos'!$B$85,Redondear_Multiplo,HLOOKUP($B116,Inmueble,2,FALSE),FALSE))</f>
        <v>248700</v>
      </c>
      <c r="AD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Hitos'!$B$87,Area_no_techada,HLOOKUP($B116,Inmueble,2,FALSE),FALSE))*(1+$S116)*(1+$T116),VLOOKUP('Factores e Hitos'!$B$85,Redondear_Multiplo,HLOOKUP($B116,Inmueble,2,FALSE),FALSE))</f>
        <v>256100</v>
      </c>
      <c r="AE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Hitos'!$B$87,Area_no_techada,HLOOKUP($B116,Inmueble,2,FALSE),FALSE))*(1+$S116)*(1+$T116)*(1+$U116),VLOOKUP('Factores e Hitos'!$B$85,Redondear_Multiplo,HLOOKUP($B116,Inmueble,2,FALSE),FALSE))</f>
        <v>263800</v>
      </c>
      <c r="AF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Hitos'!$B$87,Area_no_techada,HLOOKUP($B116,Inmueble,2,FALSE),FALSE))*(1+$S116)*(1+$T116)*(1+$U116)*(1+$V116),VLOOKUP('Factores e Hitos'!$B$85,Redondear_Multiplo,HLOOKUP($B116,Inmueble,2,FALSE),FALSE))</f>
        <v>270400</v>
      </c>
      <c r="AG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Hitos'!$B$87,Area_no_techada,HLOOKUP($B116,Inmueble,2,FALSE),FALSE))*(1+$S116)*(1+$T116)*(1+$U116)*(1+$V116)*(1+$W116),VLOOKUP('Factores e Hitos'!$B$85,Redondear_Multiplo,HLOOKUP($B116,Inmueble,2,FALSE),FALSE))</f>
        <v>277200</v>
      </c>
      <c r="AH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Hitos'!$B$87,Area_no_techada,HLOOKUP($B116,Inmueble,2,FALSE),FALSE))*(1+$S116)*(1+$T116)*(1+$U116)*(1+$V116)*(1+$W116)*(1+$X116),VLOOKUP('Factores e Hitos'!$B$85,Redondear_Multiplo,HLOOKUP($B116,Inmueble,2,FALSE),FALSE))</f>
        <v>284100</v>
      </c>
      <c r="AI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Hitos'!$B$87,Area_no_techada,HLOOKUP($B116,Inmueble,2,FALSE),FALSE))*(1+$S116)*(1+$T116)*(1+$U116)*(1+$V116)*(1+$W116)*(1+$X116)*(1+$Y116),VLOOKUP('Factores e Hitos'!$B$85,Redondear_Multiplo,HLOOKUP($B116,Inmueble,2,FALSE),FALSE))</f>
        <v>291200</v>
      </c>
      <c r="AJ116" s="26">
        <f>MROUND(VLOOKUP('Factores e Hitos'!$B$7,Precio_Base,HLOOKUP($B116,Inmueble,2,FALSE),FALSE)*(1+$M116)*(1+$N116)*(1+$O116)*(1+$P116)*(1+$Q116)*($J116+$K116*VLOOKUP('Factores e Hitos'!$B$87,Area_no_techada,HLOOKUP($B116,Inmueble,2,FALSE),FALSE))*(1+$S116)*(1+$T116)*(1+$U116)*(1+$V116)*(1+$W116)*(1+$X116)*(1+$Y116)*(1+$Z116),VLOOKUP('Factores e Hitos'!$B$85,Redondear_Multiplo,HLOOKUP($B116,Inmueble,2,FALSE),FALSE))</f>
        <v>298500</v>
      </c>
      <c r="AK116" s="25"/>
      <c r="AL116" s="16" t="str">
        <f t="shared" si="38"/>
        <v>Disponible</v>
      </c>
      <c r="AM116" s="16"/>
      <c r="AN116" s="518"/>
      <c r="AO116" s="25"/>
      <c r="AP116" s="26">
        <f>$AB$116</f>
        <v>242600</v>
      </c>
      <c r="AQ116" s="33">
        <f t="shared" si="39"/>
        <v>6547.9082321187589</v>
      </c>
      <c r="AR116" s="25"/>
      <c r="AS116" s="26">
        <f>+AB116/($J116+$K116*VLOOKUP('Factores e Hitos'!$B$87,Area_no_techada,HLOOKUP($B116,Inmueble,2,FALSE),FALSE))</f>
        <v>6547.9082321187589</v>
      </c>
      <c r="AT116" s="26">
        <f>+AC116/($J116+$K116*VLOOKUP('Factores e Hitos'!$B$87,Area_no_techada,HLOOKUP($B116,Inmueble,2,FALSE),FALSE))</f>
        <v>6712.5506072874496</v>
      </c>
      <c r="AU116" s="26">
        <f>+AD116/($J116+$K116*VLOOKUP('Factores e Hitos'!$B$87,Area_no_techada,HLOOKUP($B116,Inmueble,2,FALSE),FALSE))</f>
        <v>6912.2807017543864</v>
      </c>
      <c r="AV116" s="26">
        <f>+AE116/($J116+$K116*VLOOKUP('Factores e Hitos'!$B$87,Area_no_techada,HLOOKUP($B116,Inmueble,2,FALSE),FALSE))</f>
        <v>7120.1079622132256</v>
      </c>
      <c r="AW116" s="26">
        <f>+AF116/($J116+$K116*VLOOKUP('Factores e Hitos'!$B$87,Area_no_techada,HLOOKUP($B116,Inmueble,2,FALSE),FALSE))</f>
        <v>7298.2456140350887</v>
      </c>
      <c r="AX116" s="26">
        <f>+AG116/($J116+$K116*VLOOKUP('Factores e Hitos'!$B$87,Area_no_techada,HLOOKUP($B116,Inmueble,2,FALSE),FALSE))</f>
        <v>7481.7813765182191</v>
      </c>
      <c r="AY116" s="26">
        <f>+AH116/($J116+$K116*VLOOKUP('Factores e Hitos'!$B$87,Area_no_techada,HLOOKUP($B116,Inmueble,2,FALSE),FALSE))</f>
        <v>7668.0161943319845</v>
      </c>
      <c r="AZ116" s="26">
        <f>+AI116/($J116+$K116*VLOOKUP('Factores e Hitos'!$B$87,Area_no_techada,HLOOKUP($B116,Inmueble,2,FALSE),FALSE))</f>
        <v>7859.6491228070181</v>
      </c>
      <c r="BA116" s="26">
        <f>+AJ116/($J116+$K116*VLOOKUP('Factores e Hitos'!$B$87,Area_no_techada,HLOOKUP($B116,Inmueble,2,FALSE),FALSE))</f>
        <v>8056.6801619433209</v>
      </c>
      <c r="BB116" s="17" t="str">
        <f>_xlfn.XLOOKUP(C116,Hoja7!J:J,Hoja7!Q:Q,"N/H",0)</f>
        <v>Disponible</v>
      </c>
      <c r="BC116" s="17" t="b">
        <f t="shared" si="29"/>
        <v>1</v>
      </c>
    </row>
    <row r="117" spans="1:55" s="17" customFormat="1">
      <c r="A117" s="17" t="s">
        <v>161</v>
      </c>
      <c r="B117" s="21" t="s">
        <v>2</v>
      </c>
      <c r="C117" s="21" t="s">
        <v>583</v>
      </c>
      <c r="D117" s="21">
        <v>1308</v>
      </c>
      <c r="E117" s="524" t="s">
        <v>24</v>
      </c>
      <c r="F117" s="426" t="s">
        <v>34</v>
      </c>
      <c r="G117" s="21" t="s">
        <v>49</v>
      </c>
      <c r="H117" s="426" t="s">
        <v>52</v>
      </c>
      <c r="I117" s="21">
        <v>13</v>
      </c>
      <c r="J117" s="298">
        <v>55.25</v>
      </c>
      <c r="K117" s="298"/>
      <c r="M117" s="24">
        <f t="shared" si="33"/>
        <v>0</v>
      </c>
      <c r="N117" s="24">
        <f t="shared" si="34"/>
        <v>0</v>
      </c>
      <c r="O117" s="24">
        <f t="shared" si="35"/>
        <v>0</v>
      </c>
      <c r="P117" s="24">
        <f t="shared" si="36"/>
        <v>0</v>
      </c>
      <c r="Q117" s="24">
        <f t="shared" si="37"/>
        <v>-2.1428571428571429E-2</v>
      </c>
      <c r="R117" s="25"/>
      <c r="S117" s="24">
        <f t="shared" si="41"/>
        <v>2.5000000000000001E-2</v>
      </c>
      <c r="T117" s="24">
        <f t="shared" si="41"/>
        <v>0.03</v>
      </c>
      <c r="U117" s="24">
        <f t="shared" si="41"/>
        <v>0.03</v>
      </c>
      <c r="V117" s="24">
        <f t="shared" si="41"/>
        <v>2.5000000000000001E-2</v>
      </c>
      <c r="W117" s="24">
        <f t="shared" si="41"/>
        <v>2.5000000000000001E-2</v>
      </c>
      <c r="X117" s="24">
        <f t="shared" si="41"/>
        <v>2.5000000000000001E-2</v>
      </c>
      <c r="Y117" s="24">
        <f t="shared" si="41"/>
        <v>2.5000000000000001E-2</v>
      </c>
      <c r="Z117" s="24">
        <f t="shared" si="41"/>
        <v>2.5000000000000001E-2</v>
      </c>
      <c r="AA117" s="25"/>
      <c r="AB117" s="26">
        <f>MROUND(VLOOKUP('Factores e Hitos'!$B$7,Precio_Base,HLOOKUP($B117,Inmueble,2,FALSE),FALSE)*(1+$M117)*(1+$N117)*(1+$O117)*(1+$P117)*(1+$Q117)*($J117+$K117*VLOOKUP('Factores e Hitos'!$B$87,Area_no_techada,HLOOKUP($B117,Inmueble,2,FALSE),FALSE)),VLOOKUP('Factores e Hitos'!$B$85,Redondear_Multiplo,HLOOKUP($B117,Inmueble,2,FALSE),FALSE))</f>
        <v>340500</v>
      </c>
      <c r="AC117" s="26">
        <f>MROUND(VLOOKUP('Factores e Hitos'!$B$7,Precio_Base,HLOOKUP($B117,Inmueble,2,FALSE),FALSE)*(1+$M117)*(1+$N117)*(1+$O117)*(1+$P117)*(1+$Q117)*($J117+$K117*VLOOKUP('Factores e Hitos'!$B$87,Area_no_techada,HLOOKUP($B117,Inmueble,2,FALSE),FALSE))*(1+$S117),VLOOKUP('Factores e Hitos'!$B$85,Redondear_Multiplo,HLOOKUP($B117,Inmueble,2,FALSE),FALSE))</f>
        <v>349000</v>
      </c>
      <c r="AD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Hitos'!$B$87,Area_no_techada,HLOOKUP($B117,Inmueble,2,FALSE),FALSE))*(1+$S117)*(1+$T117),VLOOKUP('Factores e Hitos'!$B$85,Redondear_Multiplo,HLOOKUP($B117,Inmueble,2,FALSE),FALSE))</f>
        <v>359500</v>
      </c>
      <c r="AE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Hitos'!$B$87,Area_no_techada,HLOOKUP($B117,Inmueble,2,FALSE),FALSE))*(1+$S117)*(1+$T117)*(1+$U117),VLOOKUP('Factores e Hitos'!$B$85,Redondear_Multiplo,HLOOKUP($B117,Inmueble,2,FALSE),FALSE))</f>
        <v>370300</v>
      </c>
      <c r="AF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Hitos'!$B$87,Area_no_techada,HLOOKUP($B117,Inmueble,2,FALSE),FALSE))*(1+$S117)*(1+$T117)*(1+$U117)*(1+$V117),VLOOKUP('Factores e Hitos'!$B$85,Redondear_Multiplo,HLOOKUP($B117,Inmueble,2,FALSE),FALSE))</f>
        <v>379600</v>
      </c>
      <c r="AG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Hitos'!$B$87,Area_no_techada,HLOOKUP($B117,Inmueble,2,FALSE),FALSE))*(1+$S117)*(1+$T117)*(1+$U117)*(1+$V117)*(1+$W117),VLOOKUP('Factores e Hitos'!$B$85,Redondear_Multiplo,HLOOKUP($B117,Inmueble,2,FALSE),FALSE))</f>
        <v>389100</v>
      </c>
      <c r="AH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Hitos'!$B$87,Area_no_techada,HLOOKUP($B117,Inmueble,2,FALSE),FALSE))*(1+$S117)*(1+$T117)*(1+$U117)*(1+$V117)*(1+$W117)*(1+$X117),VLOOKUP('Factores e Hitos'!$B$85,Redondear_Multiplo,HLOOKUP($B117,Inmueble,2,FALSE),FALSE))</f>
        <v>398800</v>
      </c>
      <c r="AI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Hitos'!$B$87,Area_no_techada,HLOOKUP($B117,Inmueble,2,FALSE),FALSE))*(1+$S117)*(1+$T117)*(1+$U117)*(1+$V117)*(1+$W117)*(1+$X117)*(1+$Y117),VLOOKUP('Factores e Hitos'!$B$85,Redondear_Multiplo,HLOOKUP($B117,Inmueble,2,FALSE),FALSE))</f>
        <v>408700</v>
      </c>
      <c r="AJ117" s="26">
        <f>MROUND(VLOOKUP('Factores e Hitos'!$B$7,Precio_Base,HLOOKUP($B117,Inmueble,2,FALSE),FALSE)*(1+$M117)*(1+$N117)*(1+$O117)*(1+$P117)*(1+$Q117)*($J117+$K117*VLOOKUP('Factores e Hitos'!$B$87,Area_no_techada,HLOOKUP($B117,Inmueble,2,FALSE),FALSE))*(1+$S117)*(1+$T117)*(1+$U117)*(1+$V117)*(1+$W117)*(1+$X117)*(1+$Y117)*(1+$Z117),VLOOKUP('Factores e Hitos'!$B$85,Redondear_Multiplo,HLOOKUP($B117,Inmueble,2,FALSE),FALSE))</f>
        <v>419000</v>
      </c>
      <c r="AK117" s="25"/>
      <c r="AL117" s="16" t="str">
        <f t="shared" si="38"/>
        <v>Disponible</v>
      </c>
      <c r="AM117" s="16"/>
      <c r="AN117" s="518"/>
      <c r="AO117" s="25"/>
      <c r="AP117" s="26">
        <f>$AB$117</f>
        <v>340500</v>
      </c>
      <c r="AQ117" s="33">
        <f t="shared" si="39"/>
        <v>6162.8959276018104</v>
      </c>
      <c r="AR117" s="25"/>
      <c r="AS117" s="26">
        <f>+AB117/($J117+$K117*VLOOKUP('Factores e Hitos'!$B$87,Area_no_techada,HLOOKUP($B117,Inmueble,2,FALSE),FALSE))</f>
        <v>6162.8959276018104</v>
      </c>
      <c r="AT117" s="26">
        <f>+AC117/($J117+$K117*VLOOKUP('Factores e Hitos'!$B$87,Area_no_techada,HLOOKUP($B117,Inmueble,2,FALSE),FALSE))</f>
        <v>6316.7420814479638</v>
      </c>
      <c r="AU117" s="26">
        <f>+AD117/($J117+$K117*VLOOKUP('Factores e Hitos'!$B$87,Area_no_techada,HLOOKUP($B117,Inmueble,2,FALSE),FALSE))</f>
        <v>6506.7873303167416</v>
      </c>
      <c r="AV117" s="26">
        <f>+AE117/($J117+$K117*VLOOKUP('Factores e Hitos'!$B$87,Area_no_techada,HLOOKUP($B117,Inmueble,2,FALSE),FALSE))</f>
        <v>6702.2624434389136</v>
      </c>
      <c r="AW117" s="26">
        <f>+AF117/($J117+$K117*VLOOKUP('Factores e Hitos'!$B$87,Area_no_techada,HLOOKUP($B117,Inmueble,2,FALSE),FALSE))</f>
        <v>6870.588235294118</v>
      </c>
      <c r="AX117" s="26">
        <f>+AG117/($J117+$K117*VLOOKUP('Factores e Hitos'!$B$87,Area_no_techada,HLOOKUP($B117,Inmueble,2,FALSE),FALSE))</f>
        <v>7042.5339366515836</v>
      </c>
      <c r="AY117" s="26">
        <f>+AH117/($J117+$K117*VLOOKUP('Factores e Hitos'!$B$87,Area_no_techada,HLOOKUP($B117,Inmueble,2,FALSE),FALSE))</f>
        <v>7218.0995475113123</v>
      </c>
      <c r="AZ117" s="26">
        <f>+AI117/($J117+$K117*VLOOKUP('Factores e Hitos'!$B$87,Area_no_techada,HLOOKUP($B117,Inmueble,2,FALSE),FALSE))</f>
        <v>7397.285067873303</v>
      </c>
      <c r="BA117" s="26">
        <f>+AJ117/($J117+$K117*VLOOKUP('Factores e Hitos'!$B$87,Area_no_techada,HLOOKUP($B117,Inmueble,2,FALSE),FALSE))</f>
        <v>7583.7104072398188</v>
      </c>
      <c r="BB117" s="17" t="str">
        <f>_xlfn.XLOOKUP(C117,Hoja7!J:J,Hoja7!Q:Q,"N/H",0)</f>
        <v>Disponible</v>
      </c>
      <c r="BC117" s="17" t="b">
        <f t="shared" si="29"/>
        <v>1</v>
      </c>
    </row>
    <row r="118" spans="1:55" s="17" customFormat="1">
      <c r="A118" s="17" t="s">
        <v>161</v>
      </c>
      <c r="B118" s="21" t="s">
        <v>2</v>
      </c>
      <c r="C118" s="21" t="s">
        <v>584</v>
      </c>
      <c r="D118" s="21">
        <v>1309</v>
      </c>
      <c r="E118" s="524" t="s">
        <v>24</v>
      </c>
      <c r="F118" s="426" t="s">
        <v>35</v>
      </c>
      <c r="G118" s="21" t="s">
        <v>49</v>
      </c>
      <c r="H118" s="426" t="s">
        <v>52</v>
      </c>
      <c r="I118" s="21">
        <v>13</v>
      </c>
      <c r="J118" s="298">
        <v>53.05</v>
      </c>
      <c r="K118" s="298"/>
      <c r="M118" s="24">
        <f t="shared" si="33"/>
        <v>0</v>
      </c>
      <c r="N118" s="24">
        <f t="shared" si="34"/>
        <v>-0.01</v>
      </c>
      <c r="O118" s="24">
        <f t="shared" si="35"/>
        <v>0</v>
      </c>
      <c r="P118" s="24">
        <f t="shared" si="36"/>
        <v>0</v>
      </c>
      <c r="Q118" s="24">
        <f t="shared" si="37"/>
        <v>-2.1428571428571429E-2</v>
      </c>
      <c r="R118" s="25"/>
      <c r="S118" s="24">
        <f t="shared" si="41"/>
        <v>2.5000000000000001E-2</v>
      </c>
      <c r="T118" s="24">
        <f t="shared" si="41"/>
        <v>0.03</v>
      </c>
      <c r="U118" s="24">
        <f t="shared" si="41"/>
        <v>0.03</v>
      </c>
      <c r="V118" s="24">
        <f t="shared" si="41"/>
        <v>2.5000000000000001E-2</v>
      </c>
      <c r="W118" s="24">
        <f t="shared" si="41"/>
        <v>2.5000000000000001E-2</v>
      </c>
      <c r="X118" s="24">
        <f t="shared" si="41"/>
        <v>2.5000000000000001E-2</v>
      </c>
      <c r="Y118" s="24">
        <f t="shared" si="41"/>
        <v>2.5000000000000001E-2</v>
      </c>
      <c r="Z118" s="24">
        <f t="shared" si="41"/>
        <v>2.5000000000000001E-2</v>
      </c>
      <c r="AA118" s="25"/>
      <c r="AB118" s="26">
        <f>MROUND(VLOOKUP('Factores e Hitos'!$B$7,Precio_Base,HLOOKUP($B118,Inmueble,2,FALSE),FALSE)*(1+$M118)*(1+$N118)*(1+$O118)*(1+$P118)*(1+$Q118)*($J118+$K118*VLOOKUP('Factores e Hitos'!$B$87,Area_no_techada,HLOOKUP($B118,Inmueble,2,FALSE),FALSE)),VLOOKUP('Factores e Hitos'!$B$85,Redondear_Multiplo,HLOOKUP($B118,Inmueble,2,FALSE),FALSE))</f>
        <v>323700</v>
      </c>
      <c r="AC118" s="26">
        <f>MROUND(VLOOKUP('Factores e Hitos'!$B$7,Precio_Base,HLOOKUP($B118,Inmueble,2,FALSE),FALSE)*(1+$M118)*(1+$N118)*(1+$O118)*(1+$P118)*(1+$Q118)*($J118+$K118*VLOOKUP('Factores e Hitos'!$B$87,Area_no_techada,HLOOKUP($B118,Inmueble,2,FALSE),FALSE))*(1+$S118),VLOOKUP('Factores e Hitos'!$B$85,Redondear_Multiplo,HLOOKUP($B118,Inmueble,2,FALSE),FALSE))</f>
        <v>331800</v>
      </c>
      <c r="AD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Hitos'!$B$87,Area_no_techada,HLOOKUP($B118,Inmueble,2,FALSE),FALSE))*(1+$S118)*(1+$T118),VLOOKUP('Factores e Hitos'!$B$85,Redondear_Multiplo,HLOOKUP($B118,Inmueble,2,FALSE),FALSE))</f>
        <v>341800</v>
      </c>
      <c r="AE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Hitos'!$B$87,Area_no_techada,HLOOKUP($B118,Inmueble,2,FALSE),FALSE))*(1+$S118)*(1+$T118)*(1+$U118),VLOOKUP('Factores e Hitos'!$B$85,Redondear_Multiplo,HLOOKUP($B118,Inmueble,2,FALSE),FALSE))</f>
        <v>352000</v>
      </c>
      <c r="AF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Hitos'!$B$87,Area_no_techada,HLOOKUP($B118,Inmueble,2,FALSE),FALSE))*(1+$S118)*(1+$T118)*(1+$U118)*(1+$V118),VLOOKUP('Factores e Hitos'!$B$85,Redondear_Multiplo,HLOOKUP($B118,Inmueble,2,FALSE),FALSE))</f>
        <v>360800</v>
      </c>
      <c r="AG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Hitos'!$B$87,Area_no_techada,HLOOKUP($B118,Inmueble,2,FALSE),FALSE))*(1+$S118)*(1+$T118)*(1+$U118)*(1+$V118)*(1+$W118),VLOOKUP('Factores e Hitos'!$B$85,Redondear_Multiplo,HLOOKUP($B118,Inmueble,2,FALSE),FALSE))</f>
        <v>369800</v>
      </c>
      <c r="AH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Hitos'!$B$87,Area_no_techada,HLOOKUP($B118,Inmueble,2,FALSE),FALSE))*(1+$S118)*(1+$T118)*(1+$U118)*(1+$V118)*(1+$W118)*(1+$X118),VLOOKUP('Factores e Hitos'!$B$85,Redondear_Multiplo,HLOOKUP($B118,Inmueble,2,FALSE),FALSE))</f>
        <v>379100</v>
      </c>
      <c r="AI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Hitos'!$B$87,Area_no_techada,HLOOKUP($B118,Inmueble,2,FALSE),FALSE))*(1+$S118)*(1+$T118)*(1+$U118)*(1+$V118)*(1+$W118)*(1+$X118)*(1+$Y118),VLOOKUP('Factores e Hitos'!$B$85,Redondear_Multiplo,HLOOKUP($B118,Inmueble,2,FALSE),FALSE))</f>
        <v>388500</v>
      </c>
      <c r="AJ118" s="26">
        <f>MROUND(VLOOKUP('Factores e Hitos'!$B$7,Precio_Base,HLOOKUP($B118,Inmueble,2,FALSE),FALSE)*(1+$M118)*(1+$N118)*(1+$O118)*(1+$P118)*(1+$Q118)*($J118+$K118*VLOOKUP('Factores e Hitos'!$B$87,Area_no_techada,HLOOKUP($B118,Inmueble,2,FALSE),FALSE))*(1+$S118)*(1+$T118)*(1+$U118)*(1+$V118)*(1+$W118)*(1+$X118)*(1+$Y118)*(1+$Z118),VLOOKUP('Factores e Hitos'!$B$85,Redondear_Multiplo,HLOOKUP($B118,Inmueble,2,FALSE),FALSE))</f>
        <v>398300</v>
      </c>
      <c r="AK118" s="25"/>
      <c r="AL118" s="16" t="str">
        <f t="shared" si="38"/>
        <v>Disponible</v>
      </c>
      <c r="AM118" s="16"/>
      <c r="AN118" s="518"/>
      <c r="AO118" s="25"/>
      <c r="AP118" s="26">
        <f>$AB$118</f>
        <v>323700</v>
      </c>
      <c r="AQ118" s="33">
        <f t="shared" si="39"/>
        <v>6101.7907634307257</v>
      </c>
      <c r="AR118" s="25"/>
      <c r="AS118" s="26">
        <f>+AB118/($J118+$K118*VLOOKUP('Factores e Hitos'!$B$87,Area_no_techada,HLOOKUP($B118,Inmueble,2,FALSE),FALSE))</f>
        <v>6101.7907634307257</v>
      </c>
      <c r="AT118" s="26">
        <f>+AC118/($J118+$K118*VLOOKUP('Factores e Hitos'!$B$87,Area_no_techada,HLOOKUP($B118,Inmueble,2,FALSE),FALSE))</f>
        <v>6254.4769085768148</v>
      </c>
      <c r="AU118" s="26">
        <f>+AD118/($J118+$K118*VLOOKUP('Factores e Hitos'!$B$87,Area_no_techada,HLOOKUP($B118,Inmueble,2,FALSE),FALSE))</f>
        <v>6442.9783223374179</v>
      </c>
      <c r="AV118" s="26">
        <f>+AE118/($J118+$K118*VLOOKUP('Factores e Hitos'!$B$87,Area_no_techada,HLOOKUP($B118,Inmueble,2,FALSE),FALSE))</f>
        <v>6635.2497643732331</v>
      </c>
      <c r="AW118" s="26">
        <f>+AF118/($J118+$K118*VLOOKUP('Factores e Hitos'!$B$87,Area_no_techada,HLOOKUP($B118,Inmueble,2,FALSE),FALSE))</f>
        <v>6801.1310084825636</v>
      </c>
      <c r="AX118" s="26">
        <f>+AG118/($J118+$K118*VLOOKUP('Factores e Hitos'!$B$87,Area_no_techada,HLOOKUP($B118,Inmueble,2,FALSE),FALSE))</f>
        <v>6970.7822808671071</v>
      </c>
      <c r="AY118" s="26">
        <f>+AH118/($J118+$K118*VLOOKUP('Factores e Hitos'!$B$87,Area_no_techada,HLOOKUP($B118,Inmueble,2,FALSE),FALSE))</f>
        <v>7146.0885956644679</v>
      </c>
      <c r="AZ118" s="26">
        <f>+AI118/($J118+$K118*VLOOKUP('Factores e Hitos'!$B$87,Area_no_techada,HLOOKUP($B118,Inmueble,2,FALSE),FALSE))</f>
        <v>7323.2799245994347</v>
      </c>
      <c r="BA118" s="26">
        <f>+AJ118/($J118+$K118*VLOOKUP('Factores e Hitos'!$B$87,Area_no_techada,HLOOKUP($B118,Inmueble,2,FALSE),FALSE))</f>
        <v>7508.0113100848257</v>
      </c>
      <c r="BB118" s="17" t="str">
        <f>_xlfn.XLOOKUP(C118,Hoja7!J:J,Hoja7!Q:Q,"N/H",0)</f>
        <v>Disponible</v>
      </c>
      <c r="BC118" s="17" t="b">
        <f t="shared" si="29"/>
        <v>1</v>
      </c>
    </row>
    <row r="119" spans="1:55" s="17" customFormat="1">
      <c r="A119" s="17" t="s">
        <v>161</v>
      </c>
      <c r="B119" s="21" t="s">
        <v>2</v>
      </c>
      <c r="C119" s="21" t="s">
        <v>585</v>
      </c>
      <c r="D119" s="21">
        <v>1401</v>
      </c>
      <c r="E119" s="426" t="s">
        <v>23</v>
      </c>
      <c r="F119" s="426" t="s">
        <v>27</v>
      </c>
      <c r="G119" s="21" t="s">
        <v>49</v>
      </c>
      <c r="H119" s="426" t="s">
        <v>52</v>
      </c>
      <c r="I119" s="21">
        <v>14</v>
      </c>
      <c r="J119" s="298">
        <v>39.93</v>
      </c>
      <c r="K119" s="298"/>
      <c r="M119" s="24">
        <f t="shared" si="33"/>
        <v>6.2799999999999995E-2</v>
      </c>
      <c r="N119" s="24">
        <f t="shared" si="34"/>
        <v>-0.02</v>
      </c>
      <c r="O119" s="24">
        <f t="shared" si="35"/>
        <v>0</v>
      </c>
      <c r="P119" s="24">
        <f t="shared" si="36"/>
        <v>0</v>
      </c>
      <c r="Q119" s="24">
        <f t="shared" si="37"/>
        <v>-2.5714285714285714E-2</v>
      </c>
      <c r="R119" s="25"/>
      <c r="S119" s="24">
        <f t="shared" si="41"/>
        <v>2.5000000000000001E-2</v>
      </c>
      <c r="T119" s="24">
        <f t="shared" si="41"/>
        <v>0.03</v>
      </c>
      <c r="U119" s="24">
        <f t="shared" si="41"/>
        <v>0.03</v>
      </c>
      <c r="V119" s="24">
        <f t="shared" si="41"/>
        <v>2.5000000000000001E-2</v>
      </c>
      <c r="W119" s="24">
        <f t="shared" si="41"/>
        <v>2.5000000000000001E-2</v>
      </c>
      <c r="X119" s="24">
        <f t="shared" si="41"/>
        <v>2.5000000000000001E-2</v>
      </c>
      <c r="Y119" s="24">
        <f t="shared" si="41"/>
        <v>2.5000000000000001E-2</v>
      </c>
      <c r="Z119" s="24">
        <f t="shared" si="41"/>
        <v>2.5000000000000001E-2</v>
      </c>
      <c r="AA119" s="25"/>
      <c r="AB119" s="26">
        <f>MROUND(VLOOKUP('Factores e Hitos'!$B$7,Precio_Base,HLOOKUP($B119,Inmueble,2,FALSE),FALSE)*(1+$M119)*(1+$N119)*(1+$O119)*(1+$P119)*(1+$Q119)*($J119+$K119*VLOOKUP('Factores e Hitos'!$B$87,Area_no_techada,HLOOKUP($B119,Inmueble,2,FALSE),FALSE)),VLOOKUP('Factores e Hitos'!$B$85,Redondear_Multiplo,HLOOKUP($B119,Inmueble,2,FALSE),FALSE))</f>
        <v>255200</v>
      </c>
      <c r="AC119" s="26">
        <f>MROUND(VLOOKUP('Factores e Hitos'!$B$7,Precio_Base,HLOOKUP($B119,Inmueble,2,FALSE),FALSE)*(1+$M119)*(1+$N119)*(1+$O119)*(1+$P119)*(1+$Q119)*($J119+$K119*VLOOKUP('Factores e Hitos'!$B$87,Area_no_techada,HLOOKUP($B119,Inmueble,2,FALSE),FALSE))*(1+$S119),VLOOKUP('Factores e Hitos'!$B$85,Redondear_Multiplo,HLOOKUP($B119,Inmueble,2,FALSE),FALSE))</f>
        <v>261600</v>
      </c>
      <c r="AD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Hitos'!$B$87,Area_no_techada,HLOOKUP($B119,Inmueble,2,FALSE),FALSE))*(1+$S119)*(1+$T119),VLOOKUP('Factores e Hitos'!$B$85,Redondear_Multiplo,HLOOKUP($B119,Inmueble,2,FALSE),FALSE))</f>
        <v>269400</v>
      </c>
      <c r="AE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Hitos'!$B$87,Area_no_techada,HLOOKUP($B119,Inmueble,2,FALSE),FALSE))*(1+$S119)*(1+$T119)*(1+$U119),VLOOKUP('Factores e Hitos'!$B$85,Redondear_Multiplo,HLOOKUP($B119,Inmueble,2,FALSE),FALSE))</f>
        <v>277500</v>
      </c>
      <c r="AF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Hitos'!$B$87,Area_no_techada,HLOOKUP($B119,Inmueble,2,FALSE),FALSE))*(1+$S119)*(1+$T119)*(1+$U119)*(1+$V119),VLOOKUP('Factores e Hitos'!$B$85,Redondear_Multiplo,HLOOKUP($B119,Inmueble,2,FALSE),FALSE))</f>
        <v>284500</v>
      </c>
      <c r="AG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Hitos'!$B$87,Area_no_techada,HLOOKUP($B119,Inmueble,2,FALSE),FALSE))*(1+$S119)*(1+$T119)*(1+$U119)*(1+$V119)*(1+$W119),VLOOKUP('Factores e Hitos'!$B$85,Redondear_Multiplo,HLOOKUP($B119,Inmueble,2,FALSE),FALSE))</f>
        <v>291600</v>
      </c>
      <c r="AH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Hitos'!$B$87,Area_no_techada,HLOOKUP($B119,Inmueble,2,FALSE),FALSE))*(1+$S119)*(1+$T119)*(1+$U119)*(1+$V119)*(1+$W119)*(1+$X119),VLOOKUP('Factores e Hitos'!$B$85,Redondear_Multiplo,HLOOKUP($B119,Inmueble,2,FALSE),FALSE))</f>
        <v>298900</v>
      </c>
      <c r="AI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Hitos'!$B$87,Area_no_techada,HLOOKUP($B119,Inmueble,2,FALSE),FALSE))*(1+$S119)*(1+$T119)*(1+$U119)*(1+$V119)*(1+$W119)*(1+$X119)*(1+$Y119),VLOOKUP('Factores e Hitos'!$B$85,Redondear_Multiplo,HLOOKUP($B119,Inmueble,2,FALSE),FALSE))</f>
        <v>306300</v>
      </c>
      <c r="AJ119" s="26">
        <f>MROUND(VLOOKUP('Factores e Hitos'!$B$7,Precio_Base,HLOOKUP($B119,Inmueble,2,FALSE),FALSE)*(1+$M119)*(1+$N119)*(1+$O119)*(1+$P119)*(1+$Q119)*($J119+$K119*VLOOKUP('Factores e Hitos'!$B$87,Area_no_techada,HLOOKUP($B119,Inmueble,2,FALSE),FALSE))*(1+$S119)*(1+$T119)*(1+$U119)*(1+$V119)*(1+$W119)*(1+$X119)*(1+$Y119)*(1+$Z119),VLOOKUP('Factores e Hitos'!$B$85,Redondear_Multiplo,HLOOKUP($B119,Inmueble,2,FALSE),FALSE))</f>
        <v>314000</v>
      </c>
      <c r="AK119" s="25"/>
      <c r="AL119" s="16" t="str">
        <f t="shared" si="38"/>
        <v>Disponible</v>
      </c>
      <c r="AM119" s="16"/>
      <c r="AN119" s="518"/>
      <c r="AO119" s="25"/>
      <c r="AP119" s="26">
        <f>$AB$119</f>
        <v>255200</v>
      </c>
      <c r="AQ119" s="33">
        <f t="shared" si="39"/>
        <v>6391.1845730027553</v>
      </c>
      <c r="AR119" s="25"/>
      <c r="AS119" s="26">
        <f>+AB119/($J119+$K119*VLOOKUP('Factores e Hitos'!$B$87,Area_no_techada,HLOOKUP($B119,Inmueble,2,FALSE),FALSE))</f>
        <v>6391.1845730027553</v>
      </c>
      <c r="AT119" s="26">
        <f>+AC119/($J119+$K119*VLOOKUP('Factores e Hitos'!$B$87,Area_no_techada,HLOOKUP($B119,Inmueble,2,FALSE),FALSE))</f>
        <v>6551.4650638617577</v>
      </c>
      <c r="AU119" s="26">
        <f>+AD119/($J119+$K119*VLOOKUP('Factores e Hitos'!$B$87,Area_no_techada,HLOOKUP($B119,Inmueble,2,FALSE),FALSE))</f>
        <v>6746.8069120961682</v>
      </c>
      <c r="AV119" s="26">
        <f>+AE119/($J119+$K119*VLOOKUP('Factores e Hitos'!$B$87,Area_no_techada,HLOOKUP($B119,Inmueble,2,FALSE),FALSE))</f>
        <v>6949.6619083395944</v>
      </c>
      <c r="AW119" s="26">
        <f>+AF119/($J119+$K119*VLOOKUP('Factores e Hitos'!$B$87,Area_no_techada,HLOOKUP($B119,Inmueble,2,FALSE),FALSE))</f>
        <v>7124.9686952166294</v>
      </c>
      <c r="AX119" s="26">
        <f>+AG119/($J119+$K119*VLOOKUP('Factores e Hitos'!$B$87,Area_no_techada,HLOOKUP($B119,Inmueble,2,FALSE),FALSE))</f>
        <v>7302.7798647633363</v>
      </c>
      <c r="AY119" s="26">
        <f>+AH119/($J119+$K119*VLOOKUP('Factores e Hitos'!$B$87,Area_no_techada,HLOOKUP($B119,Inmueble,2,FALSE),FALSE))</f>
        <v>7485.5997996493861</v>
      </c>
      <c r="AZ119" s="26">
        <f>+AI119/($J119+$K119*VLOOKUP('Factores e Hitos'!$B$87,Area_no_techada,HLOOKUP($B119,Inmueble,2,FALSE),FALSE))</f>
        <v>7670.9241172051088</v>
      </c>
      <c r="BA119" s="26">
        <f>+AJ119/($J119+$K119*VLOOKUP('Factores e Hitos'!$B$87,Area_no_techada,HLOOKUP($B119,Inmueble,2,FALSE),FALSE))</f>
        <v>7863.7615827698473</v>
      </c>
      <c r="BB119" s="17" t="str">
        <f>_xlfn.XLOOKUP(C119,Hoja7!J:J,Hoja7!Q:Q,"N/H",0)</f>
        <v>Disponible</v>
      </c>
      <c r="BC119" s="17" t="b">
        <f t="shared" si="29"/>
        <v>1</v>
      </c>
    </row>
    <row r="120" spans="1:55" s="17" customFormat="1">
      <c r="A120" s="17" t="s">
        <v>161</v>
      </c>
      <c r="B120" s="21" t="s">
        <v>2</v>
      </c>
      <c r="C120" s="21" t="s">
        <v>586</v>
      </c>
      <c r="D120" s="21">
        <v>1402</v>
      </c>
      <c r="E120" s="426" t="s">
        <v>24</v>
      </c>
      <c r="F120" s="426" t="s">
        <v>28</v>
      </c>
      <c r="G120" s="21" t="s">
        <v>49</v>
      </c>
      <c r="H120" s="426" t="s">
        <v>52</v>
      </c>
      <c r="I120" s="21">
        <v>14</v>
      </c>
      <c r="J120" s="298">
        <v>54.15</v>
      </c>
      <c r="K120" s="298"/>
      <c r="M120" s="24">
        <f t="shared" si="33"/>
        <v>0</v>
      </c>
      <c r="N120" s="24">
        <f t="shared" si="34"/>
        <v>0</v>
      </c>
      <c r="O120" s="24">
        <f t="shared" si="35"/>
        <v>0</v>
      </c>
      <c r="P120" s="24">
        <f t="shared" si="36"/>
        <v>0</v>
      </c>
      <c r="Q120" s="24">
        <f t="shared" si="37"/>
        <v>-2.5714285714285714E-2</v>
      </c>
      <c r="R120" s="25"/>
      <c r="S120" s="24">
        <f t="shared" si="41"/>
        <v>2.5000000000000001E-2</v>
      </c>
      <c r="T120" s="24">
        <f t="shared" si="41"/>
        <v>0.03</v>
      </c>
      <c r="U120" s="24">
        <f t="shared" si="41"/>
        <v>0.03</v>
      </c>
      <c r="V120" s="24">
        <f t="shared" si="41"/>
        <v>2.5000000000000001E-2</v>
      </c>
      <c r="W120" s="24">
        <f t="shared" si="41"/>
        <v>2.5000000000000001E-2</v>
      </c>
      <c r="X120" s="24">
        <f t="shared" si="41"/>
        <v>2.5000000000000001E-2</v>
      </c>
      <c r="Y120" s="24">
        <f t="shared" si="41"/>
        <v>2.5000000000000001E-2</v>
      </c>
      <c r="Z120" s="24">
        <f t="shared" si="41"/>
        <v>2.5000000000000001E-2</v>
      </c>
      <c r="AA120" s="25"/>
      <c r="AB120" s="26">
        <f>MROUND(VLOOKUP('Factores e Hitos'!$B$7,Precio_Base,HLOOKUP($B120,Inmueble,2,FALSE),FALSE)*(1+$M120)*(1+$N120)*(1+$O120)*(1+$P120)*(1+$Q120)*($J120+$K120*VLOOKUP('Factores e Hitos'!$B$87,Area_no_techada,HLOOKUP($B120,Inmueble,2,FALSE),FALSE)),VLOOKUP('Factores e Hitos'!$B$85,Redondear_Multiplo,HLOOKUP($B120,Inmueble,2,FALSE),FALSE))</f>
        <v>332300</v>
      </c>
      <c r="AC120" s="26">
        <f>MROUND(VLOOKUP('Factores e Hitos'!$B$7,Precio_Base,HLOOKUP($B120,Inmueble,2,FALSE),FALSE)*(1+$M120)*(1+$N120)*(1+$O120)*(1+$P120)*(1+$Q120)*($J120+$K120*VLOOKUP('Factores e Hitos'!$B$87,Area_no_techada,HLOOKUP($B120,Inmueble,2,FALSE),FALSE))*(1+$S120),VLOOKUP('Factores e Hitos'!$B$85,Redondear_Multiplo,HLOOKUP($B120,Inmueble,2,FALSE),FALSE))</f>
        <v>340600</v>
      </c>
      <c r="AD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Hitos'!$B$87,Area_no_techada,HLOOKUP($B120,Inmueble,2,FALSE),FALSE))*(1+$S120)*(1+$T120),VLOOKUP('Factores e Hitos'!$B$85,Redondear_Multiplo,HLOOKUP($B120,Inmueble,2,FALSE),FALSE))</f>
        <v>350800</v>
      </c>
      <c r="AE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Hitos'!$B$87,Area_no_techada,HLOOKUP($B120,Inmueble,2,FALSE),FALSE))*(1+$S120)*(1+$T120)*(1+$U120),VLOOKUP('Factores e Hitos'!$B$85,Redondear_Multiplo,HLOOKUP($B120,Inmueble,2,FALSE),FALSE))</f>
        <v>361300</v>
      </c>
      <c r="AF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Hitos'!$B$87,Area_no_techada,HLOOKUP($B120,Inmueble,2,FALSE),FALSE))*(1+$S120)*(1+$T120)*(1+$U120)*(1+$V120),VLOOKUP('Factores e Hitos'!$B$85,Redondear_Multiplo,HLOOKUP($B120,Inmueble,2,FALSE),FALSE))</f>
        <v>370400</v>
      </c>
      <c r="AG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Hitos'!$B$87,Area_no_techada,HLOOKUP($B120,Inmueble,2,FALSE),FALSE))*(1+$S120)*(1+$T120)*(1+$U120)*(1+$V120)*(1+$W120),VLOOKUP('Factores e Hitos'!$B$85,Redondear_Multiplo,HLOOKUP($B120,Inmueble,2,FALSE),FALSE))</f>
        <v>379600</v>
      </c>
      <c r="AH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Hitos'!$B$87,Area_no_techada,HLOOKUP($B120,Inmueble,2,FALSE),FALSE))*(1+$S120)*(1+$T120)*(1+$U120)*(1+$V120)*(1+$W120)*(1+$X120),VLOOKUP('Factores e Hitos'!$B$85,Redondear_Multiplo,HLOOKUP($B120,Inmueble,2,FALSE),FALSE))</f>
        <v>389100</v>
      </c>
      <c r="AI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Hitos'!$B$87,Area_no_techada,HLOOKUP($B120,Inmueble,2,FALSE),FALSE))*(1+$S120)*(1+$T120)*(1+$U120)*(1+$V120)*(1+$W120)*(1+$X120)*(1+$Y120),VLOOKUP('Factores e Hitos'!$B$85,Redondear_Multiplo,HLOOKUP($B120,Inmueble,2,FALSE),FALSE))</f>
        <v>398900</v>
      </c>
      <c r="AJ120" s="26">
        <f>MROUND(VLOOKUP('Factores e Hitos'!$B$7,Precio_Base,HLOOKUP($B120,Inmueble,2,FALSE),FALSE)*(1+$M120)*(1+$N120)*(1+$O120)*(1+$P120)*(1+$Q120)*($J120+$K120*VLOOKUP('Factores e Hitos'!$B$87,Area_no_techada,HLOOKUP($B120,Inmueble,2,FALSE),FALSE))*(1+$S120)*(1+$T120)*(1+$U120)*(1+$V120)*(1+$W120)*(1+$X120)*(1+$Y120)*(1+$Z120),VLOOKUP('Factores e Hitos'!$B$85,Redondear_Multiplo,HLOOKUP($B120,Inmueble,2,FALSE),FALSE))</f>
        <v>408800</v>
      </c>
      <c r="AK120" s="25"/>
      <c r="AL120" s="16" t="str">
        <f t="shared" si="38"/>
        <v>Vendido</v>
      </c>
      <c r="AM120" s="16" t="s">
        <v>619</v>
      </c>
      <c r="AN120" s="518">
        <v>325654</v>
      </c>
      <c r="AO120" s="25"/>
      <c r="AP120" s="26">
        <f>$AN$120</f>
        <v>325654</v>
      </c>
      <c r="AQ120" s="33">
        <f t="shared" si="39"/>
        <v>6013.9242843951988</v>
      </c>
      <c r="AR120" s="25"/>
      <c r="AS120" s="26">
        <f>+AB120/($J120+$K120*VLOOKUP('Factores e Hitos'!$B$87,Area_no_techada,HLOOKUP($B120,Inmueble,2,FALSE),FALSE))</f>
        <v>6136.6574330563253</v>
      </c>
      <c r="AT120" s="26">
        <f>+AC120/($J120+$K120*VLOOKUP('Factores e Hitos'!$B$87,Area_no_techada,HLOOKUP($B120,Inmueble,2,FALSE),FALSE))</f>
        <v>6289.9353647276084</v>
      </c>
      <c r="AU120" s="26">
        <f>+AD120/($J120+$K120*VLOOKUP('Factores e Hitos'!$B$87,Area_no_techada,HLOOKUP($B120,Inmueble,2,FALSE),FALSE))</f>
        <v>6478.3010156971377</v>
      </c>
      <c r="AV120" s="26">
        <f>+AE120/($J120+$K120*VLOOKUP('Factores e Hitos'!$B$87,Area_no_techada,HLOOKUP($B120,Inmueble,2,FALSE),FALSE))</f>
        <v>6672.2068328716532</v>
      </c>
      <c r="AW120" s="26">
        <f>+AF120/($J120+$K120*VLOOKUP('Factores e Hitos'!$B$87,Area_no_techada,HLOOKUP($B120,Inmueble,2,FALSE),FALSE))</f>
        <v>6840.2585410895663</v>
      </c>
      <c r="AX120" s="26">
        <f>+AG120/($J120+$K120*VLOOKUP('Factores e Hitos'!$B$87,Area_no_techada,HLOOKUP($B120,Inmueble,2,FALSE),FALSE))</f>
        <v>7010.1569713758081</v>
      </c>
      <c r="AY120" s="26">
        <f>+AH120/($J120+$K120*VLOOKUP('Factores e Hitos'!$B$87,Area_no_techada,HLOOKUP($B120,Inmueble,2,FALSE),FALSE))</f>
        <v>7185.5955678670362</v>
      </c>
      <c r="AZ120" s="26">
        <f>+AI120/($J120+$K120*VLOOKUP('Factores e Hitos'!$B$87,Area_no_techada,HLOOKUP($B120,Inmueble,2,FALSE),FALSE))</f>
        <v>7366.5743305632504</v>
      </c>
      <c r="BA120" s="26">
        <f>+AJ120/($J120+$K120*VLOOKUP('Factores e Hitos'!$B$87,Area_no_techada,HLOOKUP($B120,Inmueble,2,FALSE),FALSE))</f>
        <v>7549.3998153277935</v>
      </c>
      <c r="BB120" s="17" t="str">
        <f>_xlfn.XLOOKUP(C120,Hoja7!J:J,Hoja7!Q:Q,"N/H",0)</f>
        <v>Vendido</v>
      </c>
      <c r="BC120" s="17" t="b">
        <f t="shared" si="29"/>
        <v>1</v>
      </c>
    </row>
    <row r="121" spans="1:55" s="17" customFormat="1">
      <c r="A121" s="17" t="s">
        <v>161</v>
      </c>
      <c r="B121" s="21" t="s">
        <v>2</v>
      </c>
      <c r="C121" s="21" t="s">
        <v>587</v>
      </c>
      <c r="D121" s="21">
        <v>1403</v>
      </c>
      <c r="E121" s="426" t="s">
        <v>24</v>
      </c>
      <c r="F121" s="426" t="s">
        <v>29</v>
      </c>
      <c r="G121" s="21" t="s">
        <v>49</v>
      </c>
      <c r="H121" s="426" t="s">
        <v>52</v>
      </c>
      <c r="I121" s="21">
        <v>14</v>
      </c>
      <c r="J121" s="298">
        <v>52.57</v>
      </c>
      <c r="K121" s="298"/>
      <c r="M121" s="24">
        <f t="shared" si="33"/>
        <v>0</v>
      </c>
      <c r="N121" s="24">
        <f t="shared" si="34"/>
        <v>0.02</v>
      </c>
      <c r="O121" s="24">
        <f t="shared" si="35"/>
        <v>0</v>
      </c>
      <c r="P121" s="24">
        <f t="shared" si="36"/>
        <v>0</v>
      </c>
      <c r="Q121" s="24">
        <f t="shared" si="37"/>
        <v>-2.5714285714285714E-2</v>
      </c>
      <c r="R121" s="25"/>
      <c r="S121" s="24">
        <f t="shared" si="41"/>
        <v>2.5000000000000001E-2</v>
      </c>
      <c r="T121" s="24">
        <f t="shared" si="41"/>
        <v>0.03</v>
      </c>
      <c r="U121" s="24">
        <f t="shared" si="41"/>
        <v>0.03</v>
      </c>
      <c r="V121" s="24">
        <f t="shared" si="41"/>
        <v>2.5000000000000001E-2</v>
      </c>
      <c r="W121" s="24">
        <f t="shared" si="41"/>
        <v>2.5000000000000001E-2</v>
      </c>
      <c r="X121" s="24">
        <f t="shared" si="41"/>
        <v>2.5000000000000001E-2</v>
      </c>
      <c r="Y121" s="24">
        <f t="shared" si="41"/>
        <v>2.5000000000000001E-2</v>
      </c>
      <c r="Z121" s="24">
        <f t="shared" si="41"/>
        <v>2.5000000000000001E-2</v>
      </c>
      <c r="AA121" s="25"/>
      <c r="AB121" s="26">
        <f>MROUND(VLOOKUP('Factores e Hitos'!$B$7,Precio_Base,HLOOKUP($B121,Inmueble,2,FALSE),FALSE)*(1+$M121)*(1+$N121)*(1+$O121)*(1+$P121)*(1+$Q121)*($J121+$K121*VLOOKUP('Factores e Hitos'!$B$87,Area_no_techada,HLOOKUP($B121,Inmueble,2,FALSE),FALSE)),VLOOKUP('Factores e Hitos'!$B$85,Redondear_Multiplo,HLOOKUP($B121,Inmueble,2,FALSE),FALSE))</f>
        <v>329000</v>
      </c>
      <c r="AC121" s="26">
        <f>MROUND(VLOOKUP('Factores e Hitos'!$B$7,Precio_Base,HLOOKUP($B121,Inmueble,2,FALSE),FALSE)*(1+$M121)*(1+$N121)*(1+$O121)*(1+$P121)*(1+$Q121)*($J121+$K121*VLOOKUP('Factores e Hitos'!$B$87,Area_no_techada,HLOOKUP($B121,Inmueble,2,FALSE),FALSE))*(1+$S121),VLOOKUP('Factores e Hitos'!$B$85,Redondear_Multiplo,HLOOKUP($B121,Inmueble,2,FALSE),FALSE))</f>
        <v>337300</v>
      </c>
      <c r="AD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Hitos'!$B$87,Area_no_techada,HLOOKUP($B121,Inmueble,2,FALSE),FALSE))*(1+$S121)*(1+$T121),VLOOKUP('Factores e Hitos'!$B$85,Redondear_Multiplo,HLOOKUP($B121,Inmueble,2,FALSE),FALSE))</f>
        <v>347400</v>
      </c>
      <c r="AE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Hitos'!$B$87,Area_no_techada,HLOOKUP($B121,Inmueble,2,FALSE),FALSE))*(1+$S121)*(1+$T121)*(1+$U121),VLOOKUP('Factores e Hitos'!$B$85,Redondear_Multiplo,HLOOKUP($B121,Inmueble,2,FALSE),FALSE))</f>
        <v>357800</v>
      </c>
      <c r="AF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Hitos'!$B$87,Area_no_techada,HLOOKUP($B121,Inmueble,2,FALSE),FALSE))*(1+$S121)*(1+$T121)*(1+$U121)*(1+$V121),VLOOKUP('Factores e Hitos'!$B$85,Redondear_Multiplo,HLOOKUP($B121,Inmueble,2,FALSE),FALSE))</f>
        <v>366800</v>
      </c>
      <c r="AG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Hitos'!$B$87,Area_no_techada,HLOOKUP($B121,Inmueble,2,FALSE),FALSE))*(1+$S121)*(1+$T121)*(1+$U121)*(1+$V121)*(1+$W121),VLOOKUP('Factores e Hitos'!$B$85,Redondear_Multiplo,HLOOKUP($B121,Inmueble,2,FALSE),FALSE))</f>
        <v>375900</v>
      </c>
      <c r="AH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Hitos'!$B$87,Area_no_techada,HLOOKUP($B121,Inmueble,2,FALSE),FALSE))*(1+$S121)*(1+$T121)*(1+$U121)*(1+$V121)*(1+$W121)*(1+$X121),VLOOKUP('Factores e Hitos'!$B$85,Redondear_Multiplo,HLOOKUP($B121,Inmueble,2,FALSE),FALSE))</f>
        <v>385300</v>
      </c>
      <c r="AI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Hitos'!$B$87,Area_no_techada,HLOOKUP($B121,Inmueble,2,FALSE),FALSE))*(1+$S121)*(1+$T121)*(1+$U121)*(1+$V121)*(1+$W121)*(1+$X121)*(1+$Y121),VLOOKUP('Factores e Hitos'!$B$85,Redondear_Multiplo,HLOOKUP($B121,Inmueble,2,FALSE),FALSE))</f>
        <v>395000</v>
      </c>
      <c r="AJ121" s="26">
        <f>MROUND(VLOOKUP('Factores e Hitos'!$B$7,Precio_Base,HLOOKUP($B121,Inmueble,2,FALSE),FALSE)*(1+$M121)*(1+$N121)*(1+$O121)*(1+$P121)*(1+$Q121)*($J121+$K121*VLOOKUP('Factores e Hitos'!$B$87,Area_no_techada,HLOOKUP($B121,Inmueble,2,FALSE),FALSE))*(1+$S121)*(1+$T121)*(1+$U121)*(1+$V121)*(1+$W121)*(1+$X121)*(1+$Y121)*(1+$Z121),VLOOKUP('Factores e Hitos'!$B$85,Redondear_Multiplo,HLOOKUP($B121,Inmueble,2,FALSE),FALSE))</f>
        <v>404800</v>
      </c>
      <c r="AK121" s="25"/>
      <c r="AL121" s="16" t="str">
        <f t="shared" si="38"/>
        <v>Disponible</v>
      </c>
      <c r="AM121" s="16"/>
      <c r="AN121" s="518"/>
      <c r="AO121" s="25"/>
      <c r="AP121" s="26">
        <f>$AB$121</f>
        <v>329000</v>
      </c>
      <c r="AQ121" s="33">
        <f t="shared" si="39"/>
        <v>6258.3222370173098</v>
      </c>
      <c r="AR121" s="25"/>
      <c r="AS121" s="26">
        <f>+AB121/($J121+$K121*VLOOKUP('Factores e Hitos'!$B$87,Area_no_techada,HLOOKUP($B121,Inmueble,2,FALSE),FALSE))</f>
        <v>6258.3222370173098</v>
      </c>
      <c r="AT121" s="26">
        <f>+AC121/($J121+$K121*VLOOKUP('Factores e Hitos'!$B$87,Area_no_techada,HLOOKUP($B121,Inmueble,2,FALSE),FALSE))</f>
        <v>6416.2069621457103</v>
      </c>
      <c r="AU121" s="26">
        <f>+AD121/($J121+$K121*VLOOKUP('Factores e Hitos'!$B$87,Area_no_techada,HLOOKUP($B121,Inmueble,2,FALSE),FALSE))</f>
        <v>6608.3317481453296</v>
      </c>
      <c r="AV121" s="26">
        <f>+AE121/($J121+$K121*VLOOKUP('Factores e Hitos'!$B$87,Area_no_techada,HLOOKUP($B121,Inmueble,2,FALSE),FALSE))</f>
        <v>6806.1632109568191</v>
      </c>
      <c r="AW121" s="26">
        <f>+AF121/($J121+$K121*VLOOKUP('Factores e Hitos'!$B$87,Area_no_techada,HLOOKUP($B121,Inmueble,2,FALSE),FALSE))</f>
        <v>6977.3635153129162</v>
      </c>
      <c r="AX121" s="26">
        <f>+AG121/($J121+$K121*VLOOKUP('Factores e Hitos'!$B$87,Area_no_techada,HLOOKUP($B121,Inmueble,2,FALSE),FALSE))</f>
        <v>7150.4660452729695</v>
      </c>
      <c r="AY121" s="26">
        <f>+AH121/($J121+$K121*VLOOKUP('Factores e Hitos'!$B$87,Area_no_techada,HLOOKUP($B121,Inmueble,2,FALSE),FALSE))</f>
        <v>7329.2752520448921</v>
      </c>
      <c r="AZ121" s="26">
        <f>+AI121/($J121+$K121*VLOOKUP('Factores e Hitos'!$B$87,Area_no_techada,HLOOKUP($B121,Inmueble,2,FALSE),FALSE))</f>
        <v>7513.7911356286859</v>
      </c>
      <c r="BA121" s="26">
        <f>+AJ121/($J121+$K121*VLOOKUP('Factores e Hitos'!$B$87,Area_no_techada,HLOOKUP($B121,Inmueble,2,FALSE),FALSE))</f>
        <v>7700.2092448164349</v>
      </c>
      <c r="BB121" s="17" t="str">
        <f>_xlfn.XLOOKUP(C121,Hoja7!J:J,Hoja7!Q:Q,"N/H",0)</f>
        <v>Disponible</v>
      </c>
      <c r="BC121" s="17" t="b">
        <f t="shared" si="29"/>
        <v>1</v>
      </c>
    </row>
    <row r="122" spans="1:55" s="17" customFormat="1">
      <c r="A122" s="17" t="s">
        <v>161</v>
      </c>
      <c r="B122" s="21" t="s">
        <v>2</v>
      </c>
      <c r="C122" s="21" t="s">
        <v>588</v>
      </c>
      <c r="D122" s="21">
        <v>1404</v>
      </c>
      <c r="E122" s="524" t="s">
        <v>24</v>
      </c>
      <c r="F122" s="426" t="s">
        <v>30</v>
      </c>
      <c r="G122" s="21" t="s">
        <v>49</v>
      </c>
      <c r="H122" s="426" t="s">
        <v>52</v>
      </c>
      <c r="I122" s="21">
        <v>14</v>
      </c>
      <c r="J122" s="298">
        <v>60.03</v>
      </c>
      <c r="K122" s="298"/>
      <c r="M122" s="24">
        <f t="shared" si="33"/>
        <v>0</v>
      </c>
      <c r="N122" s="24">
        <f t="shared" si="34"/>
        <v>-0.02</v>
      </c>
      <c r="O122" s="24">
        <f t="shared" si="35"/>
        <v>0</v>
      </c>
      <c r="P122" s="24">
        <f t="shared" si="36"/>
        <v>0</v>
      </c>
      <c r="Q122" s="24">
        <f t="shared" si="37"/>
        <v>-2.5714285714285714E-2</v>
      </c>
      <c r="R122" s="25"/>
      <c r="S122" s="24">
        <f t="shared" si="41"/>
        <v>2.5000000000000001E-2</v>
      </c>
      <c r="T122" s="24">
        <f t="shared" si="41"/>
        <v>0.03</v>
      </c>
      <c r="U122" s="24">
        <f t="shared" si="41"/>
        <v>0.03</v>
      </c>
      <c r="V122" s="24">
        <f t="shared" si="41"/>
        <v>2.5000000000000001E-2</v>
      </c>
      <c r="W122" s="24">
        <f t="shared" si="41"/>
        <v>2.5000000000000001E-2</v>
      </c>
      <c r="X122" s="24">
        <f t="shared" si="41"/>
        <v>2.5000000000000001E-2</v>
      </c>
      <c r="Y122" s="24">
        <f t="shared" si="41"/>
        <v>2.5000000000000001E-2</v>
      </c>
      <c r="Z122" s="24">
        <f t="shared" si="41"/>
        <v>2.5000000000000001E-2</v>
      </c>
      <c r="AA122" s="25"/>
      <c r="AB122" s="26">
        <f>MROUND(VLOOKUP('Factores e Hitos'!$B$7,Precio_Base,HLOOKUP($B122,Inmueble,2,FALSE),FALSE)*(1+$M122)*(1+$N122)*(1+$O122)*(1+$P122)*(1+$Q122)*($J122+$K122*VLOOKUP('Factores e Hitos'!$B$87,Area_no_techada,HLOOKUP($B122,Inmueble,2,FALSE),FALSE)),VLOOKUP('Factores e Hitos'!$B$85,Redondear_Multiplo,HLOOKUP($B122,Inmueble,2,FALSE),FALSE))</f>
        <v>361000</v>
      </c>
      <c r="AC122" s="26">
        <f>MROUND(VLOOKUP('Factores e Hitos'!$B$7,Precio_Base,HLOOKUP($B122,Inmueble,2,FALSE),FALSE)*(1+$M122)*(1+$N122)*(1+$O122)*(1+$P122)*(1+$Q122)*($J122+$K122*VLOOKUP('Factores e Hitos'!$B$87,Area_no_techada,HLOOKUP($B122,Inmueble,2,FALSE),FALSE))*(1+$S122),VLOOKUP('Factores e Hitos'!$B$85,Redondear_Multiplo,HLOOKUP($B122,Inmueble,2,FALSE),FALSE))</f>
        <v>370000</v>
      </c>
      <c r="AD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Hitos'!$B$87,Area_no_techada,HLOOKUP($B122,Inmueble,2,FALSE),FALSE))*(1+$S122)*(1+$T122),VLOOKUP('Factores e Hitos'!$B$85,Redondear_Multiplo,HLOOKUP($B122,Inmueble,2,FALSE),FALSE))</f>
        <v>381100</v>
      </c>
      <c r="AE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Hitos'!$B$87,Area_no_techada,HLOOKUP($B122,Inmueble,2,FALSE),FALSE))*(1+$S122)*(1+$T122)*(1+$U122),VLOOKUP('Factores e Hitos'!$B$85,Redondear_Multiplo,HLOOKUP($B122,Inmueble,2,FALSE),FALSE))</f>
        <v>392600</v>
      </c>
      <c r="AF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Hitos'!$B$87,Area_no_techada,HLOOKUP($B122,Inmueble,2,FALSE),FALSE))*(1+$S122)*(1+$T122)*(1+$U122)*(1+$V122),VLOOKUP('Factores e Hitos'!$B$85,Redondear_Multiplo,HLOOKUP($B122,Inmueble,2,FALSE),FALSE))</f>
        <v>402400</v>
      </c>
      <c r="AG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Hitos'!$B$87,Area_no_techada,HLOOKUP($B122,Inmueble,2,FALSE),FALSE))*(1+$S122)*(1+$T122)*(1+$U122)*(1+$V122)*(1+$W122),VLOOKUP('Factores e Hitos'!$B$85,Redondear_Multiplo,HLOOKUP($B122,Inmueble,2,FALSE),FALSE))</f>
        <v>412400</v>
      </c>
      <c r="AH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Hitos'!$B$87,Area_no_techada,HLOOKUP($B122,Inmueble,2,FALSE),FALSE))*(1+$S122)*(1+$T122)*(1+$U122)*(1+$V122)*(1+$W122)*(1+$X122),VLOOKUP('Factores e Hitos'!$B$85,Redondear_Multiplo,HLOOKUP($B122,Inmueble,2,FALSE),FALSE))</f>
        <v>422800</v>
      </c>
      <c r="AI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Hitos'!$B$87,Area_no_techada,HLOOKUP($B122,Inmueble,2,FALSE),FALSE))*(1+$S122)*(1+$T122)*(1+$U122)*(1+$V122)*(1+$W122)*(1+$X122)*(1+$Y122),VLOOKUP('Factores e Hitos'!$B$85,Redondear_Multiplo,HLOOKUP($B122,Inmueble,2,FALSE),FALSE))</f>
        <v>433300</v>
      </c>
      <c r="AJ122" s="26">
        <f>MROUND(VLOOKUP('Factores e Hitos'!$B$7,Precio_Base,HLOOKUP($B122,Inmueble,2,FALSE),FALSE)*(1+$M122)*(1+$N122)*(1+$O122)*(1+$P122)*(1+$Q122)*($J122+$K122*VLOOKUP('Factores e Hitos'!$B$87,Area_no_techada,HLOOKUP($B122,Inmueble,2,FALSE),FALSE))*(1+$S122)*(1+$T122)*(1+$U122)*(1+$V122)*(1+$W122)*(1+$X122)*(1+$Y122)*(1+$Z122),VLOOKUP('Factores e Hitos'!$B$85,Redondear_Multiplo,HLOOKUP($B122,Inmueble,2,FALSE),FALSE))</f>
        <v>444200</v>
      </c>
      <c r="AK122" s="25"/>
      <c r="AL122" s="16" t="str">
        <f t="shared" si="38"/>
        <v>Disponible</v>
      </c>
      <c r="AM122" s="16"/>
      <c r="AN122" s="518"/>
      <c r="AO122" s="25"/>
      <c r="AP122" s="26">
        <f>$AB$122</f>
        <v>361000</v>
      </c>
      <c r="AQ122" s="33">
        <f t="shared" si="39"/>
        <v>6013.659836748292</v>
      </c>
      <c r="AR122" s="25"/>
      <c r="AS122" s="26">
        <f>+AB122/($J122+$K122*VLOOKUP('Factores e Hitos'!$B$87,Area_no_techada,HLOOKUP($B122,Inmueble,2,FALSE),FALSE))</f>
        <v>6013.659836748292</v>
      </c>
      <c r="AT122" s="26">
        <f>+AC122/($J122+$K122*VLOOKUP('Factores e Hitos'!$B$87,Area_no_techada,HLOOKUP($B122,Inmueble,2,FALSE),FALSE))</f>
        <v>6163.584874229552</v>
      </c>
      <c r="AU122" s="26">
        <f>+AD122/($J122+$K122*VLOOKUP('Factores e Hitos'!$B$87,Area_no_techada,HLOOKUP($B122,Inmueble,2,FALSE),FALSE))</f>
        <v>6348.4924204564386</v>
      </c>
      <c r="AV122" s="26">
        <f>+AE122/($J122+$K122*VLOOKUP('Factores e Hitos'!$B$87,Area_no_techada,HLOOKUP($B122,Inmueble,2,FALSE),FALSE))</f>
        <v>6540.0633016824922</v>
      </c>
      <c r="AW122" s="26">
        <f>+AF122/($J122+$K122*VLOOKUP('Factores e Hitos'!$B$87,Area_no_techada,HLOOKUP($B122,Inmueble,2,FALSE),FALSE))</f>
        <v>6703.3150091620855</v>
      </c>
      <c r="AX122" s="26">
        <f>+AG122/($J122+$K122*VLOOKUP('Factores e Hitos'!$B$87,Area_no_techada,HLOOKUP($B122,Inmueble,2,FALSE),FALSE))</f>
        <v>6869.8983841412628</v>
      </c>
      <c r="AY122" s="26">
        <f>+AH122/($J122+$K122*VLOOKUP('Factores e Hitos'!$B$87,Area_no_techada,HLOOKUP($B122,Inmueble,2,FALSE),FALSE))</f>
        <v>7043.1450941196072</v>
      </c>
      <c r="AZ122" s="26">
        <f>+AI122/($J122+$K122*VLOOKUP('Factores e Hitos'!$B$87,Area_no_techada,HLOOKUP($B122,Inmueble,2,FALSE),FALSE))</f>
        <v>7218.0576378477426</v>
      </c>
      <c r="BA122" s="26">
        <f>+AJ122/($J122+$K122*VLOOKUP('Factores e Hitos'!$B$87,Area_no_techada,HLOOKUP($B122,Inmueble,2,FALSE),FALSE))</f>
        <v>7399.6335165750461</v>
      </c>
      <c r="BB122" s="17" t="str">
        <f>_xlfn.XLOOKUP(C122,Hoja7!J:J,Hoja7!Q:Q,"N/H",0)</f>
        <v>Disponible</v>
      </c>
      <c r="BC122" s="17" t="b">
        <f t="shared" si="29"/>
        <v>1</v>
      </c>
    </row>
    <row r="123" spans="1:55" s="17" customFormat="1">
      <c r="A123" s="17" t="s">
        <v>161</v>
      </c>
      <c r="B123" s="21" t="s">
        <v>2</v>
      </c>
      <c r="C123" s="21" t="s">
        <v>589</v>
      </c>
      <c r="D123" s="21">
        <v>1405</v>
      </c>
      <c r="E123" s="524" t="s">
        <v>25</v>
      </c>
      <c r="F123" s="426" t="s">
        <v>31</v>
      </c>
      <c r="G123" s="21" t="s">
        <v>49</v>
      </c>
      <c r="H123" s="426" t="s">
        <v>53</v>
      </c>
      <c r="I123" s="21">
        <v>14</v>
      </c>
      <c r="J123" s="298">
        <v>69.319999999999993</v>
      </c>
      <c r="K123" s="298"/>
      <c r="M123" s="24">
        <f t="shared" si="33"/>
        <v>-0.01</v>
      </c>
      <c r="N123" s="24">
        <f t="shared" si="34"/>
        <v>0.02</v>
      </c>
      <c r="O123" s="24">
        <f t="shared" si="35"/>
        <v>0</v>
      </c>
      <c r="P123" s="24">
        <f t="shared" si="36"/>
        <v>0.02</v>
      </c>
      <c r="Q123" s="24">
        <f t="shared" si="37"/>
        <v>-2.5714285714285714E-2</v>
      </c>
      <c r="R123" s="25"/>
      <c r="S123" s="24">
        <f t="shared" si="41"/>
        <v>2.5000000000000001E-2</v>
      </c>
      <c r="T123" s="24">
        <f t="shared" si="41"/>
        <v>0.03</v>
      </c>
      <c r="U123" s="24">
        <f t="shared" si="41"/>
        <v>0.03</v>
      </c>
      <c r="V123" s="24">
        <f t="shared" si="41"/>
        <v>2.5000000000000001E-2</v>
      </c>
      <c r="W123" s="24">
        <f t="shared" si="41"/>
        <v>2.5000000000000001E-2</v>
      </c>
      <c r="X123" s="24">
        <f t="shared" si="41"/>
        <v>2.5000000000000001E-2</v>
      </c>
      <c r="Y123" s="24">
        <f t="shared" si="41"/>
        <v>2.5000000000000001E-2</v>
      </c>
      <c r="Z123" s="24">
        <f t="shared" si="41"/>
        <v>2.5000000000000001E-2</v>
      </c>
      <c r="AA123" s="25"/>
      <c r="AB123" s="26">
        <f>MROUND(VLOOKUP('Factores e Hitos'!$B$7,Precio_Base,HLOOKUP($B123,Inmueble,2,FALSE),FALSE)*(1+$M123)*(1+$N123)*(1+$O123)*(1+$P123)*(1+$Q123)*($J123+$K123*VLOOKUP('Factores e Hitos'!$B$87,Area_no_techada,HLOOKUP($B123,Inmueble,2,FALSE),FALSE)),VLOOKUP('Factores e Hitos'!$B$85,Redondear_Multiplo,HLOOKUP($B123,Inmueble,2,FALSE),FALSE))</f>
        <v>438100</v>
      </c>
      <c r="AC123" s="26">
        <f>MROUND(VLOOKUP('Factores e Hitos'!$B$7,Precio_Base,HLOOKUP($B123,Inmueble,2,FALSE),FALSE)*(1+$M123)*(1+$N123)*(1+$O123)*(1+$P123)*(1+$Q123)*($J123+$K123*VLOOKUP('Factores e Hitos'!$B$87,Area_no_techada,HLOOKUP($B123,Inmueble,2,FALSE),FALSE))*(1+$S123),VLOOKUP('Factores e Hitos'!$B$85,Redondear_Multiplo,HLOOKUP($B123,Inmueble,2,FALSE),FALSE))</f>
        <v>449100</v>
      </c>
      <c r="AD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Hitos'!$B$87,Area_no_techada,HLOOKUP($B123,Inmueble,2,FALSE),FALSE))*(1+$S123)*(1+$T123),VLOOKUP('Factores e Hitos'!$B$85,Redondear_Multiplo,HLOOKUP($B123,Inmueble,2,FALSE),FALSE))</f>
        <v>462600</v>
      </c>
      <c r="AE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Hitos'!$B$87,Area_no_techada,HLOOKUP($B123,Inmueble,2,FALSE),FALSE))*(1+$S123)*(1+$T123)*(1+$U123),VLOOKUP('Factores e Hitos'!$B$85,Redondear_Multiplo,HLOOKUP($B123,Inmueble,2,FALSE),FALSE))</f>
        <v>476400</v>
      </c>
      <c r="AF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Hitos'!$B$87,Area_no_techada,HLOOKUP($B123,Inmueble,2,FALSE),FALSE))*(1+$S123)*(1+$T123)*(1+$U123)*(1+$V123),VLOOKUP('Factores e Hitos'!$B$85,Redondear_Multiplo,HLOOKUP($B123,Inmueble,2,FALSE),FALSE))</f>
        <v>488400</v>
      </c>
      <c r="AG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Hitos'!$B$87,Area_no_techada,HLOOKUP($B123,Inmueble,2,FALSE),FALSE))*(1+$S123)*(1+$T123)*(1+$U123)*(1+$V123)*(1+$W123),VLOOKUP('Factores e Hitos'!$B$85,Redondear_Multiplo,HLOOKUP($B123,Inmueble,2,FALSE),FALSE))</f>
        <v>500600</v>
      </c>
      <c r="AH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Hitos'!$B$87,Area_no_techada,HLOOKUP($B123,Inmueble,2,FALSE),FALSE))*(1+$S123)*(1+$T123)*(1+$U123)*(1+$V123)*(1+$W123)*(1+$X123),VLOOKUP('Factores e Hitos'!$B$85,Redondear_Multiplo,HLOOKUP($B123,Inmueble,2,FALSE),FALSE))</f>
        <v>513100</v>
      </c>
      <c r="AI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Hitos'!$B$87,Area_no_techada,HLOOKUP($B123,Inmueble,2,FALSE),FALSE))*(1+$S123)*(1+$T123)*(1+$U123)*(1+$V123)*(1+$W123)*(1+$X123)*(1+$Y123),VLOOKUP('Factores e Hitos'!$B$85,Redondear_Multiplo,HLOOKUP($B123,Inmueble,2,FALSE),FALSE))</f>
        <v>525900</v>
      </c>
      <c r="AJ123" s="26">
        <f>MROUND(VLOOKUP('Factores e Hitos'!$B$7,Precio_Base,HLOOKUP($B123,Inmueble,2,FALSE),FALSE)*(1+$M123)*(1+$N123)*(1+$O123)*(1+$P123)*(1+$Q123)*($J123+$K123*VLOOKUP('Factores e Hitos'!$B$87,Area_no_techada,HLOOKUP($B123,Inmueble,2,FALSE),FALSE))*(1+$S123)*(1+$T123)*(1+$U123)*(1+$V123)*(1+$W123)*(1+$X123)*(1+$Y123)*(1+$Z123),VLOOKUP('Factores e Hitos'!$B$85,Redondear_Multiplo,HLOOKUP($B123,Inmueble,2,FALSE),FALSE))</f>
        <v>539100</v>
      </c>
      <c r="AK123" s="25"/>
      <c r="AL123" s="16" t="str">
        <f t="shared" si="38"/>
        <v>Disponible</v>
      </c>
      <c r="AM123" s="16"/>
      <c r="AN123" s="518"/>
      <c r="AO123" s="25"/>
      <c r="AP123" s="26">
        <f>$AB$123</f>
        <v>438100</v>
      </c>
      <c r="AQ123" s="33">
        <f t="shared" si="39"/>
        <v>6319.9653779573</v>
      </c>
      <c r="AR123" s="25"/>
      <c r="AS123" s="26">
        <f>+AB123/($J123+$K123*VLOOKUP('Factores e Hitos'!$B$87,Area_no_techada,HLOOKUP($B123,Inmueble,2,FALSE),FALSE))</f>
        <v>6319.9653779573</v>
      </c>
      <c r="AT123" s="26">
        <f>+AC123/($J123+$K123*VLOOKUP('Factores e Hitos'!$B$87,Area_no_techada,HLOOKUP($B123,Inmueble,2,FALSE),FALSE))</f>
        <v>6478.6497403346802</v>
      </c>
      <c r="AU123" s="26">
        <f>+AD123/($J123+$K123*VLOOKUP('Factores e Hitos'!$B$87,Area_no_techada,HLOOKUP($B123,Inmueble,2,FALSE),FALSE))</f>
        <v>6673.3987305251012</v>
      </c>
      <c r="AV123" s="26">
        <f>+AE123/($J123+$K123*VLOOKUP('Factores e Hitos'!$B$87,Area_no_techada,HLOOKUP($B123,Inmueble,2,FALSE),FALSE))</f>
        <v>6872.4754760530877</v>
      </c>
      <c r="AW123" s="26">
        <f>+AF123/($J123+$K123*VLOOKUP('Factores e Hitos'!$B$87,Area_no_techada,HLOOKUP($B123,Inmueble,2,FALSE),FALSE))</f>
        <v>7045.5856895556844</v>
      </c>
      <c r="AX123" s="26">
        <f>+AG123/($J123+$K123*VLOOKUP('Factores e Hitos'!$B$87,Area_no_techada,HLOOKUP($B123,Inmueble,2,FALSE),FALSE))</f>
        <v>7221.5810732833243</v>
      </c>
      <c r="AY123" s="26">
        <f>+AH123/($J123+$K123*VLOOKUP('Factores e Hitos'!$B$87,Area_no_techada,HLOOKUP($B123,Inmueble,2,FALSE),FALSE))</f>
        <v>7401.9042123485297</v>
      </c>
      <c r="AZ123" s="26">
        <f>+AI123/($J123+$K123*VLOOKUP('Factores e Hitos'!$B$87,Area_no_techada,HLOOKUP($B123,Inmueble,2,FALSE),FALSE))</f>
        <v>7586.5551067512988</v>
      </c>
      <c r="BA123" s="26">
        <f>+AJ123/($J123+$K123*VLOOKUP('Factores e Hitos'!$B$87,Area_no_techada,HLOOKUP($B123,Inmueble,2,FALSE),FALSE))</f>
        <v>7776.9763416041551</v>
      </c>
      <c r="BB123" s="17" t="str">
        <f>_xlfn.XLOOKUP(C123,Hoja7!J:J,Hoja7!Q:Q,"N/H",0)</f>
        <v>Disponible</v>
      </c>
      <c r="BC123" s="17" t="b">
        <f t="shared" si="29"/>
        <v>1</v>
      </c>
    </row>
    <row r="124" spans="1:55" s="17" customFormat="1">
      <c r="A124" s="17" t="s">
        <v>161</v>
      </c>
      <c r="B124" s="21" t="s">
        <v>2</v>
      </c>
      <c r="C124" s="21" t="s">
        <v>590</v>
      </c>
      <c r="D124" s="21">
        <v>1406</v>
      </c>
      <c r="E124" s="426" t="s">
        <v>24</v>
      </c>
      <c r="F124" s="426" t="s">
        <v>32</v>
      </c>
      <c r="G124" s="21" t="s">
        <v>49</v>
      </c>
      <c r="H124" s="426" t="s">
        <v>53</v>
      </c>
      <c r="I124" s="21">
        <v>14</v>
      </c>
      <c r="J124" s="298">
        <v>54.03</v>
      </c>
      <c r="K124" s="298"/>
      <c r="M124" s="24">
        <f t="shared" si="33"/>
        <v>0</v>
      </c>
      <c r="N124" s="24">
        <f t="shared" si="34"/>
        <v>0</v>
      </c>
      <c r="O124" s="24">
        <f t="shared" si="35"/>
        <v>0</v>
      </c>
      <c r="P124" s="24">
        <f t="shared" si="36"/>
        <v>0.02</v>
      </c>
      <c r="Q124" s="24">
        <f t="shared" si="37"/>
        <v>-2.5714285714285714E-2</v>
      </c>
      <c r="R124" s="25"/>
      <c r="S124" s="24">
        <f t="shared" si="41"/>
        <v>2.5000000000000001E-2</v>
      </c>
      <c r="T124" s="24">
        <f t="shared" si="41"/>
        <v>0.03</v>
      </c>
      <c r="U124" s="24">
        <f t="shared" si="41"/>
        <v>0.03</v>
      </c>
      <c r="V124" s="24">
        <f t="shared" si="41"/>
        <v>2.5000000000000001E-2</v>
      </c>
      <c r="W124" s="24">
        <f t="shared" si="41"/>
        <v>2.5000000000000001E-2</v>
      </c>
      <c r="X124" s="24">
        <f t="shared" si="41"/>
        <v>2.5000000000000001E-2</v>
      </c>
      <c r="Y124" s="24">
        <f t="shared" si="41"/>
        <v>2.5000000000000001E-2</v>
      </c>
      <c r="Z124" s="24">
        <f t="shared" si="41"/>
        <v>2.5000000000000001E-2</v>
      </c>
      <c r="AA124" s="25"/>
      <c r="AB124" s="26">
        <f>MROUND(VLOOKUP('Factores e Hitos'!$B$7,Precio_Base,HLOOKUP($B124,Inmueble,2,FALSE),FALSE)*(1+$M124)*(1+$N124)*(1+$O124)*(1+$P124)*(1+$Q124)*($J124+$K124*VLOOKUP('Factores e Hitos'!$B$87,Area_no_techada,HLOOKUP($B124,Inmueble,2,FALSE),FALSE)),VLOOKUP('Factores e Hitos'!$B$85,Redondear_Multiplo,HLOOKUP($B124,Inmueble,2,FALSE),FALSE))</f>
        <v>338200</v>
      </c>
      <c r="AC124" s="26">
        <f>MROUND(VLOOKUP('Factores e Hitos'!$B$7,Precio_Base,HLOOKUP($B124,Inmueble,2,FALSE),FALSE)*(1+$M124)*(1+$N124)*(1+$O124)*(1+$P124)*(1+$Q124)*($J124+$K124*VLOOKUP('Factores e Hitos'!$B$87,Area_no_techada,HLOOKUP($B124,Inmueble,2,FALSE),FALSE))*(1+$S124),VLOOKUP('Factores e Hitos'!$B$85,Redondear_Multiplo,HLOOKUP($B124,Inmueble,2,FALSE),FALSE))</f>
        <v>346600</v>
      </c>
      <c r="AD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Hitos'!$B$87,Area_no_techada,HLOOKUP($B124,Inmueble,2,FALSE),FALSE))*(1+$S124)*(1+$T124),VLOOKUP('Factores e Hitos'!$B$85,Redondear_Multiplo,HLOOKUP($B124,Inmueble,2,FALSE),FALSE))</f>
        <v>357000</v>
      </c>
      <c r="AE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Hitos'!$B$87,Area_no_techada,HLOOKUP($B124,Inmueble,2,FALSE),FALSE))*(1+$S124)*(1+$T124)*(1+$U124),VLOOKUP('Factores e Hitos'!$B$85,Redondear_Multiplo,HLOOKUP($B124,Inmueble,2,FALSE),FALSE))</f>
        <v>367800</v>
      </c>
      <c r="AF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Hitos'!$B$87,Area_no_techada,HLOOKUP($B124,Inmueble,2,FALSE),FALSE))*(1+$S124)*(1+$T124)*(1+$U124)*(1+$V124),VLOOKUP('Factores e Hitos'!$B$85,Redondear_Multiplo,HLOOKUP($B124,Inmueble,2,FALSE),FALSE))</f>
        <v>376900</v>
      </c>
      <c r="AG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Hitos'!$B$87,Area_no_techada,HLOOKUP($B124,Inmueble,2,FALSE),FALSE))*(1+$S124)*(1+$T124)*(1+$U124)*(1+$V124)*(1+$W124),VLOOKUP('Factores e Hitos'!$B$85,Redondear_Multiplo,HLOOKUP($B124,Inmueble,2,FALSE),FALSE))</f>
        <v>386400</v>
      </c>
      <c r="AH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Hitos'!$B$87,Area_no_techada,HLOOKUP($B124,Inmueble,2,FALSE),FALSE))*(1+$S124)*(1+$T124)*(1+$U124)*(1+$V124)*(1+$W124)*(1+$X124),VLOOKUP('Factores e Hitos'!$B$85,Redondear_Multiplo,HLOOKUP($B124,Inmueble,2,FALSE),FALSE))</f>
        <v>396000</v>
      </c>
      <c r="AI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Hitos'!$B$87,Area_no_techada,HLOOKUP($B124,Inmueble,2,FALSE),FALSE))*(1+$S124)*(1+$T124)*(1+$U124)*(1+$V124)*(1+$W124)*(1+$X124)*(1+$Y124),VLOOKUP('Factores e Hitos'!$B$85,Redondear_Multiplo,HLOOKUP($B124,Inmueble,2,FALSE),FALSE))</f>
        <v>405900</v>
      </c>
      <c r="AJ124" s="26">
        <f>MROUND(VLOOKUP('Factores e Hitos'!$B$7,Precio_Base,HLOOKUP($B124,Inmueble,2,FALSE),FALSE)*(1+$M124)*(1+$N124)*(1+$O124)*(1+$P124)*(1+$Q124)*($J124+$K124*VLOOKUP('Factores e Hitos'!$B$87,Area_no_techada,HLOOKUP($B124,Inmueble,2,FALSE),FALSE))*(1+$S124)*(1+$T124)*(1+$U124)*(1+$V124)*(1+$W124)*(1+$X124)*(1+$Y124)*(1+$Z124),VLOOKUP('Factores e Hitos'!$B$85,Redondear_Multiplo,HLOOKUP($B124,Inmueble,2,FALSE),FALSE))</f>
        <v>416100</v>
      </c>
      <c r="AK124" s="25"/>
      <c r="AL124" s="566" t="str">
        <f t="shared" si="38"/>
        <v>Vendido</v>
      </c>
      <c r="AM124" s="566" t="s">
        <v>628</v>
      </c>
      <c r="AN124" s="567">
        <v>344000</v>
      </c>
      <c r="AO124" s="25" t="s">
        <v>637</v>
      </c>
      <c r="AP124" s="26">
        <f>$AN$124</f>
        <v>344000</v>
      </c>
      <c r="AQ124" s="33">
        <f t="shared" si="39"/>
        <v>6366.8332407921525</v>
      </c>
      <c r="AR124" s="25"/>
      <c r="AS124" s="26">
        <f>+AB124/($J124+$K124*VLOOKUP('Factores e Hitos'!$B$87,Area_no_techada,HLOOKUP($B124,Inmueble,2,FALSE),FALSE))</f>
        <v>6259.4854710346099</v>
      </c>
      <c r="AT124" s="26">
        <f>+AC124/($J124+$K124*VLOOKUP('Factores e Hitos'!$B$87,Area_no_techada,HLOOKUP($B124,Inmueble,2,FALSE),FALSE))</f>
        <v>6414.9546548213957</v>
      </c>
      <c r="AU124" s="26">
        <f>+AD124/($J124+$K124*VLOOKUP('Factores e Hitos'!$B$87,Area_no_techada,HLOOKUP($B124,Inmueble,2,FALSE),FALSE))</f>
        <v>6607.4403109383675</v>
      </c>
      <c r="AV124" s="26">
        <f>+AE124/($J124+$K124*VLOOKUP('Factores e Hitos'!$B$87,Area_no_techada,HLOOKUP($B124,Inmueble,2,FALSE),FALSE))</f>
        <v>6807.3292615213768</v>
      </c>
      <c r="AW124" s="26">
        <f>+AF124/($J124+$K124*VLOOKUP('Factores e Hitos'!$B$87,Area_no_techada,HLOOKUP($B124,Inmueble,2,FALSE),FALSE))</f>
        <v>6975.754210623727</v>
      </c>
      <c r="AX124" s="26">
        <f>+AG124/($J124+$K124*VLOOKUP('Factores e Hitos'!$B$87,Area_no_techada,HLOOKUP($B124,Inmueble,2,FALSE),FALSE))</f>
        <v>7151.5824541921156</v>
      </c>
      <c r="AY124" s="26">
        <f>+AH124/($J124+$K124*VLOOKUP('Factores e Hitos'!$B$87,Area_no_techada,HLOOKUP($B124,Inmueble,2,FALSE),FALSE))</f>
        <v>7329.2615213770123</v>
      </c>
      <c r="AZ124" s="26">
        <f>+AI124/($J124+$K124*VLOOKUP('Factores e Hitos'!$B$87,Area_no_techada,HLOOKUP($B124,Inmueble,2,FALSE),FALSE))</f>
        <v>7512.4930594114376</v>
      </c>
      <c r="BA124" s="26">
        <f>+AJ124/($J124+$K124*VLOOKUP('Factores e Hitos'!$B$87,Area_no_techada,HLOOKUP($B124,Inmueble,2,FALSE),FALSE))</f>
        <v>7701.2770682953915</v>
      </c>
      <c r="BB124" s="17" t="str">
        <f>_xlfn.XLOOKUP(C124,Hoja7!J:J,Hoja7!Q:Q,"N/H",0)</f>
        <v>Disponible</v>
      </c>
      <c r="BC124" s="17" t="b">
        <f t="shared" si="29"/>
        <v>0</v>
      </c>
    </row>
    <row r="125" spans="1:55" s="17" customFormat="1">
      <c r="A125" s="17" t="s">
        <v>161</v>
      </c>
      <c r="B125" s="21" t="s">
        <v>2</v>
      </c>
      <c r="C125" s="21" t="s">
        <v>591</v>
      </c>
      <c r="D125" s="21">
        <v>1407</v>
      </c>
      <c r="E125" s="524" t="s">
        <v>23</v>
      </c>
      <c r="F125" s="426" t="s">
        <v>33</v>
      </c>
      <c r="G125" s="21" t="s">
        <v>49</v>
      </c>
      <c r="H125" s="426" t="s">
        <v>53</v>
      </c>
      <c r="I125" s="21">
        <v>14</v>
      </c>
      <c r="J125" s="298">
        <v>37.049999999999997</v>
      </c>
      <c r="K125" s="298"/>
      <c r="M125" s="24">
        <f t="shared" si="33"/>
        <v>6.2799999999999995E-2</v>
      </c>
      <c r="N125" s="24">
        <f t="shared" si="34"/>
        <v>-0.02</v>
      </c>
      <c r="O125" s="24">
        <f t="shared" si="35"/>
        <v>0</v>
      </c>
      <c r="P125" s="24">
        <f t="shared" si="36"/>
        <v>0.02</v>
      </c>
      <c r="Q125" s="24">
        <f t="shared" si="37"/>
        <v>-2.5714285714285714E-2</v>
      </c>
      <c r="R125" s="25"/>
      <c r="S125" s="24">
        <f t="shared" si="41"/>
        <v>2.5000000000000001E-2</v>
      </c>
      <c r="T125" s="24">
        <f t="shared" si="41"/>
        <v>0.03</v>
      </c>
      <c r="U125" s="24">
        <f t="shared" si="41"/>
        <v>0.03</v>
      </c>
      <c r="V125" s="24">
        <f t="shared" si="41"/>
        <v>2.5000000000000001E-2</v>
      </c>
      <c r="W125" s="24">
        <f t="shared" si="41"/>
        <v>2.5000000000000001E-2</v>
      </c>
      <c r="X125" s="24">
        <f t="shared" si="41"/>
        <v>2.5000000000000001E-2</v>
      </c>
      <c r="Y125" s="24">
        <f t="shared" si="41"/>
        <v>2.5000000000000001E-2</v>
      </c>
      <c r="Z125" s="24">
        <f t="shared" si="41"/>
        <v>2.5000000000000001E-2</v>
      </c>
      <c r="AA125" s="25"/>
      <c r="AB125" s="26">
        <f>MROUND(VLOOKUP('Factores e Hitos'!$B$7,Precio_Base,HLOOKUP($B125,Inmueble,2,FALSE),FALSE)*(1+$M125)*(1+$N125)*(1+$O125)*(1+$P125)*(1+$Q125)*($J125+$K125*VLOOKUP('Factores e Hitos'!$B$87,Area_no_techada,HLOOKUP($B125,Inmueble,2,FALSE),FALSE)),VLOOKUP('Factores e Hitos'!$B$85,Redondear_Multiplo,HLOOKUP($B125,Inmueble,2,FALSE),FALSE))</f>
        <v>241500</v>
      </c>
      <c r="AC125" s="26">
        <f>MROUND(VLOOKUP('Factores e Hitos'!$B$7,Precio_Base,HLOOKUP($B125,Inmueble,2,FALSE),FALSE)*(1+$M125)*(1+$N125)*(1+$O125)*(1+$P125)*(1+$Q125)*($J125+$K125*VLOOKUP('Factores e Hitos'!$B$87,Area_no_techada,HLOOKUP($B125,Inmueble,2,FALSE),FALSE))*(1+$S125),VLOOKUP('Factores e Hitos'!$B$85,Redondear_Multiplo,HLOOKUP($B125,Inmueble,2,FALSE),FALSE))</f>
        <v>247600</v>
      </c>
      <c r="AD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Hitos'!$B$87,Area_no_techada,HLOOKUP($B125,Inmueble,2,FALSE),FALSE))*(1+$S125)*(1+$T125),VLOOKUP('Factores e Hitos'!$B$85,Redondear_Multiplo,HLOOKUP($B125,Inmueble,2,FALSE),FALSE))</f>
        <v>255000</v>
      </c>
      <c r="AE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Hitos'!$B$87,Area_no_techada,HLOOKUP($B125,Inmueble,2,FALSE),FALSE))*(1+$S125)*(1+$T125)*(1+$U125),VLOOKUP('Factores e Hitos'!$B$85,Redondear_Multiplo,HLOOKUP($B125,Inmueble,2,FALSE),FALSE))</f>
        <v>262700</v>
      </c>
      <c r="AF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Hitos'!$B$87,Area_no_techada,HLOOKUP($B125,Inmueble,2,FALSE),FALSE))*(1+$S125)*(1+$T125)*(1+$U125)*(1+$V125),VLOOKUP('Factores e Hitos'!$B$85,Redondear_Multiplo,HLOOKUP($B125,Inmueble,2,FALSE),FALSE))</f>
        <v>269200</v>
      </c>
      <c r="AG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Hitos'!$B$87,Area_no_techada,HLOOKUP($B125,Inmueble,2,FALSE),FALSE))*(1+$S125)*(1+$T125)*(1+$U125)*(1+$V125)*(1+$W125),VLOOKUP('Factores e Hitos'!$B$85,Redondear_Multiplo,HLOOKUP($B125,Inmueble,2,FALSE),FALSE))</f>
        <v>276000</v>
      </c>
      <c r="AH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Hitos'!$B$87,Area_no_techada,HLOOKUP($B125,Inmueble,2,FALSE),FALSE))*(1+$S125)*(1+$T125)*(1+$U125)*(1+$V125)*(1+$W125)*(1+$X125),VLOOKUP('Factores e Hitos'!$B$85,Redondear_Multiplo,HLOOKUP($B125,Inmueble,2,FALSE),FALSE))</f>
        <v>282900</v>
      </c>
      <c r="AI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Hitos'!$B$87,Area_no_techada,HLOOKUP($B125,Inmueble,2,FALSE),FALSE))*(1+$S125)*(1+$T125)*(1+$U125)*(1+$V125)*(1+$W125)*(1+$X125)*(1+$Y125),VLOOKUP('Factores e Hitos'!$B$85,Redondear_Multiplo,HLOOKUP($B125,Inmueble,2,FALSE),FALSE))</f>
        <v>289900</v>
      </c>
      <c r="AJ125" s="26">
        <f>MROUND(VLOOKUP('Factores e Hitos'!$B$7,Precio_Base,HLOOKUP($B125,Inmueble,2,FALSE),FALSE)*(1+$M125)*(1+$N125)*(1+$O125)*(1+$P125)*(1+$Q125)*($J125+$K125*VLOOKUP('Factores e Hitos'!$B$87,Area_no_techada,HLOOKUP($B125,Inmueble,2,FALSE),FALSE))*(1+$S125)*(1+$T125)*(1+$U125)*(1+$V125)*(1+$W125)*(1+$X125)*(1+$Y125)*(1+$Z125),VLOOKUP('Factores e Hitos'!$B$85,Redondear_Multiplo,HLOOKUP($B125,Inmueble,2,FALSE),FALSE))</f>
        <v>297200</v>
      </c>
      <c r="AK125" s="25"/>
      <c r="AL125" s="16" t="str">
        <f t="shared" si="38"/>
        <v>Disponible</v>
      </c>
      <c r="AM125" s="16"/>
      <c r="AN125" s="518"/>
      <c r="AO125" s="25"/>
      <c r="AP125" s="26">
        <f>$AB$125</f>
        <v>241500</v>
      </c>
      <c r="AQ125" s="33">
        <f t="shared" si="39"/>
        <v>6518.2186234817818</v>
      </c>
      <c r="AR125" s="25"/>
      <c r="AS125" s="26">
        <f>+AB125/($J125+$K125*VLOOKUP('Factores e Hitos'!$B$87,Area_no_techada,HLOOKUP($B125,Inmueble,2,FALSE),FALSE))</f>
        <v>6518.2186234817818</v>
      </c>
      <c r="AT125" s="26">
        <f>+AC125/($J125+$K125*VLOOKUP('Factores e Hitos'!$B$87,Area_no_techada,HLOOKUP($B125,Inmueble,2,FALSE),FALSE))</f>
        <v>6682.8609986504725</v>
      </c>
      <c r="AU125" s="26">
        <f>+AD125/($J125+$K125*VLOOKUP('Factores e Hitos'!$B$87,Area_no_techada,HLOOKUP($B125,Inmueble,2,FALSE),FALSE))</f>
        <v>6882.5910931174094</v>
      </c>
      <c r="AV125" s="26">
        <f>+AE125/($J125+$K125*VLOOKUP('Factores e Hitos'!$B$87,Area_no_techada,HLOOKUP($B125,Inmueble,2,FALSE),FALSE))</f>
        <v>7090.4183535762486</v>
      </c>
      <c r="AW125" s="26">
        <f>+AF125/($J125+$K125*VLOOKUP('Factores e Hitos'!$B$87,Area_no_techada,HLOOKUP($B125,Inmueble,2,FALSE),FALSE))</f>
        <v>7265.8569500674766</v>
      </c>
      <c r="AX125" s="26">
        <f>+AG125/($J125+$K125*VLOOKUP('Factores e Hitos'!$B$87,Area_no_techada,HLOOKUP($B125,Inmueble,2,FALSE),FALSE))</f>
        <v>7449.3927125506079</v>
      </c>
      <c r="AY125" s="26">
        <f>+AH125/($J125+$K125*VLOOKUP('Factores e Hitos'!$B$87,Area_no_techada,HLOOKUP($B125,Inmueble,2,FALSE),FALSE))</f>
        <v>7635.6275303643733</v>
      </c>
      <c r="AZ125" s="26">
        <f>+AI125/($J125+$K125*VLOOKUP('Factores e Hitos'!$B$87,Area_no_techada,HLOOKUP($B125,Inmueble,2,FALSE),FALSE))</f>
        <v>7824.5614035087729</v>
      </c>
      <c r="BA125" s="26">
        <f>+AJ125/($J125+$K125*VLOOKUP('Factores e Hitos'!$B$87,Area_no_techada,HLOOKUP($B125,Inmueble,2,FALSE),FALSE))</f>
        <v>8021.5924426450747</v>
      </c>
      <c r="BB125" s="17" t="str">
        <f>_xlfn.XLOOKUP(C125,Hoja7!J:J,Hoja7!Q:Q,"N/H",0)</f>
        <v>Disponible</v>
      </c>
      <c r="BC125" s="17" t="b">
        <f t="shared" si="29"/>
        <v>1</v>
      </c>
    </row>
    <row r="126" spans="1:55" s="17" customFormat="1">
      <c r="A126" s="17" t="s">
        <v>161</v>
      </c>
      <c r="B126" s="21" t="s">
        <v>2</v>
      </c>
      <c r="C126" s="21" t="s">
        <v>592</v>
      </c>
      <c r="D126" s="21">
        <v>1408</v>
      </c>
      <c r="E126" s="524" t="s">
        <v>24</v>
      </c>
      <c r="F126" s="426" t="s">
        <v>34</v>
      </c>
      <c r="G126" s="21" t="s">
        <v>49</v>
      </c>
      <c r="H126" s="426" t="s">
        <v>52</v>
      </c>
      <c r="I126" s="21">
        <v>14</v>
      </c>
      <c r="J126" s="298">
        <v>55.25</v>
      </c>
      <c r="K126" s="298"/>
      <c r="M126" s="24">
        <f t="shared" si="33"/>
        <v>0</v>
      </c>
      <c r="N126" s="24">
        <f t="shared" si="34"/>
        <v>0</v>
      </c>
      <c r="O126" s="24">
        <f t="shared" si="35"/>
        <v>0</v>
      </c>
      <c r="P126" s="24">
        <f t="shared" si="36"/>
        <v>0</v>
      </c>
      <c r="Q126" s="24">
        <f t="shared" si="37"/>
        <v>-2.5714285714285714E-2</v>
      </c>
      <c r="R126" s="25"/>
      <c r="S126" s="24">
        <f t="shared" si="41"/>
        <v>2.5000000000000001E-2</v>
      </c>
      <c r="T126" s="24">
        <f t="shared" si="41"/>
        <v>0.03</v>
      </c>
      <c r="U126" s="24">
        <f t="shared" si="41"/>
        <v>0.03</v>
      </c>
      <c r="V126" s="24">
        <f t="shared" si="41"/>
        <v>2.5000000000000001E-2</v>
      </c>
      <c r="W126" s="24">
        <f t="shared" si="41"/>
        <v>2.5000000000000001E-2</v>
      </c>
      <c r="X126" s="24">
        <f t="shared" si="41"/>
        <v>2.5000000000000001E-2</v>
      </c>
      <c r="Y126" s="24">
        <f t="shared" si="41"/>
        <v>2.5000000000000001E-2</v>
      </c>
      <c r="Z126" s="24">
        <f t="shared" si="41"/>
        <v>2.5000000000000001E-2</v>
      </c>
      <c r="AA126" s="25"/>
      <c r="AB126" s="26">
        <f>MROUND(VLOOKUP('Factores e Hitos'!$B$7,Precio_Base,HLOOKUP($B126,Inmueble,2,FALSE),FALSE)*(1+$M126)*(1+$N126)*(1+$O126)*(1+$P126)*(1+$Q126)*($J126+$K126*VLOOKUP('Factores e Hitos'!$B$87,Area_no_techada,HLOOKUP($B126,Inmueble,2,FALSE),FALSE)),VLOOKUP('Factores e Hitos'!$B$85,Redondear_Multiplo,HLOOKUP($B126,Inmueble,2,FALSE),FALSE))</f>
        <v>339000</v>
      </c>
      <c r="AC126" s="26">
        <f>MROUND(VLOOKUP('Factores e Hitos'!$B$7,Precio_Base,HLOOKUP($B126,Inmueble,2,FALSE),FALSE)*(1+$M126)*(1+$N126)*(1+$O126)*(1+$P126)*(1+$Q126)*($J126+$K126*VLOOKUP('Factores e Hitos'!$B$87,Area_no_techada,HLOOKUP($B126,Inmueble,2,FALSE),FALSE))*(1+$S126),VLOOKUP('Factores e Hitos'!$B$85,Redondear_Multiplo,HLOOKUP($B126,Inmueble,2,FALSE),FALSE))</f>
        <v>347500</v>
      </c>
      <c r="AD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Hitos'!$B$87,Area_no_techada,HLOOKUP($B126,Inmueble,2,FALSE),FALSE))*(1+$S126)*(1+$T126),VLOOKUP('Factores e Hitos'!$B$85,Redondear_Multiplo,HLOOKUP($B126,Inmueble,2,FALSE),FALSE))</f>
        <v>357900</v>
      </c>
      <c r="AE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Hitos'!$B$87,Area_no_techada,HLOOKUP($B126,Inmueble,2,FALSE),FALSE))*(1+$S126)*(1+$T126)*(1+$U126),VLOOKUP('Factores e Hitos'!$B$85,Redondear_Multiplo,HLOOKUP($B126,Inmueble,2,FALSE),FALSE))</f>
        <v>368700</v>
      </c>
      <c r="AF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Hitos'!$B$87,Area_no_techada,HLOOKUP($B126,Inmueble,2,FALSE),FALSE))*(1+$S126)*(1+$T126)*(1+$U126)*(1+$V126),VLOOKUP('Factores e Hitos'!$B$85,Redondear_Multiplo,HLOOKUP($B126,Inmueble,2,FALSE),FALSE))</f>
        <v>377900</v>
      </c>
      <c r="AG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Hitos'!$B$87,Area_no_techada,HLOOKUP($B126,Inmueble,2,FALSE),FALSE))*(1+$S126)*(1+$T126)*(1+$U126)*(1+$V126)*(1+$W126),VLOOKUP('Factores e Hitos'!$B$85,Redondear_Multiplo,HLOOKUP($B126,Inmueble,2,FALSE),FALSE))</f>
        <v>387300</v>
      </c>
      <c r="AH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Hitos'!$B$87,Area_no_techada,HLOOKUP($B126,Inmueble,2,FALSE),FALSE))*(1+$S126)*(1+$T126)*(1+$U126)*(1+$V126)*(1+$W126)*(1+$X126),VLOOKUP('Factores e Hitos'!$B$85,Redondear_Multiplo,HLOOKUP($B126,Inmueble,2,FALSE),FALSE))</f>
        <v>397000</v>
      </c>
      <c r="AI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Hitos'!$B$87,Area_no_techada,HLOOKUP($B126,Inmueble,2,FALSE),FALSE))*(1+$S126)*(1+$T126)*(1+$U126)*(1+$V126)*(1+$W126)*(1+$X126)*(1+$Y126),VLOOKUP('Factores e Hitos'!$B$85,Redondear_Multiplo,HLOOKUP($B126,Inmueble,2,FALSE),FALSE))</f>
        <v>407000</v>
      </c>
      <c r="AJ126" s="26">
        <f>MROUND(VLOOKUP('Factores e Hitos'!$B$7,Precio_Base,HLOOKUP($B126,Inmueble,2,FALSE),FALSE)*(1+$M126)*(1+$N126)*(1+$O126)*(1+$P126)*(1+$Q126)*($J126+$K126*VLOOKUP('Factores e Hitos'!$B$87,Area_no_techada,HLOOKUP($B126,Inmueble,2,FALSE),FALSE))*(1+$S126)*(1+$T126)*(1+$U126)*(1+$V126)*(1+$W126)*(1+$X126)*(1+$Y126)*(1+$Z126),VLOOKUP('Factores e Hitos'!$B$85,Redondear_Multiplo,HLOOKUP($B126,Inmueble,2,FALSE),FALSE))</f>
        <v>417100</v>
      </c>
      <c r="AK126" s="25"/>
      <c r="AL126" s="16" t="str">
        <f t="shared" si="38"/>
        <v>Disponible</v>
      </c>
      <c r="AM126" s="16"/>
      <c r="AN126" s="518"/>
      <c r="AO126" s="25"/>
      <c r="AP126" s="26">
        <f>$AB$126</f>
        <v>339000</v>
      </c>
      <c r="AQ126" s="33">
        <f t="shared" si="39"/>
        <v>6135.746606334842</v>
      </c>
      <c r="AR126" s="25"/>
      <c r="AS126" s="26">
        <f>+AB126/($J126+$K126*VLOOKUP('Factores e Hitos'!$B$87,Area_no_techada,HLOOKUP($B126,Inmueble,2,FALSE),FALSE))</f>
        <v>6135.746606334842</v>
      </c>
      <c r="AT126" s="26">
        <f>+AC126/($J126+$K126*VLOOKUP('Factores e Hitos'!$B$87,Area_no_techada,HLOOKUP($B126,Inmueble,2,FALSE),FALSE))</f>
        <v>6289.5927601809954</v>
      </c>
      <c r="AU126" s="26">
        <f>+AD126/($J126+$K126*VLOOKUP('Factores e Hitos'!$B$87,Area_no_techada,HLOOKUP($B126,Inmueble,2,FALSE),FALSE))</f>
        <v>6477.8280542986422</v>
      </c>
      <c r="AV126" s="26">
        <f>+AE126/($J126+$K126*VLOOKUP('Factores e Hitos'!$B$87,Area_no_techada,HLOOKUP($B126,Inmueble,2,FALSE),FALSE))</f>
        <v>6673.3031674208141</v>
      </c>
      <c r="AW126" s="26">
        <f>+AF126/($J126+$K126*VLOOKUP('Factores e Hitos'!$B$87,Area_no_techada,HLOOKUP($B126,Inmueble,2,FALSE),FALSE))</f>
        <v>6839.8190045248866</v>
      </c>
      <c r="AX126" s="26">
        <f>+AG126/($J126+$K126*VLOOKUP('Factores e Hitos'!$B$87,Area_no_techada,HLOOKUP($B126,Inmueble,2,FALSE),FALSE))</f>
        <v>7009.9547511312221</v>
      </c>
      <c r="AY126" s="26">
        <f>+AH126/($J126+$K126*VLOOKUP('Factores e Hitos'!$B$87,Area_no_techada,HLOOKUP($B126,Inmueble,2,FALSE),FALSE))</f>
        <v>7185.5203619909498</v>
      </c>
      <c r="AZ126" s="26">
        <f>+AI126/($J126+$K126*VLOOKUP('Factores e Hitos'!$B$87,Area_no_techada,HLOOKUP($B126,Inmueble,2,FALSE),FALSE))</f>
        <v>7366.5158371040725</v>
      </c>
      <c r="BA126" s="26">
        <f>+AJ126/($J126+$K126*VLOOKUP('Factores e Hitos'!$B$87,Area_no_techada,HLOOKUP($B126,Inmueble,2,FALSE),FALSE))</f>
        <v>7549.3212669683262</v>
      </c>
      <c r="BB126" s="17" t="str">
        <f>_xlfn.XLOOKUP(C126,Hoja7!J:J,Hoja7!Q:Q,"N/H",0)</f>
        <v>Disponible</v>
      </c>
      <c r="BC126" s="17" t="b">
        <f t="shared" si="29"/>
        <v>1</v>
      </c>
    </row>
    <row r="127" spans="1:55" s="17" customFormat="1">
      <c r="A127" s="17" t="s">
        <v>161</v>
      </c>
      <c r="B127" s="21" t="s">
        <v>2</v>
      </c>
      <c r="C127" s="21" t="s">
        <v>593</v>
      </c>
      <c r="D127" s="21">
        <v>1409</v>
      </c>
      <c r="E127" s="524" t="s">
        <v>24</v>
      </c>
      <c r="F127" s="426" t="s">
        <v>35</v>
      </c>
      <c r="G127" s="21" t="s">
        <v>49</v>
      </c>
      <c r="H127" s="426" t="s">
        <v>52</v>
      </c>
      <c r="I127" s="21">
        <v>14</v>
      </c>
      <c r="J127" s="298">
        <v>53.05</v>
      </c>
      <c r="K127" s="298"/>
      <c r="M127" s="24">
        <f t="shared" si="33"/>
        <v>0</v>
      </c>
      <c r="N127" s="24">
        <f t="shared" si="34"/>
        <v>-0.01</v>
      </c>
      <c r="O127" s="24">
        <f t="shared" si="35"/>
        <v>0</v>
      </c>
      <c r="P127" s="24">
        <f t="shared" si="36"/>
        <v>0</v>
      </c>
      <c r="Q127" s="24">
        <f t="shared" si="37"/>
        <v>-2.5714285714285714E-2</v>
      </c>
      <c r="R127" s="25"/>
      <c r="S127" s="24">
        <f t="shared" si="41"/>
        <v>2.5000000000000001E-2</v>
      </c>
      <c r="T127" s="24">
        <f t="shared" si="41"/>
        <v>0.03</v>
      </c>
      <c r="U127" s="24">
        <f t="shared" si="41"/>
        <v>0.03</v>
      </c>
      <c r="V127" s="24">
        <f t="shared" si="41"/>
        <v>2.5000000000000001E-2</v>
      </c>
      <c r="W127" s="24">
        <f t="shared" si="41"/>
        <v>2.5000000000000001E-2</v>
      </c>
      <c r="X127" s="24">
        <f t="shared" si="41"/>
        <v>2.5000000000000001E-2</v>
      </c>
      <c r="Y127" s="24">
        <f t="shared" si="41"/>
        <v>2.5000000000000001E-2</v>
      </c>
      <c r="Z127" s="24">
        <f t="shared" si="41"/>
        <v>2.5000000000000001E-2</v>
      </c>
      <c r="AA127" s="25"/>
      <c r="AB127" s="26">
        <f>MROUND(VLOOKUP('Factores e Hitos'!$B$7,Precio_Base,HLOOKUP($B127,Inmueble,2,FALSE),FALSE)*(1+$M127)*(1+$N127)*(1+$O127)*(1+$P127)*(1+$Q127)*($J127+$K127*VLOOKUP('Factores e Hitos'!$B$87,Area_no_techada,HLOOKUP($B127,Inmueble,2,FALSE),FALSE)),VLOOKUP('Factores e Hitos'!$B$85,Redondear_Multiplo,HLOOKUP($B127,Inmueble,2,FALSE),FALSE))</f>
        <v>322300</v>
      </c>
      <c r="AC127" s="26">
        <f>MROUND(VLOOKUP('Factores e Hitos'!$B$7,Precio_Base,HLOOKUP($B127,Inmueble,2,FALSE),FALSE)*(1+$M127)*(1+$N127)*(1+$O127)*(1+$P127)*(1+$Q127)*($J127+$K127*VLOOKUP('Factores e Hitos'!$B$87,Area_no_techada,HLOOKUP($B127,Inmueble,2,FALSE),FALSE))*(1+$S127),VLOOKUP('Factores e Hitos'!$B$85,Redondear_Multiplo,HLOOKUP($B127,Inmueble,2,FALSE),FALSE))</f>
        <v>330300</v>
      </c>
      <c r="AD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Hitos'!$B$87,Area_no_techada,HLOOKUP($B127,Inmueble,2,FALSE),FALSE))*(1+$S127)*(1+$T127),VLOOKUP('Factores e Hitos'!$B$85,Redondear_Multiplo,HLOOKUP($B127,Inmueble,2,FALSE),FALSE))</f>
        <v>340300</v>
      </c>
      <c r="AE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Hitos'!$B$87,Area_no_techada,HLOOKUP($B127,Inmueble,2,FALSE),FALSE))*(1+$S127)*(1+$T127)*(1+$U127),VLOOKUP('Factores e Hitos'!$B$85,Redondear_Multiplo,HLOOKUP($B127,Inmueble,2,FALSE),FALSE))</f>
        <v>350500</v>
      </c>
      <c r="AF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Hitos'!$B$87,Area_no_techada,HLOOKUP($B127,Inmueble,2,FALSE),FALSE))*(1+$S127)*(1+$T127)*(1+$U127)*(1+$V127),VLOOKUP('Factores e Hitos'!$B$85,Redondear_Multiplo,HLOOKUP($B127,Inmueble,2,FALSE),FALSE))</f>
        <v>359200</v>
      </c>
      <c r="AG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Hitos'!$B$87,Area_no_techada,HLOOKUP($B127,Inmueble,2,FALSE),FALSE))*(1+$S127)*(1+$T127)*(1+$U127)*(1+$V127)*(1+$W127),VLOOKUP('Factores e Hitos'!$B$85,Redondear_Multiplo,HLOOKUP($B127,Inmueble,2,FALSE),FALSE))</f>
        <v>368200</v>
      </c>
      <c r="AH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Hitos'!$B$87,Area_no_techada,HLOOKUP($B127,Inmueble,2,FALSE),FALSE))*(1+$S127)*(1+$T127)*(1+$U127)*(1+$V127)*(1+$W127)*(1+$X127),VLOOKUP('Factores e Hitos'!$B$85,Redondear_Multiplo,HLOOKUP($B127,Inmueble,2,FALSE),FALSE))</f>
        <v>377400</v>
      </c>
      <c r="AI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Hitos'!$B$87,Area_no_techada,HLOOKUP($B127,Inmueble,2,FALSE),FALSE))*(1+$S127)*(1+$T127)*(1+$U127)*(1+$V127)*(1+$W127)*(1+$X127)*(1+$Y127),VLOOKUP('Factores e Hitos'!$B$85,Redondear_Multiplo,HLOOKUP($B127,Inmueble,2,FALSE),FALSE))</f>
        <v>386800</v>
      </c>
      <c r="AJ127" s="26">
        <f>MROUND(VLOOKUP('Factores e Hitos'!$B$7,Precio_Base,HLOOKUP($B127,Inmueble,2,FALSE),FALSE)*(1+$M127)*(1+$N127)*(1+$O127)*(1+$P127)*(1+$Q127)*($J127+$K127*VLOOKUP('Factores e Hitos'!$B$87,Area_no_techada,HLOOKUP($B127,Inmueble,2,FALSE),FALSE))*(1+$S127)*(1+$T127)*(1+$U127)*(1+$V127)*(1+$W127)*(1+$X127)*(1+$Y127)*(1+$Z127),VLOOKUP('Factores e Hitos'!$B$85,Redondear_Multiplo,HLOOKUP($B127,Inmueble,2,FALSE),FALSE))</f>
        <v>396500</v>
      </c>
      <c r="AK127" s="25"/>
      <c r="AL127" s="16" t="str">
        <f t="shared" si="38"/>
        <v>Disponible</v>
      </c>
      <c r="AM127" s="16"/>
      <c r="AN127" s="518"/>
      <c r="AO127" s="25"/>
      <c r="AP127" s="26">
        <f>$AB$127</f>
        <v>322300</v>
      </c>
      <c r="AQ127" s="33">
        <f t="shared" si="39"/>
        <v>6075.400565504242</v>
      </c>
      <c r="AR127" s="25"/>
      <c r="AS127" s="26">
        <f>+AB127/($J127+$K127*VLOOKUP('Factores e Hitos'!$B$87,Area_no_techada,HLOOKUP($B127,Inmueble,2,FALSE),FALSE))</f>
        <v>6075.400565504242</v>
      </c>
      <c r="AT127" s="26">
        <f>+AC127/($J127+$K127*VLOOKUP('Factores e Hitos'!$B$87,Area_no_techada,HLOOKUP($B127,Inmueble,2,FALSE),FALSE))</f>
        <v>6226.2016965127241</v>
      </c>
      <c r="AU127" s="26">
        <f>+AD127/($J127+$K127*VLOOKUP('Factores e Hitos'!$B$87,Area_no_techada,HLOOKUP($B127,Inmueble,2,FALSE),FALSE))</f>
        <v>6414.7031102733272</v>
      </c>
      <c r="AV127" s="26">
        <f>+AE127/($J127+$K127*VLOOKUP('Factores e Hitos'!$B$87,Area_no_techada,HLOOKUP($B127,Inmueble,2,FALSE),FALSE))</f>
        <v>6606.9745523091424</v>
      </c>
      <c r="AW127" s="26">
        <f>+AF127/($J127+$K127*VLOOKUP('Factores e Hitos'!$B$87,Area_no_techada,HLOOKUP($B127,Inmueble,2,FALSE),FALSE))</f>
        <v>6770.9707822808678</v>
      </c>
      <c r="AX127" s="26">
        <f>+AG127/($J127+$K127*VLOOKUP('Factores e Hitos'!$B$87,Area_no_techada,HLOOKUP($B127,Inmueble,2,FALSE),FALSE))</f>
        <v>6940.6220546654104</v>
      </c>
      <c r="AY127" s="26">
        <f>+AH127/($J127+$K127*VLOOKUP('Factores e Hitos'!$B$87,Area_no_techada,HLOOKUP($B127,Inmueble,2,FALSE),FALSE))</f>
        <v>7114.0433553251651</v>
      </c>
      <c r="AZ127" s="26">
        <f>+AI127/($J127+$K127*VLOOKUP('Factores e Hitos'!$B$87,Area_no_techada,HLOOKUP($B127,Inmueble,2,FALSE),FALSE))</f>
        <v>7291.2346842601328</v>
      </c>
      <c r="BA127" s="26">
        <f>+AJ127/($J127+$K127*VLOOKUP('Factores e Hitos'!$B$87,Area_no_techada,HLOOKUP($B127,Inmueble,2,FALSE),FALSE))</f>
        <v>7474.0810556079177</v>
      </c>
      <c r="BB127" s="17" t="str">
        <f>_xlfn.XLOOKUP(C127,Hoja7!J:J,Hoja7!Q:Q,"N/H",0)</f>
        <v>Disponible</v>
      </c>
      <c r="BC127" s="17" t="b">
        <f t="shared" si="29"/>
        <v>1</v>
      </c>
    </row>
    <row r="128" spans="1:55" s="17" customFormat="1">
      <c r="A128" s="17" t="s">
        <v>161</v>
      </c>
      <c r="B128" s="21" t="s">
        <v>2</v>
      </c>
      <c r="C128" s="21" t="s">
        <v>594</v>
      </c>
      <c r="D128" s="21">
        <v>1501</v>
      </c>
      <c r="E128" s="524" t="s">
        <v>24</v>
      </c>
      <c r="F128" s="426" t="s">
        <v>43</v>
      </c>
      <c r="G128" s="21" t="s">
        <v>50</v>
      </c>
      <c r="H128" s="426" t="s">
        <v>52</v>
      </c>
      <c r="I128" s="21">
        <v>15</v>
      </c>
      <c r="J128" s="298">
        <v>66.760000000000005</v>
      </c>
      <c r="K128" s="298">
        <v>35.97</v>
      </c>
      <c r="M128" s="24">
        <f t="shared" si="33"/>
        <v>0</v>
      </c>
      <c r="N128" s="24">
        <f t="shared" si="34"/>
        <v>0.03</v>
      </c>
      <c r="O128" s="24">
        <f t="shared" si="35"/>
        <v>0.02</v>
      </c>
      <c r="P128" s="24">
        <f t="shared" si="36"/>
        <v>0</v>
      </c>
      <c r="Q128" s="24">
        <f t="shared" si="37"/>
        <v>-0.03</v>
      </c>
      <c r="R128" s="25"/>
      <c r="S128" s="24">
        <f t="shared" si="41"/>
        <v>2.5000000000000001E-2</v>
      </c>
      <c r="T128" s="24">
        <f t="shared" si="41"/>
        <v>0.03</v>
      </c>
      <c r="U128" s="24">
        <f t="shared" si="41"/>
        <v>0.03</v>
      </c>
      <c r="V128" s="24">
        <f t="shared" si="41"/>
        <v>2.5000000000000001E-2</v>
      </c>
      <c r="W128" s="24">
        <f t="shared" si="41"/>
        <v>2.5000000000000001E-2</v>
      </c>
      <c r="X128" s="24">
        <f t="shared" si="41"/>
        <v>2.5000000000000001E-2</v>
      </c>
      <c r="Y128" s="24">
        <f t="shared" si="41"/>
        <v>2.5000000000000001E-2</v>
      </c>
      <c r="Z128" s="24">
        <f t="shared" si="41"/>
        <v>2.5000000000000001E-2</v>
      </c>
      <c r="AA128" s="25"/>
      <c r="AB128" s="26">
        <f>MROUND(VLOOKUP('Factores e Hitos'!$B$7,Precio_Base,HLOOKUP($B128,Inmueble,2,FALSE),FALSE)*(1+$M128)*(1+$N128)*(1+$O128)*(1+$P128)*(1+$Q128)*($J128+$K128*VLOOKUP('Factores e Hitos'!$B$87,Area_no_techada,HLOOKUP($B128,Inmueble,2,FALSE),FALSE)),VLOOKUP('Factores e Hitos'!$B$85,Redondear_Multiplo,HLOOKUP($B128,Inmueble,2,FALSE),FALSE))</f>
        <v>505500</v>
      </c>
      <c r="AC128" s="26">
        <f>MROUND(VLOOKUP('Factores e Hitos'!$B$7,Precio_Base,HLOOKUP($B128,Inmueble,2,FALSE),FALSE)*(1+$M128)*(1+$N128)*(1+$O128)*(1+$P128)*(1+$Q128)*($J128+$K128*VLOOKUP('Factores e Hitos'!$B$87,Area_no_techada,HLOOKUP($B128,Inmueble,2,FALSE),FALSE))*(1+$S128),VLOOKUP('Factores e Hitos'!$B$85,Redondear_Multiplo,HLOOKUP($B128,Inmueble,2,FALSE),FALSE))</f>
        <v>518100</v>
      </c>
      <c r="AD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Hitos'!$B$87,Area_no_techada,HLOOKUP($B128,Inmueble,2,FALSE),FALSE))*(1+$S128)*(1+$T128),VLOOKUP('Factores e Hitos'!$B$85,Redondear_Multiplo,HLOOKUP($B128,Inmueble,2,FALSE),FALSE))</f>
        <v>533600</v>
      </c>
      <c r="AE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Hitos'!$B$87,Area_no_techada,HLOOKUP($B128,Inmueble,2,FALSE),FALSE))*(1+$S128)*(1+$T128)*(1+$U128),VLOOKUP('Factores e Hitos'!$B$85,Redondear_Multiplo,HLOOKUP($B128,Inmueble,2,FALSE),FALSE))</f>
        <v>549700</v>
      </c>
      <c r="AF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Hitos'!$B$87,Area_no_techada,HLOOKUP($B128,Inmueble,2,FALSE),FALSE))*(1+$S128)*(1+$T128)*(1+$U128)*(1+$V128),VLOOKUP('Factores e Hitos'!$B$85,Redondear_Multiplo,HLOOKUP($B128,Inmueble,2,FALSE),FALSE))</f>
        <v>563400</v>
      </c>
      <c r="AG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Hitos'!$B$87,Area_no_techada,HLOOKUP($B128,Inmueble,2,FALSE),FALSE))*(1+$S128)*(1+$T128)*(1+$U128)*(1+$V128)*(1+$W128),VLOOKUP('Factores e Hitos'!$B$85,Redondear_Multiplo,HLOOKUP($B128,Inmueble,2,FALSE),FALSE))</f>
        <v>577500</v>
      </c>
      <c r="AH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Hitos'!$B$87,Area_no_techada,HLOOKUP($B128,Inmueble,2,FALSE),FALSE))*(1+$S128)*(1+$T128)*(1+$U128)*(1+$V128)*(1+$W128)*(1+$X128),VLOOKUP('Factores e Hitos'!$B$85,Redondear_Multiplo,HLOOKUP($B128,Inmueble,2,FALSE),FALSE))</f>
        <v>591900</v>
      </c>
      <c r="AI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Hitos'!$B$87,Area_no_techada,HLOOKUP($B128,Inmueble,2,FALSE),FALSE))*(1+$S128)*(1+$T128)*(1+$U128)*(1+$V128)*(1+$W128)*(1+$X128)*(1+$Y128),VLOOKUP('Factores e Hitos'!$B$85,Redondear_Multiplo,HLOOKUP($B128,Inmueble,2,FALSE),FALSE))</f>
        <v>606700</v>
      </c>
      <c r="AJ128" s="26">
        <f>MROUND(VLOOKUP('Factores e Hitos'!$B$7,Precio_Base,HLOOKUP($B128,Inmueble,2,FALSE),FALSE)*(1+$M128)*(1+$N128)*(1+$O128)*(1+$P128)*(1+$Q128)*($J128+$K128*VLOOKUP('Factores e Hitos'!$B$87,Area_no_techada,HLOOKUP($B128,Inmueble,2,FALSE),FALSE))*(1+$S128)*(1+$T128)*(1+$U128)*(1+$V128)*(1+$W128)*(1+$X128)*(1+$Y128)*(1+$Z128),VLOOKUP('Factores e Hitos'!$B$85,Redondear_Multiplo,HLOOKUP($B128,Inmueble,2,FALSE),FALSE))</f>
        <v>621900</v>
      </c>
      <c r="AK128" s="25"/>
      <c r="AL128" s="16" t="str">
        <f t="shared" si="38"/>
        <v>Disponible</v>
      </c>
      <c r="AM128" s="16"/>
      <c r="AN128" s="518"/>
      <c r="AO128" s="25"/>
      <c r="AP128" s="26">
        <f>$AB$128</f>
        <v>505500</v>
      </c>
      <c r="AQ128" s="33">
        <f t="shared" si="39"/>
        <v>6419.0476190476193</v>
      </c>
      <c r="AR128" s="25"/>
      <c r="AS128" s="26">
        <f>+AB128/($J128+$K128*VLOOKUP('Factores e Hitos'!$B$87,Area_no_techada,HLOOKUP($B128,Inmueble,2,FALSE),FALSE))</f>
        <v>6419.1453530828994</v>
      </c>
      <c r="AT128" s="26">
        <f>+AC128/($J128+$K128*VLOOKUP('Factores e Hitos'!$B$87,Area_no_techada,HLOOKUP($B128,Inmueble,2,FALSE),FALSE))</f>
        <v>6579.147789183482</v>
      </c>
      <c r="AU128" s="26">
        <f>+AD128/($J128+$K128*VLOOKUP('Factores e Hitos'!$B$87,Area_no_techada,HLOOKUP($B128,Inmueble,2,FALSE),FALSE))</f>
        <v>6775.9761827992788</v>
      </c>
      <c r="AV128" s="26">
        <f>+AE128/($J128+$K128*VLOOKUP('Factores e Hitos'!$B$87,Area_no_techada,HLOOKUP($B128,Inmueble,2,FALSE),FALSE))</f>
        <v>6980.423740038912</v>
      </c>
      <c r="AW128" s="26">
        <f>+AF128/($J128+$K128*VLOOKUP('Factores e Hitos'!$B$87,Area_no_techada,HLOOKUP($B128,Inmueble,2,FALSE),FALSE))</f>
        <v>7154.3946427831961</v>
      </c>
      <c r="AX128" s="26">
        <f>+AG128/($J128+$K128*VLOOKUP('Factores e Hitos'!$B$87,Area_no_techada,HLOOKUP($B128,Inmueble,2,FALSE),FALSE))</f>
        <v>7333.4449879433723</v>
      </c>
      <c r="AY128" s="26">
        <f>+AH128/($J128+$K128*VLOOKUP('Factores e Hitos'!$B$87,Area_no_techada,HLOOKUP($B128,Inmueble,2,FALSE),FALSE))</f>
        <v>7516.3049149154667</v>
      </c>
      <c r="AZ128" s="26">
        <f>+AI128/($J128+$K128*VLOOKUP('Factores e Hitos'!$B$87,Area_no_techada,HLOOKUP($B128,Inmueble,2,FALSE),FALSE))</f>
        <v>7704.2442843034523</v>
      </c>
      <c r="BA128" s="26">
        <f>+AJ128/($J128+$K128*VLOOKUP('Factores e Hitos'!$B$87,Area_no_techada,HLOOKUP($B128,Inmueble,2,FALSE),FALSE))</f>
        <v>7897.2630961073301</v>
      </c>
      <c r="BB128" s="17" t="str">
        <f>_xlfn.XLOOKUP(C128,Hoja7!J:J,Hoja7!Q:Q,"N/H",0)</f>
        <v>Disponible</v>
      </c>
      <c r="BC128" s="17" t="b">
        <f t="shared" si="29"/>
        <v>1</v>
      </c>
    </row>
    <row r="129" spans="1:55" s="17" customFormat="1">
      <c r="A129" s="17" t="s">
        <v>161</v>
      </c>
      <c r="B129" s="21" t="s">
        <v>2</v>
      </c>
      <c r="C129" s="21" t="s">
        <v>596</v>
      </c>
      <c r="D129" s="21">
        <v>1502</v>
      </c>
      <c r="E129" s="524" t="s">
        <v>25</v>
      </c>
      <c r="F129" s="426" t="s">
        <v>44</v>
      </c>
      <c r="G129" s="21" t="s">
        <v>50</v>
      </c>
      <c r="H129" s="426" t="s">
        <v>52</v>
      </c>
      <c r="I129" s="21">
        <v>15</v>
      </c>
      <c r="J129" s="298">
        <v>80.540000000000006</v>
      </c>
      <c r="K129" s="298">
        <v>26.25</v>
      </c>
      <c r="M129" s="24">
        <f t="shared" si="33"/>
        <v>-0.01</v>
      </c>
      <c r="N129" s="24">
        <f t="shared" si="34"/>
        <v>0.03</v>
      </c>
      <c r="O129" s="24">
        <f t="shared" si="35"/>
        <v>0.02</v>
      </c>
      <c r="P129" s="24">
        <f t="shared" si="36"/>
        <v>0</v>
      </c>
      <c r="Q129" s="24">
        <f t="shared" si="37"/>
        <v>-0.03</v>
      </c>
      <c r="R129" s="25"/>
      <c r="S129" s="24">
        <f t="shared" si="41"/>
        <v>2.5000000000000001E-2</v>
      </c>
      <c r="T129" s="24">
        <f t="shared" si="41"/>
        <v>0.03</v>
      </c>
      <c r="U129" s="24">
        <f t="shared" si="41"/>
        <v>0.03</v>
      </c>
      <c r="V129" s="24">
        <f t="shared" si="41"/>
        <v>2.5000000000000001E-2</v>
      </c>
      <c r="W129" s="24">
        <f t="shared" si="41"/>
        <v>2.5000000000000001E-2</v>
      </c>
      <c r="X129" s="24">
        <f t="shared" si="41"/>
        <v>2.5000000000000001E-2</v>
      </c>
      <c r="Y129" s="24">
        <f t="shared" si="41"/>
        <v>2.5000000000000001E-2</v>
      </c>
      <c r="Z129" s="24">
        <f t="shared" si="41"/>
        <v>2.5000000000000001E-2</v>
      </c>
      <c r="AA129" s="25"/>
      <c r="AB129" s="26">
        <f>MROUND(VLOOKUP('Factores e Hitos'!$B$7,Precio_Base,HLOOKUP($B129,Inmueble,2,FALSE),FALSE)*(1+$M129)*(1+$N129)*(1+$O129)*(1+$P129)*(1+$Q129)*($J129+$K129*VLOOKUP('Factores e Hitos'!$B$87,Area_no_techada,HLOOKUP($B129,Inmueble,2,FALSE),FALSE)),VLOOKUP('Factores e Hitos'!$B$85,Redondear_Multiplo,HLOOKUP($B129,Inmueble,2,FALSE),FALSE))</f>
        <v>567400</v>
      </c>
      <c r="AC129" s="26">
        <f>MROUND(VLOOKUP('Factores e Hitos'!$B$7,Precio_Base,HLOOKUP($B129,Inmueble,2,FALSE),FALSE)*(1+$M129)*(1+$N129)*(1+$O129)*(1+$P129)*(1+$Q129)*($J129+$K129*VLOOKUP('Factores e Hitos'!$B$87,Area_no_techada,HLOOKUP($B129,Inmueble,2,FALSE),FALSE))*(1+$S129),VLOOKUP('Factores e Hitos'!$B$85,Redondear_Multiplo,HLOOKUP($B129,Inmueble,2,FALSE),FALSE))</f>
        <v>581600</v>
      </c>
      <c r="AD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Hitos'!$B$87,Area_no_techada,HLOOKUP($B129,Inmueble,2,FALSE),FALSE))*(1+$S129)*(1+$T129),VLOOKUP('Factores e Hitos'!$B$85,Redondear_Multiplo,HLOOKUP($B129,Inmueble,2,FALSE),FALSE))</f>
        <v>599000</v>
      </c>
      <c r="AE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Hitos'!$B$87,Area_no_techada,HLOOKUP($B129,Inmueble,2,FALSE),FALSE))*(1+$S129)*(1+$T129)*(1+$U129),VLOOKUP('Factores e Hitos'!$B$85,Redondear_Multiplo,HLOOKUP($B129,Inmueble,2,FALSE),FALSE))</f>
        <v>617000</v>
      </c>
      <c r="AF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Hitos'!$B$87,Area_no_techada,HLOOKUP($B129,Inmueble,2,FALSE),FALSE))*(1+$S129)*(1+$T129)*(1+$U129)*(1+$V129),VLOOKUP('Factores e Hitos'!$B$85,Redondear_Multiplo,HLOOKUP($B129,Inmueble,2,FALSE),FALSE))</f>
        <v>632400</v>
      </c>
      <c r="AG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Hitos'!$B$87,Area_no_techada,HLOOKUP($B129,Inmueble,2,FALSE),FALSE))*(1+$S129)*(1+$T129)*(1+$U129)*(1+$V129)*(1+$W129),VLOOKUP('Factores e Hitos'!$B$85,Redondear_Multiplo,HLOOKUP($B129,Inmueble,2,FALSE),FALSE))</f>
        <v>648200</v>
      </c>
      <c r="AH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Hitos'!$B$87,Area_no_techada,HLOOKUP($B129,Inmueble,2,FALSE),FALSE))*(1+$S129)*(1+$T129)*(1+$U129)*(1+$V129)*(1+$W129)*(1+$X129),VLOOKUP('Factores e Hitos'!$B$85,Redondear_Multiplo,HLOOKUP($B129,Inmueble,2,FALSE),FALSE))</f>
        <v>664400</v>
      </c>
      <c r="AI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Hitos'!$B$87,Area_no_techada,HLOOKUP($B129,Inmueble,2,FALSE),FALSE))*(1+$S129)*(1+$T129)*(1+$U129)*(1+$V129)*(1+$W129)*(1+$X129)*(1+$Y129),VLOOKUP('Factores e Hitos'!$B$85,Redondear_Multiplo,HLOOKUP($B129,Inmueble,2,FALSE),FALSE))</f>
        <v>681000</v>
      </c>
      <c r="AJ129" s="26">
        <f>MROUND(VLOOKUP('Factores e Hitos'!$B$7,Precio_Base,HLOOKUP($B129,Inmueble,2,FALSE),FALSE)*(1+$M129)*(1+$N129)*(1+$O129)*(1+$P129)*(1+$Q129)*($J129+$K129*VLOOKUP('Factores e Hitos'!$B$87,Area_no_techada,HLOOKUP($B129,Inmueble,2,FALSE),FALSE))*(1+$S129)*(1+$T129)*(1+$U129)*(1+$V129)*(1+$W129)*(1+$X129)*(1+$Y129)*(1+$Z129),VLOOKUP('Factores e Hitos'!$B$85,Redondear_Multiplo,HLOOKUP($B129,Inmueble,2,FALSE),FALSE))</f>
        <v>698100</v>
      </c>
      <c r="AK129" s="25"/>
      <c r="AL129" s="566" t="str">
        <f t="shared" si="38"/>
        <v>Vendido</v>
      </c>
      <c r="AM129" s="566" t="s">
        <v>631</v>
      </c>
      <c r="AN129" s="567">
        <v>570000</v>
      </c>
      <c r="AO129" s="25" t="s">
        <v>637</v>
      </c>
      <c r="AP129" s="26">
        <f>$AN$129</f>
        <v>570000</v>
      </c>
      <c r="AQ129" s="33">
        <f t="shared" si="39"/>
        <v>6383.6935827080297</v>
      </c>
      <c r="AR129" s="25"/>
      <c r="AS129" s="26">
        <f>+AB129/($J129+$K129*VLOOKUP('Factores e Hitos'!$B$87,Area_no_techada,HLOOKUP($B129,Inmueble,2,FALSE),FALSE))</f>
        <v>6354.63725285694</v>
      </c>
      <c r="AT129" s="26">
        <f>+AC129/($J129+$K129*VLOOKUP('Factores e Hitos'!$B$87,Area_no_techada,HLOOKUP($B129,Inmueble,2,FALSE),FALSE))</f>
        <v>6513.6711777610089</v>
      </c>
      <c r="AU129" s="26">
        <f>+AD129/($J129+$K129*VLOOKUP('Factores e Hitos'!$B$87,Area_no_techada,HLOOKUP($B129,Inmueble,2,FALSE),FALSE))</f>
        <v>6708.5437336293744</v>
      </c>
      <c r="AV129" s="26">
        <f>+AE129/($J129+$K129*VLOOKUP('Factores e Hitos'!$B$87,Area_no_techada,HLOOKUP($B129,Inmueble,2,FALSE),FALSE))</f>
        <v>6910.1360328035462</v>
      </c>
      <c r="AW129" s="26">
        <f>+AF129/($J129+$K129*VLOOKUP('Factores e Hitos'!$B$87,Area_no_techada,HLOOKUP($B129,Inmueble,2,FALSE),FALSE))</f>
        <v>7082.609444319226</v>
      </c>
      <c r="AX129" s="26">
        <f>+AG129/($J129+$K129*VLOOKUP('Factores e Hitos'!$B$87,Area_no_techada,HLOOKUP($B129,Inmueble,2,FALSE),FALSE))</f>
        <v>7259.5626847054436</v>
      </c>
      <c r="AY129" s="26">
        <f>+AH129/($J129+$K129*VLOOKUP('Factores e Hitos'!$B$87,Area_no_techada,HLOOKUP($B129,Inmueble,2,FALSE),FALSE))</f>
        <v>7440.9957539621973</v>
      </c>
      <c r="AZ129" s="26">
        <f>+AI129/($J129+$K129*VLOOKUP('Factores e Hitos'!$B$87,Area_no_techada,HLOOKUP($B129,Inmueble,2,FALSE),FALSE))</f>
        <v>7626.9086520894889</v>
      </c>
      <c r="BA129" s="26">
        <f>+AJ129/($J129+$K129*VLOOKUP('Factores e Hitos'!$B$87,Area_no_techada,HLOOKUP($B129,Inmueble,2,FALSE),FALSE))</f>
        <v>7818.4213363049521</v>
      </c>
      <c r="BB129" s="17" t="str">
        <f>_xlfn.XLOOKUP(C129,Hoja7!J:J,Hoja7!Q:Q,"N/H",0)</f>
        <v>Disponible</v>
      </c>
      <c r="BC129" s="17" t="b">
        <f t="shared" si="29"/>
        <v>0</v>
      </c>
    </row>
    <row r="130" spans="1:55" s="17" customFormat="1">
      <c r="A130" s="17" t="s">
        <v>161</v>
      </c>
      <c r="B130" s="21" t="s">
        <v>2</v>
      </c>
      <c r="C130" s="21" t="s">
        <v>597</v>
      </c>
      <c r="D130" s="21">
        <v>1503</v>
      </c>
      <c r="E130" s="524" t="s">
        <v>25</v>
      </c>
      <c r="F130" s="426" t="s">
        <v>45</v>
      </c>
      <c r="G130" s="21" t="s">
        <v>50</v>
      </c>
      <c r="H130" s="426" t="s">
        <v>52</v>
      </c>
      <c r="I130" s="21">
        <v>15</v>
      </c>
      <c r="J130" s="298">
        <v>83.17</v>
      </c>
      <c r="K130" s="298">
        <v>16.2</v>
      </c>
      <c r="M130" s="24">
        <f t="shared" si="33"/>
        <v>-0.01</v>
      </c>
      <c r="N130" s="24">
        <f t="shared" si="34"/>
        <v>0.03</v>
      </c>
      <c r="O130" s="24">
        <f t="shared" si="35"/>
        <v>0.02</v>
      </c>
      <c r="P130" s="24">
        <f t="shared" si="36"/>
        <v>0</v>
      </c>
      <c r="Q130" s="24">
        <f t="shared" si="37"/>
        <v>-0.03</v>
      </c>
      <c r="R130" s="25"/>
      <c r="S130" s="24">
        <f t="shared" si="41"/>
        <v>2.5000000000000001E-2</v>
      </c>
      <c r="T130" s="24">
        <f t="shared" si="41"/>
        <v>0.03</v>
      </c>
      <c r="U130" s="24">
        <f t="shared" si="41"/>
        <v>0.03</v>
      </c>
      <c r="V130" s="24">
        <f t="shared" si="41"/>
        <v>2.5000000000000001E-2</v>
      </c>
      <c r="W130" s="24">
        <f t="shared" si="41"/>
        <v>2.5000000000000001E-2</v>
      </c>
      <c r="X130" s="24">
        <f t="shared" si="41"/>
        <v>2.5000000000000001E-2</v>
      </c>
      <c r="Y130" s="24">
        <f t="shared" si="41"/>
        <v>2.5000000000000001E-2</v>
      </c>
      <c r="Z130" s="24">
        <f t="shared" si="41"/>
        <v>2.5000000000000001E-2</v>
      </c>
      <c r="AA130" s="25"/>
      <c r="AB130" s="26">
        <f>MROUND(VLOOKUP('Factores e Hitos'!$B$7,Precio_Base,HLOOKUP($B130,Inmueble,2,FALSE),FALSE)*(1+$M130)*(1+$N130)*(1+$O130)*(1+$P130)*(1+$Q130)*($J130+$K130*VLOOKUP('Factores e Hitos'!$B$87,Area_no_techada,HLOOKUP($B130,Inmueble,2,FALSE),FALSE)),VLOOKUP('Factores e Hitos'!$B$85,Redondear_Multiplo,HLOOKUP($B130,Inmueble,2,FALSE),FALSE))</f>
        <v>562800</v>
      </c>
      <c r="AC130" s="26">
        <f>MROUND(VLOOKUP('Factores e Hitos'!$B$7,Precio_Base,HLOOKUP($B130,Inmueble,2,FALSE),FALSE)*(1+$M130)*(1+$N130)*(1+$O130)*(1+$P130)*(1+$Q130)*($J130+$K130*VLOOKUP('Factores e Hitos'!$B$87,Area_no_techada,HLOOKUP($B130,Inmueble,2,FALSE),FALSE))*(1+$S130),VLOOKUP('Factores e Hitos'!$B$85,Redondear_Multiplo,HLOOKUP($B130,Inmueble,2,FALSE),FALSE))</f>
        <v>576900</v>
      </c>
      <c r="AD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Hitos'!$B$87,Area_no_techada,HLOOKUP($B130,Inmueble,2,FALSE),FALSE))*(1+$S130)*(1+$T130),VLOOKUP('Factores e Hitos'!$B$85,Redondear_Multiplo,HLOOKUP($B130,Inmueble,2,FALSE),FALSE))</f>
        <v>594200</v>
      </c>
      <c r="AE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Hitos'!$B$87,Area_no_techada,HLOOKUP($B130,Inmueble,2,FALSE),FALSE))*(1+$S130)*(1+$T130)*(1+$U130),VLOOKUP('Factores e Hitos'!$B$85,Redondear_Multiplo,HLOOKUP($B130,Inmueble,2,FALSE),FALSE))</f>
        <v>612000</v>
      </c>
      <c r="AF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Hitos'!$B$87,Area_no_techada,HLOOKUP($B130,Inmueble,2,FALSE),FALSE))*(1+$S130)*(1+$T130)*(1+$U130)*(1+$V130),VLOOKUP('Factores e Hitos'!$B$85,Redondear_Multiplo,HLOOKUP($B130,Inmueble,2,FALSE),FALSE))</f>
        <v>627300</v>
      </c>
      <c r="AG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Hitos'!$B$87,Area_no_techada,HLOOKUP($B130,Inmueble,2,FALSE),FALSE))*(1+$S130)*(1+$T130)*(1+$U130)*(1+$V130)*(1+$W130),VLOOKUP('Factores e Hitos'!$B$85,Redondear_Multiplo,HLOOKUP($B130,Inmueble,2,FALSE),FALSE))</f>
        <v>643000</v>
      </c>
      <c r="AH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Hitos'!$B$87,Area_no_techada,HLOOKUP($B130,Inmueble,2,FALSE),FALSE))*(1+$S130)*(1+$T130)*(1+$U130)*(1+$V130)*(1+$W130)*(1+$X130),VLOOKUP('Factores e Hitos'!$B$85,Redondear_Multiplo,HLOOKUP($B130,Inmueble,2,FALSE),FALSE))</f>
        <v>659100</v>
      </c>
      <c r="AI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Hitos'!$B$87,Area_no_techada,HLOOKUP($B130,Inmueble,2,FALSE),FALSE))*(1+$S130)*(1+$T130)*(1+$U130)*(1+$V130)*(1+$W130)*(1+$X130)*(1+$Y130),VLOOKUP('Factores e Hitos'!$B$85,Redondear_Multiplo,HLOOKUP($B130,Inmueble,2,FALSE),FALSE))</f>
        <v>675600</v>
      </c>
      <c r="AJ130" s="26">
        <f>MROUND(VLOOKUP('Factores e Hitos'!$B$7,Precio_Base,HLOOKUP($B130,Inmueble,2,FALSE),FALSE)*(1+$M130)*(1+$N130)*(1+$O130)*(1+$P130)*(1+$Q130)*($J130+$K130*VLOOKUP('Factores e Hitos'!$B$87,Area_no_techada,HLOOKUP($B130,Inmueble,2,FALSE),FALSE))*(1+$S130)*(1+$T130)*(1+$U130)*(1+$V130)*(1+$W130)*(1+$X130)*(1+$Y130)*(1+$Z130),VLOOKUP('Factores e Hitos'!$B$85,Redondear_Multiplo,HLOOKUP($B130,Inmueble,2,FALSE),FALSE))</f>
        <v>692400</v>
      </c>
      <c r="AK130" s="25"/>
      <c r="AL130" s="566" t="str">
        <f t="shared" si="38"/>
        <v>Vendido</v>
      </c>
      <c r="AM130" s="566" t="s">
        <v>632</v>
      </c>
      <c r="AN130" s="567">
        <v>565800</v>
      </c>
      <c r="AO130" s="25" t="s">
        <v>637</v>
      </c>
      <c r="AP130" s="26">
        <f>$AN$130</f>
        <v>565800</v>
      </c>
      <c r="AQ130" s="33">
        <f t="shared" si="39"/>
        <v>6388.1675510895329</v>
      </c>
      <c r="AR130" s="25"/>
      <c r="AS130" s="26">
        <f>+AB130/($J130+$K130*VLOOKUP('Factores e Hitos'!$B$87,Area_no_techada,HLOOKUP($B130,Inmueble,2,FALSE),FALSE))</f>
        <v>6354.334778602014</v>
      </c>
      <c r="AT130" s="26">
        <f>+AC130/($J130+$K130*VLOOKUP('Factores e Hitos'!$B$87,Area_no_techada,HLOOKUP($B130,Inmueble,2,FALSE),FALSE))</f>
        <v>6513.5318652727474</v>
      </c>
      <c r="AU130" s="26">
        <f>+AD130/($J130+$K130*VLOOKUP('Factores e Hitos'!$B$87,Area_no_techada,HLOOKUP($B130,Inmueble,2,FALSE),FALSE))</f>
        <v>6708.8587872162698</v>
      </c>
      <c r="AV130" s="26">
        <f>+AE130/($J130+$K130*VLOOKUP('Factores e Hitos'!$B$87,Area_no_techada,HLOOKUP($B130,Inmueble,2,FALSE),FALSE))</f>
        <v>6909.8309959211665</v>
      </c>
      <c r="AW130" s="26">
        <f>+AF130/($J130+$K130*VLOOKUP('Factores e Hitos'!$B$87,Area_no_techada,HLOOKUP($B130,Inmueble,2,FALSE),FALSE))</f>
        <v>7082.5767708191961</v>
      </c>
      <c r="AX130" s="26">
        <f>+AG130/($J130+$K130*VLOOKUP('Factores e Hitos'!$B$87,Area_no_techada,HLOOKUP($B130,Inmueble,2,FALSE),FALSE))</f>
        <v>7259.8387751263244</v>
      </c>
      <c r="AY130" s="26">
        <f>+AH130/($J130+$K130*VLOOKUP('Factores e Hitos'!$B$87,Area_no_techada,HLOOKUP($B130,Inmueble,2,FALSE),FALSE))</f>
        <v>7441.6170088425506</v>
      </c>
      <c r="AZ130" s="26">
        <f>+AI130/($J130+$K130*VLOOKUP('Factores e Hitos'!$B$87,Area_no_techada,HLOOKUP($B130,Inmueble,2,FALSE),FALSE))</f>
        <v>7627.9114719678764</v>
      </c>
      <c r="BA130" s="26">
        <f>+AJ130/($J130+$K130*VLOOKUP('Factores e Hitos'!$B$87,Area_no_techada,HLOOKUP($B130,Inmueble,2,FALSE),FALSE))</f>
        <v>7817.5931071500263</v>
      </c>
      <c r="BB130" s="17" t="str">
        <f>_xlfn.XLOOKUP(C130,Hoja7!J:J,Hoja7!Q:Q,"N/H",0)</f>
        <v>Disponible</v>
      </c>
      <c r="BC130" s="17" t="b">
        <f t="shared" si="29"/>
        <v>0</v>
      </c>
    </row>
    <row r="131" spans="1:55" s="17" customFormat="1">
      <c r="A131" s="17" t="s">
        <v>161</v>
      </c>
      <c r="B131" s="21" t="s">
        <v>2</v>
      </c>
      <c r="C131" s="21" t="s">
        <v>598</v>
      </c>
      <c r="D131" s="21">
        <v>1504</v>
      </c>
      <c r="E131" s="524" t="s">
        <v>24</v>
      </c>
      <c r="F131" s="426" t="s">
        <v>30</v>
      </c>
      <c r="G131" s="21" t="s">
        <v>49</v>
      </c>
      <c r="H131" s="426" t="s">
        <v>52</v>
      </c>
      <c r="I131" s="21">
        <v>15</v>
      </c>
      <c r="J131" s="298">
        <v>60.03</v>
      </c>
      <c r="K131" s="298"/>
      <c r="M131" s="24">
        <f t="shared" si="33"/>
        <v>0</v>
      </c>
      <c r="N131" s="24">
        <f t="shared" si="34"/>
        <v>-0.02</v>
      </c>
      <c r="O131" s="24">
        <f t="shared" si="35"/>
        <v>0</v>
      </c>
      <c r="P131" s="24">
        <f t="shared" si="36"/>
        <v>0</v>
      </c>
      <c r="Q131" s="24">
        <f t="shared" si="37"/>
        <v>-0.03</v>
      </c>
      <c r="R131" s="25"/>
      <c r="S131" s="24">
        <f t="shared" si="41"/>
        <v>2.5000000000000001E-2</v>
      </c>
      <c r="T131" s="24">
        <f t="shared" si="41"/>
        <v>0.03</v>
      </c>
      <c r="U131" s="24">
        <f t="shared" si="41"/>
        <v>0.03</v>
      </c>
      <c r="V131" s="24">
        <f t="shared" si="41"/>
        <v>2.5000000000000001E-2</v>
      </c>
      <c r="W131" s="24">
        <f t="shared" si="41"/>
        <v>2.5000000000000001E-2</v>
      </c>
      <c r="X131" s="24">
        <f t="shared" si="41"/>
        <v>2.5000000000000001E-2</v>
      </c>
      <c r="Y131" s="24">
        <f t="shared" si="41"/>
        <v>2.5000000000000001E-2</v>
      </c>
      <c r="Z131" s="24">
        <f t="shared" si="41"/>
        <v>2.5000000000000001E-2</v>
      </c>
      <c r="AA131" s="25"/>
      <c r="AB131" s="26">
        <f>MROUND(VLOOKUP('Factores e Hitos'!$B$7,Precio_Base,HLOOKUP($B131,Inmueble,2,FALSE),FALSE)*(1+$M131)*(1+$N131)*(1+$O131)*(1+$P131)*(1+$Q131)*($J131+$K131*VLOOKUP('Factores e Hitos'!$B$87,Area_no_techada,HLOOKUP($B131,Inmueble,2,FALSE),FALSE)),VLOOKUP('Factores e Hitos'!$B$85,Redondear_Multiplo,HLOOKUP($B131,Inmueble,2,FALSE),FALSE))</f>
        <v>359400</v>
      </c>
      <c r="AC131" s="26">
        <f>MROUND(VLOOKUP('Factores e Hitos'!$B$7,Precio_Base,HLOOKUP($B131,Inmueble,2,FALSE),FALSE)*(1+$M131)*(1+$N131)*(1+$O131)*(1+$P131)*(1+$Q131)*($J131+$K131*VLOOKUP('Factores e Hitos'!$B$87,Area_no_techada,HLOOKUP($B131,Inmueble,2,FALSE),FALSE))*(1+$S131),VLOOKUP('Factores e Hitos'!$B$85,Redondear_Multiplo,HLOOKUP($B131,Inmueble,2,FALSE),FALSE))</f>
        <v>368400</v>
      </c>
      <c r="AD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Hitos'!$B$87,Area_no_techada,HLOOKUP($B131,Inmueble,2,FALSE),FALSE))*(1+$S131)*(1+$T131),VLOOKUP('Factores e Hitos'!$B$85,Redondear_Multiplo,HLOOKUP($B131,Inmueble,2,FALSE),FALSE))</f>
        <v>379500</v>
      </c>
      <c r="AE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Hitos'!$B$87,Area_no_techada,HLOOKUP($B131,Inmueble,2,FALSE),FALSE))*(1+$S131)*(1+$T131)*(1+$U131),VLOOKUP('Factores e Hitos'!$B$85,Redondear_Multiplo,HLOOKUP($B131,Inmueble,2,FALSE),FALSE))</f>
        <v>390800</v>
      </c>
      <c r="AF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Hitos'!$B$87,Area_no_techada,HLOOKUP($B131,Inmueble,2,FALSE),FALSE))*(1+$S131)*(1+$T131)*(1+$U131)*(1+$V131),VLOOKUP('Factores e Hitos'!$B$85,Redondear_Multiplo,HLOOKUP($B131,Inmueble,2,FALSE),FALSE))</f>
        <v>400600</v>
      </c>
      <c r="AG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Hitos'!$B$87,Area_no_techada,HLOOKUP($B131,Inmueble,2,FALSE),FALSE))*(1+$S131)*(1+$T131)*(1+$U131)*(1+$V131)*(1+$W131),VLOOKUP('Factores e Hitos'!$B$85,Redondear_Multiplo,HLOOKUP($B131,Inmueble,2,FALSE),FALSE))</f>
        <v>410600</v>
      </c>
      <c r="AH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Hitos'!$B$87,Area_no_techada,HLOOKUP($B131,Inmueble,2,FALSE),FALSE))*(1+$S131)*(1+$T131)*(1+$U131)*(1+$V131)*(1+$W131)*(1+$X131),VLOOKUP('Factores e Hitos'!$B$85,Redondear_Multiplo,HLOOKUP($B131,Inmueble,2,FALSE),FALSE))</f>
        <v>420900</v>
      </c>
      <c r="AI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Hitos'!$B$87,Area_no_techada,HLOOKUP($B131,Inmueble,2,FALSE),FALSE))*(1+$S131)*(1+$T131)*(1+$U131)*(1+$V131)*(1+$W131)*(1+$X131)*(1+$Y131),VLOOKUP('Factores e Hitos'!$B$85,Redondear_Multiplo,HLOOKUP($B131,Inmueble,2,FALSE),FALSE))</f>
        <v>431400</v>
      </c>
      <c r="AJ131" s="26">
        <f>MROUND(VLOOKUP('Factores e Hitos'!$B$7,Precio_Base,HLOOKUP($B131,Inmueble,2,FALSE),FALSE)*(1+$M131)*(1+$N131)*(1+$O131)*(1+$P131)*(1+$Q131)*($J131+$K131*VLOOKUP('Factores e Hitos'!$B$87,Area_no_techada,HLOOKUP($B131,Inmueble,2,FALSE),FALSE))*(1+$S131)*(1+$T131)*(1+$U131)*(1+$V131)*(1+$W131)*(1+$X131)*(1+$Y131)*(1+$Z131),VLOOKUP('Factores e Hitos'!$B$85,Redondear_Multiplo,HLOOKUP($B131,Inmueble,2,FALSE),FALSE))</f>
        <v>442200</v>
      </c>
      <c r="AK131" s="25"/>
      <c r="AL131" s="16" t="str">
        <f t="shared" si="38"/>
        <v>Disponible</v>
      </c>
      <c r="AM131" s="16"/>
      <c r="AN131" s="518"/>
      <c r="AO131" s="25"/>
      <c r="AP131" s="26">
        <f>$AB$131</f>
        <v>359400</v>
      </c>
      <c r="AQ131" s="33">
        <f t="shared" si="39"/>
        <v>5987.0064967516237</v>
      </c>
      <c r="AR131" s="25"/>
      <c r="AS131" s="26">
        <f>+AB131/($J131+$K131*VLOOKUP('Factores e Hitos'!$B$87,Area_no_techada,HLOOKUP($B131,Inmueble,2,FALSE),FALSE))</f>
        <v>5987.0064967516237</v>
      </c>
      <c r="AT131" s="26">
        <f>+AC131/($J131+$K131*VLOOKUP('Factores e Hitos'!$B$87,Area_no_techada,HLOOKUP($B131,Inmueble,2,FALSE),FALSE))</f>
        <v>6136.9315342328837</v>
      </c>
      <c r="AU131" s="26">
        <f>+AD131/($J131+$K131*VLOOKUP('Factores e Hitos'!$B$87,Area_no_techada,HLOOKUP($B131,Inmueble,2,FALSE),FALSE))</f>
        <v>6321.8390804597702</v>
      </c>
      <c r="AV131" s="26">
        <f>+AE131/($J131+$K131*VLOOKUP('Factores e Hitos'!$B$87,Area_no_techada,HLOOKUP($B131,Inmueble,2,FALSE),FALSE))</f>
        <v>6510.0782941862399</v>
      </c>
      <c r="AW131" s="26">
        <f>+AF131/($J131+$K131*VLOOKUP('Factores e Hitos'!$B$87,Area_no_techada,HLOOKUP($B131,Inmueble,2,FALSE),FALSE))</f>
        <v>6673.3300016658341</v>
      </c>
      <c r="AX131" s="26">
        <f>+AG131/($J131+$K131*VLOOKUP('Factores e Hitos'!$B$87,Area_no_techada,HLOOKUP($B131,Inmueble,2,FALSE),FALSE))</f>
        <v>6839.9133766450104</v>
      </c>
      <c r="AY131" s="26">
        <f>+AH131/($J131+$K131*VLOOKUP('Factores e Hitos'!$B$87,Area_no_techada,HLOOKUP($B131,Inmueble,2,FALSE),FALSE))</f>
        <v>7011.4942528735628</v>
      </c>
      <c r="AZ131" s="26">
        <f>+AI131/($J131+$K131*VLOOKUP('Factores e Hitos'!$B$87,Area_no_techada,HLOOKUP($B131,Inmueble,2,FALSE),FALSE))</f>
        <v>7186.4067966016992</v>
      </c>
      <c r="BA131" s="26">
        <f>+AJ131/($J131+$K131*VLOOKUP('Factores e Hitos'!$B$87,Area_no_techada,HLOOKUP($B131,Inmueble,2,FALSE),FALSE))</f>
        <v>7366.3168415792106</v>
      </c>
      <c r="BB131" s="17" t="str">
        <f>_xlfn.XLOOKUP(C131,Hoja7!J:J,Hoja7!Q:Q,"N/H",0)</f>
        <v>Disponible</v>
      </c>
      <c r="BC131" s="17" t="b">
        <f t="shared" si="29"/>
        <v>1</v>
      </c>
    </row>
    <row r="132" spans="1:55" s="17" customFormat="1">
      <c r="A132" s="17" t="s">
        <v>161</v>
      </c>
      <c r="B132" s="21" t="s">
        <v>2</v>
      </c>
      <c r="C132" s="21" t="s">
        <v>599</v>
      </c>
      <c r="D132" s="21">
        <v>1505</v>
      </c>
      <c r="E132" s="524" t="s">
        <v>25</v>
      </c>
      <c r="F132" s="426" t="s">
        <v>31</v>
      </c>
      <c r="G132" s="21" t="s">
        <v>49</v>
      </c>
      <c r="H132" s="426" t="s">
        <v>53</v>
      </c>
      <c r="I132" s="21">
        <v>15</v>
      </c>
      <c r="J132" s="298">
        <v>69.319999999999993</v>
      </c>
      <c r="K132" s="298"/>
      <c r="M132" s="24">
        <f t="shared" si="33"/>
        <v>-0.01</v>
      </c>
      <c r="N132" s="24">
        <f t="shared" si="34"/>
        <v>0.02</v>
      </c>
      <c r="O132" s="24">
        <f t="shared" si="35"/>
        <v>0</v>
      </c>
      <c r="P132" s="24">
        <f t="shared" si="36"/>
        <v>0.02</v>
      </c>
      <c r="Q132" s="24">
        <f t="shared" si="37"/>
        <v>-0.03</v>
      </c>
      <c r="R132" s="25"/>
      <c r="S132" s="24">
        <f t="shared" ref="S132:Z136" si="42">+VLOOKUP(S$5,Hitos,HLOOKUP($B132,Inmueble,2,FALSE),FALSE)</f>
        <v>2.5000000000000001E-2</v>
      </c>
      <c r="T132" s="24">
        <f t="shared" si="42"/>
        <v>0.03</v>
      </c>
      <c r="U132" s="24">
        <f t="shared" si="42"/>
        <v>0.03</v>
      </c>
      <c r="V132" s="24">
        <f t="shared" si="42"/>
        <v>2.5000000000000001E-2</v>
      </c>
      <c r="W132" s="24">
        <f t="shared" si="42"/>
        <v>2.5000000000000001E-2</v>
      </c>
      <c r="X132" s="24">
        <f t="shared" si="42"/>
        <v>2.5000000000000001E-2</v>
      </c>
      <c r="Y132" s="24">
        <f t="shared" si="42"/>
        <v>2.5000000000000001E-2</v>
      </c>
      <c r="Z132" s="24">
        <f t="shared" si="42"/>
        <v>2.5000000000000001E-2</v>
      </c>
      <c r="AA132" s="25"/>
      <c r="AB132" s="26">
        <f>MROUND(VLOOKUP('Factores e Hitos'!$B$7,Precio_Base,HLOOKUP($B132,Inmueble,2,FALSE),FALSE)*(1+$M132)*(1+$N132)*(1+$O132)*(1+$P132)*(1+$Q132)*($J132+$K132*VLOOKUP('Factores e Hitos'!$B$87,Area_no_techada,HLOOKUP($B132,Inmueble,2,FALSE),FALSE)),VLOOKUP('Factores e Hitos'!$B$85,Redondear_Multiplo,HLOOKUP($B132,Inmueble,2,FALSE),FALSE))</f>
        <v>436200</v>
      </c>
      <c r="AC132" s="26">
        <f>MROUND(VLOOKUP('Factores e Hitos'!$B$7,Precio_Base,HLOOKUP($B132,Inmueble,2,FALSE),FALSE)*(1+$M132)*(1+$N132)*(1+$O132)*(1+$P132)*(1+$Q132)*($J132+$K132*VLOOKUP('Factores e Hitos'!$B$87,Area_no_techada,HLOOKUP($B132,Inmueble,2,FALSE),FALSE))*(1+$S132),VLOOKUP('Factores e Hitos'!$B$85,Redondear_Multiplo,HLOOKUP($B132,Inmueble,2,FALSE),FALSE))</f>
        <v>447100</v>
      </c>
      <c r="AD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Hitos'!$B$87,Area_no_techada,HLOOKUP($B132,Inmueble,2,FALSE),FALSE))*(1+$S132)*(1+$T132),VLOOKUP('Factores e Hitos'!$B$85,Redondear_Multiplo,HLOOKUP($B132,Inmueble,2,FALSE),FALSE))</f>
        <v>460500</v>
      </c>
      <c r="AE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Hitos'!$B$87,Area_no_techada,HLOOKUP($B132,Inmueble,2,FALSE),FALSE))*(1+$S132)*(1+$T132)*(1+$U132),VLOOKUP('Factores e Hitos'!$B$85,Redondear_Multiplo,HLOOKUP($B132,Inmueble,2,FALSE),FALSE))</f>
        <v>474400</v>
      </c>
      <c r="AF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Hitos'!$B$87,Area_no_techada,HLOOKUP($B132,Inmueble,2,FALSE),FALSE))*(1+$S132)*(1+$T132)*(1+$U132)*(1+$V132),VLOOKUP('Factores e Hitos'!$B$85,Redondear_Multiplo,HLOOKUP($B132,Inmueble,2,FALSE),FALSE))</f>
        <v>486200</v>
      </c>
      <c r="AG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Hitos'!$B$87,Area_no_techada,HLOOKUP($B132,Inmueble,2,FALSE),FALSE))*(1+$S132)*(1+$T132)*(1+$U132)*(1+$V132)*(1+$W132),VLOOKUP('Factores e Hitos'!$B$85,Redondear_Multiplo,HLOOKUP($B132,Inmueble,2,FALSE),FALSE))</f>
        <v>498400</v>
      </c>
      <c r="AH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Hitos'!$B$87,Area_no_techada,HLOOKUP($B132,Inmueble,2,FALSE),FALSE))*(1+$S132)*(1+$T132)*(1+$U132)*(1+$V132)*(1+$W132)*(1+$X132),VLOOKUP('Factores e Hitos'!$B$85,Redondear_Multiplo,HLOOKUP($B132,Inmueble,2,FALSE),FALSE))</f>
        <v>510800</v>
      </c>
      <c r="AI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Hitos'!$B$87,Area_no_techada,HLOOKUP($B132,Inmueble,2,FALSE),FALSE))*(1+$S132)*(1+$T132)*(1+$U132)*(1+$V132)*(1+$W132)*(1+$X132)*(1+$Y132),VLOOKUP('Factores e Hitos'!$B$85,Redondear_Multiplo,HLOOKUP($B132,Inmueble,2,FALSE),FALSE))</f>
        <v>523600</v>
      </c>
      <c r="AJ132" s="26">
        <f>MROUND(VLOOKUP('Factores e Hitos'!$B$7,Precio_Base,HLOOKUP($B132,Inmueble,2,FALSE),FALSE)*(1+$M132)*(1+$N132)*(1+$O132)*(1+$P132)*(1+$Q132)*($J132+$K132*VLOOKUP('Factores e Hitos'!$B$87,Area_no_techada,HLOOKUP($B132,Inmueble,2,FALSE),FALSE))*(1+$S132)*(1+$T132)*(1+$U132)*(1+$V132)*(1+$W132)*(1+$X132)*(1+$Y132)*(1+$Z132),VLOOKUP('Factores e Hitos'!$B$85,Redondear_Multiplo,HLOOKUP($B132,Inmueble,2,FALSE),FALSE))</f>
        <v>536700</v>
      </c>
      <c r="AK132" s="25"/>
      <c r="AL132" s="16" t="str">
        <f t="shared" si="38"/>
        <v>Disponible</v>
      </c>
      <c r="AM132" s="16"/>
      <c r="AN132" s="518"/>
      <c r="AO132" s="25"/>
      <c r="AP132" s="26">
        <f>$AB$132</f>
        <v>436200</v>
      </c>
      <c r="AQ132" s="33">
        <f t="shared" si="39"/>
        <v>6292.5562608193886</v>
      </c>
      <c r="AR132" s="25"/>
      <c r="AS132" s="26">
        <f>+AB132/($J132+$K132*VLOOKUP('Factores e Hitos'!$B$87,Area_no_techada,HLOOKUP($B132,Inmueble,2,FALSE),FALSE))</f>
        <v>6292.5562608193886</v>
      </c>
      <c r="AT132" s="26">
        <f>+AC132/($J132+$K132*VLOOKUP('Factores e Hitos'!$B$87,Area_no_techada,HLOOKUP($B132,Inmueble,2,FALSE),FALSE))</f>
        <v>6449.7980380842473</v>
      </c>
      <c r="AU132" s="26">
        <f>+AD132/($J132+$K132*VLOOKUP('Factores e Hitos'!$B$87,Area_no_techada,HLOOKUP($B132,Inmueble,2,FALSE),FALSE))</f>
        <v>6643.1044431621476</v>
      </c>
      <c r="AV132" s="26">
        <f>+AE132/($J132+$K132*VLOOKUP('Factores e Hitos'!$B$87,Area_no_techada,HLOOKUP($B132,Inmueble,2,FALSE),FALSE))</f>
        <v>6843.6237738026548</v>
      </c>
      <c r="AW132" s="26">
        <f>+AF132/($J132+$K132*VLOOKUP('Factores e Hitos'!$B$87,Area_no_techada,HLOOKUP($B132,Inmueble,2,FALSE),FALSE))</f>
        <v>7013.8488170802084</v>
      </c>
      <c r="AX132" s="26">
        <f>+AG132/($J132+$K132*VLOOKUP('Factores e Hitos'!$B$87,Area_no_techada,HLOOKUP($B132,Inmueble,2,FALSE),FALSE))</f>
        <v>7189.8442008078482</v>
      </c>
      <c r="AY132" s="26">
        <f>+AH132/($J132+$K132*VLOOKUP('Factores e Hitos'!$B$87,Area_no_techada,HLOOKUP($B132,Inmueble,2,FALSE),FALSE))</f>
        <v>7368.7247547605321</v>
      </c>
      <c r="AZ132" s="26">
        <f>+AI132/($J132+$K132*VLOOKUP('Factores e Hitos'!$B$87,Area_no_techada,HLOOKUP($B132,Inmueble,2,FALSE),FALSE))</f>
        <v>7553.3756491633012</v>
      </c>
      <c r="BA132" s="26">
        <f>+AJ132/($J132+$K132*VLOOKUP('Factores e Hitos'!$B$87,Area_no_techada,HLOOKUP($B132,Inmueble,2,FALSE),FALSE))</f>
        <v>7742.3542989036359</v>
      </c>
      <c r="BB132" s="17" t="str">
        <f>_xlfn.XLOOKUP(C132,Hoja7!J:J,Hoja7!Q:Q,"N/H",0)</f>
        <v>Disponible</v>
      </c>
      <c r="BC132" s="17" t="b">
        <f t="shared" si="29"/>
        <v>1</v>
      </c>
    </row>
    <row r="133" spans="1:55" s="17" customFormat="1">
      <c r="A133" s="17" t="s">
        <v>161</v>
      </c>
      <c r="B133" s="21" t="s">
        <v>2</v>
      </c>
      <c r="C133" s="21" t="s">
        <v>600</v>
      </c>
      <c r="D133" s="21">
        <v>1506</v>
      </c>
      <c r="E133" s="426" t="s">
        <v>24</v>
      </c>
      <c r="F133" s="426" t="s">
        <v>32</v>
      </c>
      <c r="G133" s="21" t="s">
        <v>49</v>
      </c>
      <c r="H133" s="426" t="s">
        <v>53</v>
      </c>
      <c r="I133" s="21">
        <v>15</v>
      </c>
      <c r="J133" s="298">
        <v>54.03</v>
      </c>
      <c r="K133" s="298"/>
      <c r="M133" s="24">
        <f t="shared" si="33"/>
        <v>0</v>
      </c>
      <c r="N133" s="24">
        <f t="shared" si="34"/>
        <v>0</v>
      </c>
      <c r="O133" s="24">
        <f t="shared" si="35"/>
        <v>0</v>
      </c>
      <c r="P133" s="24">
        <f t="shared" si="36"/>
        <v>0.02</v>
      </c>
      <c r="Q133" s="24">
        <f t="shared" si="37"/>
        <v>-0.03</v>
      </c>
      <c r="R133" s="25"/>
      <c r="S133" s="24">
        <f t="shared" si="42"/>
        <v>2.5000000000000001E-2</v>
      </c>
      <c r="T133" s="24">
        <f t="shared" si="42"/>
        <v>0.03</v>
      </c>
      <c r="U133" s="24">
        <f t="shared" si="42"/>
        <v>0.03</v>
      </c>
      <c r="V133" s="24">
        <f t="shared" si="42"/>
        <v>2.5000000000000001E-2</v>
      </c>
      <c r="W133" s="24">
        <f t="shared" si="42"/>
        <v>2.5000000000000001E-2</v>
      </c>
      <c r="X133" s="24">
        <f t="shared" si="42"/>
        <v>2.5000000000000001E-2</v>
      </c>
      <c r="Y133" s="24">
        <f t="shared" si="42"/>
        <v>2.5000000000000001E-2</v>
      </c>
      <c r="Z133" s="24">
        <f t="shared" si="42"/>
        <v>2.5000000000000001E-2</v>
      </c>
      <c r="AA133" s="25"/>
      <c r="AB133" s="26">
        <f>MROUND(VLOOKUP('Factores e Hitos'!$B$7,Precio_Base,HLOOKUP($B133,Inmueble,2,FALSE),FALSE)*(1+$M133)*(1+$N133)*(1+$O133)*(1+$P133)*(1+$Q133)*($J133+$K133*VLOOKUP('Factores e Hitos'!$B$87,Area_no_techada,HLOOKUP($B133,Inmueble,2,FALSE),FALSE)),VLOOKUP('Factores e Hitos'!$B$85,Redondear_Multiplo,HLOOKUP($B133,Inmueble,2,FALSE),FALSE))</f>
        <v>336700</v>
      </c>
      <c r="AC133" s="26">
        <f>MROUND(VLOOKUP('Factores e Hitos'!$B$7,Precio_Base,HLOOKUP($B133,Inmueble,2,FALSE),FALSE)*(1+$M133)*(1+$N133)*(1+$O133)*(1+$P133)*(1+$Q133)*($J133+$K133*VLOOKUP('Factores e Hitos'!$B$87,Area_no_techada,HLOOKUP($B133,Inmueble,2,FALSE),FALSE))*(1+$S133),VLOOKUP('Factores e Hitos'!$B$85,Redondear_Multiplo,HLOOKUP($B133,Inmueble,2,FALSE),FALSE))</f>
        <v>345100</v>
      </c>
      <c r="AD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Hitos'!$B$87,Area_no_techada,HLOOKUP($B133,Inmueble,2,FALSE),FALSE))*(1+$S133)*(1+$T133),VLOOKUP('Factores e Hitos'!$B$85,Redondear_Multiplo,HLOOKUP($B133,Inmueble,2,FALSE),FALSE))</f>
        <v>355500</v>
      </c>
      <c r="AE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Hitos'!$B$87,Area_no_techada,HLOOKUP($B133,Inmueble,2,FALSE),FALSE))*(1+$S133)*(1+$T133)*(1+$U133),VLOOKUP('Factores e Hitos'!$B$85,Redondear_Multiplo,HLOOKUP($B133,Inmueble,2,FALSE),FALSE))</f>
        <v>366100</v>
      </c>
      <c r="AF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Hitos'!$B$87,Area_no_techada,HLOOKUP($B133,Inmueble,2,FALSE),FALSE))*(1+$S133)*(1+$T133)*(1+$U133)*(1+$V133),VLOOKUP('Factores e Hitos'!$B$85,Redondear_Multiplo,HLOOKUP($B133,Inmueble,2,FALSE),FALSE))</f>
        <v>375300</v>
      </c>
      <c r="AG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Hitos'!$B$87,Area_no_techada,HLOOKUP($B133,Inmueble,2,FALSE),FALSE))*(1+$S133)*(1+$T133)*(1+$U133)*(1+$V133)*(1+$W133),VLOOKUP('Factores e Hitos'!$B$85,Redondear_Multiplo,HLOOKUP($B133,Inmueble,2,FALSE),FALSE))</f>
        <v>384700</v>
      </c>
      <c r="AH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Hitos'!$B$87,Area_no_techada,HLOOKUP($B133,Inmueble,2,FALSE),FALSE))*(1+$S133)*(1+$T133)*(1+$U133)*(1+$V133)*(1+$W133)*(1+$X133),VLOOKUP('Factores e Hitos'!$B$85,Redondear_Multiplo,HLOOKUP($B133,Inmueble,2,FALSE),FALSE))</f>
        <v>394300</v>
      </c>
      <c r="AI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Hitos'!$B$87,Area_no_techada,HLOOKUP($B133,Inmueble,2,FALSE),FALSE))*(1+$S133)*(1+$T133)*(1+$U133)*(1+$V133)*(1+$W133)*(1+$X133)*(1+$Y133),VLOOKUP('Factores e Hitos'!$B$85,Redondear_Multiplo,HLOOKUP($B133,Inmueble,2,FALSE),FALSE))</f>
        <v>404100</v>
      </c>
      <c r="AJ133" s="26">
        <f>MROUND(VLOOKUP('Factores e Hitos'!$B$7,Precio_Base,HLOOKUP($B133,Inmueble,2,FALSE),FALSE)*(1+$M133)*(1+$N133)*(1+$O133)*(1+$P133)*(1+$Q133)*($J133+$K133*VLOOKUP('Factores e Hitos'!$B$87,Area_no_techada,HLOOKUP($B133,Inmueble,2,FALSE),FALSE))*(1+$S133)*(1+$T133)*(1+$U133)*(1+$V133)*(1+$W133)*(1+$X133)*(1+$Y133)*(1+$Z133),VLOOKUP('Factores e Hitos'!$B$85,Redondear_Multiplo,HLOOKUP($B133,Inmueble,2,FALSE),FALSE))</f>
        <v>414200</v>
      </c>
      <c r="AK133" s="25"/>
      <c r="AL133" s="16" t="str">
        <f t="shared" si="38"/>
        <v>Disponible</v>
      </c>
      <c r="AM133" s="16"/>
      <c r="AN133" s="518"/>
      <c r="AO133" s="25"/>
      <c r="AP133" s="26">
        <f>$AG$133</f>
        <v>384700</v>
      </c>
      <c r="AQ133" s="33">
        <f t="shared" si="39"/>
        <v>7120.1184527114565</v>
      </c>
      <c r="AR133" s="25"/>
      <c r="AS133" s="26">
        <f>+AB133/($J133+$K133*VLOOKUP('Factores e Hitos'!$B$87,Area_no_techada,HLOOKUP($B133,Inmueble,2,FALSE),FALSE))</f>
        <v>6231.7231167869704</v>
      </c>
      <c r="AT133" s="26">
        <f>+AC133/($J133+$K133*VLOOKUP('Factores e Hitos'!$B$87,Area_no_techada,HLOOKUP($B133,Inmueble,2,FALSE),FALSE))</f>
        <v>6387.1923005737553</v>
      </c>
      <c r="AU133" s="26">
        <f>+AD133/($J133+$K133*VLOOKUP('Factores e Hitos'!$B$87,Area_no_techada,HLOOKUP($B133,Inmueble,2,FALSE),FALSE))</f>
        <v>6579.6779566907271</v>
      </c>
      <c r="AV133" s="26">
        <f>+AE133/($J133+$K133*VLOOKUP('Factores e Hitos'!$B$87,Area_no_techada,HLOOKUP($B133,Inmueble,2,FALSE),FALSE))</f>
        <v>6775.8652600407177</v>
      </c>
      <c r="AW133" s="26">
        <f>+AF133/($J133+$K133*VLOOKUP('Factores e Hitos'!$B$87,Area_no_techada,HLOOKUP($B133,Inmueble,2,FALSE),FALSE))</f>
        <v>6946.1410327595777</v>
      </c>
      <c r="AX133" s="26">
        <f>+AG133/($J133+$K133*VLOOKUP('Factores e Hitos'!$B$87,Area_no_techada,HLOOKUP($B133,Inmueble,2,FALSE),FALSE))</f>
        <v>7120.1184527114565</v>
      </c>
      <c r="AY133" s="26">
        <f>+AH133/($J133+$K133*VLOOKUP('Factores e Hitos'!$B$87,Area_no_techada,HLOOKUP($B133,Inmueble,2,FALSE),FALSE))</f>
        <v>7297.7975198963541</v>
      </c>
      <c r="AZ133" s="26">
        <f>+AI133/($J133+$K133*VLOOKUP('Factores e Hitos'!$B$87,Area_no_techada,HLOOKUP($B133,Inmueble,2,FALSE),FALSE))</f>
        <v>7479.1782343142695</v>
      </c>
      <c r="BA133" s="26">
        <f>+AJ133/($J133+$K133*VLOOKUP('Factores e Hitos'!$B$87,Area_no_techada,HLOOKUP($B133,Inmueble,2,FALSE),FALSE))</f>
        <v>7666.1114195817136</v>
      </c>
      <c r="BB133" s="17" t="str">
        <f>_xlfn.XLOOKUP(C133,Hoja7!J:J,Hoja7!Q:Q,"N/H",0)</f>
        <v>Disponible</v>
      </c>
      <c r="BC133" s="17" t="b">
        <f t="shared" si="29"/>
        <v>1</v>
      </c>
    </row>
    <row r="134" spans="1:55" s="17" customFormat="1">
      <c r="A134" s="17" t="s">
        <v>161</v>
      </c>
      <c r="B134" s="21" t="s">
        <v>2</v>
      </c>
      <c r="C134" s="21" t="s">
        <v>601</v>
      </c>
      <c r="D134" s="21">
        <v>1507</v>
      </c>
      <c r="E134" s="524" t="s">
        <v>23</v>
      </c>
      <c r="F134" s="426" t="s">
        <v>33</v>
      </c>
      <c r="G134" s="21" t="s">
        <v>49</v>
      </c>
      <c r="H134" s="426" t="s">
        <v>53</v>
      </c>
      <c r="I134" s="21">
        <v>15</v>
      </c>
      <c r="J134" s="298">
        <v>37.049999999999997</v>
      </c>
      <c r="K134" s="298"/>
      <c r="M134" s="24">
        <f t="shared" si="33"/>
        <v>6.2799999999999995E-2</v>
      </c>
      <c r="N134" s="24">
        <f t="shared" si="34"/>
        <v>-0.02</v>
      </c>
      <c r="O134" s="24">
        <f t="shared" si="35"/>
        <v>0</v>
      </c>
      <c r="P134" s="24">
        <f t="shared" si="36"/>
        <v>0.02</v>
      </c>
      <c r="Q134" s="24">
        <f t="shared" si="37"/>
        <v>-0.03</v>
      </c>
      <c r="R134" s="25"/>
      <c r="S134" s="24">
        <f t="shared" si="42"/>
        <v>2.5000000000000001E-2</v>
      </c>
      <c r="T134" s="24">
        <f t="shared" si="42"/>
        <v>0.03</v>
      </c>
      <c r="U134" s="24">
        <f t="shared" si="42"/>
        <v>0.03</v>
      </c>
      <c r="V134" s="24">
        <f t="shared" si="42"/>
        <v>2.5000000000000001E-2</v>
      </c>
      <c r="W134" s="24">
        <f t="shared" si="42"/>
        <v>2.5000000000000001E-2</v>
      </c>
      <c r="X134" s="24">
        <f t="shared" si="42"/>
        <v>2.5000000000000001E-2</v>
      </c>
      <c r="Y134" s="24">
        <f t="shared" si="42"/>
        <v>2.5000000000000001E-2</v>
      </c>
      <c r="Z134" s="24">
        <f t="shared" si="42"/>
        <v>2.5000000000000001E-2</v>
      </c>
      <c r="AA134" s="25"/>
      <c r="AB134" s="26">
        <f>MROUND(VLOOKUP('Factores e Hitos'!$B$7,Precio_Base,HLOOKUP($B134,Inmueble,2,FALSE),FALSE)*(1+$M134)*(1+$N134)*(1+$O134)*(1+$P134)*(1+$Q134)*($J134+$K134*VLOOKUP('Factores e Hitos'!$B$87,Area_no_techada,HLOOKUP($B134,Inmueble,2,FALSE),FALSE)),VLOOKUP('Factores e Hitos'!$B$85,Redondear_Multiplo,HLOOKUP($B134,Inmueble,2,FALSE),FALSE))</f>
        <v>240500</v>
      </c>
      <c r="AC134" s="26">
        <f>MROUND(VLOOKUP('Factores e Hitos'!$B$7,Precio_Base,HLOOKUP($B134,Inmueble,2,FALSE),FALSE)*(1+$M134)*(1+$N134)*(1+$O134)*(1+$P134)*(1+$Q134)*($J134+$K134*VLOOKUP('Factores e Hitos'!$B$87,Area_no_techada,HLOOKUP($B134,Inmueble,2,FALSE),FALSE))*(1+$S134),VLOOKUP('Factores e Hitos'!$B$85,Redondear_Multiplo,HLOOKUP($B134,Inmueble,2,FALSE),FALSE))</f>
        <v>246500</v>
      </c>
      <c r="AD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Hitos'!$B$87,Area_no_techada,HLOOKUP($B134,Inmueble,2,FALSE),FALSE))*(1+$S134)*(1+$T134),VLOOKUP('Factores e Hitos'!$B$85,Redondear_Multiplo,HLOOKUP($B134,Inmueble,2,FALSE),FALSE))</f>
        <v>253900</v>
      </c>
      <c r="AE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Hitos'!$B$87,Area_no_techada,HLOOKUP($B134,Inmueble,2,FALSE),FALSE))*(1+$S134)*(1+$T134)*(1+$U134),VLOOKUP('Factores e Hitos'!$B$85,Redondear_Multiplo,HLOOKUP($B134,Inmueble,2,FALSE),FALSE))</f>
        <v>261500</v>
      </c>
      <c r="AF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Hitos'!$B$87,Area_no_techada,HLOOKUP($B134,Inmueble,2,FALSE),FALSE))*(1+$S134)*(1+$T134)*(1+$U134)*(1+$V134),VLOOKUP('Factores e Hitos'!$B$85,Redondear_Multiplo,HLOOKUP($B134,Inmueble,2,FALSE),FALSE))</f>
        <v>268000</v>
      </c>
      <c r="AG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Hitos'!$B$87,Area_no_techada,HLOOKUP($B134,Inmueble,2,FALSE),FALSE))*(1+$S134)*(1+$T134)*(1+$U134)*(1+$V134)*(1+$W134),VLOOKUP('Factores e Hitos'!$B$85,Redondear_Multiplo,HLOOKUP($B134,Inmueble,2,FALSE),FALSE))</f>
        <v>274700</v>
      </c>
      <c r="AH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Hitos'!$B$87,Area_no_techada,HLOOKUP($B134,Inmueble,2,FALSE),FALSE))*(1+$S134)*(1+$T134)*(1+$U134)*(1+$V134)*(1+$W134)*(1+$X134),VLOOKUP('Factores e Hitos'!$B$85,Redondear_Multiplo,HLOOKUP($B134,Inmueble,2,FALSE),FALSE))</f>
        <v>281600</v>
      </c>
      <c r="AI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Hitos'!$B$87,Area_no_techada,HLOOKUP($B134,Inmueble,2,FALSE),FALSE))*(1+$S134)*(1+$T134)*(1+$U134)*(1+$V134)*(1+$W134)*(1+$X134)*(1+$Y134),VLOOKUP('Factores e Hitos'!$B$85,Redondear_Multiplo,HLOOKUP($B134,Inmueble,2,FALSE),FALSE))</f>
        <v>288600</v>
      </c>
      <c r="AJ134" s="26">
        <f>MROUND(VLOOKUP('Factores e Hitos'!$B$7,Precio_Base,HLOOKUP($B134,Inmueble,2,FALSE),FALSE)*(1+$M134)*(1+$N134)*(1+$O134)*(1+$P134)*(1+$Q134)*($J134+$K134*VLOOKUP('Factores e Hitos'!$B$87,Area_no_techada,HLOOKUP($B134,Inmueble,2,FALSE),FALSE))*(1+$S134)*(1+$T134)*(1+$U134)*(1+$V134)*(1+$W134)*(1+$X134)*(1+$Y134)*(1+$Z134),VLOOKUP('Factores e Hitos'!$B$85,Redondear_Multiplo,HLOOKUP($B134,Inmueble,2,FALSE),FALSE))</f>
        <v>295900</v>
      </c>
      <c r="AK134" s="25"/>
      <c r="AL134" s="16" t="str">
        <f t="shared" si="38"/>
        <v>Disponible</v>
      </c>
      <c r="AM134" s="16"/>
      <c r="AN134" s="518"/>
      <c r="AO134" s="25"/>
      <c r="AP134" s="26">
        <f>$AB$134</f>
        <v>240500</v>
      </c>
      <c r="AQ134" s="33">
        <f t="shared" si="39"/>
        <v>6491.2280701754389</v>
      </c>
      <c r="AR134" s="25"/>
      <c r="AS134" s="26">
        <f>+AB134/($J134+$K134*VLOOKUP('Factores e Hitos'!$B$87,Area_no_techada,HLOOKUP($B134,Inmueble,2,FALSE),FALSE))</f>
        <v>6491.2280701754389</v>
      </c>
      <c r="AT134" s="26">
        <f>+AC134/($J134+$K134*VLOOKUP('Factores e Hitos'!$B$87,Area_no_techada,HLOOKUP($B134,Inmueble,2,FALSE),FALSE))</f>
        <v>6653.1713900134955</v>
      </c>
      <c r="AU134" s="26">
        <f>+AD134/($J134+$K134*VLOOKUP('Factores e Hitos'!$B$87,Area_no_techada,HLOOKUP($B134,Inmueble,2,FALSE),FALSE))</f>
        <v>6852.9014844804324</v>
      </c>
      <c r="AV134" s="26">
        <f>+AE134/($J134+$K134*VLOOKUP('Factores e Hitos'!$B$87,Area_no_techada,HLOOKUP($B134,Inmueble,2,FALSE),FALSE))</f>
        <v>7058.0296896086375</v>
      </c>
      <c r="AW134" s="26">
        <f>+AF134/($J134+$K134*VLOOKUP('Factores e Hitos'!$B$87,Area_no_techada,HLOOKUP($B134,Inmueble,2,FALSE),FALSE))</f>
        <v>7233.4682860998655</v>
      </c>
      <c r="AX134" s="26">
        <f>+AG134/($J134+$K134*VLOOKUP('Factores e Hitos'!$B$87,Area_no_techada,HLOOKUP($B134,Inmueble,2,FALSE),FALSE))</f>
        <v>7414.3049932523627</v>
      </c>
      <c r="AY134" s="26">
        <f>+AH134/($J134+$K134*VLOOKUP('Factores e Hitos'!$B$87,Area_no_techada,HLOOKUP($B134,Inmueble,2,FALSE),FALSE))</f>
        <v>7600.5398110661272</v>
      </c>
      <c r="AZ134" s="26">
        <f>+AI134/($J134+$K134*VLOOKUP('Factores e Hitos'!$B$87,Area_no_techada,HLOOKUP($B134,Inmueble,2,FALSE),FALSE))</f>
        <v>7789.4736842105267</v>
      </c>
      <c r="BA134" s="26">
        <f>+AJ134/($J134+$K134*VLOOKUP('Factores e Hitos'!$B$87,Area_no_techada,HLOOKUP($B134,Inmueble,2,FALSE),FALSE))</f>
        <v>7986.5047233468295</v>
      </c>
      <c r="BB134" s="17" t="str">
        <f>_xlfn.XLOOKUP(C134,Hoja7!J:J,Hoja7!Q:Q,"N/H",0)</f>
        <v>Disponible</v>
      </c>
      <c r="BC134" s="17" t="b">
        <f t="shared" ref="BC134:BC135" si="43">BB134=AL134</f>
        <v>1</v>
      </c>
    </row>
    <row r="135" spans="1:55" s="17" customFormat="1">
      <c r="A135" s="17" t="s">
        <v>161</v>
      </c>
      <c r="B135" s="21" t="s">
        <v>2</v>
      </c>
      <c r="C135" s="21" t="s">
        <v>602</v>
      </c>
      <c r="D135" s="21">
        <v>1508</v>
      </c>
      <c r="E135" s="524" t="s">
        <v>25</v>
      </c>
      <c r="F135" s="426" t="s">
        <v>46</v>
      </c>
      <c r="G135" s="21" t="s">
        <v>50</v>
      </c>
      <c r="H135" s="426" t="s">
        <v>52</v>
      </c>
      <c r="I135" s="21">
        <v>15</v>
      </c>
      <c r="J135" s="298">
        <v>89.15</v>
      </c>
      <c r="K135" s="298">
        <v>20.83</v>
      </c>
      <c r="M135" s="24">
        <f t="shared" si="33"/>
        <v>-0.01</v>
      </c>
      <c r="N135" s="24">
        <f t="shared" si="34"/>
        <v>0.03</v>
      </c>
      <c r="O135" s="24">
        <f t="shared" si="35"/>
        <v>0.02</v>
      </c>
      <c r="P135" s="24">
        <f t="shared" si="36"/>
        <v>0</v>
      </c>
      <c r="Q135" s="24">
        <f t="shared" si="37"/>
        <v>-0.03</v>
      </c>
      <c r="R135" s="25"/>
      <c r="S135" s="24">
        <f t="shared" si="42"/>
        <v>2.5000000000000001E-2</v>
      </c>
      <c r="T135" s="24">
        <f t="shared" si="42"/>
        <v>0.03</v>
      </c>
      <c r="U135" s="24">
        <f t="shared" si="42"/>
        <v>0.03</v>
      </c>
      <c r="V135" s="24">
        <f t="shared" si="42"/>
        <v>2.5000000000000001E-2</v>
      </c>
      <c r="W135" s="24">
        <f t="shared" si="42"/>
        <v>2.5000000000000001E-2</v>
      </c>
      <c r="X135" s="24">
        <f t="shared" si="42"/>
        <v>2.5000000000000001E-2</v>
      </c>
      <c r="Y135" s="24">
        <f t="shared" si="42"/>
        <v>2.5000000000000001E-2</v>
      </c>
      <c r="Z135" s="24">
        <f t="shared" si="42"/>
        <v>2.5000000000000001E-2</v>
      </c>
      <c r="AA135" s="25"/>
      <c r="AB135" s="26">
        <f>MROUND(VLOOKUP('Factores e Hitos'!$B$7,Precio_Base,HLOOKUP($B135,Inmueble,2,FALSE),FALSE)*(1+$M135)*(1+$N135)*(1+$O135)*(1+$P135)*(1+$Q135)*($J135+$K135*VLOOKUP('Factores e Hitos'!$B$87,Area_no_techada,HLOOKUP($B135,Inmueble,2,FALSE),FALSE)),VLOOKUP('Factores e Hitos'!$B$85,Redondear_Multiplo,HLOOKUP($B135,Inmueble,2,FALSE),FALSE))</f>
        <v>610600</v>
      </c>
      <c r="AC135" s="26">
        <f>MROUND(VLOOKUP('Factores e Hitos'!$B$7,Precio_Base,HLOOKUP($B135,Inmueble,2,FALSE),FALSE)*(1+$M135)*(1+$N135)*(1+$O135)*(1+$P135)*(1+$Q135)*($J135+$K135*VLOOKUP('Factores e Hitos'!$B$87,Area_no_techada,HLOOKUP($B135,Inmueble,2,FALSE),FALSE))*(1+$S135),VLOOKUP('Factores e Hitos'!$B$85,Redondear_Multiplo,HLOOKUP($B135,Inmueble,2,FALSE),FALSE))</f>
        <v>625900</v>
      </c>
      <c r="AD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Hitos'!$B$87,Area_no_techada,HLOOKUP($B135,Inmueble,2,FALSE),FALSE))*(1+$S135)*(1+$T135),VLOOKUP('Factores e Hitos'!$B$85,Redondear_Multiplo,HLOOKUP($B135,Inmueble,2,FALSE),FALSE))</f>
        <v>644700</v>
      </c>
      <c r="AE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Hitos'!$B$87,Area_no_techada,HLOOKUP($B135,Inmueble,2,FALSE),FALSE))*(1+$S135)*(1+$T135)*(1+$U135),VLOOKUP('Factores e Hitos'!$B$85,Redondear_Multiplo,HLOOKUP($B135,Inmueble,2,FALSE),FALSE))</f>
        <v>664000</v>
      </c>
      <c r="AF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Hitos'!$B$87,Area_no_techada,HLOOKUP($B135,Inmueble,2,FALSE),FALSE))*(1+$S135)*(1+$T135)*(1+$U135)*(1+$V135),VLOOKUP('Factores e Hitos'!$B$85,Redondear_Multiplo,HLOOKUP($B135,Inmueble,2,FALSE),FALSE))</f>
        <v>680600</v>
      </c>
      <c r="AG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Hitos'!$B$87,Area_no_techada,HLOOKUP($B135,Inmueble,2,FALSE),FALSE))*(1+$S135)*(1+$T135)*(1+$U135)*(1+$V135)*(1+$W135),VLOOKUP('Factores e Hitos'!$B$85,Redondear_Multiplo,HLOOKUP($B135,Inmueble,2,FALSE),FALSE))</f>
        <v>697600</v>
      </c>
      <c r="AH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Hitos'!$B$87,Area_no_techada,HLOOKUP($B135,Inmueble,2,FALSE),FALSE))*(1+$S135)*(1+$T135)*(1+$U135)*(1+$V135)*(1+$W135)*(1+$X135),VLOOKUP('Factores e Hitos'!$B$85,Redondear_Multiplo,HLOOKUP($B135,Inmueble,2,FALSE),FALSE))</f>
        <v>715100</v>
      </c>
      <c r="AI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Hitos'!$B$87,Area_no_techada,HLOOKUP($B135,Inmueble,2,FALSE),FALSE))*(1+$S135)*(1+$T135)*(1+$U135)*(1+$V135)*(1+$W135)*(1+$X135)*(1+$Y135),VLOOKUP('Factores e Hitos'!$B$85,Redondear_Multiplo,HLOOKUP($B135,Inmueble,2,FALSE),FALSE))</f>
        <v>732900</v>
      </c>
      <c r="AJ135" s="26">
        <f>MROUND(VLOOKUP('Factores e Hitos'!$B$7,Precio_Base,HLOOKUP($B135,Inmueble,2,FALSE),FALSE)*(1+$M135)*(1+$N135)*(1+$O135)*(1+$P135)*(1+$Q135)*($J135+$K135*VLOOKUP('Factores e Hitos'!$B$87,Area_no_techada,HLOOKUP($B135,Inmueble,2,FALSE),FALSE))*(1+$S135)*(1+$T135)*(1+$U135)*(1+$V135)*(1+$W135)*(1+$X135)*(1+$Y135)*(1+$Z135),VLOOKUP('Factores e Hitos'!$B$85,Redondear_Multiplo,HLOOKUP($B135,Inmueble,2,FALSE),FALSE))</f>
        <v>751300</v>
      </c>
      <c r="AK135" s="25"/>
      <c r="AL135" s="16" t="str">
        <f t="shared" si="38"/>
        <v>Vendido</v>
      </c>
      <c r="AM135" s="16" t="s">
        <v>614</v>
      </c>
      <c r="AN135" s="518">
        <v>600700</v>
      </c>
      <c r="AO135" s="25"/>
      <c r="AP135" s="26">
        <f>$AN$135</f>
        <v>600700</v>
      </c>
      <c r="AQ135" s="33">
        <f t="shared" si="39"/>
        <v>6251.2140974053</v>
      </c>
      <c r="AR135" s="25"/>
      <c r="AS135" s="26">
        <f>+AB135/($J135+$K135*VLOOKUP('Factores e Hitos'!$B$87,Area_no_techada,HLOOKUP($B135,Inmueble,2,FALSE),FALSE))</f>
        <v>6354.2848479788336</v>
      </c>
      <c r="AT135" s="26">
        <f>+AC135/($J135+$K135*VLOOKUP('Factores e Hitos'!$B$87,Area_no_techada,HLOOKUP($B135,Inmueble,2,FALSE),FALSE))</f>
        <v>6513.5062010316933</v>
      </c>
      <c r="AU135" s="26">
        <f>+AD135/($J135+$K135*VLOOKUP('Factores e Hitos'!$B$87,Area_no_techada,HLOOKUP($B135,Inmueble,2,FALSE),FALSE))</f>
        <v>6709.1507394234432</v>
      </c>
      <c r="AV135" s="26">
        <f>+AE135/($J135+$K135*VLOOKUP('Factores e Hitos'!$B$87,Area_no_techada,HLOOKUP($B135,Inmueble,2,FALSE),FALSE))</f>
        <v>6909.9985900064621</v>
      </c>
      <c r="AW135" s="26">
        <f>+AF135/($J135+$K135*VLOOKUP('Factores e Hitos'!$B$87,Area_no_techada,HLOOKUP($B135,Inmueble,2,FALSE),FALSE))</f>
        <v>7082.7485547566239</v>
      </c>
      <c r="AX135" s="26">
        <f>+AG135/($J135+$K135*VLOOKUP('Factores e Hitos'!$B$87,Area_no_techada,HLOOKUP($B135,Inmueble,2,FALSE),FALSE))</f>
        <v>7259.6611692598008</v>
      </c>
      <c r="AY135" s="26">
        <f>+AH135/($J135+$K135*VLOOKUP('Factores e Hitos'!$B$87,Area_no_techada,HLOOKUP($B135,Inmueble,2,FALSE),FALSE))</f>
        <v>7441.7770959542486</v>
      </c>
      <c r="AZ135" s="26">
        <f>+AI135/($J135+$K135*VLOOKUP('Factores e Hitos'!$B$87,Area_no_techada,HLOOKUP($B135,Inmueble,2,FALSE),FALSE))</f>
        <v>7627.0150099634575</v>
      </c>
      <c r="BA135" s="26">
        <f>+AJ135/($J135+$K135*VLOOKUP('Factores e Hitos'!$B$87,Area_no_techada,HLOOKUP($B135,Inmueble,2,FALSE),FALSE))</f>
        <v>7818.4968986021913</v>
      </c>
      <c r="BB135" s="17" t="str">
        <f>_xlfn.XLOOKUP(C135,Hoja7!J:J,Hoja7!Q:Q,"N/H",0)</f>
        <v>Vendido</v>
      </c>
      <c r="BC135" s="17" t="b">
        <f t="shared" si="43"/>
        <v>1</v>
      </c>
    </row>
    <row r="136" spans="1:55" s="17" customFormat="1">
      <c r="A136" s="17" t="s">
        <v>161</v>
      </c>
      <c r="B136" s="21" t="s">
        <v>2</v>
      </c>
      <c r="C136" s="21" t="s">
        <v>603</v>
      </c>
      <c r="D136" s="21">
        <v>1509</v>
      </c>
      <c r="E136" s="524" t="s">
        <v>25</v>
      </c>
      <c r="F136" s="426" t="s">
        <v>47</v>
      </c>
      <c r="G136" s="21" t="s">
        <v>50</v>
      </c>
      <c r="H136" s="426" t="s">
        <v>52</v>
      </c>
      <c r="I136" s="21">
        <v>15</v>
      </c>
      <c r="J136" s="298">
        <v>76.86</v>
      </c>
      <c r="K136" s="298">
        <v>35.97</v>
      </c>
      <c r="M136" s="24">
        <f t="shared" si="33"/>
        <v>-0.01</v>
      </c>
      <c r="N136" s="24">
        <f t="shared" si="34"/>
        <v>0.03</v>
      </c>
      <c r="O136" s="24">
        <f t="shared" si="35"/>
        <v>0.02</v>
      </c>
      <c r="P136" s="24">
        <f t="shared" si="36"/>
        <v>0</v>
      </c>
      <c r="Q136" s="24">
        <f t="shared" si="37"/>
        <v>-0.03</v>
      </c>
      <c r="R136" s="25"/>
      <c r="S136" s="24">
        <f t="shared" si="42"/>
        <v>2.5000000000000001E-2</v>
      </c>
      <c r="T136" s="24">
        <f t="shared" si="42"/>
        <v>0.03</v>
      </c>
      <c r="U136" s="24">
        <f t="shared" si="42"/>
        <v>0.03</v>
      </c>
      <c r="V136" s="24">
        <f t="shared" si="42"/>
        <v>2.5000000000000001E-2</v>
      </c>
      <c r="W136" s="24">
        <f t="shared" si="42"/>
        <v>2.5000000000000001E-2</v>
      </c>
      <c r="X136" s="24">
        <f t="shared" si="42"/>
        <v>2.5000000000000001E-2</v>
      </c>
      <c r="Y136" s="24">
        <f t="shared" si="42"/>
        <v>2.5000000000000001E-2</v>
      </c>
      <c r="Z136" s="24">
        <f t="shared" si="42"/>
        <v>2.5000000000000001E-2</v>
      </c>
      <c r="AA136" s="25"/>
      <c r="AB136" s="26">
        <f>MROUND(VLOOKUP('Factores e Hitos'!$B$7,Precio_Base,HLOOKUP($B136,Inmueble,2,FALSE),FALSE)*(1+$M136)*(1+$N136)*(1+$O136)*(1+$P136)*(1+$Q136)*($J136+$K136*VLOOKUP('Factores e Hitos'!$B$87,Area_no_techada,HLOOKUP($B136,Inmueble,2,FALSE),FALSE)),VLOOKUP('Factores e Hitos'!$B$85,Redondear_Multiplo,HLOOKUP($B136,Inmueble,2,FALSE),FALSE))</f>
        <v>564600</v>
      </c>
      <c r="AC136" s="26">
        <f>MROUND(VLOOKUP('Factores e Hitos'!$B$7,Precio_Base,HLOOKUP($B136,Inmueble,2,FALSE),FALSE)*(1+$M136)*(1+$N136)*(1+$O136)*(1+$P136)*(1+$Q136)*($J136+$K136*VLOOKUP('Factores e Hitos'!$B$87,Area_no_techada,HLOOKUP($B136,Inmueble,2,FALSE),FALSE))*(1+$S136),VLOOKUP('Factores e Hitos'!$B$85,Redondear_Multiplo,HLOOKUP($B136,Inmueble,2,FALSE),FALSE))</f>
        <v>578700</v>
      </c>
      <c r="AD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Hitos'!$B$87,Area_no_techada,HLOOKUP($B136,Inmueble,2,FALSE),FALSE))*(1+$S136)*(1+$T136),VLOOKUP('Factores e Hitos'!$B$85,Redondear_Multiplo,HLOOKUP($B136,Inmueble,2,FALSE),FALSE))</f>
        <v>596100</v>
      </c>
      <c r="AE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Hitos'!$B$87,Area_no_techada,HLOOKUP($B136,Inmueble,2,FALSE),FALSE))*(1+$S136)*(1+$T136)*(1+$U136),VLOOKUP('Factores e Hitos'!$B$85,Redondear_Multiplo,HLOOKUP($B136,Inmueble,2,FALSE),FALSE))</f>
        <v>613900</v>
      </c>
      <c r="AF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Hitos'!$B$87,Area_no_techada,HLOOKUP($B136,Inmueble,2,FALSE),FALSE))*(1+$S136)*(1+$T136)*(1+$U136)*(1+$V136),VLOOKUP('Factores e Hitos'!$B$85,Redondear_Multiplo,HLOOKUP($B136,Inmueble,2,FALSE),FALSE))</f>
        <v>629300</v>
      </c>
      <c r="AG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Hitos'!$B$87,Area_no_techada,HLOOKUP($B136,Inmueble,2,FALSE),FALSE))*(1+$S136)*(1+$T136)*(1+$U136)*(1+$V136)*(1+$W136),VLOOKUP('Factores e Hitos'!$B$85,Redondear_Multiplo,HLOOKUP($B136,Inmueble,2,FALSE),FALSE))</f>
        <v>645000</v>
      </c>
      <c r="AH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Hitos'!$B$87,Area_no_techada,HLOOKUP($B136,Inmueble,2,FALSE),FALSE))*(1+$S136)*(1+$T136)*(1+$U136)*(1+$V136)*(1+$W136)*(1+$X136),VLOOKUP('Factores e Hitos'!$B$85,Redondear_Multiplo,HLOOKUP($B136,Inmueble,2,FALSE),FALSE))</f>
        <v>661200</v>
      </c>
      <c r="AI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Hitos'!$B$87,Area_no_techada,HLOOKUP($B136,Inmueble,2,FALSE),FALSE))*(1+$S136)*(1+$T136)*(1+$U136)*(1+$V136)*(1+$W136)*(1+$X136)*(1+$Y136),VLOOKUP('Factores e Hitos'!$B$85,Redondear_Multiplo,HLOOKUP($B136,Inmueble,2,FALSE),FALSE))</f>
        <v>677700</v>
      </c>
      <c r="AJ136" s="26">
        <f>MROUND(VLOOKUP('Factores e Hitos'!$B$7,Precio_Base,HLOOKUP($B136,Inmueble,2,FALSE),FALSE)*(1+$M136)*(1+$N136)*(1+$O136)*(1+$P136)*(1+$Q136)*($J136+$K136*VLOOKUP('Factores e Hitos'!$B$87,Area_no_techada,HLOOKUP($B136,Inmueble,2,FALSE),FALSE))*(1+$S136)*(1+$T136)*(1+$U136)*(1+$V136)*(1+$W136)*(1+$X136)*(1+$Y136)*(1+$Z136),VLOOKUP('Factores e Hitos'!$B$85,Redondear_Multiplo,HLOOKUP($B136,Inmueble,2,FALSE),FALSE))</f>
        <v>694600</v>
      </c>
      <c r="AK136" s="25"/>
      <c r="AL136" s="557" t="str">
        <f t="shared" si="38"/>
        <v>Vendido</v>
      </c>
      <c r="AM136" s="557" t="s">
        <v>614</v>
      </c>
      <c r="AN136" s="558">
        <v>556000</v>
      </c>
      <c r="AO136" s="25"/>
      <c r="AP136" s="26">
        <f>$AN$136</f>
        <v>556000</v>
      </c>
      <c r="AQ136" s="33">
        <f t="shared" si="39"/>
        <v>6257.737760270119</v>
      </c>
      <c r="AR136" s="25"/>
      <c r="AS136" s="26">
        <f>+AB136/($J136+$K136*VLOOKUP('Factores e Hitos'!$B$87,Area_no_techada,HLOOKUP($B136,Inmueble,2,FALSE),FALSE))</f>
        <v>6354.6158602635505</v>
      </c>
      <c r="AT136" s="26">
        <f>+AC136/($J136+$K136*VLOOKUP('Factores e Hitos'!$B$87,Area_no_techada,HLOOKUP($B136,Inmueble,2,FALSE),FALSE))</f>
        <v>6513.3124306314503</v>
      </c>
      <c r="AU136" s="26">
        <f>+AD136/($J136+$K136*VLOOKUP('Factores e Hitos'!$B$87,Area_no_techada,HLOOKUP($B136,Inmueble,2,FALSE),FALSE))</f>
        <v>6709.1507515109861</v>
      </c>
      <c r="AV136" s="26">
        <f>+AE136/($J136+$K136*VLOOKUP('Factores e Hitos'!$B$87,Area_no_techada,HLOOKUP($B136,Inmueble,2,FALSE),FALSE))</f>
        <v>6909.4911027555681</v>
      </c>
      <c r="AW136" s="26">
        <f>+AF136/($J136+$K136*VLOOKUP('Factores e Hitos'!$B$87,Area_no_techada,HLOOKUP($B136,Inmueble,2,FALSE),FALSE))</f>
        <v>7082.8192718098699</v>
      </c>
      <c r="AX136" s="26">
        <f>+AG136/($J136+$K136*VLOOKUP('Factores e Hitos'!$B$87,Area_no_techada,HLOOKUP($B136,Inmueble,2,FALSE),FALSE))</f>
        <v>7259.5239636379565</v>
      </c>
      <c r="AY136" s="26">
        <f>+AH136/($J136+$K136*VLOOKUP('Factores e Hitos'!$B$87,Area_no_techada,HLOOKUP($B136,Inmueble,2,FALSE),FALSE))</f>
        <v>7441.8561934223517</v>
      </c>
      <c r="AZ136" s="26">
        <f>+AI136/($J136+$K136*VLOOKUP('Factores e Hitos'!$B$87,Area_no_techada,HLOOKUP($B136,Inmueble,2,FALSE),FALSE))</f>
        <v>7627.5649459805318</v>
      </c>
      <c r="BA136" s="26">
        <f>+AJ136/($J136+$K136*VLOOKUP('Factores e Hitos'!$B$87,Area_no_techada,HLOOKUP($B136,Inmueble,2,FALSE),FALSE))</f>
        <v>7817.775728903759</v>
      </c>
      <c r="BB136" s="17" t="str">
        <f>_xlfn.XLOOKUP(C136,Hoja7!J:J,Hoja7!Q:Q,"N/H",0)</f>
        <v>Vendido</v>
      </c>
      <c r="BC136" s="17" t="b">
        <f>BB136=AL136</f>
        <v>1</v>
      </c>
    </row>
    <row r="137" spans="1:55" s="27" customFormat="1" ht="14.4">
      <c r="A137" s="17"/>
      <c r="J137" s="510"/>
      <c r="K137" s="513"/>
    </row>
    <row r="138" spans="1:55">
      <c r="A138" s="18" t="s">
        <v>162</v>
      </c>
      <c r="B138" s="29" t="s">
        <v>5</v>
      </c>
      <c r="C138" s="21" t="s">
        <v>460</v>
      </c>
      <c r="D138" s="21">
        <v>1</v>
      </c>
      <c r="E138" s="21" t="s">
        <v>22</v>
      </c>
      <c r="F138" s="21" t="s">
        <v>22</v>
      </c>
      <c r="G138" s="21" t="s">
        <v>22</v>
      </c>
      <c r="H138" s="21" t="s">
        <v>22</v>
      </c>
      <c r="I138" s="21" t="s">
        <v>57</v>
      </c>
      <c r="J138" s="511">
        <v>13.5</v>
      </c>
      <c r="K138" s="23">
        <v>0</v>
      </c>
      <c r="M138" s="24">
        <f t="shared" ref="M138:M146" si="44">+VLOOKUP(E138,Dorm.,HLOOKUP($B138,Inmueble,2,FALSE),FALSE)</f>
        <v>0</v>
      </c>
      <c r="N138" s="24">
        <f t="shared" ref="N138:N146" si="45">+VLOOKUP(F138,Modelo,HLOOKUP($B138,Inmueble,2,FALSE),FALSE)</f>
        <v>0</v>
      </c>
      <c r="O138" s="24">
        <f t="shared" ref="O138:O146" si="46">+VLOOKUP(G138,Tipo,HLOOKUP($B138,Inmueble,2,FALSE),FALSE)</f>
        <v>0</v>
      </c>
      <c r="P138" s="24">
        <f t="shared" ref="P138:P146" si="47">+VLOOKUP(H138,Vista,HLOOKUP($B138,Inmueble,2,FALSE),FALSE)</f>
        <v>0</v>
      </c>
      <c r="Q138" s="24">
        <f t="shared" ref="Q138:Q146" si="48">+VLOOKUP(I138,Piso,HLOOKUP($B138,Inmueble,2,FALSE),FALSE)</f>
        <v>-0.01</v>
      </c>
      <c r="R138" s="25"/>
      <c r="S138" s="24">
        <f t="shared" ref="S138:Z140" si="49">+VLOOKUP(S$5,Hitos,HLOOKUP($B138,Inmueble,2,FALSE),FALSE)</f>
        <v>0</v>
      </c>
      <c r="T138" s="24">
        <f t="shared" si="49"/>
        <v>0</v>
      </c>
      <c r="U138" s="24">
        <f t="shared" si="49"/>
        <v>0</v>
      </c>
      <c r="V138" s="24">
        <f t="shared" si="49"/>
        <v>0</v>
      </c>
      <c r="W138" s="24">
        <f t="shared" si="49"/>
        <v>0</v>
      </c>
      <c r="X138" s="24">
        <f t="shared" si="49"/>
        <v>0</v>
      </c>
      <c r="Y138" s="24">
        <f t="shared" si="49"/>
        <v>0</v>
      </c>
      <c r="Z138" s="24">
        <f t="shared" si="49"/>
        <v>0</v>
      </c>
      <c r="AA138" s="25"/>
      <c r="AB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C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D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E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F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G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H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I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J138" s="26">
        <f>MROUND(VLOOKUP('Factores e Hitos'!$B$7,Precio_Base,HLOOKUP($B138,Inmueble,2,FALSE),FALSE)*(1+$M138)*(1+$N138)*(1+$O138)*(1+$P138)*(1+$Q138),VLOOKUP('Factores e Hitos'!$B$85,Redondear_Multiplo,HLOOKUP($B138,Inmueble,2,FALSE),FALSE))</f>
        <v>50090</v>
      </c>
      <c r="AK138" s="25"/>
      <c r="AL138" s="16" t="str">
        <f t="shared" ref="AL138:AL140" si="50">+IF(AM138&lt;&gt;"","Vendido","Disponible")</f>
        <v>Disponible</v>
      </c>
      <c r="AM138" s="16"/>
      <c r="AN138" s="518"/>
      <c r="AO138" s="25"/>
      <c r="AP138" s="26">
        <f ca="1">+IF($AM138=0,OFFSET($AA138,0,ROUNDUP(COUNTIFS($B$138:$B138,$B138,$F$138:$F138,$F138,$AM$138:$AM138,"")/VLOOKUP('Factores e Hitos'!$B$89,Unidades_por_Hito,HLOOKUP($B138,Inmueble,2,FALSE),FALSE),0)),$AN138)</f>
        <v>50090</v>
      </c>
      <c r="AQ138" s="26">
        <f t="shared" ref="AQ138:AQ169" ca="1" si="51">+AP138/(J138+(K138/3))</f>
        <v>3710.3703703703704</v>
      </c>
      <c r="AR138" s="25"/>
      <c r="AS138" s="26">
        <f>+AB138/($J138+$K138*VLOOKUP('Factores e Hitos'!$B$87,Area_no_techada,HLOOKUP($B138,Inmueble,2,FALSE),FALSE))</f>
        <v>3710.3703703703704</v>
      </c>
      <c r="AT138" s="26">
        <f>+AC138/($J138+$K138*VLOOKUP('Factores e Hitos'!$B$87,Area_no_techada,HLOOKUP($B138,Inmueble,2,FALSE),FALSE))</f>
        <v>3710.3703703703704</v>
      </c>
      <c r="AU138" s="26">
        <f>+AD138/($J138+$K138*VLOOKUP('Factores e Hitos'!$B$87,Area_no_techada,HLOOKUP($B138,Inmueble,2,FALSE),FALSE))</f>
        <v>3710.3703703703704</v>
      </c>
      <c r="AV138" s="26">
        <f>+AE138/($J138+$K138*VLOOKUP('Factores e Hitos'!$B$87,Area_no_techada,HLOOKUP($B138,Inmueble,2,FALSE),FALSE))</f>
        <v>3710.3703703703704</v>
      </c>
      <c r="AW138" s="26">
        <f>+AF138/($J138+$K138*VLOOKUP('Factores e Hitos'!$B$87,Area_no_techada,HLOOKUP($B138,Inmueble,2,FALSE),FALSE))</f>
        <v>3710.3703703703704</v>
      </c>
      <c r="AX138" s="26">
        <f>+AG138/($J138+$K138*VLOOKUP('Factores e Hitos'!$B$87,Area_no_techada,HLOOKUP($B138,Inmueble,2,FALSE),FALSE))</f>
        <v>3710.3703703703704</v>
      </c>
      <c r="AY138" s="26">
        <f>+AH138/($J138+$K138*VLOOKUP('Factores e Hitos'!$B$87,Area_no_techada,HLOOKUP($B138,Inmueble,2,FALSE),FALSE))</f>
        <v>3710.3703703703704</v>
      </c>
      <c r="AZ138" s="26">
        <f>+AI138/($J138+$K138*VLOOKUP('Factores e Hitos'!$B$87,Area_no_techada,HLOOKUP($B138,Inmueble,2,FALSE),FALSE))</f>
        <v>3710.3703703703704</v>
      </c>
      <c r="BA138" s="26">
        <f>+AJ138/($J138+$K138*VLOOKUP('Factores e Hitos'!$B$87,Area_no_techada,HLOOKUP($B138,Inmueble,2,FALSE),FALSE))</f>
        <v>3710.3703703703704</v>
      </c>
      <c r="BB138" s="20" t="str">
        <f>_xlfn.XLOOKUP(C138,Hoja7!A:A,Hoja7!G:G,"N/H",0)</f>
        <v>Disponible</v>
      </c>
      <c r="BC138" s="17" t="b">
        <f t="shared" ref="BC138:BC195" si="52">BB138=AL138</f>
        <v>1</v>
      </c>
    </row>
    <row r="139" spans="1:55">
      <c r="A139" s="18" t="s">
        <v>163</v>
      </c>
      <c r="B139" s="29" t="s">
        <v>5</v>
      </c>
      <c r="C139" s="21" t="s">
        <v>458</v>
      </c>
      <c r="D139" s="21">
        <v>2</v>
      </c>
      <c r="E139" s="21" t="s">
        <v>22</v>
      </c>
      <c r="F139" s="21" t="s">
        <v>22</v>
      </c>
      <c r="G139" s="21" t="s">
        <v>22</v>
      </c>
      <c r="H139" s="21" t="s">
        <v>22</v>
      </c>
      <c r="I139" s="21" t="s">
        <v>57</v>
      </c>
      <c r="J139" s="511">
        <v>12</v>
      </c>
      <c r="K139" s="23">
        <v>0</v>
      </c>
      <c r="M139" s="24">
        <f t="shared" si="44"/>
        <v>0</v>
      </c>
      <c r="N139" s="24">
        <f t="shared" si="45"/>
        <v>0</v>
      </c>
      <c r="O139" s="24">
        <f t="shared" si="46"/>
        <v>0</v>
      </c>
      <c r="P139" s="24">
        <f t="shared" si="47"/>
        <v>0</v>
      </c>
      <c r="Q139" s="24">
        <f t="shared" si="48"/>
        <v>-0.01</v>
      </c>
      <c r="R139" s="25"/>
      <c r="S139" s="24">
        <f t="shared" si="49"/>
        <v>0</v>
      </c>
      <c r="T139" s="24">
        <f t="shared" si="49"/>
        <v>0</v>
      </c>
      <c r="U139" s="24">
        <f t="shared" si="49"/>
        <v>0</v>
      </c>
      <c r="V139" s="24">
        <f t="shared" si="49"/>
        <v>0</v>
      </c>
      <c r="W139" s="24">
        <f t="shared" si="49"/>
        <v>0</v>
      </c>
      <c r="X139" s="24">
        <f t="shared" si="49"/>
        <v>0</v>
      </c>
      <c r="Y139" s="24">
        <f t="shared" si="49"/>
        <v>0</v>
      </c>
      <c r="Z139" s="24">
        <f t="shared" si="49"/>
        <v>0</v>
      </c>
      <c r="AA139" s="25"/>
      <c r="AB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C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D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E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F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G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H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I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J139" s="26">
        <f>MROUND(VLOOKUP('Factores e Hitos'!$B$7,Precio_Base,HLOOKUP($B139,Inmueble,2,FALSE),FALSE)*(1+$M139)*(1+$N139)*(1+$O139)*(1+$P139)*(1+$Q139),VLOOKUP('Factores e Hitos'!$B$85,Redondear_Multiplo,HLOOKUP($B139,Inmueble,2,FALSE),FALSE))</f>
        <v>50090</v>
      </c>
      <c r="AK139" s="25"/>
      <c r="AL139" s="16" t="str">
        <f t="shared" si="50"/>
        <v>Disponible</v>
      </c>
      <c r="AM139" s="519"/>
      <c r="AN139" s="518"/>
      <c r="AO139" s="25"/>
      <c r="AP139" s="26">
        <f ca="1">+IF($AM139=0,OFFSET($AA139,0,ROUNDUP(COUNTIFS($B$138:$B139,$B139,$F$138:$F139,$F139,$AM$138:$AM139,"")/VLOOKUP('Factores e Hitos'!$B$89,Unidades_por_Hito,HLOOKUP($B139,Inmueble,2,FALSE),FALSE),0)),$AN139)</f>
        <v>50090</v>
      </c>
      <c r="AQ139" s="26">
        <f t="shared" ca="1" si="51"/>
        <v>4174.166666666667</v>
      </c>
      <c r="AR139" s="25"/>
      <c r="AS139" s="26">
        <f>+AB139/($J139+$K139*VLOOKUP('Factores e Hitos'!$B$87,Area_no_techada,HLOOKUP($B139,Inmueble,2,FALSE),FALSE))</f>
        <v>4174.166666666667</v>
      </c>
      <c r="AT139" s="26">
        <f>+AC139/($J139+$K139*VLOOKUP('Factores e Hitos'!$B$87,Area_no_techada,HLOOKUP($B139,Inmueble,2,FALSE),FALSE))</f>
        <v>4174.166666666667</v>
      </c>
      <c r="AU139" s="26">
        <f>+AD139/($J139+$K139*VLOOKUP('Factores e Hitos'!$B$87,Area_no_techada,HLOOKUP($B139,Inmueble,2,FALSE),FALSE))</f>
        <v>4174.166666666667</v>
      </c>
      <c r="AV139" s="26">
        <f>+AE139/($J139+$K139*VLOOKUP('Factores e Hitos'!$B$87,Area_no_techada,HLOOKUP($B139,Inmueble,2,FALSE),FALSE))</f>
        <v>4174.166666666667</v>
      </c>
      <c r="AW139" s="26">
        <f>+AF139/($J139+$K139*VLOOKUP('Factores e Hitos'!$B$87,Area_no_techada,HLOOKUP($B139,Inmueble,2,FALSE),FALSE))</f>
        <v>4174.166666666667</v>
      </c>
      <c r="AX139" s="26">
        <f>+AG139/($J139+$K139*VLOOKUP('Factores e Hitos'!$B$87,Area_no_techada,HLOOKUP($B139,Inmueble,2,FALSE),FALSE))</f>
        <v>4174.166666666667</v>
      </c>
      <c r="AY139" s="26">
        <f>+AH139/($J139+$K139*VLOOKUP('Factores e Hitos'!$B$87,Area_no_techada,HLOOKUP($B139,Inmueble,2,FALSE),FALSE))</f>
        <v>4174.166666666667</v>
      </c>
      <c r="AZ139" s="26">
        <f>+AI139/($J139+$K139*VLOOKUP('Factores e Hitos'!$B$87,Area_no_techada,HLOOKUP($B139,Inmueble,2,FALSE),FALSE))</f>
        <v>4174.166666666667</v>
      </c>
      <c r="BA139" s="26">
        <f>+AJ139/($J139+$K139*VLOOKUP('Factores e Hitos'!$B$87,Area_no_techada,HLOOKUP($B139,Inmueble,2,FALSE),FALSE))</f>
        <v>4174.166666666667</v>
      </c>
      <c r="BB139" s="20" t="str">
        <f>_xlfn.XLOOKUP(C139,Hoja7!A:A,Hoja7!G:G,"N/H",0)</f>
        <v>Disponible</v>
      </c>
      <c r="BC139" s="17" t="b">
        <f t="shared" si="52"/>
        <v>1</v>
      </c>
    </row>
    <row r="140" spans="1:55">
      <c r="A140" s="18" t="s">
        <v>163</v>
      </c>
      <c r="B140" s="29" t="s">
        <v>5</v>
      </c>
      <c r="C140" s="21" t="s">
        <v>456</v>
      </c>
      <c r="D140" s="21">
        <v>3</v>
      </c>
      <c r="E140" s="21" t="s">
        <v>22</v>
      </c>
      <c r="F140" s="21" t="s">
        <v>22</v>
      </c>
      <c r="G140" s="21" t="s">
        <v>22</v>
      </c>
      <c r="H140" s="21" t="s">
        <v>22</v>
      </c>
      <c r="I140" s="21" t="s">
        <v>57</v>
      </c>
      <c r="J140" s="511">
        <v>12</v>
      </c>
      <c r="K140" s="23">
        <v>0</v>
      </c>
      <c r="M140" s="24">
        <f t="shared" si="44"/>
        <v>0</v>
      </c>
      <c r="N140" s="24">
        <f t="shared" si="45"/>
        <v>0</v>
      </c>
      <c r="O140" s="24">
        <f t="shared" si="46"/>
        <v>0</v>
      </c>
      <c r="P140" s="24">
        <f t="shared" si="47"/>
        <v>0</v>
      </c>
      <c r="Q140" s="24">
        <f t="shared" si="48"/>
        <v>-0.01</v>
      </c>
      <c r="R140" s="25"/>
      <c r="S140" s="24">
        <f t="shared" si="49"/>
        <v>0</v>
      </c>
      <c r="T140" s="24">
        <f t="shared" si="49"/>
        <v>0</v>
      </c>
      <c r="U140" s="24">
        <f t="shared" si="49"/>
        <v>0</v>
      </c>
      <c r="V140" s="24">
        <f t="shared" si="49"/>
        <v>0</v>
      </c>
      <c r="W140" s="24">
        <f t="shared" si="49"/>
        <v>0</v>
      </c>
      <c r="X140" s="24">
        <f t="shared" si="49"/>
        <v>0</v>
      </c>
      <c r="Y140" s="24">
        <f t="shared" si="49"/>
        <v>0</v>
      </c>
      <c r="Z140" s="24">
        <f t="shared" si="49"/>
        <v>0</v>
      </c>
      <c r="AA140" s="25"/>
      <c r="AB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C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D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E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F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G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H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I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J140" s="26">
        <f>MROUND(VLOOKUP('Factores e Hitos'!$B$7,Precio_Base,HLOOKUP($B140,Inmueble,2,FALSE),FALSE)*(1+$M140)*(1+$N140)*(1+$O140)*(1+$P140)*(1+$Q140),VLOOKUP('Factores e Hitos'!$B$85,Redondear_Multiplo,HLOOKUP($B140,Inmueble,2,FALSE),FALSE))</f>
        <v>50090</v>
      </c>
      <c r="AK140" s="25"/>
      <c r="AL140" s="16" t="str">
        <f t="shared" si="50"/>
        <v>Disponible</v>
      </c>
      <c r="AM140" s="519"/>
      <c r="AN140" s="518"/>
      <c r="AO140" s="25"/>
      <c r="AP140" s="26">
        <f ca="1">+IF($AM140=0,OFFSET($AA140,0,ROUNDUP(COUNTIFS($B$138:$B140,$B140,$F$138:$F140,$F140,$AM$138:$AM140,"")/VLOOKUP('Factores e Hitos'!$B$89,Unidades_por_Hito,HLOOKUP($B140,Inmueble,2,FALSE),FALSE),0)),$AN140)</f>
        <v>50090</v>
      </c>
      <c r="AQ140" s="26">
        <f t="shared" ca="1" si="51"/>
        <v>4174.166666666667</v>
      </c>
      <c r="AR140" s="25"/>
      <c r="AS140" s="26">
        <f>+AB140/($J140+$K140*VLOOKUP('Factores e Hitos'!$B$87,Area_no_techada,HLOOKUP($B140,Inmueble,2,FALSE),FALSE))</f>
        <v>4174.166666666667</v>
      </c>
      <c r="AT140" s="26">
        <f>+AC140/($J140+$K140*VLOOKUP('Factores e Hitos'!$B$87,Area_no_techada,HLOOKUP($B140,Inmueble,2,FALSE),FALSE))</f>
        <v>4174.166666666667</v>
      </c>
      <c r="AU140" s="26">
        <f>+AD140/($J140+$K140*VLOOKUP('Factores e Hitos'!$B$87,Area_no_techada,HLOOKUP($B140,Inmueble,2,FALSE),FALSE))</f>
        <v>4174.166666666667</v>
      </c>
      <c r="AV140" s="26">
        <f>+AE140/($J140+$K140*VLOOKUP('Factores e Hitos'!$B$87,Area_no_techada,HLOOKUP($B140,Inmueble,2,FALSE),FALSE))</f>
        <v>4174.166666666667</v>
      </c>
      <c r="AW140" s="26">
        <f>+AF140/($J140+$K140*VLOOKUP('Factores e Hitos'!$B$87,Area_no_techada,HLOOKUP($B140,Inmueble,2,FALSE),FALSE))</f>
        <v>4174.166666666667</v>
      </c>
      <c r="AX140" s="26">
        <f>+AG140/($J140+$K140*VLOOKUP('Factores e Hitos'!$B$87,Area_no_techada,HLOOKUP($B140,Inmueble,2,FALSE),FALSE))</f>
        <v>4174.166666666667</v>
      </c>
      <c r="AY140" s="26">
        <f>+AH140/($J140+$K140*VLOOKUP('Factores e Hitos'!$B$87,Area_no_techada,HLOOKUP($B140,Inmueble,2,FALSE),FALSE))</f>
        <v>4174.166666666667</v>
      </c>
      <c r="AZ140" s="26">
        <f>+AI140/($J140+$K140*VLOOKUP('Factores e Hitos'!$B$87,Area_no_techada,HLOOKUP($B140,Inmueble,2,FALSE),FALSE))</f>
        <v>4174.166666666667</v>
      </c>
      <c r="BA140" s="26">
        <f>+AJ140/($J140+$K140*VLOOKUP('Factores e Hitos'!$B$87,Area_no_techada,HLOOKUP($B140,Inmueble,2,FALSE),FALSE))</f>
        <v>4174.166666666667</v>
      </c>
      <c r="BB140" s="20" t="str">
        <f>_xlfn.XLOOKUP(C140,Hoja7!A:A,Hoja7!G:G,"N/H",0)</f>
        <v>Disponible</v>
      </c>
      <c r="BC140" s="17" t="b">
        <f t="shared" si="52"/>
        <v>1</v>
      </c>
    </row>
    <row r="141" spans="1:55">
      <c r="A141" s="18" t="s">
        <v>162</v>
      </c>
      <c r="B141" s="29" t="s">
        <v>5</v>
      </c>
      <c r="C141" s="21" t="s">
        <v>454</v>
      </c>
      <c r="D141" s="21">
        <v>4</v>
      </c>
      <c r="E141" s="21" t="s">
        <v>22</v>
      </c>
      <c r="F141" s="21" t="s">
        <v>22</v>
      </c>
      <c r="G141" s="21" t="s">
        <v>22</v>
      </c>
      <c r="H141" s="21" t="s">
        <v>22</v>
      </c>
      <c r="I141" s="21" t="s">
        <v>57</v>
      </c>
      <c r="J141" s="511">
        <v>12</v>
      </c>
      <c r="K141" s="23">
        <v>0</v>
      </c>
      <c r="M141" s="24">
        <f t="shared" si="44"/>
        <v>0</v>
      </c>
      <c r="N141" s="24">
        <f t="shared" si="45"/>
        <v>0</v>
      </c>
      <c r="O141" s="24">
        <f t="shared" si="46"/>
        <v>0</v>
      </c>
      <c r="P141" s="24">
        <f t="shared" si="47"/>
        <v>0</v>
      </c>
      <c r="Q141" s="24">
        <f t="shared" si="48"/>
        <v>-0.01</v>
      </c>
      <c r="R141" s="25"/>
      <c r="S141" s="24">
        <f t="shared" ref="S141:Z146" si="53">+VLOOKUP(S$5,Hitos,HLOOKUP($B141,Inmueble,2,FALSE),FALSE)</f>
        <v>0</v>
      </c>
      <c r="T141" s="24">
        <f t="shared" si="53"/>
        <v>0</v>
      </c>
      <c r="U141" s="24">
        <f t="shared" si="53"/>
        <v>0</v>
      </c>
      <c r="V141" s="24">
        <f t="shared" si="53"/>
        <v>0</v>
      </c>
      <c r="W141" s="24">
        <f t="shared" si="53"/>
        <v>0</v>
      </c>
      <c r="X141" s="24">
        <f t="shared" si="53"/>
        <v>0</v>
      </c>
      <c r="Y141" s="24">
        <f t="shared" si="53"/>
        <v>0</v>
      </c>
      <c r="Z141" s="24">
        <f t="shared" si="53"/>
        <v>0</v>
      </c>
      <c r="AA141" s="25"/>
      <c r="AB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C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D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E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F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G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H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I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J141" s="26">
        <f>MROUND(VLOOKUP('Factores e Hitos'!$B$7,Precio_Base,HLOOKUP($B141,Inmueble,2,FALSE),FALSE)*(1+$M141)*(1+$N141)*(1+$O141)*(1+$P141)*(1+$Q141),VLOOKUP('Factores e Hitos'!$B$85,Redondear_Multiplo,HLOOKUP($B141,Inmueble,2,FALSE),FALSE))</f>
        <v>50090</v>
      </c>
      <c r="AK141" s="25"/>
      <c r="AL141" s="16" t="str">
        <f t="shared" ref="AL141" si="54">+IF(AM141&lt;&gt;"","Vendido","Disponible")</f>
        <v>Disponible</v>
      </c>
      <c r="AM141" s="519"/>
      <c r="AN141" s="518"/>
      <c r="AO141" s="25"/>
      <c r="AP141" s="26">
        <f ca="1">+IF($AM141=0,OFFSET($AA141,0,ROUNDUP(COUNTIFS($B$138:$B141,$B141,$F$138:$F141,$F141,$AM$138:$AM141,"")/VLOOKUP('Factores e Hitos'!$B$89,Unidades_por_Hito,HLOOKUP($B141,Inmueble,2,FALSE),FALSE),0)),$AN141)</f>
        <v>50090</v>
      </c>
      <c r="AQ141" s="26">
        <f t="shared" ca="1" si="51"/>
        <v>4174.166666666667</v>
      </c>
      <c r="AR141" s="25"/>
      <c r="AS141" s="26">
        <f>+AB141/($J141+$K141*VLOOKUP('Factores e Hitos'!$B$87,Area_no_techada,HLOOKUP($B141,Inmueble,2,FALSE),FALSE))</f>
        <v>4174.166666666667</v>
      </c>
      <c r="AT141" s="26">
        <f>+AC141/($J141+$K141*VLOOKUP('Factores e Hitos'!$B$87,Area_no_techada,HLOOKUP($B141,Inmueble,2,FALSE),FALSE))</f>
        <v>4174.166666666667</v>
      </c>
      <c r="AU141" s="26">
        <f>+AD141/($J141+$K141*VLOOKUP('Factores e Hitos'!$B$87,Area_no_techada,HLOOKUP($B141,Inmueble,2,FALSE),FALSE))</f>
        <v>4174.166666666667</v>
      </c>
      <c r="AV141" s="26">
        <f>+AE141/($J141+$K141*VLOOKUP('Factores e Hitos'!$B$87,Area_no_techada,HLOOKUP($B141,Inmueble,2,FALSE),FALSE))</f>
        <v>4174.166666666667</v>
      </c>
      <c r="AW141" s="26">
        <f>+AF141/($J141+$K141*VLOOKUP('Factores e Hitos'!$B$87,Area_no_techada,HLOOKUP($B141,Inmueble,2,FALSE),FALSE))</f>
        <v>4174.166666666667</v>
      </c>
      <c r="AX141" s="26">
        <f>+AG141/($J141+$K141*VLOOKUP('Factores e Hitos'!$B$87,Area_no_techada,HLOOKUP($B141,Inmueble,2,FALSE),FALSE))</f>
        <v>4174.166666666667</v>
      </c>
      <c r="AY141" s="26">
        <f>+AH141/($J141+$K141*VLOOKUP('Factores e Hitos'!$B$87,Area_no_techada,HLOOKUP($B141,Inmueble,2,FALSE),FALSE))</f>
        <v>4174.166666666667</v>
      </c>
      <c r="AZ141" s="26">
        <f>+AI141/($J141+$K141*VLOOKUP('Factores e Hitos'!$B$87,Area_no_techada,HLOOKUP($B141,Inmueble,2,FALSE),FALSE))</f>
        <v>4174.166666666667</v>
      </c>
      <c r="BA141" s="26">
        <f>+AJ141/($J141+$K141*VLOOKUP('Factores e Hitos'!$B$87,Area_no_techada,HLOOKUP($B141,Inmueble,2,FALSE),FALSE))</f>
        <v>4174.166666666667</v>
      </c>
      <c r="BB141" s="20" t="str">
        <f>_xlfn.XLOOKUP(C141,Hoja7!A:A,Hoja7!G:G,"N/H",0)</f>
        <v>Disponible</v>
      </c>
      <c r="BC141" s="17" t="b">
        <f t="shared" si="52"/>
        <v>1</v>
      </c>
    </row>
    <row r="142" spans="1:55">
      <c r="A142" s="18" t="s">
        <v>163</v>
      </c>
      <c r="B142" s="29" t="s">
        <v>5</v>
      </c>
      <c r="C142" s="21" t="s">
        <v>452</v>
      </c>
      <c r="D142" s="21">
        <v>5</v>
      </c>
      <c r="E142" s="21" t="s">
        <v>22</v>
      </c>
      <c r="F142" s="21" t="s">
        <v>22</v>
      </c>
      <c r="G142" s="21" t="s">
        <v>22</v>
      </c>
      <c r="H142" s="21" t="s">
        <v>22</v>
      </c>
      <c r="I142" s="21" t="s">
        <v>57</v>
      </c>
      <c r="J142" s="511">
        <v>12.5</v>
      </c>
      <c r="K142" s="23">
        <v>0</v>
      </c>
      <c r="M142" s="24">
        <f t="shared" si="44"/>
        <v>0</v>
      </c>
      <c r="N142" s="24">
        <f t="shared" si="45"/>
        <v>0</v>
      </c>
      <c r="O142" s="24">
        <f t="shared" si="46"/>
        <v>0</v>
      </c>
      <c r="P142" s="24">
        <f t="shared" si="47"/>
        <v>0</v>
      </c>
      <c r="Q142" s="24">
        <f t="shared" si="48"/>
        <v>-0.01</v>
      </c>
      <c r="R142" s="25"/>
      <c r="S142" s="24">
        <f t="shared" si="53"/>
        <v>0</v>
      </c>
      <c r="T142" s="24">
        <f t="shared" si="53"/>
        <v>0</v>
      </c>
      <c r="U142" s="24">
        <f t="shared" si="53"/>
        <v>0</v>
      </c>
      <c r="V142" s="24">
        <f t="shared" si="53"/>
        <v>0</v>
      </c>
      <c r="W142" s="24">
        <f t="shared" si="53"/>
        <v>0</v>
      </c>
      <c r="X142" s="24">
        <f t="shared" si="53"/>
        <v>0</v>
      </c>
      <c r="Y142" s="24">
        <f t="shared" si="53"/>
        <v>0</v>
      </c>
      <c r="Z142" s="24">
        <f t="shared" si="53"/>
        <v>0</v>
      </c>
      <c r="AA142" s="25"/>
      <c r="AB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C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D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E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F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G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H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I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J142" s="26">
        <f>MROUND(VLOOKUP('Factores e Hitos'!$B$7,Precio_Base,HLOOKUP($B142,Inmueble,2,FALSE),FALSE)*(1+$M142)*(1+$N142)*(1+$O142)*(1+$P142)*(1+$Q142),VLOOKUP('Factores e Hitos'!$B$85,Redondear_Multiplo,HLOOKUP($B142,Inmueble,2,FALSE),FALSE))</f>
        <v>50090</v>
      </c>
      <c r="AK142" s="25"/>
      <c r="AL142" s="563" t="str">
        <f t="shared" ref="AL142:AL146" si="55">+IF(AM142&lt;&gt;"","Vendido","Disponible")</f>
        <v>Vendido</v>
      </c>
      <c r="AM142" s="565" t="s">
        <v>625</v>
      </c>
      <c r="AN142" s="564">
        <v>48750</v>
      </c>
      <c r="AO142" s="25"/>
      <c r="AP142" s="26">
        <f ca="1">+IF($AM142=0,OFFSET($AA142,0,ROUNDUP(COUNTIFS($B$138:$B142,$B142,$F$138:$F142,$F142,$AM$138:$AM142,"")/VLOOKUP('Factores e Hitos'!$B$89,Unidades_por_Hito,HLOOKUP($B142,Inmueble,2,FALSE),FALSE),0)),$AN142)</f>
        <v>48750</v>
      </c>
      <c r="AQ142" s="26">
        <f t="shared" ca="1" si="51"/>
        <v>3900</v>
      </c>
      <c r="AR142" s="25"/>
      <c r="AS142" s="26">
        <f>+AB142/($J142+$K142*VLOOKUP('Factores e Hitos'!$B$87,Area_no_techada,HLOOKUP($B142,Inmueble,2,FALSE),FALSE))</f>
        <v>4007.2</v>
      </c>
      <c r="AT142" s="26">
        <f>+AC142/($J142+$K142*VLOOKUP('Factores e Hitos'!$B$87,Area_no_techada,HLOOKUP($B142,Inmueble,2,FALSE),FALSE))</f>
        <v>4007.2</v>
      </c>
      <c r="AU142" s="26">
        <f>+AD142/($J142+$K142*VLOOKUP('Factores e Hitos'!$B$87,Area_no_techada,HLOOKUP($B142,Inmueble,2,FALSE),FALSE))</f>
        <v>4007.2</v>
      </c>
      <c r="AV142" s="26">
        <f>+AE142/($J142+$K142*VLOOKUP('Factores e Hitos'!$B$87,Area_no_techada,HLOOKUP($B142,Inmueble,2,FALSE),FALSE))</f>
        <v>4007.2</v>
      </c>
      <c r="AW142" s="26">
        <f>+AF142/($J142+$K142*VLOOKUP('Factores e Hitos'!$B$87,Area_no_techada,HLOOKUP($B142,Inmueble,2,FALSE),FALSE))</f>
        <v>4007.2</v>
      </c>
      <c r="AX142" s="26">
        <f>+AG142/($J142+$K142*VLOOKUP('Factores e Hitos'!$B$87,Area_no_techada,HLOOKUP($B142,Inmueble,2,FALSE),FALSE))</f>
        <v>4007.2</v>
      </c>
      <c r="AY142" s="26">
        <f>+AH142/($J142+$K142*VLOOKUP('Factores e Hitos'!$B$87,Area_no_techada,HLOOKUP($B142,Inmueble,2,FALSE),FALSE))</f>
        <v>4007.2</v>
      </c>
      <c r="AZ142" s="26">
        <f>+AI142/($J142+$K142*VLOOKUP('Factores e Hitos'!$B$87,Area_no_techada,HLOOKUP($B142,Inmueble,2,FALSE),FALSE))</f>
        <v>4007.2</v>
      </c>
      <c r="BA142" s="26">
        <f>+AJ142/($J142+$K142*VLOOKUP('Factores e Hitos'!$B$87,Area_no_techada,HLOOKUP($B142,Inmueble,2,FALSE),FALSE))</f>
        <v>4007.2</v>
      </c>
      <c r="BB142" s="20" t="str">
        <f>_xlfn.XLOOKUP(C142,Hoja7!A:A,Hoja7!G:G,"N/H",0)</f>
        <v>Disponible</v>
      </c>
      <c r="BC142" s="17" t="b">
        <f t="shared" si="52"/>
        <v>0</v>
      </c>
    </row>
    <row r="143" spans="1:55">
      <c r="A143" s="18" t="s">
        <v>163</v>
      </c>
      <c r="B143" s="29" t="s">
        <v>5</v>
      </c>
      <c r="C143" s="21" t="s">
        <v>450</v>
      </c>
      <c r="D143" s="21">
        <v>6</v>
      </c>
      <c r="E143" s="21" t="s">
        <v>22</v>
      </c>
      <c r="F143" s="21" t="s">
        <v>22</v>
      </c>
      <c r="G143" s="21" t="s">
        <v>22</v>
      </c>
      <c r="H143" s="21" t="s">
        <v>22</v>
      </c>
      <c r="I143" s="21" t="s">
        <v>57</v>
      </c>
      <c r="J143" s="511">
        <v>12.5</v>
      </c>
      <c r="K143" s="23">
        <v>0</v>
      </c>
      <c r="M143" s="24">
        <f t="shared" si="44"/>
        <v>0</v>
      </c>
      <c r="N143" s="24">
        <f t="shared" si="45"/>
        <v>0</v>
      </c>
      <c r="O143" s="24">
        <f t="shared" si="46"/>
        <v>0</v>
      </c>
      <c r="P143" s="24">
        <f t="shared" si="47"/>
        <v>0</v>
      </c>
      <c r="Q143" s="24">
        <f t="shared" si="48"/>
        <v>-0.01</v>
      </c>
      <c r="R143" s="25"/>
      <c r="S143" s="24">
        <f t="shared" si="53"/>
        <v>0</v>
      </c>
      <c r="T143" s="24">
        <f t="shared" si="53"/>
        <v>0</v>
      </c>
      <c r="U143" s="24">
        <f t="shared" si="53"/>
        <v>0</v>
      </c>
      <c r="V143" s="24">
        <f t="shared" si="53"/>
        <v>0</v>
      </c>
      <c r="W143" s="24">
        <f t="shared" si="53"/>
        <v>0</v>
      </c>
      <c r="X143" s="24">
        <f t="shared" si="53"/>
        <v>0</v>
      </c>
      <c r="Y143" s="24">
        <f t="shared" si="53"/>
        <v>0</v>
      </c>
      <c r="Z143" s="24">
        <f t="shared" si="53"/>
        <v>0</v>
      </c>
      <c r="AA143" s="25"/>
      <c r="AB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C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D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E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F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G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H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I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J143" s="26">
        <f>MROUND(VLOOKUP('Factores e Hitos'!$B$7,Precio_Base,HLOOKUP($B143,Inmueble,2,FALSE),FALSE)*(1+$M143)*(1+$N143)*(1+$O143)*(1+$P143)*(1+$Q143),VLOOKUP('Factores e Hitos'!$B$85,Redondear_Multiplo,HLOOKUP($B143,Inmueble,2,FALSE),FALSE))</f>
        <v>50090</v>
      </c>
      <c r="AK143" s="25"/>
      <c r="AL143" s="563" t="str">
        <f t="shared" si="55"/>
        <v>Vendido</v>
      </c>
      <c r="AM143" s="565" t="s">
        <v>625</v>
      </c>
      <c r="AN143" s="564">
        <v>48750</v>
      </c>
      <c r="AO143" s="25"/>
      <c r="AP143" s="26">
        <f ca="1">+IF($AM143=0,OFFSET($AA143,0,ROUNDUP(COUNTIFS($B$138:$B143,$B143,$F$138:$F143,$F143,$AM$138:$AM143,"")/VLOOKUP('Factores e Hitos'!$B$89,Unidades_por_Hito,HLOOKUP($B143,Inmueble,2,FALSE),FALSE),0)),$AN143)</f>
        <v>48750</v>
      </c>
      <c r="AQ143" s="26">
        <f t="shared" ca="1" si="51"/>
        <v>3900</v>
      </c>
      <c r="AR143" s="25"/>
      <c r="AS143" s="26">
        <f>+AB143/($J143+$K143*VLOOKUP('Factores e Hitos'!$B$87,Area_no_techada,HLOOKUP($B143,Inmueble,2,FALSE),FALSE))</f>
        <v>4007.2</v>
      </c>
      <c r="AT143" s="26">
        <f>+AC143/($J143+$K143*VLOOKUP('Factores e Hitos'!$B$87,Area_no_techada,HLOOKUP($B143,Inmueble,2,FALSE),FALSE))</f>
        <v>4007.2</v>
      </c>
      <c r="AU143" s="26">
        <f>+AD143/($J143+$K143*VLOOKUP('Factores e Hitos'!$B$87,Area_no_techada,HLOOKUP($B143,Inmueble,2,FALSE),FALSE))</f>
        <v>4007.2</v>
      </c>
      <c r="AV143" s="26">
        <f>+AE143/($J143+$K143*VLOOKUP('Factores e Hitos'!$B$87,Area_no_techada,HLOOKUP($B143,Inmueble,2,FALSE),FALSE))</f>
        <v>4007.2</v>
      </c>
      <c r="AW143" s="26">
        <f>+AF143/($J143+$K143*VLOOKUP('Factores e Hitos'!$B$87,Area_no_techada,HLOOKUP($B143,Inmueble,2,FALSE),FALSE))</f>
        <v>4007.2</v>
      </c>
      <c r="AX143" s="26">
        <f>+AG143/($J143+$K143*VLOOKUP('Factores e Hitos'!$B$87,Area_no_techada,HLOOKUP($B143,Inmueble,2,FALSE),FALSE))</f>
        <v>4007.2</v>
      </c>
      <c r="AY143" s="26">
        <f>+AH143/($J143+$K143*VLOOKUP('Factores e Hitos'!$B$87,Area_no_techada,HLOOKUP($B143,Inmueble,2,FALSE),FALSE))</f>
        <v>4007.2</v>
      </c>
      <c r="AZ143" s="26">
        <f>+AI143/($J143+$K143*VLOOKUP('Factores e Hitos'!$B$87,Area_no_techada,HLOOKUP($B143,Inmueble,2,FALSE),FALSE))</f>
        <v>4007.2</v>
      </c>
      <c r="BA143" s="26">
        <f>+AJ143/($J143+$K143*VLOOKUP('Factores e Hitos'!$B$87,Area_no_techada,HLOOKUP($B143,Inmueble,2,FALSE),FALSE))</f>
        <v>4007.2</v>
      </c>
      <c r="BB143" s="20" t="str">
        <f>_xlfn.XLOOKUP(C143,Hoja7!A:A,Hoja7!G:G,"N/H",0)</f>
        <v>Disponible</v>
      </c>
      <c r="BC143" s="17" t="b">
        <f t="shared" si="52"/>
        <v>0</v>
      </c>
    </row>
    <row r="144" spans="1:55">
      <c r="A144" s="18" t="s">
        <v>163</v>
      </c>
      <c r="B144" s="29" t="s">
        <v>5</v>
      </c>
      <c r="C144" s="21" t="s">
        <v>448</v>
      </c>
      <c r="D144" s="21">
        <v>7</v>
      </c>
      <c r="E144" s="21" t="s">
        <v>22</v>
      </c>
      <c r="F144" s="21" t="s">
        <v>22</v>
      </c>
      <c r="G144" s="21" t="s">
        <v>22</v>
      </c>
      <c r="H144" s="21" t="s">
        <v>22</v>
      </c>
      <c r="I144" s="21" t="s">
        <v>57</v>
      </c>
      <c r="J144" s="511">
        <v>12</v>
      </c>
      <c r="K144" s="23">
        <v>0</v>
      </c>
      <c r="M144" s="24">
        <f t="shared" si="44"/>
        <v>0</v>
      </c>
      <c r="N144" s="24">
        <f t="shared" si="45"/>
        <v>0</v>
      </c>
      <c r="O144" s="24">
        <f t="shared" si="46"/>
        <v>0</v>
      </c>
      <c r="P144" s="24">
        <f t="shared" si="47"/>
        <v>0</v>
      </c>
      <c r="Q144" s="24">
        <f t="shared" si="48"/>
        <v>-0.01</v>
      </c>
      <c r="R144" s="25"/>
      <c r="S144" s="24">
        <f t="shared" si="53"/>
        <v>0</v>
      </c>
      <c r="T144" s="24">
        <f t="shared" si="53"/>
        <v>0</v>
      </c>
      <c r="U144" s="24">
        <f t="shared" si="53"/>
        <v>0</v>
      </c>
      <c r="V144" s="24">
        <f t="shared" si="53"/>
        <v>0</v>
      </c>
      <c r="W144" s="24">
        <f t="shared" si="53"/>
        <v>0</v>
      </c>
      <c r="X144" s="24">
        <f t="shared" si="53"/>
        <v>0</v>
      </c>
      <c r="Y144" s="24">
        <f t="shared" si="53"/>
        <v>0</v>
      </c>
      <c r="Z144" s="24">
        <f t="shared" si="53"/>
        <v>0</v>
      </c>
      <c r="AA144" s="25"/>
      <c r="AB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C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D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E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F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G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H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I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J144" s="26">
        <f>MROUND(VLOOKUP('Factores e Hitos'!$B$7,Precio_Base,HLOOKUP($B144,Inmueble,2,FALSE),FALSE)*(1+$M144)*(1+$N144)*(1+$O144)*(1+$P144)*(1+$Q144),VLOOKUP('Factores e Hitos'!$B$85,Redondear_Multiplo,HLOOKUP($B144,Inmueble,2,FALSE),FALSE))</f>
        <v>50090</v>
      </c>
      <c r="AK144" s="25"/>
      <c r="AL144" s="16" t="str">
        <f t="shared" si="55"/>
        <v>Disponible</v>
      </c>
      <c r="AM144" s="519"/>
      <c r="AN144" s="518"/>
      <c r="AO144" s="25"/>
      <c r="AP144" s="26">
        <f ca="1">+IF($AM144=0,OFFSET($AA144,0,ROUNDUP(COUNTIFS($B$138:$B144,$B144,$F$138:$F144,$F144,$AM$138:$AM144,"")/VLOOKUP('Factores e Hitos'!$B$89,Unidades_por_Hito,HLOOKUP($B144,Inmueble,2,FALSE),FALSE),0)),$AN144)</f>
        <v>50090</v>
      </c>
      <c r="AQ144" s="26">
        <f t="shared" ca="1" si="51"/>
        <v>4174.166666666667</v>
      </c>
      <c r="AR144" s="25"/>
      <c r="AS144" s="26">
        <f>+AB144/($J144+$K144*VLOOKUP('Factores e Hitos'!$B$87,Area_no_techada,HLOOKUP($B144,Inmueble,2,FALSE),FALSE))</f>
        <v>4174.166666666667</v>
      </c>
      <c r="AT144" s="26">
        <f>+AC144/($J144+$K144*VLOOKUP('Factores e Hitos'!$B$87,Area_no_techada,HLOOKUP($B144,Inmueble,2,FALSE),FALSE))</f>
        <v>4174.166666666667</v>
      </c>
      <c r="AU144" s="26">
        <f>+AD144/($J144+$K144*VLOOKUP('Factores e Hitos'!$B$87,Area_no_techada,HLOOKUP($B144,Inmueble,2,FALSE),FALSE))</f>
        <v>4174.166666666667</v>
      </c>
      <c r="AV144" s="26">
        <f>+AE144/($J144+$K144*VLOOKUP('Factores e Hitos'!$B$87,Area_no_techada,HLOOKUP($B144,Inmueble,2,FALSE),FALSE))</f>
        <v>4174.166666666667</v>
      </c>
      <c r="AW144" s="26">
        <f>+AF144/($J144+$K144*VLOOKUP('Factores e Hitos'!$B$87,Area_no_techada,HLOOKUP($B144,Inmueble,2,FALSE),FALSE))</f>
        <v>4174.166666666667</v>
      </c>
      <c r="AX144" s="26">
        <f>+AG144/($J144+$K144*VLOOKUP('Factores e Hitos'!$B$87,Area_no_techada,HLOOKUP($B144,Inmueble,2,FALSE),FALSE))</f>
        <v>4174.166666666667</v>
      </c>
      <c r="AY144" s="26">
        <f>+AH144/($J144+$K144*VLOOKUP('Factores e Hitos'!$B$87,Area_no_techada,HLOOKUP($B144,Inmueble,2,FALSE),FALSE))</f>
        <v>4174.166666666667</v>
      </c>
      <c r="AZ144" s="26">
        <f>+AI144/($J144+$K144*VLOOKUP('Factores e Hitos'!$B$87,Area_no_techada,HLOOKUP($B144,Inmueble,2,FALSE),FALSE))</f>
        <v>4174.166666666667</v>
      </c>
      <c r="BA144" s="26">
        <f>+AJ144/($J144+$K144*VLOOKUP('Factores e Hitos'!$B$87,Area_no_techada,HLOOKUP($B144,Inmueble,2,FALSE),FALSE))</f>
        <v>4174.166666666667</v>
      </c>
      <c r="BB144" s="20" t="str">
        <f>_xlfn.XLOOKUP(C144,Hoja7!A:A,Hoja7!G:G,"N/H",0)</f>
        <v>Disponible</v>
      </c>
      <c r="BC144" s="17" t="b">
        <f t="shared" si="52"/>
        <v>1</v>
      </c>
    </row>
    <row r="145" spans="1:55">
      <c r="A145" s="18" t="s">
        <v>163</v>
      </c>
      <c r="B145" s="29" t="s">
        <v>5</v>
      </c>
      <c r="C145" s="21" t="s">
        <v>446</v>
      </c>
      <c r="D145" s="21">
        <v>8</v>
      </c>
      <c r="E145" s="21" t="s">
        <v>22</v>
      </c>
      <c r="F145" s="21" t="s">
        <v>22</v>
      </c>
      <c r="G145" s="21" t="s">
        <v>22</v>
      </c>
      <c r="H145" s="21" t="s">
        <v>22</v>
      </c>
      <c r="I145" s="21" t="s">
        <v>57</v>
      </c>
      <c r="J145" s="511">
        <v>12</v>
      </c>
      <c r="K145" s="23">
        <v>0</v>
      </c>
      <c r="M145" s="24">
        <f t="shared" si="44"/>
        <v>0</v>
      </c>
      <c r="N145" s="24">
        <f t="shared" si="45"/>
        <v>0</v>
      </c>
      <c r="O145" s="24">
        <f t="shared" si="46"/>
        <v>0</v>
      </c>
      <c r="P145" s="24">
        <f t="shared" si="47"/>
        <v>0</v>
      </c>
      <c r="Q145" s="24">
        <f t="shared" si="48"/>
        <v>-0.01</v>
      </c>
      <c r="R145" s="25"/>
      <c r="S145" s="24">
        <f t="shared" si="53"/>
        <v>0</v>
      </c>
      <c r="T145" s="24">
        <f t="shared" si="53"/>
        <v>0</v>
      </c>
      <c r="U145" s="24">
        <f t="shared" si="53"/>
        <v>0</v>
      </c>
      <c r="V145" s="24">
        <f t="shared" si="53"/>
        <v>0</v>
      </c>
      <c r="W145" s="24">
        <f t="shared" si="53"/>
        <v>0</v>
      </c>
      <c r="X145" s="24">
        <f t="shared" si="53"/>
        <v>0</v>
      </c>
      <c r="Y145" s="24">
        <f t="shared" si="53"/>
        <v>0</v>
      </c>
      <c r="Z145" s="24">
        <f t="shared" si="53"/>
        <v>0</v>
      </c>
      <c r="AA145" s="25"/>
      <c r="AB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C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D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E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F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G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H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I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J145" s="26">
        <f>MROUND(VLOOKUP('Factores e Hitos'!$B$7,Precio_Base,HLOOKUP($B145,Inmueble,2,FALSE),FALSE)*(1+$M145)*(1+$N145)*(1+$O145)*(1+$P145)*(1+$Q145),VLOOKUP('Factores e Hitos'!$B$85,Redondear_Multiplo,HLOOKUP($B145,Inmueble,2,FALSE),FALSE))</f>
        <v>50090</v>
      </c>
      <c r="AK145" s="25"/>
      <c r="AL145" s="557" t="str">
        <f t="shared" si="55"/>
        <v>Vendido</v>
      </c>
      <c r="AM145" s="559" t="s">
        <v>626</v>
      </c>
      <c r="AN145" s="558">
        <v>50000</v>
      </c>
      <c r="AO145" s="25"/>
      <c r="AP145" s="26">
        <f ca="1">+IF($AM145=0,OFFSET($AA145,0,ROUNDUP(COUNTIFS($B$138:$B145,$B145,$F$138:$F145,$F145,$AM$138:$AM145,"")/VLOOKUP('Factores e Hitos'!$B$89,Unidades_por_Hito,HLOOKUP($B145,Inmueble,2,FALSE),FALSE),0)),$AN145)</f>
        <v>50000</v>
      </c>
      <c r="AQ145" s="26">
        <f t="shared" ca="1" si="51"/>
        <v>4166.666666666667</v>
      </c>
      <c r="AR145" s="25"/>
      <c r="AS145" s="26">
        <f>+AB145/($J145+$K145*VLOOKUP('Factores e Hitos'!$B$87,Area_no_techada,HLOOKUP($B145,Inmueble,2,FALSE),FALSE))</f>
        <v>4174.166666666667</v>
      </c>
      <c r="AT145" s="26">
        <f>+AC145/($J145+$K145*VLOOKUP('Factores e Hitos'!$B$87,Area_no_techada,HLOOKUP($B145,Inmueble,2,FALSE),FALSE))</f>
        <v>4174.166666666667</v>
      </c>
      <c r="AU145" s="26">
        <f>+AD145/($J145+$K145*VLOOKUP('Factores e Hitos'!$B$87,Area_no_techada,HLOOKUP($B145,Inmueble,2,FALSE),FALSE))</f>
        <v>4174.166666666667</v>
      </c>
      <c r="AV145" s="26">
        <f>+AE145/($J145+$K145*VLOOKUP('Factores e Hitos'!$B$87,Area_no_techada,HLOOKUP($B145,Inmueble,2,FALSE),FALSE))</f>
        <v>4174.166666666667</v>
      </c>
      <c r="AW145" s="26">
        <f>+AF145/($J145+$K145*VLOOKUP('Factores e Hitos'!$B$87,Area_no_techada,HLOOKUP($B145,Inmueble,2,FALSE),FALSE))</f>
        <v>4174.166666666667</v>
      </c>
      <c r="AX145" s="26">
        <f>+AG145/($J145+$K145*VLOOKUP('Factores e Hitos'!$B$87,Area_no_techada,HLOOKUP($B145,Inmueble,2,FALSE),FALSE))</f>
        <v>4174.166666666667</v>
      </c>
      <c r="AY145" s="26">
        <f>+AH145/($J145+$K145*VLOOKUP('Factores e Hitos'!$B$87,Area_no_techada,HLOOKUP($B145,Inmueble,2,FALSE),FALSE))</f>
        <v>4174.166666666667</v>
      </c>
      <c r="AZ145" s="26">
        <f>+AI145/($J145+$K145*VLOOKUP('Factores e Hitos'!$B$87,Area_no_techada,HLOOKUP($B145,Inmueble,2,FALSE),FALSE))</f>
        <v>4174.166666666667</v>
      </c>
      <c r="BA145" s="26">
        <f>+AJ145/($J145+$K145*VLOOKUP('Factores e Hitos'!$B$87,Area_no_techada,HLOOKUP($B145,Inmueble,2,FALSE),FALSE))</f>
        <v>4174.166666666667</v>
      </c>
      <c r="BB145" s="20" t="str">
        <f>_xlfn.XLOOKUP(C145,Hoja7!A:A,Hoja7!G:G,"N/H",0)</f>
        <v>Disponible</v>
      </c>
      <c r="BC145" s="17" t="b">
        <f t="shared" si="52"/>
        <v>0</v>
      </c>
    </row>
    <row r="146" spans="1:55">
      <c r="A146" s="18" t="s">
        <v>162</v>
      </c>
      <c r="B146" s="29" t="s">
        <v>5</v>
      </c>
      <c r="C146" s="21" t="s">
        <v>444</v>
      </c>
      <c r="D146" s="21">
        <v>9</v>
      </c>
      <c r="E146" s="21" t="s">
        <v>22</v>
      </c>
      <c r="F146" s="21" t="s">
        <v>22</v>
      </c>
      <c r="G146" s="21" t="s">
        <v>22</v>
      </c>
      <c r="H146" s="21" t="s">
        <v>22</v>
      </c>
      <c r="I146" s="21" t="s">
        <v>57</v>
      </c>
      <c r="J146" s="511">
        <v>12</v>
      </c>
      <c r="K146" s="23">
        <v>0</v>
      </c>
      <c r="M146" s="24">
        <f t="shared" si="44"/>
        <v>0</v>
      </c>
      <c r="N146" s="24">
        <f t="shared" si="45"/>
        <v>0</v>
      </c>
      <c r="O146" s="24">
        <f t="shared" si="46"/>
        <v>0</v>
      </c>
      <c r="P146" s="24">
        <f t="shared" si="47"/>
        <v>0</v>
      </c>
      <c r="Q146" s="24">
        <f t="shared" si="48"/>
        <v>-0.01</v>
      </c>
      <c r="R146" s="25"/>
      <c r="S146" s="24">
        <f t="shared" si="53"/>
        <v>0</v>
      </c>
      <c r="T146" s="24">
        <f t="shared" si="53"/>
        <v>0</v>
      </c>
      <c r="U146" s="24">
        <f t="shared" si="53"/>
        <v>0</v>
      </c>
      <c r="V146" s="24">
        <f t="shared" si="53"/>
        <v>0</v>
      </c>
      <c r="W146" s="24">
        <f t="shared" si="53"/>
        <v>0</v>
      </c>
      <c r="X146" s="24">
        <f t="shared" si="53"/>
        <v>0</v>
      </c>
      <c r="Y146" s="24">
        <f t="shared" si="53"/>
        <v>0</v>
      </c>
      <c r="Z146" s="24">
        <f t="shared" si="53"/>
        <v>0</v>
      </c>
      <c r="AA146" s="25"/>
      <c r="AB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C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D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E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F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G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H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I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J146" s="26">
        <f>MROUND(VLOOKUP('Factores e Hitos'!$B$7,Precio_Base,HLOOKUP($B146,Inmueble,2,FALSE),FALSE)*(1+$M146)*(1+$N146)*(1+$O146)*(1+$P146)*(1+$Q146),VLOOKUP('Factores e Hitos'!$B$85,Redondear_Multiplo,HLOOKUP($B146,Inmueble,2,FALSE),FALSE))</f>
        <v>50090</v>
      </c>
      <c r="AK146" s="25"/>
      <c r="AL146" s="16" t="str">
        <f t="shared" si="55"/>
        <v>Disponible</v>
      </c>
      <c r="AM146" s="519"/>
      <c r="AN146" s="518"/>
      <c r="AO146" s="25"/>
      <c r="AP146" s="26">
        <f ca="1">+IF($AM146=0,OFFSET($AA146,0,ROUNDUP(COUNTIFS($B$138:$B146,$B146,$F$138:$F146,$F146,$AM$138:$AM146,"")/VLOOKUP('Factores e Hitos'!$B$89,Unidades_por_Hito,HLOOKUP($B146,Inmueble,2,FALSE),FALSE),0)),$AN146)</f>
        <v>50090</v>
      </c>
      <c r="AQ146" s="26">
        <f t="shared" ca="1" si="51"/>
        <v>4174.166666666667</v>
      </c>
      <c r="AR146" s="25"/>
      <c r="AS146" s="26">
        <f>+AB146/($J146+$K146*VLOOKUP('Factores e Hitos'!$B$87,Area_no_techada,HLOOKUP($B146,Inmueble,2,FALSE),FALSE))</f>
        <v>4174.166666666667</v>
      </c>
      <c r="AT146" s="26">
        <f>+AC146/($J146+$K146*VLOOKUP('Factores e Hitos'!$B$87,Area_no_techada,HLOOKUP($B146,Inmueble,2,FALSE),FALSE))</f>
        <v>4174.166666666667</v>
      </c>
      <c r="AU146" s="26">
        <f>+AD146/($J146+$K146*VLOOKUP('Factores e Hitos'!$B$87,Area_no_techada,HLOOKUP($B146,Inmueble,2,FALSE),FALSE))</f>
        <v>4174.166666666667</v>
      </c>
      <c r="AV146" s="26">
        <f>+AE146/($J146+$K146*VLOOKUP('Factores e Hitos'!$B$87,Area_no_techada,HLOOKUP($B146,Inmueble,2,FALSE),FALSE))</f>
        <v>4174.166666666667</v>
      </c>
      <c r="AW146" s="26">
        <f>+AF146/($J146+$K146*VLOOKUP('Factores e Hitos'!$B$87,Area_no_techada,HLOOKUP($B146,Inmueble,2,FALSE),FALSE))</f>
        <v>4174.166666666667</v>
      </c>
      <c r="AX146" s="26">
        <f>+AG146/($J146+$K146*VLOOKUP('Factores e Hitos'!$B$87,Area_no_techada,HLOOKUP($B146,Inmueble,2,FALSE),FALSE))</f>
        <v>4174.166666666667</v>
      </c>
      <c r="AY146" s="26">
        <f>+AH146/($J146+$K146*VLOOKUP('Factores e Hitos'!$B$87,Area_no_techada,HLOOKUP($B146,Inmueble,2,FALSE),FALSE))</f>
        <v>4174.166666666667</v>
      </c>
      <c r="AZ146" s="26">
        <f>+AI146/($J146+$K146*VLOOKUP('Factores e Hitos'!$B$87,Area_no_techada,HLOOKUP($B146,Inmueble,2,FALSE),FALSE))</f>
        <v>4174.166666666667</v>
      </c>
      <c r="BA146" s="26">
        <f>+AJ146/($J146+$K146*VLOOKUP('Factores e Hitos'!$B$87,Area_no_techada,HLOOKUP($B146,Inmueble,2,FALSE),FALSE))</f>
        <v>4174.166666666667</v>
      </c>
      <c r="BB146" s="20" t="str">
        <f>_xlfn.XLOOKUP(C146,Hoja7!A:A,Hoja7!G:G,"N/H",0)</f>
        <v>Disponible</v>
      </c>
      <c r="BC146" s="17" t="b">
        <f t="shared" si="52"/>
        <v>1</v>
      </c>
    </row>
    <row r="147" spans="1:55">
      <c r="A147" s="18" t="s">
        <v>163</v>
      </c>
      <c r="B147" s="29" t="s">
        <v>5</v>
      </c>
      <c r="C147" s="21" t="s">
        <v>442</v>
      </c>
      <c r="D147" s="21">
        <v>10</v>
      </c>
      <c r="E147" s="21" t="s">
        <v>22</v>
      </c>
      <c r="F147" s="21" t="s">
        <v>22</v>
      </c>
      <c r="G147" s="21" t="s">
        <v>22</v>
      </c>
      <c r="H147" s="21" t="s">
        <v>22</v>
      </c>
      <c r="I147" s="21" t="s">
        <v>57</v>
      </c>
      <c r="J147" s="511">
        <v>12</v>
      </c>
      <c r="K147" s="23">
        <v>0</v>
      </c>
      <c r="M147" s="24">
        <f t="shared" ref="M147:M181" si="56">+VLOOKUP(E147,Dorm.,HLOOKUP($B147,Inmueble,2,FALSE),FALSE)</f>
        <v>0</v>
      </c>
      <c r="N147" s="24">
        <f t="shared" ref="N147:N181" si="57">+VLOOKUP(F147,Modelo,HLOOKUP($B147,Inmueble,2,FALSE),FALSE)</f>
        <v>0</v>
      </c>
      <c r="O147" s="24">
        <f t="shared" ref="O147:O181" si="58">+VLOOKUP(G147,Tipo,HLOOKUP($B147,Inmueble,2,FALSE),FALSE)</f>
        <v>0</v>
      </c>
      <c r="P147" s="24">
        <f t="shared" ref="P147:P181" si="59">+VLOOKUP(H147,Vista,HLOOKUP($B147,Inmueble,2,FALSE),FALSE)</f>
        <v>0</v>
      </c>
      <c r="Q147" s="24">
        <f t="shared" ref="Q147:Q181" si="60">+VLOOKUP(I147,Piso,HLOOKUP($B147,Inmueble,2,FALSE),FALSE)</f>
        <v>-0.01</v>
      </c>
      <c r="R147" s="25"/>
      <c r="S147" s="24">
        <f t="shared" ref="S147:Z177" si="61">+VLOOKUP(S$5,Hitos,HLOOKUP($B147,Inmueble,2,FALSE),FALSE)</f>
        <v>0</v>
      </c>
      <c r="T147" s="24">
        <f t="shared" si="61"/>
        <v>0</v>
      </c>
      <c r="U147" s="24">
        <f t="shared" si="61"/>
        <v>0</v>
      </c>
      <c r="V147" s="24">
        <f t="shared" si="61"/>
        <v>0</v>
      </c>
      <c r="W147" s="24">
        <f t="shared" si="61"/>
        <v>0</v>
      </c>
      <c r="X147" s="24">
        <f t="shared" si="61"/>
        <v>0</v>
      </c>
      <c r="Y147" s="24">
        <f t="shared" si="61"/>
        <v>0</v>
      </c>
      <c r="Z147" s="24">
        <f t="shared" si="61"/>
        <v>0</v>
      </c>
      <c r="AA147" s="25"/>
      <c r="AB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C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D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E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F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G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H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I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J147" s="26">
        <f>MROUND(VLOOKUP('Factores e Hitos'!$B$7,Precio_Base,HLOOKUP($B147,Inmueble,2,FALSE),FALSE)*(1+$M147)*(1+$N147)*(1+$O147)*(1+$P147)*(1+$Q147),VLOOKUP('Factores e Hitos'!$B$85,Redondear_Multiplo,HLOOKUP($B147,Inmueble,2,FALSE),FALSE))</f>
        <v>50090</v>
      </c>
      <c r="AK147" s="25"/>
      <c r="AL147" s="16" t="str">
        <f t="shared" ref="AL147:AL181" si="62">+IF(AM147&lt;&gt;"","Vendido","Disponible")</f>
        <v>Disponible</v>
      </c>
      <c r="AM147" s="519"/>
      <c r="AN147" s="518"/>
      <c r="AO147" s="25"/>
      <c r="AP147" s="26">
        <f ca="1">+IF($AM147=0,OFFSET($AA147,0,ROUNDUP(COUNTIFS($B$138:$B147,$B147,$F$138:$F147,$F147,$AM$138:$AM147,"")/VLOOKUP('Factores e Hitos'!$B$89,Unidades_por_Hito,HLOOKUP($B147,Inmueble,2,FALSE),FALSE),0)),$AN147)</f>
        <v>50090</v>
      </c>
      <c r="AQ147" s="26">
        <f t="shared" ca="1" si="51"/>
        <v>4174.166666666667</v>
      </c>
      <c r="AR147" s="25"/>
      <c r="AS147" s="26">
        <f>+AB147/($J147+$K147*VLOOKUP('Factores e Hitos'!$B$87,Area_no_techada,HLOOKUP($B147,Inmueble,2,FALSE),FALSE))</f>
        <v>4174.166666666667</v>
      </c>
      <c r="AT147" s="26">
        <f>+AC147/($J147+$K147*VLOOKUP('Factores e Hitos'!$B$87,Area_no_techada,HLOOKUP($B147,Inmueble,2,FALSE),FALSE))</f>
        <v>4174.166666666667</v>
      </c>
      <c r="AU147" s="26">
        <f>+AD147/($J147+$K147*VLOOKUP('Factores e Hitos'!$B$87,Area_no_techada,HLOOKUP($B147,Inmueble,2,FALSE),FALSE))</f>
        <v>4174.166666666667</v>
      </c>
      <c r="AV147" s="26">
        <f>+AE147/($J147+$K147*VLOOKUP('Factores e Hitos'!$B$87,Area_no_techada,HLOOKUP($B147,Inmueble,2,FALSE),FALSE))</f>
        <v>4174.166666666667</v>
      </c>
      <c r="AW147" s="26">
        <f>+AF147/($J147+$K147*VLOOKUP('Factores e Hitos'!$B$87,Area_no_techada,HLOOKUP($B147,Inmueble,2,FALSE),FALSE))</f>
        <v>4174.166666666667</v>
      </c>
      <c r="AX147" s="26">
        <f>+AG147/($J147+$K147*VLOOKUP('Factores e Hitos'!$B$87,Area_no_techada,HLOOKUP($B147,Inmueble,2,FALSE),FALSE))</f>
        <v>4174.166666666667</v>
      </c>
      <c r="AY147" s="26">
        <f>+AH147/($J147+$K147*VLOOKUP('Factores e Hitos'!$B$87,Area_no_techada,HLOOKUP($B147,Inmueble,2,FALSE),FALSE))</f>
        <v>4174.166666666667</v>
      </c>
      <c r="AZ147" s="26">
        <f>+AI147/($J147+$K147*VLOOKUP('Factores e Hitos'!$B$87,Area_no_techada,HLOOKUP($B147,Inmueble,2,FALSE),FALSE))</f>
        <v>4174.166666666667</v>
      </c>
      <c r="BA147" s="26">
        <f>+AJ147/($J147+$K147*VLOOKUP('Factores e Hitos'!$B$87,Area_no_techada,HLOOKUP($B147,Inmueble,2,FALSE),FALSE))</f>
        <v>4174.166666666667</v>
      </c>
      <c r="BB147" s="20" t="str">
        <f>_xlfn.XLOOKUP(C147,Hoja7!A:A,Hoja7!G:G,"N/H",0)</f>
        <v>Disponible</v>
      </c>
      <c r="BC147" s="17" t="b">
        <f t="shared" si="52"/>
        <v>1</v>
      </c>
    </row>
    <row r="148" spans="1:55">
      <c r="A148" s="18" t="s">
        <v>162</v>
      </c>
      <c r="B148" s="29" t="s">
        <v>5</v>
      </c>
      <c r="C148" s="21" t="s">
        <v>440</v>
      </c>
      <c r="D148" s="21">
        <v>11</v>
      </c>
      <c r="E148" s="21" t="s">
        <v>22</v>
      </c>
      <c r="F148" s="21" t="s">
        <v>22</v>
      </c>
      <c r="G148" s="21" t="s">
        <v>22</v>
      </c>
      <c r="H148" s="21" t="s">
        <v>22</v>
      </c>
      <c r="I148" s="21" t="s">
        <v>57</v>
      </c>
      <c r="J148" s="511">
        <v>12</v>
      </c>
      <c r="K148" s="23">
        <v>0</v>
      </c>
      <c r="M148" s="24">
        <f t="shared" si="56"/>
        <v>0</v>
      </c>
      <c r="N148" s="24">
        <f t="shared" si="57"/>
        <v>0</v>
      </c>
      <c r="O148" s="24">
        <f t="shared" si="58"/>
        <v>0</v>
      </c>
      <c r="P148" s="24">
        <f t="shared" si="59"/>
        <v>0</v>
      </c>
      <c r="Q148" s="24">
        <f t="shared" si="60"/>
        <v>-0.01</v>
      </c>
      <c r="R148" s="25"/>
      <c r="S148" s="24">
        <f t="shared" si="61"/>
        <v>0</v>
      </c>
      <c r="T148" s="24">
        <f t="shared" si="61"/>
        <v>0</v>
      </c>
      <c r="U148" s="24">
        <f t="shared" si="61"/>
        <v>0</v>
      </c>
      <c r="V148" s="24">
        <f t="shared" si="61"/>
        <v>0</v>
      </c>
      <c r="W148" s="24">
        <f t="shared" si="61"/>
        <v>0</v>
      </c>
      <c r="X148" s="24">
        <f t="shared" si="61"/>
        <v>0</v>
      </c>
      <c r="Y148" s="24">
        <f t="shared" si="61"/>
        <v>0</v>
      </c>
      <c r="Z148" s="24">
        <f t="shared" si="61"/>
        <v>0</v>
      </c>
      <c r="AA148" s="25"/>
      <c r="AB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C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D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E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F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G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H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I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J148" s="26">
        <f>MROUND(VLOOKUP('Factores e Hitos'!$B$7,Precio_Base,HLOOKUP($B148,Inmueble,2,FALSE),FALSE)*(1+$M148)*(1+$N148)*(1+$O148)*(1+$P148)*(1+$Q148),VLOOKUP('Factores e Hitos'!$B$85,Redondear_Multiplo,HLOOKUP($B148,Inmueble,2,FALSE),FALSE))</f>
        <v>50090</v>
      </c>
      <c r="AK148" s="25"/>
      <c r="AL148" s="16" t="str">
        <f t="shared" si="62"/>
        <v>Disponible</v>
      </c>
      <c r="AM148" s="16"/>
      <c r="AN148" s="518"/>
      <c r="AO148" s="25"/>
      <c r="AP148" s="26">
        <f ca="1">+IF($AM148=0,OFFSET($AA148,0,ROUNDUP(COUNTIFS($B$138:$B148,$B148,$F$138:$F148,$F148,$AM$138:$AM148,"")/VLOOKUP('Factores e Hitos'!$B$89,Unidades_por_Hito,HLOOKUP($B148,Inmueble,2,FALSE),FALSE),0)),$AN148)</f>
        <v>50090</v>
      </c>
      <c r="AQ148" s="26">
        <f t="shared" ca="1" si="51"/>
        <v>4174.166666666667</v>
      </c>
      <c r="AR148" s="25"/>
      <c r="AS148" s="26">
        <f>+AB148/($J148+$K148*VLOOKUP('Factores e Hitos'!$B$87,Area_no_techada,HLOOKUP($B148,Inmueble,2,FALSE),FALSE))</f>
        <v>4174.166666666667</v>
      </c>
      <c r="AT148" s="26">
        <f>+AC148/($J148+$K148*VLOOKUP('Factores e Hitos'!$B$87,Area_no_techada,HLOOKUP($B148,Inmueble,2,FALSE),FALSE))</f>
        <v>4174.166666666667</v>
      </c>
      <c r="AU148" s="26">
        <f>+AD148/($J148+$K148*VLOOKUP('Factores e Hitos'!$B$87,Area_no_techada,HLOOKUP($B148,Inmueble,2,FALSE),FALSE))</f>
        <v>4174.166666666667</v>
      </c>
      <c r="AV148" s="26">
        <f>+AE148/($J148+$K148*VLOOKUP('Factores e Hitos'!$B$87,Area_no_techada,HLOOKUP($B148,Inmueble,2,FALSE),FALSE))</f>
        <v>4174.166666666667</v>
      </c>
      <c r="AW148" s="26">
        <f>+AF148/($J148+$K148*VLOOKUP('Factores e Hitos'!$B$87,Area_no_techada,HLOOKUP($B148,Inmueble,2,FALSE),FALSE))</f>
        <v>4174.166666666667</v>
      </c>
      <c r="AX148" s="26">
        <f>+AG148/($J148+$K148*VLOOKUP('Factores e Hitos'!$B$87,Area_no_techada,HLOOKUP($B148,Inmueble,2,FALSE),FALSE))</f>
        <v>4174.166666666667</v>
      </c>
      <c r="AY148" s="26">
        <f>+AH148/($J148+$K148*VLOOKUP('Factores e Hitos'!$B$87,Area_no_techada,HLOOKUP($B148,Inmueble,2,FALSE),FALSE))</f>
        <v>4174.166666666667</v>
      </c>
      <c r="AZ148" s="26">
        <f>+AI148/($J148+$K148*VLOOKUP('Factores e Hitos'!$B$87,Area_no_techada,HLOOKUP($B148,Inmueble,2,FALSE),FALSE))</f>
        <v>4174.166666666667</v>
      </c>
      <c r="BA148" s="26">
        <f>+AJ148/($J148+$K148*VLOOKUP('Factores e Hitos'!$B$87,Area_no_techada,HLOOKUP($B148,Inmueble,2,FALSE),FALSE))</f>
        <v>4174.166666666667</v>
      </c>
      <c r="BB148" s="20" t="str">
        <f>_xlfn.XLOOKUP(C148,Hoja7!A:A,Hoja7!G:G,"N/H",0)</f>
        <v>Disponible</v>
      </c>
      <c r="BC148" s="17" t="b">
        <f t="shared" si="52"/>
        <v>1</v>
      </c>
    </row>
    <row r="149" spans="1:55">
      <c r="A149" s="18" t="s">
        <v>163</v>
      </c>
      <c r="B149" s="29" t="s">
        <v>5</v>
      </c>
      <c r="C149" s="21" t="s">
        <v>438</v>
      </c>
      <c r="D149" s="21">
        <v>12</v>
      </c>
      <c r="E149" s="21" t="s">
        <v>22</v>
      </c>
      <c r="F149" s="21" t="s">
        <v>22</v>
      </c>
      <c r="G149" s="21" t="s">
        <v>22</v>
      </c>
      <c r="H149" s="21" t="s">
        <v>22</v>
      </c>
      <c r="I149" s="21" t="s">
        <v>57</v>
      </c>
      <c r="J149" s="511">
        <v>12</v>
      </c>
      <c r="K149" s="23">
        <v>0</v>
      </c>
      <c r="M149" s="24">
        <f t="shared" si="56"/>
        <v>0</v>
      </c>
      <c r="N149" s="24">
        <f t="shared" si="57"/>
        <v>0</v>
      </c>
      <c r="O149" s="24">
        <f t="shared" si="58"/>
        <v>0</v>
      </c>
      <c r="P149" s="24">
        <f t="shared" si="59"/>
        <v>0</v>
      </c>
      <c r="Q149" s="24">
        <f t="shared" si="60"/>
        <v>-0.01</v>
      </c>
      <c r="R149" s="25"/>
      <c r="S149" s="24">
        <f t="shared" si="61"/>
        <v>0</v>
      </c>
      <c r="T149" s="24">
        <f t="shared" si="61"/>
        <v>0</v>
      </c>
      <c r="U149" s="24">
        <f t="shared" si="61"/>
        <v>0</v>
      </c>
      <c r="V149" s="24">
        <f t="shared" si="61"/>
        <v>0</v>
      </c>
      <c r="W149" s="24">
        <f t="shared" si="61"/>
        <v>0</v>
      </c>
      <c r="X149" s="24">
        <f t="shared" si="61"/>
        <v>0</v>
      </c>
      <c r="Y149" s="24">
        <f t="shared" si="61"/>
        <v>0</v>
      </c>
      <c r="Z149" s="24">
        <f t="shared" si="61"/>
        <v>0</v>
      </c>
      <c r="AA149" s="25"/>
      <c r="AB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C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D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E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F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G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H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I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J149" s="26">
        <f>MROUND(VLOOKUP('Factores e Hitos'!$B$7,Precio_Base,HLOOKUP($B149,Inmueble,2,FALSE),FALSE)*(1+$M149)*(1+$N149)*(1+$O149)*(1+$P149)*(1+$Q149),VLOOKUP('Factores e Hitos'!$B$85,Redondear_Multiplo,HLOOKUP($B149,Inmueble,2,FALSE),FALSE))</f>
        <v>50090</v>
      </c>
      <c r="AK149" s="25"/>
      <c r="AL149" s="16" t="str">
        <f t="shared" si="62"/>
        <v>Disponible</v>
      </c>
      <c r="AM149" s="519"/>
      <c r="AN149" s="518"/>
      <c r="AO149" s="25"/>
      <c r="AP149" s="26">
        <f ca="1">+IF($AM149=0,OFFSET($AA149,0,ROUNDUP(COUNTIFS($B$138:$B149,$B149,$F$138:$F149,$F149,$AM$138:$AM149,"")/VLOOKUP('Factores e Hitos'!$B$89,Unidades_por_Hito,HLOOKUP($B149,Inmueble,2,FALSE),FALSE),0)),$AN149)</f>
        <v>50090</v>
      </c>
      <c r="AQ149" s="26">
        <f t="shared" ca="1" si="51"/>
        <v>4174.166666666667</v>
      </c>
      <c r="AR149" s="25"/>
      <c r="AS149" s="26">
        <f>+AB149/($J149+$K149*VLOOKUP('Factores e Hitos'!$B$87,Area_no_techada,HLOOKUP($B149,Inmueble,2,FALSE),FALSE))</f>
        <v>4174.166666666667</v>
      </c>
      <c r="AT149" s="26">
        <f>+AC149/($J149+$K149*VLOOKUP('Factores e Hitos'!$B$87,Area_no_techada,HLOOKUP($B149,Inmueble,2,FALSE),FALSE))</f>
        <v>4174.166666666667</v>
      </c>
      <c r="AU149" s="26">
        <f>+AD149/($J149+$K149*VLOOKUP('Factores e Hitos'!$B$87,Area_no_techada,HLOOKUP($B149,Inmueble,2,FALSE),FALSE))</f>
        <v>4174.166666666667</v>
      </c>
      <c r="AV149" s="26">
        <f>+AE149/($J149+$K149*VLOOKUP('Factores e Hitos'!$B$87,Area_no_techada,HLOOKUP($B149,Inmueble,2,FALSE),FALSE))</f>
        <v>4174.166666666667</v>
      </c>
      <c r="AW149" s="26">
        <f>+AF149/($J149+$K149*VLOOKUP('Factores e Hitos'!$B$87,Area_no_techada,HLOOKUP($B149,Inmueble,2,FALSE),FALSE))</f>
        <v>4174.166666666667</v>
      </c>
      <c r="AX149" s="26">
        <f>+AG149/($J149+$K149*VLOOKUP('Factores e Hitos'!$B$87,Area_no_techada,HLOOKUP($B149,Inmueble,2,FALSE),FALSE))</f>
        <v>4174.166666666667</v>
      </c>
      <c r="AY149" s="26">
        <f>+AH149/($J149+$K149*VLOOKUP('Factores e Hitos'!$B$87,Area_no_techada,HLOOKUP($B149,Inmueble,2,FALSE),FALSE))</f>
        <v>4174.166666666667</v>
      </c>
      <c r="AZ149" s="26">
        <f>+AI149/($J149+$K149*VLOOKUP('Factores e Hitos'!$B$87,Area_no_techada,HLOOKUP($B149,Inmueble,2,FALSE),FALSE))</f>
        <v>4174.166666666667</v>
      </c>
      <c r="BA149" s="26">
        <f>+AJ149/($J149+$K149*VLOOKUP('Factores e Hitos'!$B$87,Area_no_techada,HLOOKUP($B149,Inmueble,2,FALSE),FALSE))</f>
        <v>4174.166666666667</v>
      </c>
      <c r="BB149" s="20" t="str">
        <f>_xlfn.XLOOKUP(C149,Hoja7!A:A,Hoja7!G:G,"N/H",0)</f>
        <v>Disponible</v>
      </c>
      <c r="BC149" s="17" t="b">
        <f t="shared" si="52"/>
        <v>1</v>
      </c>
    </row>
    <row r="150" spans="1:55">
      <c r="A150" s="18" t="s">
        <v>162</v>
      </c>
      <c r="B150" s="29" t="s">
        <v>5</v>
      </c>
      <c r="C150" s="21" t="s">
        <v>436</v>
      </c>
      <c r="D150" s="21">
        <v>13</v>
      </c>
      <c r="E150" s="21" t="s">
        <v>22</v>
      </c>
      <c r="F150" s="21" t="s">
        <v>22</v>
      </c>
      <c r="G150" s="21" t="s">
        <v>22</v>
      </c>
      <c r="H150" s="21" t="s">
        <v>22</v>
      </c>
      <c r="I150" s="21" t="s">
        <v>57</v>
      </c>
      <c r="J150" s="511">
        <v>12.5</v>
      </c>
      <c r="K150" s="23">
        <v>0</v>
      </c>
      <c r="M150" s="24">
        <f t="shared" si="56"/>
        <v>0</v>
      </c>
      <c r="N150" s="24">
        <f t="shared" si="57"/>
        <v>0</v>
      </c>
      <c r="O150" s="24">
        <f t="shared" si="58"/>
        <v>0</v>
      </c>
      <c r="P150" s="24">
        <f t="shared" si="59"/>
        <v>0</v>
      </c>
      <c r="Q150" s="24">
        <f t="shared" si="60"/>
        <v>-0.01</v>
      </c>
      <c r="R150" s="25"/>
      <c r="S150" s="24">
        <f t="shared" si="61"/>
        <v>0</v>
      </c>
      <c r="T150" s="24">
        <f t="shared" si="61"/>
        <v>0</v>
      </c>
      <c r="U150" s="24">
        <f t="shared" si="61"/>
        <v>0</v>
      </c>
      <c r="V150" s="24">
        <f t="shared" si="61"/>
        <v>0</v>
      </c>
      <c r="W150" s="24">
        <f t="shared" si="61"/>
        <v>0</v>
      </c>
      <c r="X150" s="24">
        <f t="shared" si="61"/>
        <v>0</v>
      </c>
      <c r="Y150" s="24">
        <f t="shared" si="61"/>
        <v>0</v>
      </c>
      <c r="Z150" s="24">
        <f t="shared" si="61"/>
        <v>0</v>
      </c>
      <c r="AA150" s="25"/>
      <c r="AB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C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D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E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F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G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H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I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J150" s="26">
        <f>MROUND(VLOOKUP('Factores e Hitos'!$B$7,Precio_Base,HLOOKUP($B150,Inmueble,2,FALSE),FALSE)*(1+$M150)*(1+$N150)*(1+$O150)*(1+$P150)*(1+$Q150),VLOOKUP('Factores e Hitos'!$B$85,Redondear_Multiplo,HLOOKUP($B150,Inmueble,2,FALSE),FALSE))</f>
        <v>50090</v>
      </c>
      <c r="AK150" s="25"/>
      <c r="AL150" s="16" t="str">
        <f t="shared" si="62"/>
        <v>Disponible</v>
      </c>
      <c r="AM150" s="519"/>
      <c r="AN150" s="518"/>
      <c r="AO150" s="25"/>
      <c r="AP150" s="26">
        <f ca="1">+IF($AM150=0,OFFSET($AA150,0,ROUNDUP(COUNTIFS($B$138:$B150,$B150,$F$138:$F150,$F150,$AM$138:$AM150,"")/VLOOKUP('Factores e Hitos'!$B$89,Unidades_por_Hito,HLOOKUP($B150,Inmueble,2,FALSE),FALSE),0)),$AN150)</f>
        <v>50090</v>
      </c>
      <c r="AQ150" s="26">
        <f t="shared" ca="1" si="51"/>
        <v>4007.2</v>
      </c>
      <c r="AR150" s="25"/>
      <c r="AS150" s="26">
        <f>+AB150/($J150+$K150*VLOOKUP('Factores e Hitos'!$B$87,Area_no_techada,HLOOKUP($B150,Inmueble,2,FALSE),FALSE))</f>
        <v>4007.2</v>
      </c>
      <c r="AT150" s="26">
        <f>+AC150/($J150+$K150*VLOOKUP('Factores e Hitos'!$B$87,Area_no_techada,HLOOKUP($B150,Inmueble,2,FALSE),FALSE))</f>
        <v>4007.2</v>
      </c>
      <c r="AU150" s="26">
        <f>+AD150/($J150+$K150*VLOOKUP('Factores e Hitos'!$B$87,Area_no_techada,HLOOKUP($B150,Inmueble,2,FALSE),FALSE))</f>
        <v>4007.2</v>
      </c>
      <c r="AV150" s="26">
        <f>+AE150/($J150+$K150*VLOOKUP('Factores e Hitos'!$B$87,Area_no_techada,HLOOKUP($B150,Inmueble,2,FALSE),FALSE))</f>
        <v>4007.2</v>
      </c>
      <c r="AW150" s="26">
        <f>+AF150/($J150+$K150*VLOOKUP('Factores e Hitos'!$B$87,Area_no_techada,HLOOKUP($B150,Inmueble,2,FALSE),FALSE))</f>
        <v>4007.2</v>
      </c>
      <c r="AX150" s="26">
        <f>+AG150/($J150+$K150*VLOOKUP('Factores e Hitos'!$B$87,Area_no_techada,HLOOKUP($B150,Inmueble,2,FALSE),FALSE))</f>
        <v>4007.2</v>
      </c>
      <c r="AY150" s="26">
        <f>+AH150/($J150+$K150*VLOOKUP('Factores e Hitos'!$B$87,Area_no_techada,HLOOKUP($B150,Inmueble,2,FALSE),FALSE))</f>
        <v>4007.2</v>
      </c>
      <c r="AZ150" s="26">
        <f>+AI150/($J150+$K150*VLOOKUP('Factores e Hitos'!$B$87,Area_no_techada,HLOOKUP($B150,Inmueble,2,FALSE),FALSE))</f>
        <v>4007.2</v>
      </c>
      <c r="BA150" s="26">
        <f>+AJ150/($J150+$K150*VLOOKUP('Factores e Hitos'!$B$87,Area_no_techada,HLOOKUP($B150,Inmueble,2,FALSE),FALSE))</f>
        <v>4007.2</v>
      </c>
      <c r="BB150" s="20" t="str">
        <f>_xlfn.XLOOKUP(C150,Hoja7!A:A,Hoja7!G:G,"N/H",0)</f>
        <v>Disponible</v>
      </c>
      <c r="BC150" s="17" t="b">
        <f t="shared" si="52"/>
        <v>1</v>
      </c>
    </row>
    <row r="151" spans="1:55">
      <c r="A151" s="18" t="s">
        <v>162</v>
      </c>
      <c r="B151" s="29" t="s">
        <v>5</v>
      </c>
      <c r="C151" s="21" t="s">
        <v>434</v>
      </c>
      <c r="D151" s="21">
        <v>14</v>
      </c>
      <c r="E151" s="21" t="s">
        <v>22</v>
      </c>
      <c r="F151" s="21" t="s">
        <v>22</v>
      </c>
      <c r="G151" s="21" t="s">
        <v>22</v>
      </c>
      <c r="H151" s="21" t="s">
        <v>22</v>
      </c>
      <c r="I151" s="21" t="s">
        <v>57</v>
      </c>
      <c r="J151" s="511">
        <v>12.5</v>
      </c>
      <c r="K151" s="23">
        <v>0</v>
      </c>
      <c r="M151" s="24">
        <f t="shared" si="56"/>
        <v>0</v>
      </c>
      <c r="N151" s="24">
        <f t="shared" si="57"/>
        <v>0</v>
      </c>
      <c r="O151" s="24">
        <f t="shared" si="58"/>
        <v>0</v>
      </c>
      <c r="P151" s="24">
        <f t="shared" si="59"/>
        <v>0</v>
      </c>
      <c r="Q151" s="24">
        <f t="shared" si="60"/>
        <v>-0.01</v>
      </c>
      <c r="R151" s="25"/>
      <c r="S151" s="24">
        <f t="shared" si="61"/>
        <v>0</v>
      </c>
      <c r="T151" s="24">
        <f t="shared" si="61"/>
        <v>0</v>
      </c>
      <c r="U151" s="24">
        <f t="shared" si="61"/>
        <v>0</v>
      </c>
      <c r="V151" s="24">
        <f t="shared" si="61"/>
        <v>0</v>
      </c>
      <c r="W151" s="24">
        <f t="shared" si="61"/>
        <v>0</v>
      </c>
      <c r="X151" s="24">
        <f t="shared" si="61"/>
        <v>0</v>
      </c>
      <c r="Y151" s="24">
        <f t="shared" si="61"/>
        <v>0</v>
      </c>
      <c r="Z151" s="24">
        <f t="shared" si="61"/>
        <v>0</v>
      </c>
      <c r="AA151" s="25"/>
      <c r="AB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C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D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E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F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G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H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I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J151" s="26">
        <f>MROUND(VLOOKUP('Factores e Hitos'!$B$7,Precio_Base,HLOOKUP($B151,Inmueble,2,FALSE),FALSE)*(1+$M151)*(1+$N151)*(1+$O151)*(1+$P151)*(1+$Q151),VLOOKUP('Factores e Hitos'!$B$85,Redondear_Multiplo,HLOOKUP($B151,Inmueble,2,FALSE),FALSE))</f>
        <v>50090</v>
      </c>
      <c r="AK151" s="25"/>
      <c r="AL151" s="557" t="str">
        <f t="shared" si="62"/>
        <v>Vendido</v>
      </c>
      <c r="AM151" s="559" t="s">
        <v>635</v>
      </c>
      <c r="AN151" s="558">
        <v>50000</v>
      </c>
      <c r="AO151" s="25"/>
      <c r="AP151" s="26">
        <f ca="1">+IF($AM151=0,OFFSET($AA151,0,ROUNDUP(COUNTIFS($B$138:$B151,$B151,$F$138:$F151,$F151,$AM$138:$AM151,"")/VLOOKUP('Factores e Hitos'!$B$89,Unidades_por_Hito,HLOOKUP($B151,Inmueble,2,FALSE),FALSE),0)),$AN151)</f>
        <v>50000</v>
      </c>
      <c r="AQ151" s="26">
        <f t="shared" ca="1" si="51"/>
        <v>4000</v>
      </c>
      <c r="AR151" s="25"/>
      <c r="AS151" s="26">
        <f>+AB151/($J151+$K151*VLOOKUP('Factores e Hitos'!$B$87,Area_no_techada,HLOOKUP($B151,Inmueble,2,FALSE),FALSE))</f>
        <v>4007.2</v>
      </c>
      <c r="AT151" s="26">
        <f>+AC151/($J151+$K151*VLOOKUP('Factores e Hitos'!$B$87,Area_no_techada,HLOOKUP($B151,Inmueble,2,FALSE),FALSE))</f>
        <v>4007.2</v>
      </c>
      <c r="AU151" s="26">
        <f>+AD151/($J151+$K151*VLOOKUP('Factores e Hitos'!$B$87,Area_no_techada,HLOOKUP($B151,Inmueble,2,FALSE),FALSE))</f>
        <v>4007.2</v>
      </c>
      <c r="AV151" s="26">
        <f>+AE151/($J151+$K151*VLOOKUP('Factores e Hitos'!$B$87,Area_no_techada,HLOOKUP($B151,Inmueble,2,FALSE),FALSE))</f>
        <v>4007.2</v>
      </c>
      <c r="AW151" s="26">
        <f>+AF151/($J151+$K151*VLOOKUP('Factores e Hitos'!$B$87,Area_no_techada,HLOOKUP($B151,Inmueble,2,FALSE),FALSE))</f>
        <v>4007.2</v>
      </c>
      <c r="AX151" s="26">
        <f>+AG151/($J151+$K151*VLOOKUP('Factores e Hitos'!$B$87,Area_no_techada,HLOOKUP($B151,Inmueble,2,FALSE),FALSE))</f>
        <v>4007.2</v>
      </c>
      <c r="AY151" s="26">
        <f>+AH151/($J151+$K151*VLOOKUP('Factores e Hitos'!$B$87,Area_no_techada,HLOOKUP($B151,Inmueble,2,FALSE),FALSE))</f>
        <v>4007.2</v>
      </c>
      <c r="AZ151" s="26">
        <f>+AI151/($J151+$K151*VLOOKUP('Factores e Hitos'!$B$87,Area_no_techada,HLOOKUP($B151,Inmueble,2,FALSE),FALSE))</f>
        <v>4007.2</v>
      </c>
      <c r="BA151" s="26">
        <f>+AJ151/($J151+$K151*VLOOKUP('Factores e Hitos'!$B$87,Area_no_techada,HLOOKUP($B151,Inmueble,2,FALSE),FALSE))</f>
        <v>4007.2</v>
      </c>
      <c r="BB151" s="20" t="str">
        <f>_xlfn.XLOOKUP(C151,Hoja7!A:A,Hoja7!G:G,"N/H",0)</f>
        <v>Disponible</v>
      </c>
      <c r="BC151" s="17" t="b">
        <f t="shared" si="52"/>
        <v>0</v>
      </c>
    </row>
    <row r="152" spans="1:55">
      <c r="A152" s="18" t="s">
        <v>162</v>
      </c>
      <c r="B152" s="29" t="s">
        <v>5</v>
      </c>
      <c r="C152" s="21" t="s">
        <v>432</v>
      </c>
      <c r="D152" s="21">
        <v>15</v>
      </c>
      <c r="E152" s="21" t="s">
        <v>22</v>
      </c>
      <c r="F152" s="21" t="s">
        <v>22</v>
      </c>
      <c r="G152" s="21" t="s">
        <v>22</v>
      </c>
      <c r="H152" s="21" t="s">
        <v>22</v>
      </c>
      <c r="I152" s="21" t="s">
        <v>57</v>
      </c>
      <c r="J152" s="511">
        <v>12.5</v>
      </c>
      <c r="K152" s="23">
        <v>0</v>
      </c>
      <c r="M152" s="24">
        <f t="shared" si="56"/>
        <v>0</v>
      </c>
      <c r="N152" s="24">
        <f t="shared" si="57"/>
        <v>0</v>
      </c>
      <c r="O152" s="24">
        <f t="shared" si="58"/>
        <v>0</v>
      </c>
      <c r="P152" s="24">
        <f t="shared" si="59"/>
        <v>0</v>
      </c>
      <c r="Q152" s="24">
        <f t="shared" si="60"/>
        <v>-0.01</v>
      </c>
      <c r="R152" s="25"/>
      <c r="S152" s="24">
        <f t="shared" si="61"/>
        <v>0</v>
      </c>
      <c r="T152" s="24">
        <f t="shared" si="61"/>
        <v>0</v>
      </c>
      <c r="U152" s="24">
        <f t="shared" si="61"/>
        <v>0</v>
      </c>
      <c r="V152" s="24">
        <f t="shared" si="61"/>
        <v>0</v>
      </c>
      <c r="W152" s="24">
        <f t="shared" si="61"/>
        <v>0</v>
      </c>
      <c r="X152" s="24">
        <f t="shared" si="61"/>
        <v>0</v>
      </c>
      <c r="Y152" s="24">
        <f t="shared" si="61"/>
        <v>0</v>
      </c>
      <c r="Z152" s="24">
        <f t="shared" si="61"/>
        <v>0</v>
      </c>
      <c r="AA152" s="25"/>
      <c r="AB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C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D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E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F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G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H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I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J152" s="26">
        <f>MROUND(VLOOKUP('Factores e Hitos'!$B$7,Precio_Base,HLOOKUP($B152,Inmueble,2,FALSE),FALSE)*(1+$M152)*(1+$N152)*(1+$O152)*(1+$P152)*(1+$Q152),VLOOKUP('Factores e Hitos'!$B$85,Redondear_Multiplo,HLOOKUP($B152,Inmueble,2,FALSE),FALSE))</f>
        <v>50090</v>
      </c>
      <c r="AK152" s="25"/>
      <c r="AL152" s="16" t="str">
        <f t="shared" si="62"/>
        <v>Disponible</v>
      </c>
      <c r="AM152" s="519"/>
      <c r="AN152" s="518"/>
      <c r="AO152" s="25"/>
      <c r="AP152" s="26">
        <f ca="1">+IF($AM152=0,OFFSET($AA152,0,ROUNDUP(COUNTIFS($B$138:$B152,$B152,$F$138:$F152,$F152,$AM$138:$AM152,"")/VLOOKUP('Factores e Hitos'!$B$89,Unidades_por_Hito,HLOOKUP($B152,Inmueble,2,FALSE),FALSE),0)),$AN152)</f>
        <v>50090</v>
      </c>
      <c r="AQ152" s="26">
        <f t="shared" ca="1" si="51"/>
        <v>4007.2</v>
      </c>
      <c r="AR152" s="25"/>
      <c r="AS152" s="26">
        <f>+AB152/($J152+$K152*VLOOKUP('Factores e Hitos'!$B$87,Area_no_techada,HLOOKUP($B152,Inmueble,2,FALSE),FALSE))</f>
        <v>4007.2</v>
      </c>
      <c r="AT152" s="26">
        <f>+AC152/($J152+$K152*VLOOKUP('Factores e Hitos'!$B$87,Area_no_techada,HLOOKUP($B152,Inmueble,2,FALSE),FALSE))</f>
        <v>4007.2</v>
      </c>
      <c r="AU152" s="26">
        <f>+AD152/($J152+$K152*VLOOKUP('Factores e Hitos'!$B$87,Area_no_techada,HLOOKUP($B152,Inmueble,2,FALSE),FALSE))</f>
        <v>4007.2</v>
      </c>
      <c r="AV152" s="26">
        <f>+AE152/($J152+$K152*VLOOKUP('Factores e Hitos'!$B$87,Area_no_techada,HLOOKUP($B152,Inmueble,2,FALSE),FALSE))</f>
        <v>4007.2</v>
      </c>
      <c r="AW152" s="26">
        <f>+AF152/($J152+$K152*VLOOKUP('Factores e Hitos'!$B$87,Area_no_techada,HLOOKUP($B152,Inmueble,2,FALSE),FALSE))</f>
        <v>4007.2</v>
      </c>
      <c r="AX152" s="26">
        <f>+AG152/($J152+$K152*VLOOKUP('Factores e Hitos'!$B$87,Area_no_techada,HLOOKUP($B152,Inmueble,2,FALSE),FALSE))</f>
        <v>4007.2</v>
      </c>
      <c r="AY152" s="26">
        <f>+AH152/($J152+$K152*VLOOKUP('Factores e Hitos'!$B$87,Area_no_techada,HLOOKUP($B152,Inmueble,2,FALSE),FALSE))</f>
        <v>4007.2</v>
      </c>
      <c r="AZ152" s="26">
        <f>+AI152/($J152+$K152*VLOOKUP('Factores e Hitos'!$B$87,Area_no_techada,HLOOKUP($B152,Inmueble,2,FALSE),FALSE))</f>
        <v>4007.2</v>
      </c>
      <c r="BA152" s="26">
        <f>+AJ152/($J152+$K152*VLOOKUP('Factores e Hitos'!$B$87,Area_no_techada,HLOOKUP($B152,Inmueble,2,FALSE),FALSE))</f>
        <v>4007.2</v>
      </c>
      <c r="BB152" s="20" t="str">
        <f>_xlfn.XLOOKUP(C152,Hoja7!A:A,Hoja7!G:G,"N/H",0)</f>
        <v>Disponible</v>
      </c>
      <c r="BC152" s="17" t="b">
        <f t="shared" si="52"/>
        <v>1</v>
      </c>
    </row>
    <row r="153" spans="1:55">
      <c r="A153" s="18" t="s">
        <v>162</v>
      </c>
      <c r="B153" s="29" t="s">
        <v>5</v>
      </c>
      <c r="C153" s="21" t="s">
        <v>430</v>
      </c>
      <c r="D153" s="21">
        <v>16</v>
      </c>
      <c r="E153" s="21" t="s">
        <v>22</v>
      </c>
      <c r="F153" s="21" t="s">
        <v>22</v>
      </c>
      <c r="G153" s="21" t="s">
        <v>22</v>
      </c>
      <c r="H153" s="21" t="s">
        <v>22</v>
      </c>
      <c r="I153" s="21" t="s">
        <v>57</v>
      </c>
      <c r="J153" s="511">
        <v>12.5</v>
      </c>
      <c r="K153" s="23">
        <v>0</v>
      </c>
      <c r="M153" s="24">
        <f t="shared" si="56"/>
        <v>0</v>
      </c>
      <c r="N153" s="24">
        <f t="shared" si="57"/>
        <v>0</v>
      </c>
      <c r="O153" s="24">
        <f t="shared" si="58"/>
        <v>0</v>
      </c>
      <c r="P153" s="24">
        <f t="shared" si="59"/>
        <v>0</v>
      </c>
      <c r="Q153" s="24">
        <f t="shared" si="60"/>
        <v>-0.01</v>
      </c>
      <c r="R153" s="25"/>
      <c r="S153" s="24">
        <f t="shared" si="61"/>
        <v>0</v>
      </c>
      <c r="T153" s="24">
        <f t="shared" si="61"/>
        <v>0</v>
      </c>
      <c r="U153" s="24">
        <f t="shared" si="61"/>
        <v>0</v>
      </c>
      <c r="V153" s="24">
        <f t="shared" si="61"/>
        <v>0</v>
      </c>
      <c r="W153" s="24">
        <f t="shared" si="61"/>
        <v>0</v>
      </c>
      <c r="X153" s="24">
        <f t="shared" si="61"/>
        <v>0</v>
      </c>
      <c r="Y153" s="24">
        <f t="shared" si="61"/>
        <v>0</v>
      </c>
      <c r="Z153" s="24">
        <f t="shared" si="61"/>
        <v>0</v>
      </c>
      <c r="AA153" s="25"/>
      <c r="AB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C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D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E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F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G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H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I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J153" s="26">
        <f>MROUND(VLOOKUP('Factores e Hitos'!$B$7,Precio_Base,HLOOKUP($B153,Inmueble,2,FALSE),FALSE)*(1+$M153)*(1+$N153)*(1+$O153)*(1+$P153)*(1+$Q153),VLOOKUP('Factores e Hitos'!$B$85,Redondear_Multiplo,HLOOKUP($B153,Inmueble,2,FALSE),FALSE))</f>
        <v>50090</v>
      </c>
      <c r="AK153" s="25"/>
      <c r="AL153" s="16" t="str">
        <f t="shared" si="62"/>
        <v>Disponible</v>
      </c>
      <c r="AM153" s="519"/>
      <c r="AN153" s="518"/>
      <c r="AO153" s="25"/>
      <c r="AP153" s="26">
        <f ca="1">+IF($AM153=0,OFFSET($AA153,0,ROUNDUP(COUNTIFS($B$138:$B153,$B153,$F$138:$F153,$F153,$AM$138:$AM153,"")/VLOOKUP('Factores e Hitos'!$B$89,Unidades_por_Hito,HLOOKUP($B153,Inmueble,2,FALSE),FALSE),0)),$AN153)</f>
        <v>50090</v>
      </c>
      <c r="AQ153" s="26">
        <f t="shared" ca="1" si="51"/>
        <v>4007.2</v>
      </c>
      <c r="AR153" s="25"/>
      <c r="AS153" s="26">
        <f>+AB153/($J153+$K153*VLOOKUP('Factores e Hitos'!$B$87,Area_no_techada,HLOOKUP($B153,Inmueble,2,FALSE),FALSE))</f>
        <v>4007.2</v>
      </c>
      <c r="AT153" s="26">
        <f>+AC153/($J153+$K153*VLOOKUP('Factores e Hitos'!$B$87,Area_no_techada,HLOOKUP($B153,Inmueble,2,FALSE),FALSE))</f>
        <v>4007.2</v>
      </c>
      <c r="AU153" s="26">
        <f>+AD153/($J153+$K153*VLOOKUP('Factores e Hitos'!$B$87,Area_no_techada,HLOOKUP($B153,Inmueble,2,FALSE),FALSE))</f>
        <v>4007.2</v>
      </c>
      <c r="AV153" s="26">
        <f>+AE153/($J153+$K153*VLOOKUP('Factores e Hitos'!$B$87,Area_no_techada,HLOOKUP($B153,Inmueble,2,FALSE),FALSE))</f>
        <v>4007.2</v>
      </c>
      <c r="AW153" s="26">
        <f>+AF153/($J153+$K153*VLOOKUP('Factores e Hitos'!$B$87,Area_no_techada,HLOOKUP($B153,Inmueble,2,FALSE),FALSE))</f>
        <v>4007.2</v>
      </c>
      <c r="AX153" s="26">
        <f>+AG153/($J153+$K153*VLOOKUP('Factores e Hitos'!$B$87,Area_no_techada,HLOOKUP($B153,Inmueble,2,FALSE),FALSE))</f>
        <v>4007.2</v>
      </c>
      <c r="AY153" s="26">
        <f>+AH153/($J153+$K153*VLOOKUP('Factores e Hitos'!$B$87,Area_no_techada,HLOOKUP($B153,Inmueble,2,FALSE),FALSE))</f>
        <v>4007.2</v>
      </c>
      <c r="AZ153" s="26">
        <f>+AI153/($J153+$K153*VLOOKUP('Factores e Hitos'!$B$87,Area_no_techada,HLOOKUP($B153,Inmueble,2,FALSE),FALSE))</f>
        <v>4007.2</v>
      </c>
      <c r="BA153" s="26">
        <f>+AJ153/($J153+$K153*VLOOKUP('Factores e Hitos'!$B$87,Area_no_techada,HLOOKUP($B153,Inmueble,2,FALSE),FALSE))</f>
        <v>4007.2</v>
      </c>
      <c r="BB153" s="20" t="str">
        <f>_xlfn.XLOOKUP(C153,Hoja7!A:A,Hoja7!G:G,"N/H",0)</f>
        <v>Disponible</v>
      </c>
      <c r="BC153" s="17" t="b">
        <f t="shared" si="52"/>
        <v>1</v>
      </c>
    </row>
    <row r="154" spans="1:55">
      <c r="A154" s="18" t="s">
        <v>162</v>
      </c>
      <c r="B154" s="29" t="s">
        <v>5</v>
      </c>
      <c r="C154" s="21" t="s">
        <v>428</v>
      </c>
      <c r="D154" s="21">
        <v>17</v>
      </c>
      <c r="E154" s="21" t="s">
        <v>22</v>
      </c>
      <c r="F154" s="21" t="s">
        <v>22</v>
      </c>
      <c r="G154" s="21" t="s">
        <v>22</v>
      </c>
      <c r="H154" s="21" t="s">
        <v>22</v>
      </c>
      <c r="I154" s="21" t="s">
        <v>57</v>
      </c>
      <c r="J154" s="511">
        <v>12.5</v>
      </c>
      <c r="K154" s="23">
        <v>0</v>
      </c>
      <c r="M154" s="24">
        <f t="shared" si="56"/>
        <v>0</v>
      </c>
      <c r="N154" s="24">
        <f t="shared" si="57"/>
        <v>0</v>
      </c>
      <c r="O154" s="24">
        <f t="shared" si="58"/>
        <v>0</v>
      </c>
      <c r="P154" s="24">
        <f t="shared" si="59"/>
        <v>0</v>
      </c>
      <c r="Q154" s="24">
        <f t="shared" si="60"/>
        <v>-0.01</v>
      </c>
      <c r="R154" s="25"/>
      <c r="S154" s="24">
        <f t="shared" si="61"/>
        <v>0</v>
      </c>
      <c r="T154" s="24">
        <f t="shared" si="61"/>
        <v>0</v>
      </c>
      <c r="U154" s="24">
        <f t="shared" si="61"/>
        <v>0</v>
      </c>
      <c r="V154" s="24">
        <f t="shared" si="61"/>
        <v>0</v>
      </c>
      <c r="W154" s="24">
        <f t="shared" si="61"/>
        <v>0</v>
      </c>
      <c r="X154" s="24">
        <f t="shared" si="61"/>
        <v>0</v>
      </c>
      <c r="Y154" s="24">
        <f t="shared" si="61"/>
        <v>0</v>
      </c>
      <c r="Z154" s="24">
        <f t="shared" si="61"/>
        <v>0</v>
      </c>
      <c r="AA154" s="25"/>
      <c r="AB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C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D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E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F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G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H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I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J154" s="26">
        <f>MROUND(VLOOKUP('Factores e Hitos'!$B$7,Precio_Base,HLOOKUP($B154,Inmueble,2,FALSE),FALSE)*(1+$M154)*(1+$N154)*(1+$O154)*(1+$P154)*(1+$Q154),VLOOKUP('Factores e Hitos'!$B$85,Redondear_Multiplo,HLOOKUP($B154,Inmueble,2,FALSE),FALSE))</f>
        <v>50090</v>
      </c>
      <c r="AK154" s="25"/>
      <c r="AL154" s="557" t="str">
        <f t="shared" si="62"/>
        <v>Vendido</v>
      </c>
      <c r="AM154" s="559" t="s">
        <v>631</v>
      </c>
      <c r="AN154" s="558">
        <v>50000</v>
      </c>
      <c r="AO154" s="25"/>
      <c r="AP154" s="26">
        <f ca="1">+IF($AM154=0,OFFSET($AA154,0,ROUNDUP(COUNTIFS($B$138:$B154,$B154,$F$138:$F154,$F154,$AM$138:$AM154,"")/VLOOKUP('Factores e Hitos'!$B$89,Unidades_por_Hito,HLOOKUP($B154,Inmueble,2,FALSE),FALSE),0)),$AN154)</f>
        <v>50000</v>
      </c>
      <c r="AQ154" s="26">
        <f t="shared" ca="1" si="51"/>
        <v>4000</v>
      </c>
      <c r="AR154" s="25"/>
      <c r="AS154" s="26">
        <f>+AB154/($J154+$K154*VLOOKUP('Factores e Hitos'!$B$87,Area_no_techada,HLOOKUP($B154,Inmueble,2,FALSE),FALSE))</f>
        <v>4007.2</v>
      </c>
      <c r="AT154" s="26">
        <f>+AC154/($J154+$K154*VLOOKUP('Factores e Hitos'!$B$87,Area_no_techada,HLOOKUP($B154,Inmueble,2,FALSE),FALSE))</f>
        <v>4007.2</v>
      </c>
      <c r="AU154" s="26">
        <f>+AD154/($J154+$K154*VLOOKUP('Factores e Hitos'!$B$87,Area_no_techada,HLOOKUP($B154,Inmueble,2,FALSE),FALSE))</f>
        <v>4007.2</v>
      </c>
      <c r="AV154" s="26">
        <f>+AE154/($J154+$K154*VLOOKUP('Factores e Hitos'!$B$87,Area_no_techada,HLOOKUP($B154,Inmueble,2,FALSE),FALSE))</f>
        <v>4007.2</v>
      </c>
      <c r="AW154" s="26">
        <f>+AF154/($J154+$K154*VLOOKUP('Factores e Hitos'!$B$87,Area_no_techada,HLOOKUP($B154,Inmueble,2,FALSE),FALSE))</f>
        <v>4007.2</v>
      </c>
      <c r="AX154" s="26">
        <f>+AG154/($J154+$K154*VLOOKUP('Factores e Hitos'!$B$87,Area_no_techada,HLOOKUP($B154,Inmueble,2,FALSE),FALSE))</f>
        <v>4007.2</v>
      </c>
      <c r="AY154" s="26">
        <f>+AH154/($J154+$K154*VLOOKUP('Factores e Hitos'!$B$87,Area_no_techada,HLOOKUP($B154,Inmueble,2,FALSE),FALSE))</f>
        <v>4007.2</v>
      </c>
      <c r="AZ154" s="26">
        <f>+AI154/($J154+$K154*VLOOKUP('Factores e Hitos'!$B$87,Area_no_techada,HLOOKUP($B154,Inmueble,2,FALSE),FALSE))</f>
        <v>4007.2</v>
      </c>
      <c r="BA154" s="26">
        <f>+AJ154/($J154+$K154*VLOOKUP('Factores e Hitos'!$B$87,Area_no_techada,HLOOKUP($B154,Inmueble,2,FALSE),FALSE))</f>
        <v>4007.2</v>
      </c>
      <c r="BB154" s="20" t="str">
        <f>_xlfn.XLOOKUP(C154,Hoja7!A:A,Hoja7!G:G,"N/H",0)</f>
        <v>Disponible</v>
      </c>
      <c r="BC154" s="17" t="b">
        <f t="shared" si="52"/>
        <v>0</v>
      </c>
    </row>
    <row r="155" spans="1:55">
      <c r="A155" s="18" t="s">
        <v>162</v>
      </c>
      <c r="B155" s="29" t="s">
        <v>5</v>
      </c>
      <c r="C155" s="21" t="s">
        <v>426</v>
      </c>
      <c r="D155" s="21">
        <v>18</v>
      </c>
      <c r="E155" s="21" t="s">
        <v>22</v>
      </c>
      <c r="F155" s="21" t="s">
        <v>22</v>
      </c>
      <c r="G155" s="21" t="s">
        <v>22</v>
      </c>
      <c r="H155" s="21" t="s">
        <v>22</v>
      </c>
      <c r="I155" s="21" t="s">
        <v>57</v>
      </c>
      <c r="J155" s="511">
        <v>12.5</v>
      </c>
      <c r="K155" s="23">
        <v>0</v>
      </c>
      <c r="M155" s="24">
        <f t="shared" si="56"/>
        <v>0</v>
      </c>
      <c r="N155" s="24">
        <f t="shared" si="57"/>
        <v>0</v>
      </c>
      <c r="O155" s="24">
        <f t="shared" si="58"/>
        <v>0</v>
      </c>
      <c r="P155" s="24">
        <f t="shared" si="59"/>
        <v>0</v>
      </c>
      <c r="Q155" s="24">
        <f t="shared" si="60"/>
        <v>-0.01</v>
      </c>
      <c r="R155" s="25"/>
      <c r="S155" s="24">
        <f t="shared" si="61"/>
        <v>0</v>
      </c>
      <c r="T155" s="24">
        <f t="shared" si="61"/>
        <v>0</v>
      </c>
      <c r="U155" s="24">
        <f t="shared" si="61"/>
        <v>0</v>
      </c>
      <c r="V155" s="24">
        <f t="shared" si="61"/>
        <v>0</v>
      </c>
      <c r="W155" s="24">
        <f t="shared" si="61"/>
        <v>0</v>
      </c>
      <c r="X155" s="24">
        <f t="shared" si="61"/>
        <v>0</v>
      </c>
      <c r="Y155" s="24">
        <f t="shared" si="61"/>
        <v>0</v>
      </c>
      <c r="Z155" s="24">
        <f t="shared" si="61"/>
        <v>0</v>
      </c>
      <c r="AA155" s="25"/>
      <c r="AB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C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D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E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F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G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H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I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J155" s="26">
        <f>MROUND(VLOOKUP('Factores e Hitos'!$B$7,Precio_Base,HLOOKUP($B155,Inmueble,2,FALSE),FALSE)*(1+$M155)*(1+$N155)*(1+$O155)*(1+$P155)*(1+$Q155),VLOOKUP('Factores e Hitos'!$B$85,Redondear_Multiplo,HLOOKUP($B155,Inmueble,2,FALSE),FALSE))</f>
        <v>50090</v>
      </c>
      <c r="AK155" s="25"/>
      <c r="AL155" s="16" t="str">
        <f t="shared" si="62"/>
        <v>Disponible</v>
      </c>
      <c r="AM155" s="519"/>
      <c r="AN155" s="518"/>
      <c r="AO155" s="25"/>
      <c r="AP155" s="26">
        <f ca="1">+IF($AM155=0,OFFSET($AA155,0,ROUNDUP(COUNTIFS($B$138:$B155,$B155,$F$138:$F155,$F155,$AM$138:$AM155,"")/VLOOKUP('Factores e Hitos'!$B$89,Unidades_por_Hito,HLOOKUP($B155,Inmueble,2,FALSE),FALSE),0)),$AN155)</f>
        <v>50090</v>
      </c>
      <c r="AQ155" s="26">
        <f t="shared" ca="1" si="51"/>
        <v>4007.2</v>
      </c>
      <c r="AR155" s="25"/>
      <c r="AS155" s="26">
        <f>+AB155/($J155+$K155*VLOOKUP('Factores e Hitos'!$B$87,Area_no_techada,HLOOKUP($B155,Inmueble,2,FALSE),FALSE))</f>
        <v>4007.2</v>
      </c>
      <c r="AT155" s="26">
        <f>+AC155/($J155+$K155*VLOOKUP('Factores e Hitos'!$B$87,Area_no_techada,HLOOKUP($B155,Inmueble,2,FALSE),FALSE))</f>
        <v>4007.2</v>
      </c>
      <c r="AU155" s="26">
        <f>+AD155/($J155+$K155*VLOOKUP('Factores e Hitos'!$B$87,Area_no_techada,HLOOKUP($B155,Inmueble,2,FALSE),FALSE))</f>
        <v>4007.2</v>
      </c>
      <c r="AV155" s="26">
        <f>+AE155/($J155+$K155*VLOOKUP('Factores e Hitos'!$B$87,Area_no_techada,HLOOKUP($B155,Inmueble,2,FALSE),FALSE))</f>
        <v>4007.2</v>
      </c>
      <c r="AW155" s="26">
        <f>+AF155/($J155+$K155*VLOOKUP('Factores e Hitos'!$B$87,Area_no_techada,HLOOKUP($B155,Inmueble,2,FALSE),FALSE))</f>
        <v>4007.2</v>
      </c>
      <c r="AX155" s="26">
        <f>+AG155/($J155+$K155*VLOOKUP('Factores e Hitos'!$B$87,Area_no_techada,HLOOKUP($B155,Inmueble,2,FALSE),FALSE))</f>
        <v>4007.2</v>
      </c>
      <c r="AY155" s="26">
        <f>+AH155/($J155+$K155*VLOOKUP('Factores e Hitos'!$B$87,Area_no_techada,HLOOKUP($B155,Inmueble,2,FALSE),FALSE))</f>
        <v>4007.2</v>
      </c>
      <c r="AZ155" s="26">
        <f>+AI155/($J155+$K155*VLOOKUP('Factores e Hitos'!$B$87,Area_no_techada,HLOOKUP($B155,Inmueble,2,FALSE),FALSE))</f>
        <v>4007.2</v>
      </c>
      <c r="BA155" s="26">
        <f>+AJ155/($J155+$K155*VLOOKUP('Factores e Hitos'!$B$87,Area_no_techada,HLOOKUP($B155,Inmueble,2,FALSE),FALSE))</f>
        <v>4007.2</v>
      </c>
      <c r="BB155" s="20" t="str">
        <f>_xlfn.XLOOKUP(C155,Hoja7!A:A,Hoja7!G:G,"N/H",0)</f>
        <v>Disponible</v>
      </c>
      <c r="BC155" s="17" t="b">
        <f t="shared" si="52"/>
        <v>1</v>
      </c>
    </row>
    <row r="156" spans="1:55">
      <c r="A156" s="18" t="s">
        <v>163</v>
      </c>
      <c r="B156" s="29" t="s">
        <v>5</v>
      </c>
      <c r="C156" s="21" t="s">
        <v>424</v>
      </c>
      <c r="D156" s="21">
        <v>19</v>
      </c>
      <c r="E156" s="21" t="s">
        <v>22</v>
      </c>
      <c r="F156" s="21" t="s">
        <v>22</v>
      </c>
      <c r="G156" s="21" t="s">
        <v>22</v>
      </c>
      <c r="H156" s="21" t="s">
        <v>22</v>
      </c>
      <c r="I156" s="21" t="s">
        <v>57</v>
      </c>
      <c r="J156" s="511">
        <v>12</v>
      </c>
      <c r="K156" s="23">
        <v>0</v>
      </c>
      <c r="M156" s="24">
        <f t="shared" si="56"/>
        <v>0</v>
      </c>
      <c r="N156" s="24">
        <f t="shared" si="57"/>
        <v>0</v>
      </c>
      <c r="O156" s="24">
        <f t="shared" si="58"/>
        <v>0</v>
      </c>
      <c r="P156" s="24">
        <f t="shared" si="59"/>
        <v>0</v>
      </c>
      <c r="Q156" s="24">
        <f t="shared" si="60"/>
        <v>-0.01</v>
      </c>
      <c r="R156" s="25"/>
      <c r="S156" s="24">
        <f t="shared" si="61"/>
        <v>0</v>
      </c>
      <c r="T156" s="24">
        <f t="shared" si="61"/>
        <v>0</v>
      </c>
      <c r="U156" s="24">
        <f t="shared" si="61"/>
        <v>0</v>
      </c>
      <c r="V156" s="24">
        <f t="shared" si="61"/>
        <v>0</v>
      </c>
      <c r="W156" s="24">
        <f t="shared" si="61"/>
        <v>0</v>
      </c>
      <c r="X156" s="24">
        <f t="shared" si="61"/>
        <v>0</v>
      </c>
      <c r="Y156" s="24">
        <f t="shared" si="61"/>
        <v>0</v>
      </c>
      <c r="Z156" s="24">
        <f t="shared" si="61"/>
        <v>0</v>
      </c>
      <c r="AA156" s="25"/>
      <c r="AB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C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D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E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F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G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H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I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J156" s="26">
        <f>MROUND(VLOOKUP('Factores e Hitos'!$B$7,Precio_Base,HLOOKUP($B156,Inmueble,2,FALSE),FALSE)*(1+$M156)*(1+$N156)*(1+$O156)*(1+$P156)*(1+$Q156),VLOOKUP('Factores e Hitos'!$B$85,Redondear_Multiplo,HLOOKUP($B156,Inmueble,2,FALSE),FALSE))</f>
        <v>50090</v>
      </c>
      <c r="AK156" s="25"/>
      <c r="AL156" s="16" t="str">
        <f t="shared" si="62"/>
        <v>Disponible</v>
      </c>
      <c r="AM156" s="519"/>
      <c r="AN156" s="518"/>
      <c r="AO156" s="25"/>
      <c r="AP156" s="26">
        <f ca="1">+IF($AM156=0,OFFSET($AA156,0,ROUNDUP(COUNTIFS($B$138:$B156,$B156,$F$138:$F156,$F156,$AM$138:$AM156,"")/VLOOKUP('Factores e Hitos'!$B$89,Unidades_por_Hito,HLOOKUP($B156,Inmueble,2,FALSE),FALSE),0)),$AN156)</f>
        <v>50090</v>
      </c>
      <c r="AQ156" s="26">
        <f t="shared" ca="1" si="51"/>
        <v>4174.166666666667</v>
      </c>
      <c r="AR156" s="25"/>
      <c r="AS156" s="26">
        <f>+AB156/($J156+$K156*VLOOKUP('Factores e Hitos'!$B$87,Area_no_techada,HLOOKUP($B156,Inmueble,2,FALSE),FALSE))</f>
        <v>4174.166666666667</v>
      </c>
      <c r="AT156" s="26">
        <f>+AC156/($J156+$K156*VLOOKUP('Factores e Hitos'!$B$87,Area_no_techada,HLOOKUP($B156,Inmueble,2,FALSE),FALSE))</f>
        <v>4174.166666666667</v>
      </c>
      <c r="AU156" s="26">
        <f>+AD156/($J156+$K156*VLOOKUP('Factores e Hitos'!$B$87,Area_no_techada,HLOOKUP($B156,Inmueble,2,FALSE),FALSE))</f>
        <v>4174.166666666667</v>
      </c>
      <c r="AV156" s="26">
        <f>+AE156/($J156+$K156*VLOOKUP('Factores e Hitos'!$B$87,Area_no_techada,HLOOKUP($B156,Inmueble,2,FALSE),FALSE))</f>
        <v>4174.166666666667</v>
      </c>
      <c r="AW156" s="26">
        <f>+AF156/($J156+$K156*VLOOKUP('Factores e Hitos'!$B$87,Area_no_techada,HLOOKUP($B156,Inmueble,2,FALSE),FALSE))</f>
        <v>4174.166666666667</v>
      </c>
      <c r="AX156" s="26">
        <f>+AG156/($J156+$K156*VLOOKUP('Factores e Hitos'!$B$87,Area_no_techada,HLOOKUP($B156,Inmueble,2,FALSE),FALSE))</f>
        <v>4174.166666666667</v>
      </c>
      <c r="AY156" s="26">
        <f>+AH156/($J156+$K156*VLOOKUP('Factores e Hitos'!$B$87,Area_no_techada,HLOOKUP($B156,Inmueble,2,FALSE),FALSE))</f>
        <v>4174.166666666667</v>
      </c>
      <c r="AZ156" s="26">
        <f>+AI156/($J156+$K156*VLOOKUP('Factores e Hitos'!$B$87,Area_no_techada,HLOOKUP($B156,Inmueble,2,FALSE),FALSE))</f>
        <v>4174.166666666667</v>
      </c>
      <c r="BA156" s="26">
        <f>+AJ156/($J156+$K156*VLOOKUP('Factores e Hitos'!$B$87,Area_no_techada,HLOOKUP($B156,Inmueble,2,FALSE),FALSE))</f>
        <v>4174.166666666667</v>
      </c>
      <c r="BB156" s="20" t="str">
        <f>_xlfn.XLOOKUP(C156,Hoja7!A:A,Hoja7!G:G,"N/H",0)</f>
        <v>Disponible</v>
      </c>
      <c r="BC156" s="17" t="b">
        <f t="shared" si="52"/>
        <v>1</v>
      </c>
    </row>
    <row r="157" spans="1:55">
      <c r="A157" s="18" t="s">
        <v>162</v>
      </c>
      <c r="B157" s="29" t="s">
        <v>5</v>
      </c>
      <c r="C157" s="21" t="s">
        <v>422</v>
      </c>
      <c r="D157" s="21">
        <v>20</v>
      </c>
      <c r="E157" s="21" t="s">
        <v>22</v>
      </c>
      <c r="F157" s="21" t="s">
        <v>22</v>
      </c>
      <c r="G157" s="21" t="s">
        <v>22</v>
      </c>
      <c r="H157" s="21" t="s">
        <v>22</v>
      </c>
      <c r="I157" s="21" t="s">
        <v>57</v>
      </c>
      <c r="J157" s="511">
        <v>12</v>
      </c>
      <c r="K157" s="23">
        <v>0</v>
      </c>
      <c r="M157" s="24">
        <f t="shared" si="56"/>
        <v>0</v>
      </c>
      <c r="N157" s="24">
        <f t="shared" si="57"/>
        <v>0</v>
      </c>
      <c r="O157" s="24">
        <f t="shared" si="58"/>
        <v>0</v>
      </c>
      <c r="P157" s="24">
        <f t="shared" si="59"/>
        <v>0</v>
      </c>
      <c r="Q157" s="24">
        <f t="shared" si="60"/>
        <v>-0.01</v>
      </c>
      <c r="R157" s="25"/>
      <c r="S157" s="24">
        <f t="shared" si="61"/>
        <v>0</v>
      </c>
      <c r="T157" s="24">
        <f t="shared" si="61"/>
        <v>0</v>
      </c>
      <c r="U157" s="24">
        <f t="shared" si="61"/>
        <v>0</v>
      </c>
      <c r="V157" s="24">
        <f t="shared" si="61"/>
        <v>0</v>
      </c>
      <c r="W157" s="24">
        <f t="shared" si="61"/>
        <v>0</v>
      </c>
      <c r="X157" s="24">
        <f t="shared" si="61"/>
        <v>0</v>
      </c>
      <c r="Y157" s="24">
        <f t="shared" si="61"/>
        <v>0</v>
      </c>
      <c r="Z157" s="24">
        <f t="shared" si="61"/>
        <v>0</v>
      </c>
      <c r="AA157" s="25"/>
      <c r="AB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C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D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E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F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G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H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I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J157" s="26">
        <f>MROUND(VLOOKUP('Factores e Hitos'!$B$7,Precio_Base,HLOOKUP($B157,Inmueble,2,FALSE),FALSE)*(1+$M157)*(1+$N157)*(1+$O157)*(1+$P157)*(1+$Q157),VLOOKUP('Factores e Hitos'!$B$85,Redondear_Multiplo,HLOOKUP($B157,Inmueble,2,FALSE),FALSE))</f>
        <v>50090</v>
      </c>
      <c r="AK157" s="25"/>
      <c r="AL157" s="16" t="str">
        <f t="shared" si="62"/>
        <v>Disponible</v>
      </c>
      <c r="AM157" s="519"/>
      <c r="AN157" s="518"/>
      <c r="AO157" s="25"/>
      <c r="AP157" s="26">
        <f ca="1">+IF($AM157=0,OFFSET($AA157,0,ROUNDUP(COUNTIFS($B$138:$B157,$B157,$F$138:$F157,$F157,$AM$138:$AM157,"")/VLOOKUP('Factores e Hitos'!$B$89,Unidades_por_Hito,HLOOKUP($B157,Inmueble,2,FALSE),FALSE),0)),$AN157)</f>
        <v>50090</v>
      </c>
      <c r="AQ157" s="26">
        <f t="shared" ca="1" si="51"/>
        <v>4174.166666666667</v>
      </c>
      <c r="AR157" s="25"/>
      <c r="AS157" s="26">
        <f>+AB157/($J157+$K157*VLOOKUP('Factores e Hitos'!$B$87,Area_no_techada,HLOOKUP($B157,Inmueble,2,FALSE),FALSE))</f>
        <v>4174.166666666667</v>
      </c>
      <c r="AT157" s="26">
        <f>+AC157/($J157+$K157*VLOOKUP('Factores e Hitos'!$B$87,Area_no_techada,HLOOKUP($B157,Inmueble,2,FALSE),FALSE))</f>
        <v>4174.166666666667</v>
      </c>
      <c r="AU157" s="26">
        <f>+AD157/($J157+$K157*VLOOKUP('Factores e Hitos'!$B$87,Area_no_techada,HLOOKUP($B157,Inmueble,2,FALSE),FALSE))</f>
        <v>4174.166666666667</v>
      </c>
      <c r="AV157" s="26">
        <f>+AE157/($J157+$K157*VLOOKUP('Factores e Hitos'!$B$87,Area_no_techada,HLOOKUP($B157,Inmueble,2,FALSE),FALSE))</f>
        <v>4174.166666666667</v>
      </c>
      <c r="AW157" s="26">
        <f>+AF157/($J157+$K157*VLOOKUP('Factores e Hitos'!$B$87,Area_no_techada,HLOOKUP($B157,Inmueble,2,FALSE),FALSE))</f>
        <v>4174.166666666667</v>
      </c>
      <c r="AX157" s="26">
        <f>+AG157/($J157+$K157*VLOOKUP('Factores e Hitos'!$B$87,Area_no_techada,HLOOKUP($B157,Inmueble,2,FALSE),FALSE))</f>
        <v>4174.166666666667</v>
      </c>
      <c r="AY157" s="26">
        <f>+AH157/($J157+$K157*VLOOKUP('Factores e Hitos'!$B$87,Area_no_techada,HLOOKUP($B157,Inmueble,2,FALSE),FALSE))</f>
        <v>4174.166666666667</v>
      </c>
      <c r="AZ157" s="26">
        <f>+AI157/($J157+$K157*VLOOKUP('Factores e Hitos'!$B$87,Area_no_techada,HLOOKUP($B157,Inmueble,2,FALSE),FALSE))</f>
        <v>4174.166666666667</v>
      </c>
      <c r="BA157" s="26">
        <f>+AJ157/($J157+$K157*VLOOKUP('Factores e Hitos'!$B$87,Area_no_techada,HLOOKUP($B157,Inmueble,2,FALSE),FALSE))</f>
        <v>4174.166666666667</v>
      </c>
      <c r="BB157" s="20" t="str">
        <f>_xlfn.XLOOKUP(C157,Hoja7!A:A,Hoja7!G:G,"N/H",0)</f>
        <v>Disponible</v>
      </c>
      <c r="BC157" s="17" t="b">
        <f t="shared" si="52"/>
        <v>1</v>
      </c>
    </row>
    <row r="158" spans="1:55">
      <c r="A158" s="18" t="s">
        <v>163</v>
      </c>
      <c r="B158" s="29" t="s">
        <v>5</v>
      </c>
      <c r="C158" s="21" t="s">
        <v>420</v>
      </c>
      <c r="D158" s="21">
        <v>21</v>
      </c>
      <c r="E158" s="21" t="s">
        <v>22</v>
      </c>
      <c r="F158" s="21" t="s">
        <v>22</v>
      </c>
      <c r="G158" s="21" t="s">
        <v>22</v>
      </c>
      <c r="H158" s="21" t="s">
        <v>22</v>
      </c>
      <c r="I158" s="21" t="s">
        <v>57</v>
      </c>
      <c r="J158" s="511">
        <v>12</v>
      </c>
      <c r="K158" s="23">
        <v>0</v>
      </c>
      <c r="M158" s="24">
        <f t="shared" si="56"/>
        <v>0</v>
      </c>
      <c r="N158" s="24">
        <f t="shared" si="57"/>
        <v>0</v>
      </c>
      <c r="O158" s="24">
        <f t="shared" si="58"/>
        <v>0</v>
      </c>
      <c r="P158" s="24">
        <f t="shared" si="59"/>
        <v>0</v>
      </c>
      <c r="Q158" s="24">
        <f t="shared" si="60"/>
        <v>-0.01</v>
      </c>
      <c r="R158" s="25"/>
      <c r="S158" s="24">
        <f t="shared" si="61"/>
        <v>0</v>
      </c>
      <c r="T158" s="24">
        <f t="shared" si="61"/>
        <v>0</v>
      </c>
      <c r="U158" s="24">
        <f t="shared" si="61"/>
        <v>0</v>
      </c>
      <c r="V158" s="24">
        <f t="shared" si="61"/>
        <v>0</v>
      </c>
      <c r="W158" s="24">
        <f t="shared" si="61"/>
        <v>0</v>
      </c>
      <c r="X158" s="24">
        <f t="shared" si="61"/>
        <v>0</v>
      </c>
      <c r="Y158" s="24">
        <f t="shared" si="61"/>
        <v>0</v>
      </c>
      <c r="Z158" s="24">
        <f t="shared" si="61"/>
        <v>0</v>
      </c>
      <c r="AA158" s="25"/>
      <c r="AB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C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D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E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F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G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H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I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J158" s="26">
        <f>MROUND(VLOOKUP('Factores e Hitos'!$B$7,Precio_Base,HLOOKUP($B158,Inmueble,2,FALSE),FALSE)*(1+$M158)*(1+$N158)*(1+$O158)*(1+$P158)*(1+$Q158),VLOOKUP('Factores e Hitos'!$B$85,Redondear_Multiplo,HLOOKUP($B158,Inmueble,2,FALSE),FALSE))</f>
        <v>50090</v>
      </c>
      <c r="AK158" s="25"/>
      <c r="AL158" s="16" t="str">
        <f t="shared" si="62"/>
        <v>Disponible</v>
      </c>
      <c r="AM158" s="519"/>
      <c r="AN158" s="518"/>
      <c r="AO158" s="25"/>
      <c r="AP158" s="26">
        <f ca="1">+IF($AM158=0,OFFSET($AA158,0,ROUNDUP(COUNTIFS($B$138:$B158,$B158,$F$138:$F158,$F158,$AM$138:$AM158,"")/VLOOKUP('Factores e Hitos'!$B$89,Unidades_por_Hito,HLOOKUP($B158,Inmueble,2,FALSE),FALSE),0)),$AN158)</f>
        <v>50090</v>
      </c>
      <c r="AQ158" s="26">
        <f t="shared" ca="1" si="51"/>
        <v>4174.166666666667</v>
      </c>
      <c r="AR158" s="25"/>
      <c r="AS158" s="26">
        <f>+AB158/($J158+$K158*VLOOKUP('Factores e Hitos'!$B$87,Area_no_techada,HLOOKUP($B158,Inmueble,2,FALSE),FALSE))</f>
        <v>4174.166666666667</v>
      </c>
      <c r="AT158" s="26">
        <f>+AC158/($J158+$K158*VLOOKUP('Factores e Hitos'!$B$87,Area_no_techada,HLOOKUP($B158,Inmueble,2,FALSE),FALSE))</f>
        <v>4174.166666666667</v>
      </c>
      <c r="AU158" s="26">
        <f>+AD158/($J158+$K158*VLOOKUP('Factores e Hitos'!$B$87,Area_no_techada,HLOOKUP($B158,Inmueble,2,FALSE),FALSE))</f>
        <v>4174.166666666667</v>
      </c>
      <c r="AV158" s="26">
        <f>+AE158/($J158+$K158*VLOOKUP('Factores e Hitos'!$B$87,Area_no_techada,HLOOKUP($B158,Inmueble,2,FALSE),FALSE))</f>
        <v>4174.166666666667</v>
      </c>
      <c r="AW158" s="26">
        <f>+AF158/($J158+$K158*VLOOKUP('Factores e Hitos'!$B$87,Area_no_techada,HLOOKUP($B158,Inmueble,2,FALSE),FALSE))</f>
        <v>4174.166666666667</v>
      </c>
      <c r="AX158" s="26">
        <f>+AG158/($J158+$K158*VLOOKUP('Factores e Hitos'!$B$87,Area_no_techada,HLOOKUP($B158,Inmueble,2,FALSE),FALSE))</f>
        <v>4174.166666666667</v>
      </c>
      <c r="AY158" s="26">
        <f>+AH158/($J158+$K158*VLOOKUP('Factores e Hitos'!$B$87,Area_no_techada,HLOOKUP($B158,Inmueble,2,FALSE),FALSE))</f>
        <v>4174.166666666667</v>
      </c>
      <c r="AZ158" s="26">
        <f>+AI158/($J158+$K158*VLOOKUP('Factores e Hitos'!$B$87,Area_no_techada,HLOOKUP($B158,Inmueble,2,FALSE),FALSE))</f>
        <v>4174.166666666667</v>
      </c>
      <c r="BA158" s="26">
        <f>+AJ158/($J158+$K158*VLOOKUP('Factores e Hitos'!$B$87,Area_no_techada,HLOOKUP($B158,Inmueble,2,FALSE),FALSE))</f>
        <v>4174.166666666667</v>
      </c>
      <c r="BB158" s="20" t="str">
        <f>_xlfn.XLOOKUP(C158,Hoja7!A:A,Hoja7!G:G,"N/H",0)</f>
        <v>Disponible</v>
      </c>
      <c r="BC158" s="17" t="b">
        <f t="shared" si="52"/>
        <v>1</v>
      </c>
    </row>
    <row r="159" spans="1:55">
      <c r="A159" s="18" t="s">
        <v>163</v>
      </c>
      <c r="B159" s="29" t="s">
        <v>5</v>
      </c>
      <c r="C159" s="21" t="s">
        <v>418</v>
      </c>
      <c r="D159" s="21">
        <v>22</v>
      </c>
      <c r="E159" s="21" t="s">
        <v>22</v>
      </c>
      <c r="F159" s="21" t="s">
        <v>22</v>
      </c>
      <c r="G159" s="21" t="s">
        <v>22</v>
      </c>
      <c r="H159" s="21" t="s">
        <v>22</v>
      </c>
      <c r="I159" s="21" t="s">
        <v>56</v>
      </c>
      <c r="J159" s="511">
        <v>12</v>
      </c>
      <c r="K159" s="23">
        <v>0</v>
      </c>
      <c r="M159" s="24">
        <f t="shared" si="56"/>
        <v>0</v>
      </c>
      <c r="N159" s="24">
        <f t="shared" si="57"/>
        <v>0</v>
      </c>
      <c r="O159" s="24">
        <f t="shared" si="58"/>
        <v>0</v>
      </c>
      <c r="P159" s="24">
        <f t="shared" si="59"/>
        <v>0</v>
      </c>
      <c r="Q159" s="24">
        <f t="shared" si="60"/>
        <v>-0.02</v>
      </c>
      <c r="R159" s="25"/>
      <c r="S159" s="24">
        <f t="shared" si="61"/>
        <v>0</v>
      </c>
      <c r="T159" s="24">
        <f t="shared" si="61"/>
        <v>0</v>
      </c>
      <c r="U159" s="24">
        <f t="shared" si="61"/>
        <v>0</v>
      </c>
      <c r="V159" s="24">
        <f t="shared" si="61"/>
        <v>0</v>
      </c>
      <c r="W159" s="24">
        <f t="shared" si="61"/>
        <v>0</v>
      </c>
      <c r="X159" s="24">
        <f t="shared" si="61"/>
        <v>0</v>
      </c>
      <c r="Y159" s="24">
        <f t="shared" si="61"/>
        <v>0</v>
      </c>
      <c r="Z159" s="24">
        <f t="shared" si="61"/>
        <v>0</v>
      </c>
      <c r="AA159" s="25"/>
      <c r="AB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C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D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E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F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G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H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I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J159" s="26">
        <f>MROUND(VLOOKUP('Factores e Hitos'!$B$7,Precio_Base,HLOOKUP($B159,Inmueble,2,FALSE),FALSE)*(1+$M159)*(1+$N159)*(1+$O159)*(1+$P159)*(1+$Q159),VLOOKUP('Factores e Hitos'!$B$85,Redondear_Multiplo,HLOOKUP($B159,Inmueble,2,FALSE),FALSE))</f>
        <v>49590</v>
      </c>
      <c r="AK159" s="25"/>
      <c r="AL159" s="16" t="str">
        <f t="shared" si="62"/>
        <v>Disponible</v>
      </c>
      <c r="AM159" s="519"/>
      <c r="AN159" s="518"/>
      <c r="AO159" s="25"/>
      <c r="AP159" s="26">
        <f ca="1">+IF($AM159=0,OFFSET($AA159,0,ROUNDUP(COUNTIFS($B$138:$B159,$B159,$F$138:$F159,$F159,$AM$138:$AM159,"")/VLOOKUP('Factores e Hitos'!$B$89,Unidades_por_Hito,HLOOKUP($B159,Inmueble,2,FALSE),FALSE),0)),$AN159)</f>
        <v>49590</v>
      </c>
      <c r="AQ159" s="26">
        <f t="shared" ca="1" si="51"/>
        <v>4132.5</v>
      </c>
      <c r="AR159" s="25"/>
      <c r="AS159" s="26">
        <f>+AB159/($J159+$K159*VLOOKUP('Factores e Hitos'!$B$87,Area_no_techada,HLOOKUP($B159,Inmueble,2,FALSE),FALSE))</f>
        <v>4132.5</v>
      </c>
      <c r="AT159" s="26">
        <f>+AC159/($J159+$K159*VLOOKUP('Factores e Hitos'!$B$87,Area_no_techada,HLOOKUP($B159,Inmueble,2,FALSE),FALSE))</f>
        <v>4132.5</v>
      </c>
      <c r="AU159" s="26">
        <f>+AD159/($J159+$K159*VLOOKUP('Factores e Hitos'!$B$87,Area_no_techada,HLOOKUP($B159,Inmueble,2,FALSE),FALSE))</f>
        <v>4132.5</v>
      </c>
      <c r="AV159" s="26">
        <f>+AE159/($J159+$K159*VLOOKUP('Factores e Hitos'!$B$87,Area_no_techada,HLOOKUP($B159,Inmueble,2,FALSE),FALSE))</f>
        <v>4132.5</v>
      </c>
      <c r="AW159" s="26">
        <f>+AF159/($J159+$K159*VLOOKUP('Factores e Hitos'!$B$87,Area_no_techada,HLOOKUP($B159,Inmueble,2,FALSE),FALSE))</f>
        <v>4132.5</v>
      </c>
      <c r="AX159" s="26">
        <f>+AG159/($J159+$K159*VLOOKUP('Factores e Hitos'!$B$87,Area_no_techada,HLOOKUP($B159,Inmueble,2,FALSE),FALSE))</f>
        <v>4132.5</v>
      </c>
      <c r="AY159" s="26">
        <f>+AH159/($J159+$K159*VLOOKUP('Factores e Hitos'!$B$87,Area_no_techada,HLOOKUP($B159,Inmueble,2,FALSE),FALSE))</f>
        <v>4132.5</v>
      </c>
      <c r="AZ159" s="26">
        <f>+AI159/($J159+$K159*VLOOKUP('Factores e Hitos'!$B$87,Area_no_techada,HLOOKUP($B159,Inmueble,2,FALSE),FALSE))</f>
        <v>4132.5</v>
      </c>
      <c r="BA159" s="26">
        <f>+AJ159/($J159+$K159*VLOOKUP('Factores e Hitos'!$B$87,Area_no_techada,HLOOKUP($B159,Inmueble,2,FALSE),FALSE))</f>
        <v>4132.5</v>
      </c>
      <c r="BB159" s="20" t="str">
        <f>_xlfn.XLOOKUP(C159,Hoja7!A:A,Hoja7!G:G,"N/H",0)</f>
        <v>Disponible</v>
      </c>
      <c r="BC159" s="17" t="b">
        <f t="shared" si="52"/>
        <v>1</v>
      </c>
    </row>
    <row r="160" spans="1:55">
      <c r="A160" s="18" t="s">
        <v>162</v>
      </c>
      <c r="B160" s="29" t="s">
        <v>5</v>
      </c>
      <c r="C160" s="21" t="s">
        <v>416</v>
      </c>
      <c r="D160" s="21">
        <v>23</v>
      </c>
      <c r="E160" s="21" t="s">
        <v>22</v>
      </c>
      <c r="F160" s="21" t="s">
        <v>22</v>
      </c>
      <c r="G160" s="21" t="s">
        <v>22</v>
      </c>
      <c r="H160" s="21" t="s">
        <v>22</v>
      </c>
      <c r="I160" s="21" t="s">
        <v>56</v>
      </c>
      <c r="J160" s="511">
        <v>12</v>
      </c>
      <c r="K160" s="23">
        <v>0</v>
      </c>
      <c r="M160" s="24">
        <f t="shared" si="56"/>
        <v>0</v>
      </c>
      <c r="N160" s="24">
        <f t="shared" si="57"/>
        <v>0</v>
      </c>
      <c r="O160" s="24">
        <f t="shared" si="58"/>
        <v>0</v>
      </c>
      <c r="P160" s="24">
        <f t="shared" si="59"/>
        <v>0</v>
      </c>
      <c r="Q160" s="24">
        <f t="shared" si="60"/>
        <v>-0.02</v>
      </c>
      <c r="R160" s="25"/>
      <c r="S160" s="24">
        <f t="shared" si="61"/>
        <v>0</v>
      </c>
      <c r="T160" s="24">
        <f t="shared" si="61"/>
        <v>0</v>
      </c>
      <c r="U160" s="24">
        <f t="shared" si="61"/>
        <v>0</v>
      </c>
      <c r="V160" s="24">
        <f t="shared" si="61"/>
        <v>0</v>
      </c>
      <c r="W160" s="24">
        <f t="shared" si="61"/>
        <v>0</v>
      </c>
      <c r="X160" s="24">
        <f t="shared" si="61"/>
        <v>0</v>
      </c>
      <c r="Y160" s="24">
        <f t="shared" si="61"/>
        <v>0</v>
      </c>
      <c r="Z160" s="24">
        <f t="shared" si="61"/>
        <v>0</v>
      </c>
      <c r="AA160" s="25"/>
      <c r="AB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C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D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E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F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G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H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I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J160" s="26">
        <f>MROUND(VLOOKUP('Factores e Hitos'!$B$7,Precio_Base,HLOOKUP($B160,Inmueble,2,FALSE),FALSE)*(1+$M160)*(1+$N160)*(1+$O160)*(1+$P160)*(1+$Q160),VLOOKUP('Factores e Hitos'!$B$85,Redondear_Multiplo,HLOOKUP($B160,Inmueble,2,FALSE),FALSE))</f>
        <v>49590</v>
      </c>
      <c r="AK160" s="25"/>
      <c r="AL160" s="16" t="str">
        <f t="shared" si="62"/>
        <v>Disponible</v>
      </c>
      <c r="AM160" s="519"/>
      <c r="AN160" s="518"/>
      <c r="AO160" s="25"/>
      <c r="AP160" s="26">
        <f ca="1">+IF($AM160=0,OFFSET($AA160,0,ROUNDUP(COUNTIFS($B$138:$B160,$B160,$F$138:$F160,$F160,$AM$138:$AM160,"")/VLOOKUP('Factores e Hitos'!$B$89,Unidades_por_Hito,HLOOKUP($B160,Inmueble,2,FALSE),FALSE),0)),$AN160)</f>
        <v>49590</v>
      </c>
      <c r="AQ160" s="26">
        <f t="shared" ca="1" si="51"/>
        <v>4132.5</v>
      </c>
      <c r="AR160" s="25"/>
      <c r="AS160" s="26">
        <f>+AB160/($J160+$K160*VLOOKUP('Factores e Hitos'!$B$87,Area_no_techada,HLOOKUP($B160,Inmueble,2,FALSE),FALSE))</f>
        <v>4132.5</v>
      </c>
      <c r="AT160" s="26">
        <f>+AC160/($J160+$K160*VLOOKUP('Factores e Hitos'!$B$87,Area_no_techada,HLOOKUP($B160,Inmueble,2,FALSE),FALSE))</f>
        <v>4132.5</v>
      </c>
      <c r="AU160" s="26">
        <f>+AD160/($J160+$K160*VLOOKUP('Factores e Hitos'!$B$87,Area_no_techada,HLOOKUP($B160,Inmueble,2,FALSE),FALSE))</f>
        <v>4132.5</v>
      </c>
      <c r="AV160" s="26">
        <f>+AE160/($J160+$K160*VLOOKUP('Factores e Hitos'!$B$87,Area_no_techada,HLOOKUP($B160,Inmueble,2,FALSE),FALSE))</f>
        <v>4132.5</v>
      </c>
      <c r="AW160" s="26">
        <f>+AF160/($J160+$K160*VLOOKUP('Factores e Hitos'!$B$87,Area_no_techada,HLOOKUP($B160,Inmueble,2,FALSE),FALSE))</f>
        <v>4132.5</v>
      </c>
      <c r="AX160" s="26">
        <f>+AG160/($J160+$K160*VLOOKUP('Factores e Hitos'!$B$87,Area_no_techada,HLOOKUP($B160,Inmueble,2,FALSE),FALSE))</f>
        <v>4132.5</v>
      </c>
      <c r="AY160" s="26">
        <f>+AH160/($J160+$K160*VLOOKUP('Factores e Hitos'!$B$87,Area_no_techada,HLOOKUP($B160,Inmueble,2,FALSE),FALSE))</f>
        <v>4132.5</v>
      </c>
      <c r="AZ160" s="26">
        <f>+AI160/($J160+$K160*VLOOKUP('Factores e Hitos'!$B$87,Area_no_techada,HLOOKUP($B160,Inmueble,2,FALSE),FALSE))</f>
        <v>4132.5</v>
      </c>
      <c r="BA160" s="26">
        <f>+AJ160/($J160+$K160*VLOOKUP('Factores e Hitos'!$B$87,Area_no_techada,HLOOKUP($B160,Inmueble,2,FALSE),FALSE))</f>
        <v>4132.5</v>
      </c>
      <c r="BB160" s="20" t="str">
        <f>_xlfn.XLOOKUP(C160,Hoja7!A:A,Hoja7!G:G,"N/H",0)</f>
        <v>Disponible</v>
      </c>
      <c r="BC160" s="17" t="b">
        <f t="shared" si="52"/>
        <v>1</v>
      </c>
    </row>
    <row r="161" spans="1:55">
      <c r="A161" s="18" t="s">
        <v>163</v>
      </c>
      <c r="B161" s="29" t="s">
        <v>5</v>
      </c>
      <c r="C161" s="21" t="s">
        <v>414</v>
      </c>
      <c r="D161" s="21">
        <v>24</v>
      </c>
      <c r="E161" s="21" t="s">
        <v>22</v>
      </c>
      <c r="F161" s="21" t="s">
        <v>22</v>
      </c>
      <c r="G161" s="21" t="s">
        <v>22</v>
      </c>
      <c r="H161" s="21" t="s">
        <v>22</v>
      </c>
      <c r="I161" s="21" t="s">
        <v>56</v>
      </c>
      <c r="J161" s="511">
        <v>12</v>
      </c>
      <c r="K161" s="23">
        <v>0</v>
      </c>
      <c r="M161" s="24">
        <f t="shared" si="56"/>
        <v>0</v>
      </c>
      <c r="N161" s="24">
        <f t="shared" si="57"/>
        <v>0</v>
      </c>
      <c r="O161" s="24">
        <f t="shared" si="58"/>
        <v>0</v>
      </c>
      <c r="P161" s="24">
        <f t="shared" si="59"/>
        <v>0</v>
      </c>
      <c r="Q161" s="24">
        <f t="shared" si="60"/>
        <v>-0.02</v>
      </c>
      <c r="R161" s="25"/>
      <c r="S161" s="24">
        <f t="shared" si="61"/>
        <v>0</v>
      </c>
      <c r="T161" s="24">
        <f t="shared" si="61"/>
        <v>0</v>
      </c>
      <c r="U161" s="24">
        <f t="shared" si="61"/>
        <v>0</v>
      </c>
      <c r="V161" s="24">
        <f t="shared" si="61"/>
        <v>0</v>
      </c>
      <c r="W161" s="24">
        <f t="shared" si="61"/>
        <v>0</v>
      </c>
      <c r="X161" s="24">
        <f t="shared" si="61"/>
        <v>0</v>
      </c>
      <c r="Y161" s="24">
        <f t="shared" si="61"/>
        <v>0</v>
      </c>
      <c r="Z161" s="24">
        <f t="shared" si="61"/>
        <v>0</v>
      </c>
      <c r="AA161" s="25"/>
      <c r="AB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C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D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E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F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G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H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I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J161" s="26">
        <f>MROUND(VLOOKUP('Factores e Hitos'!$B$7,Precio_Base,HLOOKUP($B161,Inmueble,2,FALSE),FALSE)*(1+$M161)*(1+$N161)*(1+$O161)*(1+$P161)*(1+$Q161),VLOOKUP('Factores e Hitos'!$B$85,Redondear_Multiplo,HLOOKUP($B161,Inmueble,2,FALSE),FALSE))</f>
        <v>49590</v>
      </c>
      <c r="AK161" s="25"/>
      <c r="AL161" s="16" t="str">
        <f t="shared" si="62"/>
        <v>Disponible</v>
      </c>
      <c r="AM161" s="519"/>
      <c r="AN161" s="518"/>
      <c r="AO161" s="25"/>
      <c r="AP161" s="26">
        <f ca="1">+IF($AM161=0,OFFSET($AA161,0,ROUNDUP(COUNTIFS($B$138:$B161,$B161,$F$138:$F161,$F161,$AM$138:$AM161,"")/VLOOKUP('Factores e Hitos'!$B$89,Unidades_por_Hito,HLOOKUP($B161,Inmueble,2,FALSE),FALSE),0)),$AN161)</f>
        <v>49590</v>
      </c>
      <c r="AQ161" s="26">
        <f t="shared" ca="1" si="51"/>
        <v>4132.5</v>
      </c>
      <c r="AR161" s="25"/>
      <c r="AS161" s="26">
        <f>+AB161/($J161+$K161*VLOOKUP('Factores e Hitos'!$B$87,Area_no_techada,HLOOKUP($B161,Inmueble,2,FALSE),FALSE))</f>
        <v>4132.5</v>
      </c>
      <c r="AT161" s="26">
        <f>+AC161/($J161+$K161*VLOOKUP('Factores e Hitos'!$B$87,Area_no_techada,HLOOKUP($B161,Inmueble,2,FALSE),FALSE))</f>
        <v>4132.5</v>
      </c>
      <c r="AU161" s="26">
        <f>+AD161/($J161+$K161*VLOOKUP('Factores e Hitos'!$B$87,Area_no_techada,HLOOKUP($B161,Inmueble,2,FALSE),FALSE))</f>
        <v>4132.5</v>
      </c>
      <c r="AV161" s="26">
        <f>+AE161/($J161+$K161*VLOOKUP('Factores e Hitos'!$B$87,Area_no_techada,HLOOKUP($B161,Inmueble,2,FALSE),FALSE))</f>
        <v>4132.5</v>
      </c>
      <c r="AW161" s="26">
        <f>+AF161/($J161+$K161*VLOOKUP('Factores e Hitos'!$B$87,Area_no_techada,HLOOKUP($B161,Inmueble,2,FALSE),FALSE))</f>
        <v>4132.5</v>
      </c>
      <c r="AX161" s="26">
        <f>+AG161/($J161+$K161*VLOOKUP('Factores e Hitos'!$B$87,Area_no_techada,HLOOKUP($B161,Inmueble,2,FALSE),FALSE))</f>
        <v>4132.5</v>
      </c>
      <c r="AY161" s="26">
        <f>+AH161/($J161+$K161*VLOOKUP('Factores e Hitos'!$B$87,Area_no_techada,HLOOKUP($B161,Inmueble,2,FALSE),FALSE))</f>
        <v>4132.5</v>
      </c>
      <c r="AZ161" s="26">
        <f>+AI161/($J161+$K161*VLOOKUP('Factores e Hitos'!$B$87,Area_no_techada,HLOOKUP($B161,Inmueble,2,FALSE),FALSE))</f>
        <v>4132.5</v>
      </c>
      <c r="BA161" s="26">
        <f>+AJ161/($J161+$K161*VLOOKUP('Factores e Hitos'!$B$87,Area_no_techada,HLOOKUP($B161,Inmueble,2,FALSE),FALSE))</f>
        <v>4132.5</v>
      </c>
      <c r="BB161" s="20" t="str">
        <f>_xlfn.XLOOKUP(C161,Hoja7!A:A,Hoja7!G:G,"N/H",0)</f>
        <v>Disponible</v>
      </c>
      <c r="BC161" s="17" t="b">
        <f t="shared" si="52"/>
        <v>1</v>
      </c>
    </row>
    <row r="162" spans="1:55">
      <c r="A162" s="18" t="s">
        <v>162</v>
      </c>
      <c r="B162" s="29" t="s">
        <v>5</v>
      </c>
      <c r="C162" s="21" t="s">
        <v>412</v>
      </c>
      <c r="D162" s="21">
        <v>25</v>
      </c>
      <c r="E162" s="21" t="s">
        <v>22</v>
      </c>
      <c r="F162" s="21" t="s">
        <v>22</v>
      </c>
      <c r="G162" s="21" t="s">
        <v>22</v>
      </c>
      <c r="H162" s="21" t="s">
        <v>22</v>
      </c>
      <c r="I162" s="21" t="s">
        <v>56</v>
      </c>
      <c r="J162" s="511">
        <v>12.5</v>
      </c>
      <c r="K162" s="23">
        <v>0</v>
      </c>
      <c r="M162" s="24">
        <f t="shared" si="56"/>
        <v>0</v>
      </c>
      <c r="N162" s="24">
        <f t="shared" si="57"/>
        <v>0</v>
      </c>
      <c r="O162" s="24">
        <f t="shared" si="58"/>
        <v>0</v>
      </c>
      <c r="P162" s="24">
        <f t="shared" si="59"/>
        <v>0</v>
      </c>
      <c r="Q162" s="24">
        <f t="shared" si="60"/>
        <v>-0.02</v>
      </c>
      <c r="R162" s="25"/>
      <c r="S162" s="24">
        <f t="shared" si="61"/>
        <v>0</v>
      </c>
      <c r="T162" s="24">
        <f t="shared" si="61"/>
        <v>0</v>
      </c>
      <c r="U162" s="24">
        <f t="shared" si="61"/>
        <v>0</v>
      </c>
      <c r="V162" s="24">
        <f t="shared" si="61"/>
        <v>0</v>
      </c>
      <c r="W162" s="24">
        <f t="shared" si="61"/>
        <v>0</v>
      </c>
      <c r="X162" s="24">
        <f t="shared" si="61"/>
        <v>0</v>
      </c>
      <c r="Y162" s="24">
        <f t="shared" si="61"/>
        <v>0</v>
      </c>
      <c r="Z162" s="24">
        <f t="shared" si="61"/>
        <v>0</v>
      </c>
      <c r="AA162" s="25"/>
      <c r="AB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C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D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E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F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G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H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I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J162" s="26">
        <f>MROUND(VLOOKUP('Factores e Hitos'!$B$7,Precio_Base,HLOOKUP($B162,Inmueble,2,FALSE),FALSE)*(1+$M162)*(1+$N162)*(1+$O162)*(1+$P162)*(1+$Q162),VLOOKUP('Factores e Hitos'!$B$85,Redondear_Multiplo,HLOOKUP($B162,Inmueble,2,FALSE),FALSE))</f>
        <v>49590</v>
      </c>
      <c r="AK162" s="25"/>
      <c r="AL162" s="16" t="str">
        <f t="shared" si="62"/>
        <v>Disponible</v>
      </c>
      <c r="AM162" s="519"/>
      <c r="AN162" s="518"/>
      <c r="AO162" s="25"/>
      <c r="AP162" s="26">
        <f ca="1">+IF($AM162=0,OFFSET($AA162,0,ROUNDUP(COUNTIFS($B$138:$B162,$B162,$F$138:$F162,$F162,$AM$138:$AM162,"")/VLOOKUP('Factores e Hitos'!$B$89,Unidades_por_Hito,HLOOKUP($B162,Inmueble,2,FALSE),FALSE),0)),$AN162)</f>
        <v>49590</v>
      </c>
      <c r="AQ162" s="26">
        <f t="shared" ca="1" si="51"/>
        <v>3967.2</v>
      </c>
      <c r="AR162" s="25"/>
      <c r="AS162" s="26">
        <f>+AB162/($J162+$K162*VLOOKUP('Factores e Hitos'!$B$87,Area_no_techada,HLOOKUP($B162,Inmueble,2,FALSE),FALSE))</f>
        <v>3967.2</v>
      </c>
      <c r="AT162" s="26">
        <f>+AC162/($J162+$K162*VLOOKUP('Factores e Hitos'!$B$87,Area_no_techada,HLOOKUP($B162,Inmueble,2,FALSE),FALSE))</f>
        <v>3967.2</v>
      </c>
      <c r="AU162" s="26">
        <f>+AD162/($J162+$K162*VLOOKUP('Factores e Hitos'!$B$87,Area_no_techada,HLOOKUP($B162,Inmueble,2,FALSE),FALSE))</f>
        <v>3967.2</v>
      </c>
      <c r="AV162" s="26">
        <f>+AE162/($J162+$K162*VLOOKUP('Factores e Hitos'!$B$87,Area_no_techada,HLOOKUP($B162,Inmueble,2,FALSE),FALSE))</f>
        <v>3967.2</v>
      </c>
      <c r="AW162" s="26">
        <f>+AF162/($J162+$K162*VLOOKUP('Factores e Hitos'!$B$87,Area_no_techada,HLOOKUP($B162,Inmueble,2,FALSE),FALSE))</f>
        <v>3967.2</v>
      </c>
      <c r="AX162" s="26">
        <f>+AG162/($J162+$K162*VLOOKUP('Factores e Hitos'!$B$87,Area_no_techada,HLOOKUP($B162,Inmueble,2,FALSE),FALSE))</f>
        <v>3967.2</v>
      </c>
      <c r="AY162" s="26">
        <f>+AH162/($J162+$K162*VLOOKUP('Factores e Hitos'!$B$87,Area_no_techada,HLOOKUP($B162,Inmueble,2,FALSE),FALSE))</f>
        <v>3967.2</v>
      </c>
      <c r="AZ162" s="26">
        <f>+AI162/($J162+$K162*VLOOKUP('Factores e Hitos'!$B$87,Area_no_techada,HLOOKUP($B162,Inmueble,2,FALSE),FALSE))</f>
        <v>3967.2</v>
      </c>
      <c r="BA162" s="26">
        <f>+AJ162/($J162+$K162*VLOOKUP('Factores e Hitos'!$B$87,Area_no_techada,HLOOKUP($B162,Inmueble,2,FALSE),FALSE))</f>
        <v>3967.2</v>
      </c>
      <c r="BB162" s="20" t="str">
        <f>_xlfn.XLOOKUP(C162,Hoja7!A:A,Hoja7!G:G,"N/H",0)</f>
        <v>Disponible</v>
      </c>
      <c r="BC162" s="17" t="b">
        <f t="shared" si="52"/>
        <v>1</v>
      </c>
    </row>
    <row r="163" spans="1:55">
      <c r="A163" s="18" t="s">
        <v>163</v>
      </c>
      <c r="B163" s="29" t="s">
        <v>5</v>
      </c>
      <c r="C163" s="21" t="s">
        <v>410</v>
      </c>
      <c r="D163" s="21">
        <v>26</v>
      </c>
      <c r="E163" s="21" t="s">
        <v>22</v>
      </c>
      <c r="F163" s="21" t="s">
        <v>22</v>
      </c>
      <c r="G163" s="21" t="s">
        <v>22</v>
      </c>
      <c r="H163" s="21" t="s">
        <v>22</v>
      </c>
      <c r="I163" s="21" t="s">
        <v>56</v>
      </c>
      <c r="J163" s="511">
        <v>12.5</v>
      </c>
      <c r="K163" s="23">
        <v>0</v>
      </c>
      <c r="M163" s="24">
        <f t="shared" si="56"/>
        <v>0</v>
      </c>
      <c r="N163" s="24">
        <f t="shared" si="57"/>
        <v>0</v>
      </c>
      <c r="O163" s="24">
        <f t="shared" si="58"/>
        <v>0</v>
      </c>
      <c r="P163" s="24">
        <f t="shared" si="59"/>
        <v>0</v>
      </c>
      <c r="Q163" s="24">
        <f t="shared" si="60"/>
        <v>-0.02</v>
      </c>
      <c r="R163" s="25"/>
      <c r="S163" s="24">
        <f t="shared" si="61"/>
        <v>0</v>
      </c>
      <c r="T163" s="24">
        <f t="shared" si="61"/>
        <v>0</v>
      </c>
      <c r="U163" s="24">
        <f t="shared" si="61"/>
        <v>0</v>
      </c>
      <c r="V163" s="24">
        <f t="shared" si="61"/>
        <v>0</v>
      </c>
      <c r="W163" s="24">
        <f t="shared" si="61"/>
        <v>0</v>
      </c>
      <c r="X163" s="24">
        <f t="shared" si="61"/>
        <v>0</v>
      </c>
      <c r="Y163" s="24">
        <f t="shared" si="61"/>
        <v>0</v>
      </c>
      <c r="Z163" s="24">
        <f t="shared" si="61"/>
        <v>0</v>
      </c>
      <c r="AA163" s="25"/>
      <c r="AB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C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D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E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F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G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H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I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J163" s="26">
        <f>MROUND(VLOOKUP('Factores e Hitos'!$B$7,Precio_Base,HLOOKUP($B163,Inmueble,2,FALSE),FALSE)*(1+$M163)*(1+$N163)*(1+$O163)*(1+$P163)*(1+$Q163),VLOOKUP('Factores e Hitos'!$B$85,Redondear_Multiplo,HLOOKUP($B163,Inmueble,2,FALSE),FALSE))</f>
        <v>49590</v>
      </c>
      <c r="AK163" s="25"/>
      <c r="AL163" s="16" t="str">
        <f t="shared" si="62"/>
        <v>Disponible</v>
      </c>
      <c r="AM163" s="519"/>
      <c r="AN163" s="518"/>
      <c r="AO163" s="25"/>
      <c r="AP163" s="26">
        <f ca="1">+IF($AM163=0,OFFSET($AA163,0,ROUNDUP(COUNTIFS($B$138:$B163,$B163,$F$138:$F163,$F163,$AM$138:$AM163,"")/VLOOKUP('Factores e Hitos'!$B$89,Unidades_por_Hito,HLOOKUP($B163,Inmueble,2,FALSE),FALSE),0)),$AN163)</f>
        <v>49590</v>
      </c>
      <c r="AQ163" s="26">
        <f t="shared" ca="1" si="51"/>
        <v>3967.2</v>
      </c>
      <c r="AR163" s="25"/>
      <c r="AS163" s="26">
        <f>+AB163/($J163+$K163*VLOOKUP('Factores e Hitos'!$B$87,Area_no_techada,HLOOKUP($B163,Inmueble,2,FALSE),FALSE))</f>
        <v>3967.2</v>
      </c>
      <c r="AT163" s="26">
        <f>+AC163/($J163+$K163*VLOOKUP('Factores e Hitos'!$B$87,Area_no_techada,HLOOKUP($B163,Inmueble,2,FALSE),FALSE))</f>
        <v>3967.2</v>
      </c>
      <c r="AU163" s="26">
        <f>+AD163/($J163+$K163*VLOOKUP('Factores e Hitos'!$B$87,Area_no_techada,HLOOKUP($B163,Inmueble,2,FALSE),FALSE))</f>
        <v>3967.2</v>
      </c>
      <c r="AV163" s="26">
        <f>+AE163/($J163+$K163*VLOOKUP('Factores e Hitos'!$B$87,Area_no_techada,HLOOKUP($B163,Inmueble,2,FALSE),FALSE))</f>
        <v>3967.2</v>
      </c>
      <c r="AW163" s="26">
        <f>+AF163/($J163+$K163*VLOOKUP('Factores e Hitos'!$B$87,Area_no_techada,HLOOKUP($B163,Inmueble,2,FALSE),FALSE))</f>
        <v>3967.2</v>
      </c>
      <c r="AX163" s="26">
        <f>+AG163/($J163+$K163*VLOOKUP('Factores e Hitos'!$B$87,Area_no_techada,HLOOKUP($B163,Inmueble,2,FALSE),FALSE))</f>
        <v>3967.2</v>
      </c>
      <c r="AY163" s="26">
        <f>+AH163/($J163+$K163*VLOOKUP('Factores e Hitos'!$B$87,Area_no_techada,HLOOKUP($B163,Inmueble,2,FALSE),FALSE))</f>
        <v>3967.2</v>
      </c>
      <c r="AZ163" s="26">
        <f>+AI163/($J163+$K163*VLOOKUP('Factores e Hitos'!$B$87,Area_no_techada,HLOOKUP($B163,Inmueble,2,FALSE),FALSE))</f>
        <v>3967.2</v>
      </c>
      <c r="BA163" s="26">
        <f>+AJ163/($J163+$K163*VLOOKUP('Factores e Hitos'!$B$87,Area_no_techada,HLOOKUP($B163,Inmueble,2,FALSE),FALSE))</f>
        <v>3967.2</v>
      </c>
      <c r="BB163" s="20" t="str">
        <f>_xlfn.XLOOKUP(C163,Hoja7!A:A,Hoja7!G:G,"N/H",0)</f>
        <v>Disponible</v>
      </c>
      <c r="BC163" s="17" t="b">
        <f t="shared" si="52"/>
        <v>1</v>
      </c>
    </row>
    <row r="164" spans="1:55">
      <c r="A164" s="18" t="s">
        <v>163</v>
      </c>
      <c r="B164" s="29" t="s">
        <v>5</v>
      </c>
      <c r="C164" s="21" t="s">
        <v>408</v>
      </c>
      <c r="D164" s="21">
        <v>27</v>
      </c>
      <c r="E164" s="21" t="s">
        <v>22</v>
      </c>
      <c r="F164" s="21" t="s">
        <v>22</v>
      </c>
      <c r="G164" s="21" t="s">
        <v>22</v>
      </c>
      <c r="H164" s="21" t="s">
        <v>22</v>
      </c>
      <c r="I164" s="21" t="s">
        <v>56</v>
      </c>
      <c r="J164" s="511">
        <v>13.5</v>
      </c>
      <c r="K164" s="23">
        <v>0</v>
      </c>
      <c r="M164" s="24">
        <f t="shared" si="56"/>
        <v>0</v>
      </c>
      <c r="N164" s="24">
        <f t="shared" si="57"/>
        <v>0</v>
      </c>
      <c r="O164" s="24">
        <f t="shared" si="58"/>
        <v>0</v>
      </c>
      <c r="P164" s="24">
        <f t="shared" si="59"/>
        <v>0</v>
      </c>
      <c r="Q164" s="24">
        <f t="shared" si="60"/>
        <v>-0.02</v>
      </c>
      <c r="R164" s="25"/>
      <c r="S164" s="24">
        <f t="shared" si="61"/>
        <v>0</v>
      </c>
      <c r="T164" s="24">
        <f t="shared" si="61"/>
        <v>0</v>
      </c>
      <c r="U164" s="24">
        <f t="shared" si="61"/>
        <v>0</v>
      </c>
      <c r="V164" s="24">
        <f t="shared" si="61"/>
        <v>0</v>
      </c>
      <c r="W164" s="24">
        <f t="shared" si="61"/>
        <v>0</v>
      </c>
      <c r="X164" s="24">
        <f t="shared" si="61"/>
        <v>0</v>
      </c>
      <c r="Y164" s="24">
        <f t="shared" si="61"/>
        <v>0</v>
      </c>
      <c r="Z164" s="24">
        <f t="shared" si="61"/>
        <v>0</v>
      </c>
      <c r="AA164" s="25"/>
      <c r="AB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C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D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E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F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G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H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I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J164" s="26">
        <f>MROUND(VLOOKUP('Factores e Hitos'!$B$7,Precio_Base,HLOOKUP($B164,Inmueble,2,FALSE),FALSE)*(1+$M164)*(1+$N164)*(1+$O164)*(1+$P164)*(1+$Q164),VLOOKUP('Factores e Hitos'!$B$85,Redondear_Multiplo,HLOOKUP($B164,Inmueble,2,FALSE),FALSE))</f>
        <v>49590</v>
      </c>
      <c r="AK164" s="25"/>
      <c r="AL164" s="16" t="str">
        <f t="shared" si="62"/>
        <v>Disponible</v>
      </c>
      <c r="AM164" s="519"/>
      <c r="AN164" s="518"/>
      <c r="AO164" s="25"/>
      <c r="AP164" s="26">
        <f ca="1">+IF($AM164=0,OFFSET($AA164,0,ROUNDUP(COUNTIFS($B$138:$B164,$B164,$F$138:$F164,$F164,$AM$138:$AM164,"")/VLOOKUP('Factores e Hitos'!$B$89,Unidades_por_Hito,HLOOKUP($B164,Inmueble,2,FALSE),FALSE),0)),$AN164)</f>
        <v>49590</v>
      </c>
      <c r="AQ164" s="26">
        <f t="shared" ca="1" si="51"/>
        <v>3673.3333333333335</v>
      </c>
      <c r="AR164" s="25"/>
      <c r="AS164" s="26">
        <f>+AB164/($J164+$K164*VLOOKUP('Factores e Hitos'!$B$87,Area_no_techada,HLOOKUP($B164,Inmueble,2,FALSE),FALSE))</f>
        <v>3673.3333333333335</v>
      </c>
      <c r="AT164" s="26">
        <f>+AC164/($J164+$K164*VLOOKUP('Factores e Hitos'!$B$87,Area_no_techada,HLOOKUP($B164,Inmueble,2,FALSE),FALSE))</f>
        <v>3673.3333333333335</v>
      </c>
      <c r="AU164" s="26">
        <f>+AD164/($J164+$K164*VLOOKUP('Factores e Hitos'!$B$87,Area_no_techada,HLOOKUP($B164,Inmueble,2,FALSE),FALSE))</f>
        <v>3673.3333333333335</v>
      </c>
      <c r="AV164" s="26">
        <f>+AE164/($J164+$K164*VLOOKUP('Factores e Hitos'!$B$87,Area_no_techada,HLOOKUP($B164,Inmueble,2,FALSE),FALSE))</f>
        <v>3673.3333333333335</v>
      </c>
      <c r="AW164" s="26">
        <f>+AF164/($J164+$K164*VLOOKUP('Factores e Hitos'!$B$87,Area_no_techada,HLOOKUP($B164,Inmueble,2,FALSE),FALSE))</f>
        <v>3673.3333333333335</v>
      </c>
      <c r="AX164" s="26">
        <f>+AG164/($J164+$K164*VLOOKUP('Factores e Hitos'!$B$87,Area_no_techada,HLOOKUP($B164,Inmueble,2,FALSE),FALSE))</f>
        <v>3673.3333333333335</v>
      </c>
      <c r="AY164" s="26">
        <f>+AH164/($J164+$K164*VLOOKUP('Factores e Hitos'!$B$87,Area_no_techada,HLOOKUP($B164,Inmueble,2,FALSE),FALSE))</f>
        <v>3673.3333333333335</v>
      </c>
      <c r="AZ164" s="26">
        <f>+AI164/($J164+$K164*VLOOKUP('Factores e Hitos'!$B$87,Area_no_techada,HLOOKUP($B164,Inmueble,2,FALSE),FALSE))</f>
        <v>3673.3333333333335</v>
      </c>
      <c r="BA164" s="26">
        <f>+AJ164/($J164+$K164*VLOOKUP('Factores e Hitos'!$B$87,Area_no_techada,HLOOKUP($B164,Inmueble,2,FALSE),FALSE))</f>
        <v>3673.3333333333335</v>
      </c>
      <c r="BB164" s="20" t="str">
        <f>_xlfn.XLOOKUP(C164,Hoja7!A:A,Hoja7!G:G,"N/H",0)</f>
        <v>Disponible</v>
      </c>
      <c r="BC164" s="17" t="b">
        <f t="shared" si="52"/>
        <v>1</v>
      </c>
    </row>
    <row r="165" spans="1:55">
      <c r="A165" s="18" t="s">
        <v>162</v>
      </c>
      <c r="B165" s="29" t="s">
        <v>5</v>
      </c>
      <c r="C165" s="21" t="s">
        <v>406</v>
      </c>
      <c r="D165" s="21">
        <v>28</v>
      </c>
      <c r="E165" s="21" t="s">
        <v>22</v>
      </c>
      <c r="F165" s="21" t="s">
        <v>22</v>
      </c>
      <c r="G165" s="21" t="s">
        <v>22</v>
      </c>
      <c r="H165" s="21" t="s">
        <v>22</v>
      </c>
      <c r="I165" s="21" t="s">
        <v>56</v>
      </c>
      <c r="J165" s="511">
        <v>12.5</v>
      </c>
      <c r="K165" s="23">
        <v>0</v>
      </c>
      <c r="M165" s="24">
        <f t="shared" si="56"/>
        <v>0</v>
      </c>
      <c r="N165" s="24">
        <f t="shared" si="57"/>
        <v>0</v>
      </c>
      <c r="O165" s="24">
        <f t="shared" si="58"/>
        <v>0</v>
      </c>
      <c r="P165" s="24">
        <f t="shared" si="59"/>
        <v>0</v>
      </c>
      <c r="Q165" s="24">
        <f t="shared" si="60"/>
        <v>-0.02</v>
      </c>
      <c r="R165" s="25"/>
      <c r="S165" s="24">
        <f t="shared" si="61"/>
        <v>0</v>
      </c>
      <c r="T165" s="24">
        <f t="shared" si="61"/>
        <v>0</v>
      </c>
      <c r="U165" s="24">
        <f t="shared" si="61"/>
        <v>0</v>
      </c>
      <c r="V165" s="24">
        <f t="shared" si="61"/>
        <v>0</v>
      </c>
      <c r="W165" s="24">
        <f t="shared" si="61"/>
        <v>0</v>
      </c>
      <c r="X165" s="24">
        <f t="shared" si="61"/>
        <v>0</v>
      </c>
      <c r="Y165" s="24">
        <f t="shared" si="61"/>
        <v>0</v>
      </c>
      <c r="Z165" s="24">
        <f t="shared" si="61"/>
        <v>0</v>
      </c>
      <c r="AA165" s="25"/>
      <c r="AB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C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D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E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F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G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H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I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J165" s="26">
        <f>MROUND(VLOOKUP('Factores e Hitos'!$B$7,Precio_Base,HLOOKUP($B165,Inmueble,2,FALSE),FALSE)*(1+$M165)*(1+$N165)*(1+$O165)*(1+$P165)*(1+$Q165),VLOOKUP('Factores e Hitos'!$B$85,Redondear_Multiplo,HLOOKUP($B165,Inmueble,2,FALSE),FALSE))</f>
        <v>49590</v>
      </c>
      <c r="AK165" s="25"/>
      <c r="AL165" s="16" t="str">
        <f t="shared" si="62"/>
        <v>Disponible</v>
      </c>
      <c r="AM165" s="519"/>
      <c r="AN165" s="518"/>
      <c r="AO165" s="25"/>
      <c r="AP165" s="26">
        <f ca="1">+IF($AM165=0,OFFSET($AA165,0,ROUNDUP(COUNTIFS($B$138:$B165,$B165,$F$138:$F165,$F165,$AM$138:$AM165,"")/VLOOKUP('Factores e Hitos'!$B$89,Unidades_por_Hito,HLOOKUP($B165,Inmueble,2,FALSE),FALSE),0)),$AN165)</f>
        <v>49590</v>
      </c>
      <c r="AQ165" s="26">
        <f t="shared" ca="1" si="51"/>
        <v>3967.2</v>
      </c>
      <c r="AR165" s="25"/>
      <c r="AS165" s="26">
        <f>+AB165/($J165+$K165*VLOOKUP('Factores e Hitos'!$B$87,Area_no_techada,HLOOKUP($B165,Inmueble,2,FALSE),FALSE))</f>
        <v>3967.2</v>
      </c>
      <c r="AT165" s="26">
        <f>+AC165/($J165+$K165*VLOOKUP('Factores e Hitos'!$B$87,Area_no_techada,HLOOKUP($B165,Inmueble,2,FALSE),FALSE))</f>
        <v>3967.2</v>
      </c>
      <c r="AU165" s="26">
        <f>+AD165/($J165+$K165*VLOOKUP('Factores e Hitos'!$B$87,Area_no_techada,HLOOKUP($B165,Inmueble,2,FALSE),FALSE))</f>
        <v>3967.2</v>
      </c>
      <c r="AV165" s="26">
        <f>+AE165/($J165+$K165*VLOOKUP('Factores e Hitos'!$B$87,Area_no_techada,HLOOKUP($B165,Inmueble,2,FALSE),FALSE))</f>
        <v>3967.2</v>
      </c>
      <c r="AW165" s="26">
        <f>+AF165/($J165+$K165*VLOOKUP('Factores e Hitos'!$B$87,Area_no_techada,HLOOKUP($B165,Inmueble,2,FALSE),FALSE))</f>
        <v>3967.2</v>
      </c>
      <c r="AX165" s="26">
        <f>+AG165/($J165+$K165*VLOOKUP('Factores e Hitos'!$B$87,Area_no_techada,HLOOKUP($B165,Inmueble,2,FALSE),FALSE))</f>
        <v>3967.2</v>
      </c>
      <c r="AY165" s="26">
        <f>+AH165/($J165+$K165*VLOOKUP('Factores e Hitos'!$B$87,Area_no_techada,HLOOKUP($B165,Inmueble,2,FALSE),FALSE))</f>
        <v>3967.2</v>
      </c>
      <c r="AZ165" s="26">
        <f>+AI165/($J165+$K165*VLOOKUP('Factores e Hitos'!$B$87,Area_no_techada,HLOOKUP($B165,Inmueble,2,FALSE),FALSE))</f>
        <v>3967.2</v>
      </c>
      <c r="BA165" s="26">
        <f>+AJ165/($J165+$K165*VLOOKUP('Factores e Hitos'!$B$87,Area_no_techada,HLOOKUP($B165,Inmueble,2,FALSE),FALSE))</f>
        <v>3967.2</v>
      </c>
      <c r="BB165" s="20" t="str">
        <f>_xlfn.XLOOKUP(C165,Hoja7!A:A,Hoja7!G:G,"N/H",0)</f>
        <v>Disponible</v>
      </c>
      <c r="BC165" s="17" t="b">
        <f t="shared" si="52"/>
        <v>1</v>
      </c>
    </row>
    <row r="166" spans="1:55">
      <c r="A166" s="18" t="s">
        <v>163</v>
      </c>
      <c r="B166" s="29" t="s">
        <v>5</v>
      </c>
      <c r="C166" s="21" t="s">
        <v>404</v>
      </c>
      <c r="D166" s="21">
        <v>29</v>
      </c>
      <c r="E166" s="21" t="s">
        <v>22</v>
      </c>
      <c r="F166" s="21" t="s">
        <v>22</v>
      </c>
      <c r="G166" s="21" t="s">
        <v>22</v>
      </c>
      <c r="H166" s="21" t="s">
        <v>22</v>
      </c>
      <c r="I166" s="21" t="s">
        <v>56</v>
      </c>
      <c r="J166" s="511">
        <v>12.5</v>
      </c>
      <c r="K166" s="23">
        <v>0</v>
      </c>
      <c r="M166" s="24">
        <f t="shared" si="56"/>
        <v>0</v>
      </c>
      <c r="N166" s="24">
        <f t="shared" si="57"/>
        <v>0</v>
      </c>
      <c r="O166" s="24">
        <f t="shared" si="58"/>
        <v>0</v>
      </c>
      <c r="P166" s="24">
        <f t="shared" si="59"/>
        <v>0</v>
      </c>
      <c r="Q166" s="24">
        <f t="shared" si="60"/>
        <v>-0.02</v>
      </c>
      <c r="R166" s="25"/>
      <c r="S166" s="24">
        <f t="shared" si="61"/>
        <v>0</v>
      </c>
      <c r="T166" s="24">
        <f t="shared" si="61"/>
        <v>0</v>
      </c>
      <c r="U166" s="24">
        <f t="shared" si="61"/>
        <v>0</v>
      </c>
      <c r="V166" s="24">
        <f t="shared" si="61"/>
        <v>0</v>
      </c>
      <c r="W166" s="24">
        <f t="shared" si="61"/>
        <v>0</v>
      </c>
      <c r="X166" s="24">
        <f t="shared" si="61"/>
        <v>0</v>
      </c>
      <c r="Y166" s="24">
        <f t="shared" si="61"/>
        <v>0</v>
      </c>
      <c r="Z166" s="24">
        <f t="shared" si="61"/>
        <v>0</v>
      </c>
      <c r="AA166" s="25"/>
      <c r="AB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C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D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E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F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G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H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I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J166" s="26">
        <f>MROUND(VLOOKUP('Factores e Hitos'!$B$7,Precio_Base,HLOOKUP($B166,Inmueble,2,FALSE),FALSE)*(1+$M166)*(1+$N166)*(1+$O166)*(1+$P166)*(1+$Q166),VLOOKUP('Factores e Hitos'!$B$85,Redondear_Multiplo,HLOOKUP($B166,Inmueble,2,FALSE),FALSE))</f>
        <v>49590</v>
      </c>
      <c r="AK166" s="25"/>
      <c r="AL166" s="16" t="str">
        <f t="shared" si="62"/>
        <v>Disponible</v>
      </c>
      <c r="AM166" s="519"/>
      <c r="AN166" s="518"/>
      <c r="AO166" s="25"/>
      <c r="AP166" s="26">
        <f ca="1">+IF($AM166=0,OFFSET($AA166,0,ROUNDUP(COUNTIFS($B$138:$B166,$B166,$F$138:$F166,$F166,$AM$138:$AM166,"")/VLOOKUP('Factores e Hitos'!$B$89,Unidades_por_Hito,HLOOKUP($B166,Inmueble,2,FALSE),FALSE),0)),$AN166)</f>
        <v>49590</v>
      </c>
      <c r="AQ166" s="26">
        <f t="shared" ca="1" si="51"/>
        <v>3967.2</v>
      </c>
      <c r="AR166" s="25"/>
      <c r="AS166" s="26">
        <f>+AB166/($J166+$K166*VLOOKUP('Factores e Hitos'!$B$87,Area_no_techada,HLOOKUP($B166,Inmueble,2,FALSE),FALSE))</f>
        <v>3967.2</v>
      </c>
      <c r="AT166" s="26">
        <f>+AC166/($J166+$K166*VLOOKUP('Factores e Hitos'!$B$87,Area_no_techada,HLOOKUP($B166,Inmueble,2,FALSE),FALSE))</f>
        <v>3967.2</v>
      </c>
      <c r="AU166" s="26">
        <f>+AD166/($J166+$K166*VLOOKUP('Factores e Hitos'!$B$87,Area_no_techada,HLOOKUP($B166,Inmueble,2,FALSE),FALSE))</f>
        <v>3967.2</v>
      </c>
      <c r="AV166" s="26">
        <f>+AE166/($J166+$K166*VLOOKUP('Factores e Hitos'!$B$87,Area_no_techada,HLOOKUP($B166,Inmueble,2,FALSE),FALSE))</f>
        <v>3967.2</v>
      </c>
      <c r="AW166" s="26">
        <f>+AF166/($J166+$K166*VLOOKUP('Factores e Hitos'!$B$87,Area_no_techada,HLOOKUP($B166,Inmueble,2,FALSE),FALSE))</f>
        <v>3967.2</v>
      </c>
      <c r="AX166" s="26">
        <f>+AG166/($J166+$K166*VLOOKUP('Factores e Hitos'!$B$87,Area_no_techada,HLOOKUP($B166,Inmueble,2,FALSE),FALSE))</f>
        <v>3967.2</v>
      </c>
      <c r="AY166" s="26">
        <f>+AH166/($J166+$K166*VLOOKUP('Factores e Hitos'!$B$87,Area_no_techada,HLOOKUP($B166,Inmueble,2,FALSE),FALSE))</f>
        <v>3967.2</v>
      </c>
      <c r="AZ166" s="26">
        <f>+AI166/($J166+$K166*VLOOKUP('Factores e Hitos'!$B$87,Area_no_techada,HLOOKUP($B166,Inmueble,2,FALSE),FALSE))</f>
        <v>3967.2</v>
      </c>
      <c r="BA166" s="26">
        <f>+AJ166/($J166+$K166*VLOOKUP('Factores e Hitos'!$B$87,Area_no_techada,HLOOKUP($B166,Inmueble,2,FALSE),FALSE))</f>
        <v>3967.2</v>
      </c>
      <c r="BB166" s="20" t="str">
        <f>_xlfn.XLOOKUP(C166,Hoja7!A:A,Hoja7!G:G,"N/H",0)</f>
        <v>Disponible</v>
      </c>
      <c r="BC166" s="17" t="b">
        <f t="shared" si="52"/>
        <v>1</v>
      </c>
    </row>
    <row r="167" spans="1:55">
      <c r="A167" s="18" t="s">
        <v>163</v>
      </c>
      <c r="B167" s="29" t="s">
        <v>5</v>
      </c>
      <c r="C167" s="21" t="s">
        <v>402</v>
      </c>
      <c r="D167" s="21">
        <v>30</v>
      </c>
      <c r="E167" s="21" t="s">
        <v>22</v>
      </c>
      <c r="F167" s="21" t="s">
        <v>22</v>
      </c>
      <c r="G167" s="21" t="s">
        <v>22</v>
      </c>
      <c r="H167" s="21" t="s">
        <v>22</v>
      </c>
      <c r="I167" s="21" t="s">
        <v>56</v>
      </c>
      <c r="J167" s="511">
        <v>12</v>
      </c>
      <c r="K167" s="23">
        <v>0</v>
      </c>
      <c r="M167" s="24">
        <f t="shared" si="56"/>
        <v>0</v>
      </c>
      <c r="N167" s="24">
        <f t="shared" si="57"/>
        <v>0</v>
      </c>
      <c r="O167" s="24">
        <f t="shared" si="58"/>
        <v>0</v>
      </c>
      <c r="P167" s="24">
        <f t="shared" si="59"/>
        <v>0</v>
      </c>
      <c r="Q167" s="24">
        <f t="shared" si="60"/>
        <v>-0.02</v>
      </c>
      <c r="R167" s="25"/>
      <c r="S167" s="24">
        <f t="shared" si="61"/>
        <v>0</v>
      </c>
      <c r="T167" s="24">
        <f t="shared" si="61"/>
        <v>0</v>
      </c>
      <c r="U167" s="24">
        <f t="shared" si="61"/>
        <v>0</v>
      </c>
      <c r="V167" s="24">
        <f t="shared" si="61"/>
        <v>0</v>
      </c>
      <c r="W167" s="24">
        <f t="shared" si="61"/>
        <v>0</v>
      </c>
      <c r="X167" s="24">
        <f t="shared" si="61"/>
        <v>0</v>
      </c>
      <c r="Y167" s="24">
        <f t="shared" si="61"/>
        <v>0</v>
      </c>
      <c r="Z167" s="24">
        <f t="shared" si="61"/>
        <v>0</v>
      </c>
      <c r="AA167" s="25"/>
      <c r="AB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C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D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E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F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G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H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I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J167" s="26">
        <f>MROUND(VLOOKUP('Factores e Hitos'!$B$7,Precio_Base,HLOOKUP($B167,Inmueble,2,FALSE),FALSE)*(1+$M167)*(1+$N167)*(1+$O167)*(1+$P167)*(1+$Q167),VLOOKUP('Factores e Hitos'!$B$85,Redondear_Multiplo,HLOOKUP($B167,Inmueble,2,FALSE),FALSE))</f>
        <v>49590</v>
      </c>
      <c r="AK167" s="25"/>
      <c r="AL167" s="16" t="str">
        <f t="shared" si="62"/>
        <v>Disponible</v>
      </c>
      <c r="AM167" s="519"/>
      <c r="AN167" s="518"/>
      <c r="AO167" s="25"/>
      <c r="AP167" s="26">
        <f ca="1">+IF($AM167=0,OFFSET($AA167,0,ROUNDUP(COUNTIFS($B$138:$B167,$B167,$F$138:$F167,$F167,$AM$138:$AM167,"")/VLOOKUP('Factores e Hitos'!$B$89,Unidades_por_Hito,HLOOKUP($B167,Inmueble,2,FALSE),FALSE),0)),$AN167)</f>
        <v>49590</v>
      </c>
      <c r="AQ167" s="26">
        <f t="shared" ca="1" si="51"/>
        <v>4132.5</v>
      </c>
      <c r="AR167" s="25"/>
      <c r="AS167" s="26">
        <f>+AB167/($J167+$K167*VLOOKUP('Factores e Hitos'!$B$87,Area_no_techada,HLOOKUP($B167,Inmueble,2,FALSE),FALSE))</f>
        <v>4132.5</v>
      </c>
      <c r="AT167" s="26">
        <f>+AC167/($J167+$K167*VLOOKUP('Factores e Hitos'!$B$87,Area_no_techada,HLOOKUP($B167,Inmueble,2,FALSE),FALSE))</f>
        <v>4132.5</v>
      </c>
      <c r="AU167" s="26">
        <f>+AD167/($J167+$K167*VLOOKUP('Factores e Hitos'!$B$87,Area_no_techada,HLOOKUP($B167,Inmueble,2,FALSE),FALSE))</f>
        <v>4132.5</v>
      </c>
      <c r="AV167" s="26">
        <f>+AE167/($J167+$K167*VLOOKUP('Factores e Hitos'!$B$87,Area_no_techada,HLOOKUP($B167,Inmueble,2,FALSE),FALSE))</f>
        <v>4132.5</v>
      </c>
      <c r="AW167" s="26">
        <f>+AF167/($J167+$K167*VLOOKUP('Factores e Hitos'!$B$87,Area_no_techada,HLOOKUP($B167,Inmueble,2,FALSE),FALSE))</f>
        <v>4132.5</v>
      </c>
      <c r="AX167" s="26">
        <f>+AG167/($J167+$K167*VLOOKUP('Factores e Hitos'!$B$87,Area_no_techada,HLOOKUP($B167,Inmueble,2,FALSE),FALSE))</f>
        <v>4132.5</v>
      </c>
      <c r="AY167" s="26">
        <f>+AH167/($J167+$K167*VLOOKUP('Factores e Hitos'!$B$87,Area_no_techada,HLOOKUP($B167,Inmueble,2,FALSE),FALSE))</f>
        <v>4132.5</v>
      </c>
      <c r="AZ167" s="26">
        <f>+AI167/($J167+$K167*VLOOKUP('Factores e Hitos'!$B$87,Area_no_techada,HLOOKUP($B167,Inmueble,2,FALSE),FALSE))</f>
        <v>4132.5</v>
      </c>
      <c r="BA167" s="26">
        <f>+AJ167/($J167+$K167*VLOOKUP('Factores e Hitos'!$B$87,Area_no_techada,HLOOKUP($B167,Inmueble,2,FALSE),FALSE))</f>
        <v>4132.5</v>
      </c>
      <c r="BB167" s="20" t="str">
        <f>_xlfn.XLOOKUP(C167,Hoja7!A:A,Hoja7!G:G,"N/H",0)</f>
        <v>Disponible</v>
      </c>
      <c r="BC167" s="17" t="b">
        <f t="shared" si="52"/>
        <v>1</v>
      </c>
    </row>
    <row r="168" spans="1:55">
      <c r="A168" s="18" t="s">
        <v>163</v>
      </c>
      <c r="B168" s="29" t="s">
        <v>5</v>
      </c>
      <c r="C168" s="21" t="s">
        <v>400</v>
      </c>
      <c r="D168" s="21">
        <v>31</v>
      </c>
      <c r="E168" s="21" t="s">
        <v>22</v>
      </c>
      <c r="F168" s="21" t="s">
        <v>22</v>
      </c>
      <c r="G168" s="21" t="s">
        <v>22</v>
      </c>
      <c r="H168" s="21" t="s">
        <v>22</v>
      </c>
      <c r="I168" s="21" t="s">
        <v>56</v>
      </c>
      <c r="J168" s="511">
        <v>12</v>
      </c>
      <c r="K168" s="23">
        <v>0</v>
      </c>
      <c r="M168" s="24">
        <f t="shared" si="56"/>
        <v>0</v>
      </c>
      <c r="N168" s="24">
        <f t="shared" si="57"/>
        <v>0</v>
      </c>
      <c r="O168" s="24">
        <f t="shared" si="58"/>
        <v>0</v>
      </c>
      <c r="P168" s="24">
        <f t="shared" si="59"/>
        <v>0</v>
      </c>
      <c r="Q168" s="24">
        <f t="shared" si="60"/>
        <v>-0.02</v>
      </c>
      <c r="R168" s="25"/>
      <c r="S168" s="24">
        <f t="shared" si="61"/>
        <v>0</v>
      </c>
      <c r="T168" s="24">
        <f t="shared" si="61"/>
        <v>0</v>
      </c>
      <c r="U168" s="24">
        <f t="shared" si="61"/>
        <v>0</v>
      </c>
      <c r="V168" s="24">
        <f t="shared" si="61"/>
        <v>0</v>
      </c>
      <c r="W168" s="24">
        <f t="shared" si="61"/>
        <v>0</v>
      </c>
      <c r="X168" s="24">
        <f t="shared" si="61"/>
        <v>0</v>
      </c>
      <c r="Y168" s="24">
        <f t="shared" si="61"/>
        <v>0</v>
      </c>
      <c r="Z168" s="24">
        <f t="shared" si="61"/>
        <v>0</v>
      </c>
      <c r="AA168" s="25"/>
      <c r="AB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C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D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E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F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G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H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I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J168" s="26">
        <f>MROUND(VLOOKUP('Factores e Hitos'!$B$7,Precio_Base,HLOOKUP($B168,Inmueble,2,FALSE),FALSE)*(1+$M168)*(1+$N168)*(1+$O168)*(1+$P168)*(1+$Q168),VLOOKUP('Factores e Hitos'!$B$85,Redondear_Multiplo,HLOOKUP($B168,Inmueble,2,FALSE),FALSE))</f>
        <v>49590</v>
      </c>
      <c r="AK168" s="25"/>
      <c r="AL168" s="16" t="str">
        <f t="shared" si="62"/>
        <v>Disponible</v>
      </c>
      <c r="AM168" s="519"/>
      <c r="AN168" s="518"/>
      <c r="AO168" s="25"/>
      <c r="AP168" s="26">
        <f ca="1">+IF($AM168=0,OFFSET($AA168,0,ROUNDUP(COUNTIFS($B$138:$B168,$B168,$F$138:$F168,$F168,$AM$138:$AM168,"")/VLOOKUP('Factores e Hitos'!$B$89,Unidades_por_Hito,HLOOKUP($B168,Inmueble,2,FALSE),FALSE),0)),$AN168)</f>
        <v>49590</v>
      </c>
      <c r="AQ168" s="26">
        <f t="shared" ca="1" si="51"/>
        <v>4132.5</v>
      </c>
      <c r="AR168" s="25"/>
      <c r="AS168" s="26">
        <f>+AB168/($J168+$K168*VLOOKUP('Factores e Hitos'!$B$87,Area_no_techada,HLOOKUP($B168,Inmueble,2,FALSE),FALSE))</f>
        <v>4132.5</v>
      </c>
      <c r="AT168" s="26">
        <f>+AC168/($J168+$K168*VLOOKUP('Factores e Hitos'!$B$87,Area_no_techada,HLOOKUP($B168,Inmueble,2,FALSE),FALSE))</f>
        <v>4132.5</v>
      </c>
      <c r="AU168" s="26">
        <f>+AD168/($J168+$K168*VLOOKUP('Factores e Hitos'!$B$87,Area_no_techada,HLOOKUP($B168,Inmueble,2,FALSE),FALSE))</f>
        <v>4132.5</v>
      </c>
      <c r="AV168" s="26">
        <f>+AE168/($J168+$K168*VLOOKUP('Factores e Hitos'!$B$87,Area_no_techada,HLOOKUP($B168,Inmueble,2,FALSE),FALSE))</f>
        <v>4132.5</v>
      </c>
      <c r="AW168" s="26">
        <f>+AF168/($J168+$K168*VLOOKUP('Factores e Hitos'!$B$87,Area_no_techada,HLOOKUP($B168,Inmueble,2,FALSE),FALSE))</f>
        <v>4132.5</v>
      </c>
      <c r="AX168" s="26">
        <f>+AG168/($J168+$K168*VLOOKUP('Factores e Hitos'!$B$87,Area_no_techada,HLOOKUP($B168,Inmueble,2,FALSE),FALSE))</f>
        <v>4132.5</v>
      </c>
      <c r="AY168" s="26">
        <f>+AH168/($J168+$K168*VLOOKUP('Factores e Hitos'!$B$87,Area_no_techada,HLOOKUP($B168,Inmueble,2,FALSE),FALSE))</f>
        <v>4132.5</v>
      </c>
      <c r="AZ168" s="26">
        <f>+AI168/($J168+$K168*VLOOKUP('Factores e Hitos'!$B$87,Area_no_techada,HLOOKUP($B168,Inmueble,2,FALSE),FALSE))</f>
        <v>4132.5</v>
      </c>
      <c r="BA168" s="26">
        <f>+AJ168/($J168+$K168*VLOOKUP('Factores e Hitos'!$B$87,Area_no_techada,HLOOKUP($B168,Inmueble,2,FALSE),FALSE))</f>
        <v>4132.5</v>
      </c>
      <c r="BB168" s="20" t="str">
        <f>_xlfn.XLOOKUP(C168,Hoja7!A:A,Hoja7!G:G,"N/H",0)</f>
        <v>Disponible</v>
      </c>
      <c r="BC168" s="17" t="b">
        <f t="shared" si="52"/>
        <v>1</v>
      </c>
    </row>
    <row r="169" spans="1:55">
      <c r="A169" s="18" t="s">
        <v>163</v>
      </c>
      <c r="B169" s="29" t="s">
        <v>5</v>
      </c>
      <c r="C169" s="21" t="s">
        <v>398</v>
      </c>
      <c r="D169" s="21">
        <v>32</v>
      </c>
      <c r="E169" s="21" t="s">
        <v>22</v>
      </c>
      <c r="F169" s="21" t="s">
        <v>22</v>
      </c>
      <c r="G169" s="21" t="s">
        <v>22</v>
      </c>
      <c r="H169" s="21" t="s">
        <v>22</v>
      </c>
      <c r="I169" s="21" t="s">
        <v>56</v>
      </c>
      <c r="J169" s="511">
        <v>12</v>
      </c>
      <c r="K169" s="23">
        <v>0</v>
      </c>
      <c r="M169" s="24">
        <f t="shared" si="56"/>
        <v>0</v>
      </c>
      <c r="N169" s="24">
        <f t="shared" si="57"/>
        <v>0</v>
      </c>
      <c r="O169" s="24">
        <f t="shared" si="58"/>
        <v>0</v>
      </c>
      <c r="P169" s="24">
        <f t="shared" si="59"/>
        <v>0</v>
      </c>
      <c r="Q169" s="24">
        <f t="shared" si="60"/>
        <v>-0.02</v>
      </c>
      <c r="R169" s="25"/>
      <c r="S169" s="24">
        <f t="shared" si="61"/>
        <v>0</v>
      </c>
      <c r="T169" s="24">
        <f t="shared" si="61"/>
        <v>0</v>
      </c>
      <c r="U169" s="24">
        <f t="shared" si="61"/>
        <v>0</v>
      </c>
      <c r="V169" s="24">
        <f t="shared" si="61"/>
        <v>0</v>
      </c>
      <c r="W169" s="24">
        <f t="shared" si="61"/>
        <v>0</v>
      </c>
      <c r="X169" s="24">
        <f t="shared" si="61"/>
        <v>0</v>
      </c>
      <c r="Y169" s="24">
        <f t="shared" si="61"/>
        <v>0</v>
      </c>
      <c r="Z169" s="24">
        <f t="shared" si="61"/>
        <v>0</v>
      </c>
      <c r="AA169" s="25"/>
      <c r="AB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C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D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E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F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G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H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I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J169" s="26">
        <f>MROUND(VLOOKUP('Factores e Hitos'!$B$7,Precio_Base,HLOOKUP($B169,Inmueble,2,FALSE),FALSE)*(1+$M169)*(1+$N169)*(1+$O169)*(1+$P169)*(1+$Q169),VLOOKUP('Factores e Hitos'!$B$85,Redondear_Multiplo,HLOOKUP($B169,Inmueble,2,FALSE),FALSE))</f>
        <v>49590</v>
      </c>
      <c r="AK169" s="25"/>
      <c r="AL169" s="16" t="str">
        <f t="shared" si="62"/>
        <v>Disponible</v>
      </c>
      <c r="AM169" s="519"/>
      <c r="AN169" s="518"/>
      <c r="AO169" s="25"/>
      <c r="AP169" s="26">
        <f ca="1">+IF($AM169=0,OFFSET($AA169,0,ROUNDUP(COUNTIFS($B$138:$B169,$B169,$F$138:$F169,$F169,$AM$138:$AM169,"")/VLOOKUP('Factores e Hitos'!$B$89,Unidades_por_Hito,HLOOKUP($B169,Inmueble,2,FALSE),FALSE),0)),$AN169)</f>
        <v>49590</v>
      </c>
      <c r="AQ169" s="26">
        <f t="shared" ca="1" si="51"/>
        <v>4132.5</v>
      </c>
      <c r="AR169" s="25"/>
      <c r="AS169" s="26">
        <f>+AB169/($J169+$K169*VLOOKUP('Factores e Hitos'!$B$87,Area_no_techada,HLOOKUP($B169,Inmueble,2,FALSE),FALSE))</f>
        <v>4132.5</v>
      </c>
      <c r="AT169" s="26">
        <f>+AC169/($J169+$K169*VLOOKUP('Factores e Hitos'!$B$87,Area_no_techada,HLOOKUP($B169,Inmueble,2,FALSE),FALSE))</f>
        <v>4132.5</v>
      </c>
      <c r="AU169" s="26">
        <f>+AD169/($J169+$K169*VLOOKUP('Factores e Hitos'!$B$87,Area_no_techada,HLOOKUP($B169,Inmueble,2,FALSE),FALSE))</f>
        <v>4132.5</v>
      </c>
      <c r="AV169" s="26">
        <f>+AE169/($J169+$K169*VLOOKUP('Factores e Hitos'!$B$87,Area_no_techada,HLOOKUP($B169,Inmueble,2,FALSE),FALSE))</f>
        <v>4132.5</v>
      </c>
      <c r="AW169" s="26">
        <f>+AF169/($J169+$K169*VLOOKUP('Factores e Hitos'!$B$87,Area_no_techada,HLOOKUP($B169,Inmueble,2,FALSE),FALSE))</f>
        <v>4132.5</v>
      </c>
      <c r="AX169" s="26">
        <f>+AG169/($J169+$K169*VLOOKUP('Factores e Hitos'!$B$87,Area_no_techada,HLOOKUP($B169,Inmueble,2,FALSE),FALSE))</f>
        <v>4132.5</v>
      </c>
      <c r="AY169" s="26">
        <f>+AH169/($J169+$K169*VLOOKUP('Factores e Hitos'!$B$87,Area_no_techada,HLOOKUP($B169,Inmueble,2,FALSE),FALSE))</f>
        <v>4132.5</v>
      </c>
      <c r="AZ169" s="26">
        <f>+AI169/($J169+$K169*VLOOKUP('Factores e Hitos'!$B$87,Area_no_techada,HLOOKUP($B169,Inmueble,2,FALSE),FALSE))</f>
        <v>4132.5</v>
      </c>
      <c r="BA169" s="26">
        <f>+AJ169/($J169+$K169*VLOOKUP('Factores e Hitos'!$B$87,Area_no_techada,HLOOKUP($B169,Inmueble,2,FALSE),FALSE))</f>
        <v>4132.5</v>
      </c>
      <c r="BB169" s="20" t="str">
        <f>_xlfn.XLOOKUP(C169,Hoja7!A:A,Hoja7!G:G,"N/H",0)</f>
        <v>Disponible</v>
      </c>
      <c r="BC169" s="17" t="b">
        <f t="shared" si="52"/>
        <v>1</v>
      </c>
    </row>
    <row r="170" spans="1:55">
      <c r="A170" s="18" t="s">
        <v>163</v>
      </c>
      <c r="B170" s="29" t="s">
        <v>5</v>
      </c>
      <c r="C170" s="21" t="s">
        <v>396</v>
      </c>
      <c r="D170" s="21">
        <v>33</v>
      </c>
      <c r="E170" s="21" t="s">
        <v>22</v>
      </c>
      <c r="F170" s="21" t="s">
        <v>22</v>
      </c>
      <c r="G170" s="21" t="s">
        <v>22</v>
      </c>
      <c r="H170" s="21" t="s">
        <v>22</v>
      </c>
      <c r="I170" s="21" t="s">
        <v>56</v>
      </c>
      <c r="J170" s="511">
        <v>12</v>
      </c>
      <c r="K170" s="23">
        <v>0</v>
      </c>
      <c r="M170" s="24">
        <f t="shared" si="56"/>
        <v>0</v>
      </c>
      <c r="N170" s="24">
        <f t="shared" si="57"/>
        <v>0</v>
      </c>
      <c r="O170" s="24">
        <f t="shared" si="58"/>
        <v>0</v>
      </c>
      <c r="P170" s="24">
        <f t="shared" si="59"/>
        <v>0</v>
      </c>
      <c r="Q170" s="24">
        <f t="shared" si="60"/>
        <v>-0.02</v>
      </c>
      <c r="R170" s="25"/>
      <c r="S170" s="24">
        <f t="shared" si="61"/>
        <v>0</v>
      </c>
      <c r="T170" s="24">
        <f t="shared" si="61"/>
        <v>0</v>
      </c>
      <c r="U170" s="24">
        <f t="shared" si="61"/>
        <v>0</v>
      </c>
      <c r="V170" s="24">
        <f t="shared" si="61"/>
        <v>0</v>
      </c>
      <c r="W170" s="24">
        <f t="shared" si="61"/>
        <v>0</v>
      </c>
      <c r="X170" s="24">
        <f t="shared" si="61"/>
        <v>0</v>
      </c>
      <c r="Y170" s="24">
        <f t="shared" si="61"/>
        <v>0</v>
      </c>
      <c r="Z170" s="24">
        <f t="shared" si="61"/>
        <v>0</v>
      </c>
      <c r="AA170" s="25"/>
      <c r="AB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C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D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E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F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G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H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I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J170" s="26">
        <f>MROUND(VLOOKUP('Factores e Hitos'!$B$7,Precio_Base,HLOOKUP($B170,Inmueble,2,FALSE),FALSE)*(1+$M170)*(1+$N170)*(1+$O170)*(1+$P170)*(1+$Q170),VLOOKUP('Factores e Hitos'!$B$85,Redondear_Multiplo,HLOOKUP($B170,Inmueble,2,FALSE),FALSE))</f>
        <v>49590</v>
      </c>
      <c r="AK170" s="25"/>
      <c r="AL170" s="16" t="str">
        <f t="shared" si="62"/>
        <v>Disponible</v>
      </c>
      <c r="AM170" s="519"/>
      <c r="AN170" s="518"/>
      <c r="AO170" s="25"/>
      <c r="AP170" s="26">
        <f ca="1">+IF($AM170=0,OFFSET($AA170,0,ROUNDUP(COUNTIFS($B$138:$B170,$B170,$F$138:$F170,$F170,$AM$138:$AM170,"")/VLOOKUP('Factores e Hitos'!$B$89,Unidades_por_Hito,HLOOKUP($B170,Inmueble,2,FALSE),FALSE),0)),$AN170)</f>
        <v>49590</v>
      </c>
      <c r="AQ170" s="26">
        <f t="shared" ref="AQ170:AQ196" ca="1" si="63">+AP170/(J170+(K170/3))</f>
        <v>4132.5</v>
      </c>
      <c r="AR170" s="25"/>
      <c r="AS170" s="26">
        <f>+AB170/($J170+$K170*VLOOKUP('Factores e Hitos'!$B$87,Area_no_techada,HLOOKUP($B170,Inmueble,2,FALSE),FALSE))</f>
        <v>4132.5</v>
      </c>
      <c r="AT170" s="26">
        <f>+AC170/($J170+$K170*VLOOKUP('Factores e Hitos'!$B$87,Area_no_techada,HLOOKUP($B170,Inmueble,2,FALSE),FALSE))</f>
        <v>4132.5</v>
      </c>
      <c r="AU170" s="26">
        <f>+AD170/($J170+$K170*VLOOKUP('Factores e Hitos'!$B$87,Area_no_techada,HLOOKUP($B170,Inmueble,2,FALSE),FALSE))</f>
        <v>4132.5</v>
      </c>
      <c r="AV170" s="26">
        <f>+AE170/($J170+$K170*VLOOKUP('Factores e Hitos'!$B$87,Area_no_techada,HLOOKUP($B170,Inmueble,2,FALSE),FALSE))</f>
        <v>4132.5</v>
      </c>
      <c r="AW170" s="26">
        <f>+AF170/($J170+$K170*VLOOKUP('Factores e Hitos'!$B$87,Area_no_techada,HLOOKUP($B170,Inmueble,2,FALSE),FALSE))</f>
        <v>4132.5</v>
      </c>
      <c r="AX170" s="26">
        <f>+AG170/($J170+$K170*VLOOKUP('Factores e Hitos'!$B$87,Area_no_techada,HLOOKUP($B170,Inmueble,2,FALSE),FALSE))</f>
        <v>4132.5</v>
      </c>
      <c r="AY170" s="26">
        <f>+AH170/($J170+$K170*VLOOKUP('Factores e Hitos'!$B$87,Area_no_techada,HLOOKUP($B170,Inmueble,2,FALSE),FALSE))</f>
        <v>4132.5</v>
      </c>
      <c r="AZ170" s="26">
        <f>+AI170/($J170+$K170*VLOOKUP('Factores e Hitos'!$B$87,Area_no_techada,HLOOKUP($B170,Inmueble,2,FALSE),FALSE))</f>
        <v>4132.5</v>
      </c>
      <c r="BA170" s="26">
        <f>+AJ170/($J170+$K170*VLOOKUP('Factores e Hitos'!$B$87,Area_no_techada,HLOOKUP($B170,Inmueble,2,FALSE),FALSE))</f>
        <v>4132.5</v>
      </c>
      <c r="BB170" s="20" t="str">
        <f>_xlfn.XLOOKUP(C170,Hoja7!A:A,Hoja7!G:G,"N/H",0)</f>
        <v>Disponible</v>
      </c>
      <c r="BC170" s="17" t="b">
        <f t="shared" si="52"/>
        <v>1</v>
      </c>
    </row>
    <row r="171" spans="1:55">
      <c r="A171" s="18" t="s">
        <v>162</v>
      </c>
      <c r="B171" s="29" t="s">
        <v>5</v>
      </c>
      <c r="C171" s="21" t="s">
        <v>394</v>
      </c>
      <c r="D171" s="21">
        <v>34</v>
      </c>
      <c r="E171" s="21" t="s">
        <v>22</v>
      </c>
      <c r="F171" s="21" t="s">
        <v>22</v>
      </c>
      <c r="G171" s="21" t="s">
        <v>22</v>
      </c>
      <c r="H171" s="21" t="s">
        <v>22</v>
      </c>
      <c r="I171" s="21" t="s">
        <v>56</v>
      </c>
      <c r="J171" s="511">
        <v>12</v>
      </c>
      <c r="K171" s="23">
        <v>0</v>
      </c>
      <c r="M171" s="24">
        <f t="shared" si="56"/>
        <v>0</v>
      </c>
      <c r="N171" s="24">
        <f t="shared" si="57"/>
        <v>0</v>
      </c>
      <c r="O171" s="24">
        <f t="shared" si="58"/>
        <v>0</v>
      </c>
      <c r="P171" s="24">
        <f t="shared" si="59"/>
        <v>0</v>
      </c>
      <c r="Q171" s="24">
        <f t="shared" si="60"/>
        <v>-0.02</v>
      </c>
      <c r="R171" s="25"/>
      <c r="S171" s="24">
        <f t="shared" si="61"/>
        <v>0</v>
      </c>
      <c r="T171" s="24">
        <f t="shared" si="61"/>
        <v>0</v>
      </c>
      <c r="U171" s="24">
        <f t="shared" si="61"/>
        <v>0</v>
      </c>
      <c r="V171" s="24">
        <f t="shared" si="61"/>
        <v>0</v>
      </c>
      <c r="W171" s="24">
        <f t="shared" si="61"/>
        <v>0</v>
      </c>
      <c r="X171" s="24">
        <f t="shared" si="61"/>
        <v>0</v>
      </c>
      <c r="Y171" s="24">
        <f t="shared" si="61"/>
        <v>0</v>
      </c>
      <c r="Z171" s="24">
        <f t="shared" si="61"/>
        <v>0</v>
      </c>
      <c r="AA171" s="25"/>
      <c r="AB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C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D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E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F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G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H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I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J171" s="26">
        <f>MROUND(VLOOKUP('Factores e Hitos'!$B$7,Precio_Base,HLOOKUP($B171,Inmueble,2,FALSE),FALSE)*(1+$M171)*(1+$N171)*(1+$O171)*(1+$P171)*(1+$Q171),VLOOKUP('Factores e Hitos'!$B$85,Redondear_Multiplo,HLOOKUP($B171,Inmueble,2,FALSE),FALSE))</f>
        <v>49590</v>
      </c>
      <c r="AK171" s="25"/>
      <c r="AL171" s="16" t="str">
        <f t="shared" si="62"/>
        <v>Disponible</v>
      </c>
      <c r="AM171" s="519"/>
      <c r="AN171" s="518"/>
      <c r="AO171" s="25"/>
      <c r="AP171" s="26">
        <f ca="1">+IF($AM171=0,OFFSET($AA171,0,ROUNDUP(COUNTIFS($B$138:$B171,$B171,$F$138:$F171,$F171,$AM$138:$AM171,"")/VLOOKUP('Factores e Hitos'!$B$89,Unidades_por_Hito,HLOOKUP($B171,Inmueble,2,FALSE),FALSE),0)),$AN171)</f>
        <v>49590</v>
      </c>
      <c r="AQ171" s="26">
        <f t="shared" ca="1" si="63"/>
        <v>4132.5</v>
      </c>
      <c r="AR171" s="25"/>
      <c r="AS171" s="26">
        <f>+AB171/($J171+$K171*VLOOKUP('Factores e Hitos'!$B$87,Area_no_techada,HLOOKUP($B171,Inmueble,2,FALSE),FALSE))</f>
        <v>4132.5</v>
      </c>
      <c r="AT171" s="26">
        <f>+AC171/($J171+$K171*VLOOKUP('Factores e Hitos'!$B$87,Area_no_techada,HLOOKUP($B171,Inmueble,2,FALSE),FALSE))</f>
        <v>4132.5</v>
      </c>
      <c r="AU171" s="26">
        <f>+AD171/($J171+$K171*VLOOKUP('Factores e Hitos'!$B$87,Area_no_techada,HLOOKUP($B171,Inmueble,2,FALSE),FALSE))</f>
        <v>4132.5</v>
      </c>
      <c r="AV171" s="26">
        <f>+AE171/($J171+$K171*VLOOKUP('Factores e Hitos'!$B$87,Area_no_techada,HLOOKUP($B171,Inmueble,2,FALSE),FALSE))</f>
        <v>4132.5</v>
      </c>
      <c r="AW171" s="26">
        <f>+AF171/($J171+$K171*VLOOKUP('Factores e Hitos'!$B$87,Area_no_techada,HLOOKUP($B171,Inmueble,2,FALSE),FALSE))</f>
        <v>4132.5</v>
      </c>
      <c r="AX171" s="26">
        <f>+AG171/($J171+$K171*VLOOKUP('Factores e Hitos'!$B$87,Area_no_techada,HLOOKUP($B171,Inmueble,2,FALSE),FALSE))</f>
        <v>4132.5</v>
      </c>
      <c r="AY171" s="26">
        <f>+AH171/($J171+$K171*VLOOKUP('Factores e Hitos'!$B$87,Area_no_techada,HLOOKUP($B171,Inmueble,2,FALSE),FALSE))</f>
        <v>4132.5</v>
      </c>
      <c r="AZ171" s="26">
        <f>+AI171/($J171+$K171*VLOOKUP('Factores e Hitos'!$B$87,Area_no_techada,HLOOKUP($B171,Inmueble,2,FALSE),FALSE))</f>
        <v>4132.5</v>
      </c>
      <c r="BA171" s="26">
        <f>+AJ171/($J171+$K171*VLOOKUP('Factores e Hitos'!$B$87,Area_no_techada,HLOOKUP($B171,Inmueble,2,FALSE),FALSE))</f>
        <v>4132.5</v>
      </c>
      <c r="BB171" s="20" t="str">
        <f>_xlfn.XLOOKUP(C171,Hoja7!A:A,Hoja7!G:G,"N/H",0)</f>
        <v>Disponible</v>
      </c>
      <c r="BC171" s="17" t="b">
        <f t="shared" si="52"/>
        <v>1</v>
      </c>
    </row>
    <row r="172" spans="1:55">
      <c r="A172" s="18" t="s">
        <v>163</v>
      </c>
      <c r="B172" s="29" t="s">
        <v>5</v>
      </c>
      <c r="C172" s="21" t="s">
        <v>392</v>
      </c>
      <c r="D172" s="21">
        <v>35</v>
      </c>
      <c r="E172" s="21" t="s">
        <v>22</v>
      </c>
      <c r="F172" s="21" t="s">
        <v>22</v>
      </c>
      <c r="G172" s="21" t="s">
        <v>22</v>
      </c>
      <c r="H172" s="21" t="s">
        <v>22</v>
      </c>
      <c r="I172" s="21" t="s">
        <v>56</v>
      </c>
      <c r="J172" s="511">
        <v>12</v>
      </c>
      <c r="K172" s="23">
        <v>0</v>
      </c>
      <c r="M172" s="24">
        <f t="shared" si="56"/>
        <v>0</v>
      </c>
      <c r="N172" s="24">
        <f t="shared" si="57"/>
        <v>0</v>
      </c>
      <c r="O172" s="24">
        <f t="shared" si="58"/>
        <v>0</v>
      </c>
      <c r="P172" s="24">
        <f t="shared" si="59"/>
        <v>0</v>
      </c>
      <c r="Q172" s="24">
        <f t="shared" si="60"/>
        <v>-0.02</v>
      </c>
      <c r="R172" s="25"/>
      <c r="S172" s="24">
        <f t="shared" si="61"/>
        <v>0</v>
      </c>
      <c r="T172" s="24">
        <f t="shared" si="61"/>
        <v>0</v>
      </c>
      <c r="U172" s="24">
        <f t="shared" si="61"/>
        <v>0</v>
      </c>
      <c r="V172" s="24">
        <f t="shared" si="61"/>
        <v>0</v>
      </c>
      <c r="W172" s="24">
        <f t="shared" si="61"/>
        <v>0</v>
      </c>
      <c r="X172" s="24">
        <f t="shared" si="61"/>
        <v>0</v>
      </c>
      <c r="Y172" s="24">
        <f t="shared" si="61"/>
        <v>0</v>
      </c>
      <c r="Z172" s="24">
        <f t="shared" si="61"/>
        <v>0</v>
      </c>
      <c r="AA172" s="25"/>
      <c r="AB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C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D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E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F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G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H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I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J172" s="26">
        <f>MROUND(VLOOKUP('Factores e Hitos'!$B$7,Precio_Base,HLOOKUP($B172,Inmueble,2,FALSE),FALSE)*(1+$M172)*(1+$N172)*(1+$O172)*(1+$P172)*(1+$Q172),VLOOKUP('Factores e Hitos'!$B$85,Redondear_Multiplo,HLOOKUP($B172,Inmueble,2,FALSE),FALSE))</f>
        <v>49590</v>
      </c>
      <c r="AK172" s="25"/>
      <c r="AL172" s="16" t="str">
        <f t="shared" si="62"/>
        <v>Disponible</v>
      </c>
      <c r="AM172" s="519"/>
      <c r="AN172" s="518"/>
      <c r="AO172" s="25"/>
      <c r="AP172" s="26">
        <f ca="1">+IF($AM172=0,OFFSET($AA172,0,ROUNDUP(COUNTIFS($B$138:$B172,$B172,$F$138:$F172,$F172,$AM$138:$AM172,"")/VLOOKUP('Factores e Hitos'!$B$89,Unidades_por_Hito,HLOOKUP($B172,Inmueble,2,FALSE),FALSE),0)),$AN172)</f>
        <v>49590</v>
      </c>
      <c r="AQ172" s="26">
        <f t="shared" ca="1" si="63"/>
        <v>4132.5</v>
      </c>
      <c r="AR172" s="25"/>
      <c r="AS172" s="26">
        <f>+AB172/($J172+$K172*VLOOKUP('Factores e Hitos'!$B$87,Area_no_techada,HLOOKUP($B172,Inmueble,2,FALSE),FALSE))</f>
        <v>4132.5</v>
      </c>
      <c r="AT172" s="26">
        <f>+AC172/($J172+$K172*VLOOKUP('Factores e Hitos'!$B$87,Area_no_techada,HLOOKUP($B172,Inmueble,2,FALSE),FALSE))</f>
        <v>4132.5</v>
      </c>
      <c r="AU172" s="26">
        <f>+AD172/($J172+$K172*VLOOKUP('Factores e Hitos'!$B$87,Area_no_techada,HLOOKUP($B172,Inmueble,2,FALSE),FALSE))</f>
        <v>4132.5</v>
      </c>
      <c r="AV172" s="26">
        <f>+AE172/($J172+$K172*VLOOKUP('Factores e Hitos'!$B$87,Area_no_techada,HLOOKUP($B172,Inmueble,2,FALSE),FALSE))</f>
        <v>4132.5</v>
      </c>
      <c r="AW172" s="26">
        <f>+AF172/($J172+$K172*VLOOKUP('Factores e Hitos'!$B$87,Area_no_techada,HLOOKUP($B172,Inmueble,2,FALSE),FALSE))</f>
        <v>4132.5</v>
      </c>
      <c r="AX172" s="26">
        <f>+AG172/($J172+$K172*VLOOKUP('Factores e Hitos'!$B$87,Area_no_techada,HLOOKUP($B172,Inmueble,2,FALSE),FALSE))</f>
        <v>4132.5</v>
      </c>
      <c r="AY172" s="26">
        <f>+AH172/($J172+$K172*VLOOKUP('Factores e Hitos'!$B$87,Area_no_techada,HLOOKUP($B172,Inmueble,2,FALSE),FALSE))</f>
        <v>4132.5</v>
      </c>
      <c r="AZ172" s="26">
        <f>+AI172/($J172+$K172*VLOOKUP('Factores e Hitos'!$B$87,Area_no_techada,HLOOKUP($B172,Inmueble,2,FALSE),FALSE))</f>
        <v>4132.5</v>
      </c>
      <c r="BA172" s="26">
        <f>+AJ172/($J172+$K172*VLOOKUP('Factores e Hitos'!$B$87,Area_no_techada,HLOOKUP($B172,Inmueble,2,FALSE),FALSE))</f>
        <v>4132.5</v>
      </c>
      <c r="BB172" s="20" t="str">
        <f>_xlfn.XLOOKUP(C172,Hoja7!A:A,Hoja7!G:G,"N/H",0)</f>
        <v>Disponible</v>
      </c>
      <c r="BC172" s="17" t="b">
        <f t="shared" si="52"/>
        <v>1</v>
      </c>
    </row>
    <row r="173" spans="1:55">
      <c r="A173" s="18" t="s">
        <v>162</v>
      </c>
      <c r="B173" s="29" t="s">
        <v>5</v>
      </c>
      <c r="C173" s="21" t="s">
        <v>390</v>
      </c>
      <c r="D173" s="21">
        <v>36</v>
      </c>
      <c r="E173" s="21" t="s">
        <v>22</v>
      </c>
      <c r="F173" s="21" t="s">
        <v>22</v>
      </c>
      <c r="G173" s="21" t="s">
        <v>22</v>
      </c>
      <c r="H173" s="21" t="s">
        <v>22</v>
      </c>
      <c r="I173" s="21" t="s">
        <v>56</v>
      </c>
      <c r="J173" s="511">
        <v>12.5</v>
      </c>
      <c r="K173" s="23">
        <v>0</v>
      </c>
      <c r="M173" s="24">
        <f t="shared" si="56"/>
        <v>0</v>
      </c>
      <c r="N173" s="24">
        <f t="shared" si="57"/>
        <v>0</v>
      </c>
      <c r="O173" s="24">
        <f t="shared" si="58"/>
        <v>0</v>
      </c>
      <c r="P173" s="24">
        <f t="shared" si="59"/>
        <v>0</v>
      </c>
      <c r="Q173" s="24">
        <f t="shared" si="60"/>
        <v>-0.02</v>
      </c>
      <c r="R173" s="25"/>
      <c r="S173" s="24">
        <f t="shared" si="61"/>
        <v>0</v>
      </c>
      <c r="T173" s="24">
        <f t="shared" si="61"/>
        <v>0</v>
      </c>
      <c r="U173" s="24">
        <f t="shared" si="61"/>
        <v>0</v>
      </c>
      <c r="V173" s="24">
        <f t="shared" si="61"/>
        <v>0</v>
      </c>
      <c r="W173" s="24">
        <f t="shared" si="61"/>
        <v>0</v>
      </c>
      <c r="X173" s="24">
        <f t="shared" si="61"/>
        <v>0</v>
      </c>
      <c r="Y173" s="24">
        <f t="shared" si="61"/>
        <v>0</v>
      </c>
      <c r="Z173" s="24">
        <f t="shared" si="61"/>
        <v>0</v>
      </c>
      <c r="AA173" s="25"/>
      <c r="AB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C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D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E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F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G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H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I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J173" s="26">
        <f>MROUND(VLOOKUP('Factores e Hitos'!$B$7,Precio_Base,HLOOKUP($B173,Inmueble,2,FALSE),FALSE)*(1+$M173)*(1+$N173)*(1+$O173)*(1+$P173)*(1+$Q173),VLOOKUP('Factores e Hitos'!$B$85,Redondear_Multiplo,HLOOKUP($B173,Inmueble,2,FALSE),FALSE))</f>
        <v>49590</v>
      </c>
      <c r="AK173" s="25"/>
      <c r="AL173" s="16" t="str">
        <f t="shared" si="62"/>
        <v>Disponible</v>
      </c>
      <c r="AM173" s="519"/>
      <c r="AN173" s="518"/>
      <c r="AO173" s="25"/>
      <c r="AP173" s="26">
        <f ca="1">+IF($AM173=0,OFFSET($AA173,0,ROUNDUP(COUNTIFS($B$138:$B173,$B173,$F$138:$F173,$F173,$AM$138:$AM173,"")/VLOOKUP('Factores e Hitos'!$B$89,Unidades_por_Hito,HLOOKUP($B173,Inmueble,2,FALSE),FALSE),0)),$AN173)</f>
        <v>49590</v>
      </c>
      <c r="AQ173" s="26">
        <f t="shared" ca="1" si="63"/>
        <v>3967.2</v>
      </c>
      <c r="AR173" s="25"/>
      <c r="AS173" s="26">
        <f>+AB173/($J173+$K173*VLOOKUP('Factores e Hitos'!$B$87,Area_no_techada,HLOOKUP($B173,Inmueble,2,FALSE),FALSE))</f>
        <v>3967.2</v>
      </c>
      <c r="AT173" s="26">
        <f>+AC173/($J173+$K173*VLOOKUP('Factores e Hitos'!$B$87,Area_no_techada,HLOOKUP($B173,Inmueble,2,FALSE),FALSE))</f>
        <v>3967.2</v>
      </c>
      <c r="AU173" s="26">
        <f>+AD173/($J173+$K173*VLOOKUP('Factores e Hitos'!$B$87,Area_no_techada,HLOOKUP($B173,Inmueble,2,FALSE),FALSE))</f>
        <v>3967.2</v>
      </c>
      <c r="AV173" s="26">
        <f>+AE173/($J173+$K173*VLOOKUP('Factores e Hitos'!$B$87,Area_no_techada,HLOOKUP($B173,Inmueble,2,FALSE),FALSE))</f>
        <v>3967.2</v>
      </c>
      <c r="AW173" s="26">
        <f>+AF173/($J173+$K173*VLOOKUP('Factores e Hitos'!$B$87,Area_no_techada,HLOOKUP($B173,Inmueble,2,FALSE),FALSE))</f>
        <v>3967.2</v>
      </c>
      <c r="AX173" s="26">
        <f>+AG173/($J173+$K173*VLOOKUP('Factores e Hitos'!$B$87,Area_no_techada,HLOOKUP($B173,Inmueble,2,FALSE),FALSE))</f>
        <v>3967.2</v>
      </c>
      <c r="AY173" s="26">
        <f>+AH173/($J173+$K173*VLOOKUP('Factores e Hitos'!$B$87,Area_no_techada,HLOOKUP($B173,Inmueble,2,FALSE),FALSE))</f>
        <v>3967.2</v>
      </c>
      <c r="AZ173" s="26">
        <f>+AI173/($J173+$K173*VLOOKUP('Factores e Hitos'!$B$87,Area_no_techada,HLOOKUP($B173,Inmueble,2,FALSE),FALSE))</f>
        <v>3967.2</v>
      </c>
      <c r="BA173" s="26">
        <f>+AJ173/($J173+$K173*VLOOKUP('Factores e Hitos'!$B$87,Area_no_techada,HLOOKUP($B173,Inmueble,2,FALSE),FALSE))</f>
        <v>3967.2</v>
      </c>
      <c r="BB173" s="20" t="str">
        <f>_xlfn.XLOOKUP(C173,Hoja7!A:A,Hoja7!G:G,"N/H",0)</f>
        <v>Disponible</v>
      </c>
      <c r="BC173" s="17" t="b">
        <f t="shared" si="52"/>
        <v>1</v>
      </c>
    </row>
    <row r="174" spans="1:55">
      <c r="A174" s="18" t="s">
        <v>163</v>
      </c>
      <c r="B174" s="29" t="s">
        <v>5</v>
      </c>
      <c r="C174" s="21" t="s">
        <v>388</v>
      </c>
      <c r="D174" s="21">
        <v>37</v>
      </c>
      <c r="E174" s="21" t="s">
        <v>22</v>
      </c>
      <c r="F174" s="21" t="s">
        <v>22</v>
      </c>
      <c r="G174" s="21" t="s">
        <v>22</v>
      </c>
      <c r="H174" s="21" t="s">
        <v>22</v>
      </c>
      <c r="I174" s="21" t="s">
        <v>56</v>
      </c>
      <c r="J174" s="511">
        <v>12.5</v>
      </c>
      <c r="K174" s="23">
        <v>0</v>
      </c>
      <c r="M174" s="24">
        <f t="shared" si="56"/>
        <v>0</v>
      </c>
      <c r="N174" s="24">
        <f t="shared" si="57"/>
        <v>0</v>
      </c>
      <c r="O174" s="24">
        <f t="shared" si="58"/>
        <v>0</v>
      </c>
      <c r="P174" s="24">
        <f t="shared" si="59"/>
        <v>0</v>
      </c>
      <c r="Q174" s="24">
        <f t="shared" si="60"/>
        <v>-0.02</v>
      </c>
      <c r="R174" s="25"/>
      <c r="S174" s="24">
        <f t="shared" si="61"/>
        <v>0</v>
      </c>
      <c r="T174" s="24">
        <f t="shared" si="61"/>
        <v>0</v>
      </c>
      <c r="U174" s="24">
        <f t="shared" si="61"/>
        <v>0</v>
      </c>
      <c r="V174" s="24">
        <f t="shared" si="61"/>
        <v>0</v>
      </c>
      <c r="W174" s="24">
        <f t="shared" si="61"/>
        <v>0</v>
      </c>
      <c r="X174" s="24">
        <f t="shared" si="61"/>
        <v>0</v>
      </c>
      <c r="Y174" s="24">
        <f t="shared" si="61"/>
        <v>0</v>
      </c>
      <c r="Z174" s="24">
        <f t="shared" si="61"/>
        <v>0</v>
      </c>
      <c r="AA174" s="25"/>
      <c r="AB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C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D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E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F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G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H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I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J174" s="26">
        <f>MROUND(VLOOKUP('Factores e Hitos'!$B$7,Precio_Base,HLOOKUP($B174,Inmueble,2,FALSE),FALSE)*(1+$M174)*(1+$N174)*(1+$O174)*(1+$P174)*(1+$Q174),VLOOKUP('Factores e Hitos'!$B$85,Redondear_Multiplo,HLOOKUP($B174,Inmueble,2,FALSE),FALSE))</f>
        <v>49590</v>
      </c>
      <c r="AK174" s="25"/>
      <c r="AL174" s="16" t="str">
        <f t="shared" si="62"/>
        <v>Disponible</v>
      </c>
      <c r="AM174" s="519"/>
      <c r="AN174" s="518"/>
      <c r="AO174" s="25"/>
      <c r="AP174" s="26">
        <f ca="1">+IF($AM174=0,OFFSET($AA174,0,ROUNDUP(COUNTIFS($B$138:$B174,$B174,$F$138:$F174,$F174,$AM$138:$AM174,"")/VLOOKUP('Factores e Hitos'!$B$89,Unidades_por_Hito,HLOOKUP($B174,Inmueble,2,FALSE),FALSE),0)),$AN174)</f>
        <v>49590</v>
      </c>
      <c r="AQ174" s="26">
        <f t="shared" ca="1" si="63"/>
        <v>3967.2</v>
      </c>
      <c r="AR174" s="25"/>
      <c r="AS174" s="26">
        <f>+AB174/($J174+$K174*VLOOKUP('Factores e Hitos'!$B$87,Area_no_techada,HLOOKUP($B174,Inmueble,2,FALSE),FALSE))</f>
        <v>3967.2</v>
      </c>
      <c r="AT174" s="26">
        <f>+AC174/($J174+$K174*VLOOKUP('Factores e Hitos'!$B$87,Area_no_techada,HLOOKUP($B174,Inmueble,2,FALSE),FALSE))</f>
        <v>3967.2</v>
      </c>
      <c r="AU174" s="26">
        <f>+AD174/($J174+$K174*VLOOKUP('Factores e Hitos'!$B$87,Area_no_techada,HLOOKUP($B174,Inmueble,2,FALSE),FALSE))</f>
        <v>3967.2</v>
      </c>
      <c r="AV174" s="26">
        <f>+AE174/($J174+$K174*VLOOKUP('Factores e Hitos'!$B$87,Area_no_techada,HLOOKUP($B174,Inmueble,2,FALSE),FALSE))</f>
        <v>3967.2</v>
      </c>
      <c r="AW174" s="26">
        <f>+AF174/($J174+$K174*VLOOKUP('Factores e Hitos'!$B$87,Area_no_techada,HLOOKUP($B174,Inmueble,2,FALSE),FALSE))</f>
        <v>3967.2</v>
      </c>
      <c r="AX174" s="26">
        <f>+AG174/($J174+$K174*VLOOKUP('Factores e Hitos'!$B$87,Area_no_techada,HLOOKUP($B174,Inmueble,2,FALSE),FALSE))</f>
        <v>3967.2</v>
      </c>
      <c r="AY174" s="26">
        <f>+AH174/($J174+$K174*VLOOKUP('Factores e Hitos'!$B$87,Area_no_techada,HLOOKUP($B174,Inmueble,2,FALSE),FALSE))</f>
        <v>3967.2</v>
      </c>
      <c r="AZ174" s="26">
        <f>+AI174/($J174+$K174*VLOOKUP('Factores e Hitos'!$B$87,Area_no_techada,HLOOKUP($B174,Inmueble,2,FALSE),FALSE))</f>
        <v>3967.2</v>
      </c>
      <c r="BA174" s="26">
        <f>+AJ174/($J174+$K174*VLOOKUP('Factores e Hitos'!$B$87,Area_no_techada,HLOOKUP($B174,Inmueble,2,FALSE),FALSE))</f>
        <v>3967.2</v>
      </c>
      <c r="BB174" s="20" t="str">
        <f>_xlfn.XLOOKUP(C174,Hoja7!A:A,Hoja7!G:G,"N/H",0)</f>
        <v>Disponible</v>
      </c>
      <c r="BC174" s="17" t="b">
        <f t="shared" si="52"/>
        <v>1</v>
      </c>
    </row>
    <row r="175" spans="1:55">
      <c r="A175" s="18" t="s">
        <v>162</v>
      </c>
      <c r="B175" s="29" t="s">
        <v>5</v>
      </c>
      <c r="C175" s="21" t="s">
        <v>386</v>
      </c>
      <c r="D175" s="21">
        <v>38</v>
      </c>
      <c r="E175" s="21" t="s">
        <v>22</v>
      </c>
      <c r="F175" s="21" t="s">
        <v>22</v>
      </c>
      <c r="G175" s="21" t="s">
        <v>22</v>
      </c>
      <c r="H175" s="21" t="s">
        <v>22</v>
      </c>
      <c r="I175" s="21" t="s">
        <v>56</v>
      </c>
      <c r="J175" s="511">
        <v>12.5</v>
      </c>
      <c r="K175" s="23">
        <v>0</v>
      </c>
      <c r="M175" s="24">
        <f t="shared" si="56"/>
        <v>0</v>
      </c>
      <c r="N175" s="24">
        <f t="shared" si="57"/>
        <v>0</v>
      </c>
      <c r="O175" s="24">
        <f t="shared" si="58"/>
        <v>0</v>
      </c>
      <c r="P175" s="24">
        <f t="shared" si="59"/>
        <v>0</v>
      </c>
      <c r="Q175" s="24">
        <f t="shared" si="60"/>
        <v>-0.02</v>
      </c>
      <c r="R175" s="25"/>
      <c r="S175" s="24">
        <f t="shared" si="61"/>
        <v>0</v>
      </c>
      <c r="T175" s="24">
        <f t="shared" si="61"/>
        <v>0</v>
      </c>
      <c r="U175" s="24">
        <f t="shared" si="61"/>
        <v>0</v>
      </c>
      <c r="V175" s="24">
        <f t="shared" si="61"/>
        <v>0</v>
      </c>
      <c r="W175" s="24">
        <f t="shared" si="61"/>
        <v>0</v>
      </c>
      <c r="X175" s="24">
        <f t="shared" si="61"/>
        <v>0</v>
      </c>
      <c r="Y175" s="24">
        <f t="shared" si="61"/>
        <v>0</v>
      </c>
      <c r="Z175" s="24">
        <f t="shared" si="61"/>
        <v>0</v>
      </c>
      <c r="AA175" s="25"/>
      <c r="AB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C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D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E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F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G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H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I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J175" s="26">
        <f>MROUND(VLOOKUP('Factores e Hitos'!$B$7,Precio_Base,HLOOKUP($B175,Inmueble,2,FALSE),FALSE)*(1+$M175)*(1+$N175)*(1+$O175)*(1+$P175)*(1+$Q175),VLOOKUP('Factores e Hitos'!$B$85,Redondear_Multiplo,HLOOKUP($B175,Inmueble,2,FALSE),FALSE))</f>
        <v>49590</v>
      </c>
      <c r="AK175" s="25"/>
      <c r="AL175" s="16" t="str">
        <f t="shared" si="62"/>
        <v>Disponible</v>
      </c>
      <c r="AM175" s="519"/>
      <c r="AN175" s="518"/>
      <c r="AO175" s="25"/>
      <c r="AP175" s="26">
        <f ca="1">+IF($AM175=0,OFFSET($AA175,0,ROUNDUP(COUNTIFS($B$138:$B175,$B175,$F$138:$F175,$F175,$AM$138:$AM175,"")/VLOOKUP('Factores e Hitos'!$B$89,Unidades_por_Hito,HLOOKUP($B175,Inmueble,2,FALSE),FALSE),0)),$AN175)</f>
        <v>49590</v>
      </c>
      <c r="AQ175" s="26">
        <f t="shared" ca="1" si="63"/>
        <v>3967.2</v>
      </c>
      <c r="AR175" s="25"/>
      <c r="AS175" s="26">
        <f>+AB175/($J175+$K175*VLOOKUP('Factores e Hitos'!$B$87,Area_no_techada,HLOOKUP($B175,Inmueble,2,FALSE),FALSE))</f>
        <v>3967.2</v>
      </c>
      <c r="AT175" s="26">
        <f>+AC175/($J175+$K175*VLOOKUP('Factores e Hitos'!$B$87,Area_no_techada,HLOOKUP($B175,Inmueble,2,FALSE),FALSE))</f>
        <v>3967.2</v>
      </c>
      <c r="AU175" s="26">
        <f>+AD175/($J175+$K175*VLOOKUP('Factores e Hitos'!$B$87,Area_no_techada,HLOOKUP($B175,Inmueble,2,FALSE),FALSE))</f>
        <v>3967.2</v>
      </c>
      <c r="AV175" s="26">
        <f>+AE175/($J175+$K175*VLOOKUP('Factores e Hitos'!$B$87,Area_no_techada,HLOOKUP($B175,Inmueble,2,FALSE),FALSE))</f>
        <v>3967.2</v>
      </c>
      <c r="AW175" s="26">
        <f>+AF175/($J175+$K175*VLOOKUP('Factores e Hitos'!$B$87,Area_no_techada,HLOOKUP($B175,Inmueble,2,FALSE),FALSE))</f>
        <v>3967.2</v>
      </c>
      <c r="AX175" s="26">
        <f>+AG175/($J175+$K175*VLOOKUP('Factores e Hitos'!$B$87,Area_no_techada,HLOOKUP($B175,Inmueble,2,FALSE),FALSE))</f>
        <v>3967.2</v>
      </c>
      <c r="AY175" s="26">
        <f>+AH175/($J175+$K175*VLOOKUP('Factores e Hitos'!$B$87,Area_no_techada,HLOOKUP($B175,Inmueble,2,FALSE),FALSE))</f>
        <v>3967.2</v>
      </c>
      <c r="AZ175" s="26">
        <f>+AI175/($J175+$K175*VLOOKUP('Factores e Hitos'!$B$87,Area_no_techada,HLOOKUP($B175,Inmueble,2,FALSE),FALSE))</f>
        <v>3967.2</v>
      </c>
      <c r="BA175" s="26">
        <f>+AJ175/($J175+$K175*VLOOKUP('Factores e Hitos'!$B$87,Area_no_techada,HLOOKUP($B175,Inmueble,2,FALSE),FALSE))</f>
        <v>3967.2</v>
      </c>
      <c r="BB175" s="20" t="str">
        <f>_xlfn.XLOOKUP(C175,Hoja7!A:A,Hoja7!G:G,"N/H",0)</f>
        <v>Disponible</v>
      </c>
      <c r="BC175" s="17" t="b">
        <f t="shared" si="52"/>
        <v>1</v>
      </c>
    </row>
    <row r="176" spans="1:55">
      <c r="A176" s="18" t="s">
        <v>162</v>
      </c>
      <c r="B176" s="29" t="s">
        <v>5</v>
      </c>
      <c r="C176" s="21" t="s">
        <v>384</v>
      </c>
      <c r="D176" s="21">
        <v>39</v>
      </c>
      <c r="E176" s="21" t="s">
        <v>22</v>
      </c>
      <c r="F176" s="21" t="s">
        <v>22</v>
      </c>
      <c r="G176" s="21" t="s">
        <v>22</v>
      </c>
      <c r="H176" s="21" t="s">
        <v>22</v>
      </c>
      <c r="I176" s="21" t="s">
        <v>56</v>
      </c>
      <c r="J176" s="511">
        <v>12.5</v>
      </c>
      <c r="K176" s="23">
        <v>0</v>
      </c>
      <c r="M176" s="24">
        <f t="shared" si="56"/>
        <v>0</v>
      </c>
      <c r="N176" s="24">
        <f t="shared" si="57"/>
        <v>0</v>
      </c>
      <c r="O176" s="24">
        <f t="shared" si="58"/>
        <v>0</v>
      </c>
      <c r="P176" s="24">
        <f t="shared" si="59"/>
        <v>0</v>
      </c>
      <c r="Q176" s="24">
        <f t="shared" si="60"/>
        <v>-0.02</v>
      </c>
      <c r="R176" s="25"/>
      <c r="S176" s="24">
        <f t="shared" si="61"/>
        <v>0</v>
      </c>
      <c r="T176" s="24">
        <f t="shared" si="61"/>
        <v>0</v>
      </c>
      <c r="U176" s="24">
        <f t="shared" si="61"/>
        <v>0</v>
      </c>
      <c r="V176" s="24">
        <f t="shared" si="61"/>
        <v>0</v>
      </c>
      <c r="W176" s="24">
        <f t="shared" si="61"/>
        <v>0</v>
      </c>
      <c r="X176" s="24">
        <f t="shared" si="61"/>
        <v>0</v>
      </c>
      <c r="Y176" s="24">
        <f t="shared" si="61"/>
        <v>0</v>
      </c>
      <c r="Z176" s="24">
        <f t="shared" si="61"/>
        <v>0</v>
      </c>
      <c r="AA176" s="25"/>
      <c r="AB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C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D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E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F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G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H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I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J176" s="26">
        <f>MROUND(VLOOKUP('Factores e Hitos'!$B$7,Precio_Base,HLOOKUP($B176,Inmueble,2,FALSE),FALSE)*(1+$M176)*(1+$N176)*(1+$O176)*(1+$P176)*(1+$Q176),VLOOKUP('Factores e Hitos'!$B$85,Redondear_Multiplo,HLOOKUP($B176,Inmueble,2,FALSE),FALSE))</f>
        <v>49590</v>
      </c>
      <c r="AK176" s="25"/>
      <c r="AL176" s="16" t="str">
        <f t="shared" si="62"/>
        <v>Disponible</v>
      </c>
      <c r="AM176" s="519"/>
      <c r="AN176" s="518"/>
      <c r="AO176" s="25"/>
      <c r="AP176" s="26">
        <f ca="1">+IF($AM176=0,OFFSET($AA176,0,ROUNDUP(COUNTIFS($B$138:$B176,$B176,$F$138:$F176,$F176,$AM$138:$AM176,"")/VLOOKUP('Factores e Hitos'!$B$89,Unidades_por_Hito,HLOOKUP($B176,Inmueble,2,FALSE),FALSE),0)),$AN176)</f>
        <v>49590</v>
      </c>
      <c r="AQ176" s="26">
        <f t="shared" ca="1" si="63"/>
        <v>3967.2</v>
      </c>
      <c r="AR176" s="25"/>
      <c r="AS176" s="26">
        <f>+AB176/($J176+$K176*VLOOKUP('Factores e Hitos'!$B$87,Area_no_techada,HLOOKUP($B176,Inmueble,2,FALSE),FALSE))</f>
        <v>3967.2</v>
      </c>
      <c r="AT176" s="26">
        <f>+AC176/($J176+$K176*VLOOKUP('Factores e Hitos'!$B$87,Area_no_techada,HLOOKUP($B176,Inmueble,2,FALSE),FALSE))</f>
        <v>3967.2</v>
      </c>
      <c r="AU176" s="26">
        <f>+AD176/($J176+$K176*VLOOKUP('Factores e Hitos'!$B$87,Area_no_techada,HLOOKUP($B176,Inmueble,2,FALSE),FALSE))</f>
        <v>3967.2</v>
      </c>
      <c r="AV176" s="26">
        <f>+AE176/($J176+$K176*VLOOKUP('Factores e Hitos'!$B$87,Area_no_techada,HLOOKUP($B176,Inmueble,2,FALSE),FALSE))</f>
        <v>3967.2</v>
      </c>
      <c r="AW176" s="26">
        <f>+AF176/($J176+$K176*VLOOKUP('Factores e Hitos'!$B$87,Area_no_techada,HLOOKUP($B176,Inmueble,2,FALSE),FALSE))</f>
        <v>3967.2</v>
      </c>
      <c r="AX176" s="26">
        <f>+AG176/($J176+$K176*VLOOKUP('Factores e Hitos'!$B$87,Area_no_techada,HLOOKUP($B176,Inmueble,2,FALSE),FALSE))</f>
        <v>3967.2</v>
      </c>
      <c r="AY176" s="26">
        <f>+AH176/($J176+$K176*VLOOKUP('Factores e Hitos'!$B$87,Area_no_techada,HLOOKUP($B176,Inmueble,2,FALSE),FALSE))</f>
        <v>3967.2</v>
      </c>
      <c r="AZ176" s="26">
        <f>+AI176/($J176+$K176*VLOOKUP('Factores e Hitos'!$B$87,Area_no_techada,HLOOKUP($B176,Inmueble,2,FALSE),FALSE))</f>
        <v>3967.2</v>
      </c>
      <c r="BA176" s="26">
        <f>+AJ176/($J176+$K176*VLOOKUP('Factores e Hitos'!$B$87,Area_no_techada,HLOOKUP($B176,Inmueble,2,FALSE),FALSE))</f>
        <v>3967.2</v>
      </c>
      <c r="BB176" s="20" t="str">
        <f>_xlfn.XLOOKUP(C176,Hoja7!A:A,Hoja7!G:G,"N/H",0)</f>
        <v>Disponible</v>
      </c>
      <c r="BC176" s="17" t="b">
        <f t="shared" si="52"/>
        <v>1</v>
      </c>
    </row>
    <row r="177" spans="1:55">
      <c r="A177" s="18" t="s">
        <v>162</v>
      </c>
      <c r="B177" s="29" t="s">
        <v>5</v>
      </c>
      <c r="C177" s="21" t="s">
        <v>382</v>
      </c>
      <c r="D177" s="21">
        <v>40</v>
      </c>
      <c r="E177" s="21" t="s">
        <v>22</v>
      </c>
      <c r="F177" s="21" t="s">
        <v>22</v>
      </c>
      <c r="G177" s="21" t="s">
        <v>22</v>
      </c>
      <c r="H177" s="21" t="s">
        <v>22</v>
      </c>
      <c r="I177" s="21" t="s">
        <v>56</v>
      </c>
      <c r="J177" s="511">
        <v>12.5</v>
      </c>
      <c r="K177" s="23">
        <v>0</v>
      </c>
      <c r="M177" s="24">
        <f t="shared" si="56"/>
        <v>0</v>
      </c>
      <c r="N177" s="24">
        <f t="shared" si="57"/>
        <v>0</v>
      </c>
      <c r="O177" s="24">
        <f t="shared" si="58"/>
        <v>0</v>
      </c>
      <c r="P177" s="24">
        <f t="shared" si="59"/>
        <v>0</v>
      </c>
      <c r="Q177" s="24">
        <f t="shared" si="60"/>
        <v>-0.02</v>
      </c>
      <c r="R177" s="25"/>
      <c r="S177" s="24">
        <f t="shared" si="61"/>
        <v>0</v>
      </c>
      <c r="T177" s="24">
        <f t="shared" si="61"/>
        <v>0</v>
      </c>
      <c r="U177" s="24">
        <f t="shared" si="61"/>
        <v>0</v>
      </c>
      <c r="V177" s="24">
        <f t="shared" si="61"/>
        <v>0</v>
      </c>
      <c r="W177" s="24">
        <f t="shared" si="61"/>
        <v>0</v>
      </c>
      <c r="X177" s="24">
        <f t="shared" si="61"/>
        <v>0</v>
      </c>
      <c r="Y177" s="24">
        <f t="shared" si="61"/>
        <v>0</v>
      </c>
      <c r="Z177" s="24">
        <f t="shared" si="61"/>
        <v>0</v>
      </c>
      <c r="AA177" s="25"/>
      <c r="AB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C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D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E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F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G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H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I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J177" s="26">
        <f>MROUND(VLOOKUP('Factores e Hitos'!$B$7,Precio_Base,HLOOKUP($B177,Inmueble,2,FALSE),FALSE)*(1+$M177)*(1+$N177)*(1+$O177)*(1+$P177)*(1+$Q177),VLOOKUP('Factores e Hitos'!$B$85,Redondear_Multiplo,HLOOKUP($B177,Inmueble,2,FALSE),FALSE))</f>
        <v>49590</v>
      </c>
      <c r="AK177" s="25"/>
      <c r="AL177" s="557" t="str">
        <f t="shared" si="62"/>
        <v>Vendido</v>
      </c>
      <c r="AM177" s="559" t="s">
        <v>633</v>
      </c>
      <c r="AN177" s="558">
        <v>50000</v>
      </c>
      <c r="AO177" s="25"/>
      <c r="AP177" s="26">
        <f ca="1">+IF($AM177=0,OFFSET($AA177,0,ROUNDUP(COUNTIFS($B$138:$B177,$B177,$F$138:$F177,$F177,$AM$138:$AM177,"")/VLOOKUP('Factores e Hitos'!$B$89,Unidades_por_Hito,HLOOKUP($B177,Inmueble,2,FALSE),FALSE),0)),$AN177)</f>
        <v>50000</v>
      </c>
      <c r="AQ177" s="26">
        <f t="shared" ca="1" si="63"/>
        <v>4000</v>
      </c>
      <c r="AR177" s="25"/>
      <c r="AS177" s="26">
        <f>+AB177/($J177+$K177*VLOOKUP('Factores e Hitos'!$B$87,Area_no_techada,HLOOKUP($B177,Inmueble,2,FALSE),FALSE))</f>
        <v>3967.2</v>
      </c>
      <c r="AT177" s="26">
        <f>+AC177/($J177+$K177*VLOOKUP('Factores e Hitos'!$B$87,Area_no_techada,HLOOKUP($B177,Inmueble,2,FALSE),FALSE))</f>
        <v>3967.2</v>
      </c>
      <c r="AU177" s="26">
        <f>+AD177/($J177+$K177*VLOOKUP('Factores e Hitos'!$B$87,Area_no_techada,HLOOKUP($B177,Inmueble,2,FALSE),FALSE))</f>
        <v>3967.2</v>
      </c>
      <c r="AV177" s="26">
        <f>+AE177/($J177+$K177*VLOOKUP('Factores e Hitos'!$B$87,Area_no_techada,HLOOKUP($B177,Inmueble,2,FALSE),FALSE))</f>
        <v>3967.2</v>
      </c>
      <c r="AW177" s="26">
        <f>+AF177/($J177+$K177*VLOOKUP('Factores e Hitos'!$B$87,Area_no_techada,HLOOKUP($B177,Inmueble,2,FALSE),FALSE))</f>
        <v>3967.2</v>
      </c>
      <c r="AX177" s="26">
        <f>+AG177/($J177+$K177*VLOOKUP('Factores e Hitos'!$B$87,Area_no_techada,HLOOKUP($B177,Inmueble,2,FALSE),FALSE))</f>
        <v>3967.2</v>
      </c>
      <c r="AY177" s="26">
        <f>+AH177/($J177+$K177*VLOOKUP('Factores e Hitos'!$B$87,Area_no_techada,HLOOKUP($B177,Inmueble,2,FALSE),FALSE))</f>
        <v>3967.2</v>
      </c>
      <c r="AZ177" s="26">
        <f>+AI177/($J177+$K177*VLOOKUP('Factores e Hitos'!$B$87,Area_no_techada,HLOOKUP($B177,Inmueble,2,FALSE),FALSE))</f>
        <v>3967.2</v>
      </c>
      <c r="BA177" s="26">
        <f>+AJ177/($J177+$K177*VLOOKUP('Factores e Hitos'!$B$87,Area_no_techada,HLOOKUP($B177,Inmueble,2,FALSE),FALSE))</f>
        <v>3967.2</v>
      </c>
      <c r="BB177" s="20" t="str">
        <f>_xlfn.XLOOKUP(C177,Hoja7!A:A,Hoja7!G:G,"N/H",0)</f>
        <v>Disponible</v>
      </c>
      <c r="BC177" s="17" t="b">
        <f t="shared" si="52"/>
        <v>0</v>
      </c>
    </row>
    <row r="178" spans="1:55">
      <c r="A178" s="18" t="s">
        <v>162</v>
      </c>
      <c r="B178" s="29" t="s">
        <v>5</v>
      </c>
      <c r="C178" s="21" t="s">
        <v>380</v>
      </c>
      <c r="D178" s="21">
        <v>41</v>
      </c>
      <c r="E178" s="21" t="s">
        <v>22</v>
      </c>
      <c r="F178" s="21" t="s">
        <v>22</v>
      </c>
      <c r="G178" s="21" t="s">
        <v>22</v>
      </c>
      <c r="H178" s="21" t="s">
        <v>22</v>
      </c>
      <c r="I178" s="21" t="s">
        <v>56</v>
      </c>
      <c r="J178" s="511">
        <v>12.5</v>
      </c>
      <c r="K178" s="23">
        <v>0</v>
      </c>
      <c r="M178" s="24">
        <f t="shared" si="56"/>
        <v>0</v>
      </c>
      <c r="N178" s="24">
        <f t="shared" si="57"/>
        <v>0</v>
      </c>
      <c r="O178" s="24">
        <f t="shared" si="58"/>
        <v>0</v>
      </c>
      <c r="P178" s="24">
        <f t="shared" si="59"/>
        <v>0</v>
      </c>
      <c r="Q178" s="24">
        <f t="shared" si="60"/>
        <v>-0.02</v>
      </c>
      <c r="R178" s="25"/>
      <c r="S178" s="24">
        <f t="shared" ref="S178:Z193" si="64">+VLOOKUP(S$5,Hitos,HLOOKUP($B178,Inmueble,2,FALSE),FALSE)</f>
        <v>0</v>
      </c>
      <c r="T178" s="24">
        <f t="shared" si="64"/>
        <v>0</v>
      </c>
      <c r="U178" s="24">
        <f t="shared" si="64"/>
        <v>0</v>
      </c>
      <c r="V178" s="24">
        <f t="shared" si="64"/>
        <v>0</v>
      </c>
      <c r="W178" s="24">
        <f t="shared" si="64"/>
        <v>0</v>
      </c>
      <c r="X178" s="24">
        <f t="shared" si="64"/>
        <v>0</v>
      </c>
      <c r="Y178" s="24">
        <f t="shared" si="64"/>
        <v>0</v>
      </c>
      <c r="Z178" s="24">
        <f t="shared" si="64"/>
        <v>0</v>
      </c>
      <c r="AA178" s="25"/>
      <c r="AB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C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D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E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F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G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H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I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J178" s="26">
        <f>MROUND(VLOOKUP('Factores e Hitos'!$B$7,Precio_Base,HLOOKUP($B178,Inmueble,2,FALSE),FALSE)*(1+$M178)*(1+$N178)*(1+$O178)*(1+$P178)*(1+$Q178),VLOOKUP('Factores e Hitos'!$B$85,Redondear_Multiplo,HLOOKUP($B178,Inmueble,2,FALSE),FALSE))</f>
        <v>49590</v>
      </c>
      <c r="AK178" s="25"/>
      <c r="AL178" s="16" t="str">
        <f t="shared" si="62"/>
        <v>Disponible</v>
      </c>
      <c r="AM178" s="519"/>
      <c r="AN178" s="518"/>
      <c r="AO178" s="25"/>
      <c r="AP178" s="26">
        <f ca="1">+IF($AM178=0,OFFSET($AA178,0,ROUNDUP(COUNTIFS($B$138:$B178,$B178,$F$138:$F178,$F178,$AM$138:$AM178,"")/VLOOKUP('Factores e Hitos'!$B$89,Unidades_por_Hito,HLOOKUP($B178,Inmueble,2,FALSE),FALSE),0)),$AN178)</f>
        <v>49590</v>
      </c>
      <c r="AQ178" s="26">
        <f t="shared" ca="1" si="63"/>
        <v>3967.2</v>
      </c>
      <c r="AR178" s="25"/>
      <c r="AS178" s="26">
        <f>+AB178/($J178+$K178*VLOOKUP('Factores e Hitos'!$B$87,Area_no_techada,HLOOKUP($B178,Inmueble,2,FALSE),FALSE))</f>
        <v>3967.2</v>
      </c>
      <c r="AT178" s="26">
        <f>+AC178/($J178+$K178*VLOOKUP('Factores e Hitos'!$B$87,Area_no_techada,HLOOKUP($B178,Inmueble,2,FALSE),FALSE))</f>
        <v>3967.2</v>
      </c>
      <c r="AU178" s="26">
        <f>+AD178/($J178+$K178*VLOOKUP('Factores e Hitos'!$B$87,Area_no_techada,HLOOKUP($B178,Inmueble,2,FALSE),FALSE))</f>
        <v>3967.2</v>
      </c>
      <c r="AV178" s="26">
        <f>+AE178/($J178+$K178*VLOOKUP('Factores e Hitos'!$B$87,Area_no_techada,HLOOKUP($B178,Inmueble,2,FALSE),FALSE))</f>
        <v>3967.2</v>
      </c>
      <c r="AW178" s="26">
        <f>+AF178/($J178+$K178*VLOOKUP('Factores e Hitos'!$B$87,Area_no_techada,HLOOKUP($B178,Inmueble,2,FALSE),FALSE))</f>
        <v>3967.2</v>
      </c>
      <c r="AX178" s="26">
        <f>+AG178/($J178+$K178*VLOOKUP('Factores e Hitos'!$B$87,Area_no_techada,HLOOKUP($B178,Inmueble,2,FALSE),FALSE))</f>
        <v>3967.2</v>
      </c>
      <c r="AY178" s="26">
        <f>+AH178/($J178+$K178*VLOOKUP('Factores e Hitos'!$B$87,Area_no_techada,HLOOKUP($B178,Inmueble,2,FALSE),FALSE))</f>
        <v>3967.2</v>
      </c>
      <c r="AZ178" s="26">
        <f>+AI178/($J178+$K178*VLOOKUP('Factores e Hitos'!$B$87,Area_no_techada,HLOOKUP($B178,Inmueble,2,FALSE),FALSE))</f>
        <v>3967.2</v>
      </c>
      <c r="BA178" s="26">
        <f>+AJ178/($J178+$K178*VLOOKUP('Factores e Hitos'!$B$87,Area_no_techada,HLOOKUP($B178,Inmueble,2,FALSE),FALSE))</f>
        <v>3967.2</v>
      </c>
      <c r="BB178" s="20" t="str">
        <f>_xlfn.XLOOKUP(C178,Hoja7!A:A,Hoja7!G:G,"N/H",0)</f>
        <v>Disponible</v>
      </c>
      <c r="BC178" s="17" t="b">
        <f t="shared" si="52"/>
        <v>1</v>
      </c>
    </row>
    <row r="179" spans="1:55">
      <c r="A179" s="18" t="s">
        <v>162</v>
      </c>
      <c r="B179" s="29" t="s">
        <v>5</v>
      </c>
      <c r="C179" s="21" t="s">
        <v>378</v>
      </c>
      <c r="D179" s="21">
        <v>42</v>
      </c>
      <c r="E179" s="21" t="s">
        <v>22</v>
      </c>
      <c r="F179" s="21" t="s">
        <v>22</v>
      </c>
      <c r="G179" s="21" t="s">
        <v>22</v>
      </c>
      <c r="H179" s="21" t="s">
        <v>22</v>
      </c>
      <c r="I179" s="21" t="s">
        <v>56</v>
      </c>
      <c r="J179" s="511">
        <v>12</v>
      </c>
      <c r="K179" s="23">
        <v>0</v>
      </c>
      <c r="M179" s="24">
        <f t="shared" si="56"/>
        <v>0</v>
      </c>
      <c r="N179" s="24">
        <f t="shared" si="57"/>
        <v>0</v>
      </c>
      <c r="O179" s="24">
        <f t="shared" si="58"/>
        <v>0</v>
      </c>
      <c r="P179" s="24">
        <f t="shared" si="59"/>
        <v>0</v>
      </c>
      <c r="Q179" s="24">
        <f t="shared" si="60"/>
        <v>-0.02</v>
      </c>
      <c r="R179" s="25"/>
      <c r="S179" s="24">
        <f t="shared" si="64"/>
        <v>0</v>
      </c>
      <c r="T179" s="24">
        <f t="shared" si="64"/>
        <v>0</v>
      </c>
      <c r="U179" s="24">
        <f t="shared" si="64"/>
        <v>0</v>
      </c>
      <c r="V179" s="24">
        <f t="shared" si="64"/>
        <v>0</v>
      </c>
      <c r="W179" s="24">
        <f t="shared" si="64"/>
        <v>0</v>
      </c>
      <c r="X179" s="24">
        <f t="shared" si="64"/>
        <v>0</v>
      </c>
      <c r="Y179" s="24">
        <f t="shared" si="64"/>
        <v>0</v>
      </c>
      <c r="Z179" s="24">
        <f t="shared" si="64"/>
        <v>0</v>
      </c>
      <c r="AA179" s="25"/>
      <c r="AB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C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D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E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F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G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H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I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J179" s="26">
        <f>MROUND(VLOOKUP('Factores e Hitos'!$B$7,Precio_Base,HLOOKUP($B179,Inmueble,2,FALSE),FALSE)*(1+$M179)*(1+$N179)*(1+$O179)*(1+$P179)*(1+$Q179),VLOOKUP('Factores e Hitos'!$B$85,Redondear_Multiplo,HLOOKUP($B179,Inmueble,2,FALSE),FALSE))</f>
        <v>49590</v>
      </c>
      <c r="AK179" s="25"/>
      <c r="AL179" s="16" t="str">
        <f t="shared" si="62"/>
        <v>Disponible</v>
      </c>
      <c r="AM179" s="519"/>
      <c r="AN179" s="518"/>
      <c r="AO179" s="25"/>
      <c r="AP179" s="26">
        <f ca="1">+IF($AM179=0,OFFSET($AA179,0,ROUNDUP(COUNTIFS($B$138:$B179,$B179,$F$138:$F179,$F179,$AM$138:$AM179,"")/VLOOKUP('Factores e Hitos'!$B$89,Unidades_por_Hito,HLOOKUP($B179,Inmueble,2,FALSE),FALSE),0)),$AN179)</f>
        <v>49590</v>
      </c>
      <c r="AQ179" s="26">
        <f t="shared" ca="1" si="63"/>
        <v>4132.5</v>
      </c>
      <c r="AR179" s="25"/>
      <c r="AS179" s="26">
        <f>+AB179/($J179+$K179*VLOOKUP('Factores e Hitos'!$B$87,Area_no_techada,HLOOKUP($B179,Inmueble,2,FALSE),FALSE))</f>
        <v>4132.5</v>
      </c>
      <c r="AT179" s="26">
        <f>+AC179/($J179+$K179*VLOOKUP('Factores e Hitos'!$B$87,Area_no_techada,HLOOKUP($B179,Inmueble,2,FALSE),FALSE))</f>
        <v>4132.5</v>
      </c>
      <c r="AU179" s="26">
        <f>+AD179/($J179+$K179*VLOOKUP('Factores e Hitos'!$B$87,Area_no_techada,HLOOKUP($B179,Inmueble,2,FALSE),FALSE))</f>
        <v>4132.5</v>
      </c>
      <c r="AV179" s="26">
        <f>+AE179/($J179+$K179*VLOOKUP('Factores e Hitos'!$B$87,Area_no_techada,HLOOKUP($B179,Inmueble,2,FALSE),FALSE))</f>
        <v>4132.5</v>
      </c>
      <c r="AW179" s="26">
        <f>+AF179/($J179+$K179*VLOOKUP('Factores e Hitos'!$B$87,Area_no_techada,HLOOKUP($B179,Inmueble,2,FALSE),FALSE))</f>
        <v>4132.5</v>
      </c>
      <c r="AX179" s="26">
        <f>+AG179/($J179+$K179*VLOOKUP('Factores e Hitos'!$B$87,Area_no_techada,HLOOKUP($B179,Inmueble,2,FALSE),FALSE))</f>
        <v>4132.5</v>
      </c>
      <c r="AY179" s="26">
        <f>+AH179/($J179+$K179*VLOOKUP('Factores e Hitos'!$B$87,Area_no_techada,HLOOKUP($B179,Inmueble,2,FALSE),FALSE))</f>
        <v>4132.5</v>
      </c>
      <c r="AZ179" s="26">
        <f>+AI179/($J179+$K179*VLOOKUP('Factores e Hitos'!$B$87,Area_no_techada,HLOOKUP($B179,Inmueble,2,FALSE),FALSE))</f>
        <v>4132.5</v>
      </c>
      <c r="BA179" s="26">
        <f>+AJ179/($J179+$K179*VLOOKUP('Factores e Hitos'!$B$87,Area_no_techada,HLOOKUP($B179,Inmueble,2,FALSE),FALSE))</f>
        <v>4132.5</v>
      </c>
      <c r="BB179" s="20" t="str">
        <f>_xlfn.XLOOKUP(C179,Hoja7!A:A,Hoja7!G:G,"N/H",0)</f>
        <v>Disponible</v>
      </c>
      <c r="BC179" s="17" t="b">
        <f t="shared" si="52"/>
        <v>1</v>
      </c>
    </row>
    <row r="180" spans="1:55">
      <c r="A180" s="18" t="s">
        <v>162</v>
      </c>
      <c r="B180" s="29" t="s">
        <v>5</v>
      </c>
      <c r="C180" s="21" t="s">
        <v>376</v>
      </c>
      <c r="D180" s="21">
        <v>43</v>
      </c>
      <c r="E180" s="21" t="s">
        <v>22</v>
      </c>
      <c r="F180" s="21" t="s">
        <v>22</v>
      </c>
      <c r="G180" s="21" t="s">
        <v>22</v>
      </c>
      <c r="H180" s="21" t="s">
        <v>22</v>
      </c>
      <c r="I180" s="21" t="s">
        <v>56</v>
      </c>
      <c r="J180" s="511">
        <v>12</v>
      </c>
      <c r="K180" s="23">
        <v>0</v>
      </c>
      <c r="M180" s="24">
        <f t="shared" si="56"/>
        <v>0</v>
      </c>
      <c r="N180" s="24">
        <f t="shared" si="57"/>
        <v>0</v>
      </c>
      <c r="O180" s="24">
        <f t="shared" si="58"/>
        <v>0</v>
      </c>
      <c r="P180" s="24">
        <f t="shared" si="59"/>
        <v>0</v>
      </c>
      <c r="Q180" s="24">
        <f t="shared" si="60"/>
        <v>-0.02</v>
      </c>
      <c r="R180" s="25"/>
      <c r="S180" s="24">
        <f t="shared" si="64"/>
        <v>0</v>
      </c>
      <c r="T180" s="24">
        <f t="shared" si="64"/>
        <v>0</v>
      </c>
      <c r="U180" s="24">
        <f t="shared" si="64"/>
        <v>0</v>
      </c>
      <c r="V180" s="24">
        <f t="shared" si="64"/>
        <v>0</v>
      </c>
      <c r="W180" s="24">
        <f t="shared" si="64"/>
        <v>0</v>
      </c>
      <c r="X180" s="24">
        <f t="shared" si="64"/>
        <v>0</v>
      </c>
      <c r="Y180" s="24">
        <f t="shared" si="64"/>
        <v>0</v>
      </c>
      <c r="Z180" s="24">
        <f t="shared" si="64"/>
        <v>0</v>
      </c>
      <c r="AA180" s="25"/>
      <c r="AB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C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D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E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F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G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H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I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J180" s="26">
        <f>MROUND(VLOOKUP('Factores e Hitos'!$B$7,Precio_Base,HLOOKUP($B180,Inmueble,2,FALSE),FALSE)*(1+$M180)*(1+$N180)*(1+$O180)*(1+$P180)*(1+$Q180),VLOOKUP('Factores e Hitos'!$B$85,Redondear_Multiplo,HLOOKUP($B180,Inmueble,2,FALSE),FALSE))</f>
        <v>49590</v>
      </c>
      <c r="AK180" s="25"/>
      <c r="AL180" s="16" t="str">
        <f t="shared" si="62"/>
        <v>Disponible</v>
      </c>
      <c r="AM180" s="519"/>
      <c r="AN180" s="518"/>
      <c r="AO180" s="25"/>
      <c r="AP180" s="26">
        <f ca="1">+IF($AM180=0,OFFSET($AA180,0,ROUNDUP(COUNTIFS($B$138:$B180,$B180,$F$138:$F180,$F180,$AM$138:$AM180,"")/VLOOKUP('Factores e Hitos'!$B$89,Unidades_por_Hito,HLOOKUP($B180,Inmueble,2,FALSE),FALSE),0)),$AN180)</f>
        <v>49590</v>
      </c>
      <c r="AQ180" s="26">
        <f t="shared" ca="1" si="63"/>
        <v>4132.5</v>
      </c>
      <c r="AR180" s="25"/>
      <c r="AS180" s="26">
        <f>+AB180/($J180+$K180*VLOOKUP('Factores e Hitos'!$B$87,Area_no_techada,HLOOKUP($B180,Inmueble,2,FALSE),FALSE))</f>
        <v>4132.5</v>
      </c>
      <c r="AT180" s="26">
        <f>+AC180/($J180+$K180*VLOOKUP('Factores e Hitos'!$B$87,Area_no_techada,HLOOKUP($B180,Inmueble,2,FALSE),FALSE))</f>
        <v>4132.5</v>
      </c>
      <c r="AU180" s="26">
        <f>+AD180/($J180+$K180*VLOOKUP('Factores e Hitos'!$B$87,Area_no_techada,HLOOKUP($B180,Inmueble,2,FALSE),FALSE))</f>
        <v>4132.5</v>
      </c>
      <c r="AV180" s="26">
        <f>+AE180/($J180+$K180*VLOOKUP('Factores e Hitos'!$B$87,Area_no_techada,HLOOKUP($B180,Inmueble,2,FALSE),FALSE))</f>
        <v>4132.5</v>
      </c>
      <c r="AW180" s="26">
        <f>+AF180/($J180+$K180*VLOOKUP('Factores e Hitos'!$B$87,Area_no_techada,HLOOKUP($B180,Inmueble,2,FALSE),FALSE))</f>
        <v>4132.5</v>
      </c>
      <c r="AX180" s="26">
        <f>+AG180/($J180+$K180*VLOOKUP('Factores e Hitos'!$B$87,Area_no_techada,HLOOKUP($B180,Inmueble,2,FALSE),FALSE))</f>
        <v>4132.5</v>
      </c>
      <c r="AY180" s="26">
        <f>+AH180/($J180+$K180*VLOOKUP('Factores e Hitos'!$B$87,Area_no_techada,HLOOKUP($B180,Inmueble,2,FALSE),FALSE))</f>
        <v>4132.5</v>
      </c>
      <c r="AZ180" s="26">
        <f>+AI180/($J180+$K180*VLOOKUP('Factores e Hitos'!$B$87,Area_no_techada,HLOOKUP($B180,Inmueble,2,FALSE),FALSE))</f>
        <v>4132.5</v>
      </c>
      <c r="BA180" s="26">
        <f>+AJ180/($J180+$K180*VLOOKUP('Factores e Hitos'!$B$87,Area_no_techada,HLOOKUP($B180,Inmueble,2,FALSE),FALSE))</f>
        <v>4132.5</v>
      </c>
      <c r="BB180" s="20" t="str">
        <f>_xlfn.XLOOKUP(C180,Hoja7!A:A,Hoja7!G:G,"N/H",0)</f>
        <v>Disponible</v>
      </c>
      <c r="BC180" s="17" t="b">
        <f t="shared" si="52"/>
        <v>1</v>
      </c>
    </row>
    <row r="181" spans="1:55">
      <c r="A181" s="18" t="s">
        <v>163</v>
      </c>
      <c r="B181" s="29" t="s">
        <v>5</v>
      </c>
      <c r="C181" s="21" t="s">
        <v>374</v>
      </c>
      <c r="D181" s="21">
        <v>44</v>
      </c>
      <c r="E181" s="21" t="s">
        <v>22</v>
      </c>
      <c r="F181" s="21" t="s">
        <v>22</v>
      </c>
      <c r="G181" s="21" t="s">
        <v>22</v>
      </c>
      <c r="H181" s="21" t="s">
        <v>22</v>
      </c>
      <c r="I181" s="21" t="s">
        <v>56</v>
      </c>
      <c r="J181" s="511">
        <v>12</v>
      </c>
      <c r="K181" s="23">
        <v>0</v>
      </c>
      <c r="M181" s="24">
        <f t="shared" si="56"/>
        <v>0</v>
      </c>
      <c r="N181" s="24">
        <f t="shared" si="57"/>
        <v>0</v>
      </c>
      <c r="O181" s="24">
        <f t="shared" si="58"/>
        <v>0</v>
      </c>
      <c r="P181" s="24">
        <f t="shared" si="59"/>
        <v>0</v>
      </c>
      <c r="Q181" s="24">
        <f t="shared" si="60"/>
        <v>-0.02</v>
      </c>
      <c r="R181" s="25"/>
      <c r="S181" s="24">
        <f t="shared" si="64"/>
        <v>0</v>
      </c>
      <c r="T181" s="24">
        <f t="shared" si="64"/>
        <v>0</v>
      </c>
      <c r="U181" s="24">
        <f t="shared" si="64"/>
        <v>0</v>
      </c>
      <c r="V181" s="24">
        <f t="shared" si="64"/>
        <v>0</v>
      </c>
      <c r="W181" s="24">
        <f t="shared" si="64"/>
        <v>0</v>
      </c>
      <c r="X181" s="24">
        <f t="shared" si="64"/>
        <v>0</v>
      </c>
      <c r="Y181" s="24">
        <f t="shared" si="64"/>
        <v>0</v>
      </c>
      <c r="Z181" s="24">
        <f t="shared" si="64"/>
        <v>0</v>
      </c>
      <c r="AA181" s="25"/>
      <c r="AB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C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D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E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F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G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H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I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J181" s="26">
        <f>MROUND(VLOOKUP('Factores e Hitos'!$B$7,Precio_Base,HLOOKUP($B181,Inmueble,2,FALSE),FALSE)*(1+$M181)*(1+$N181)*(1+$O181)*(1+$P181)*(1+$Q181),VLOOKUP('Factores e Hitos'!$B$85,Redondear_Multiplo,HLOOKUP($B181,Inmueble,2,FALSE),FALSE))</f>
        <v>49590</v>
      </c>
      <c r="AK181" s="25"/>
      <c r="AL181" s="16" t="str">
        <f t="shared" si="62"/>
        <v>Disponible</v>
      </c>
      <c r="AM181" s="519"/>
      <c r="AN181" s="518"/>
      <c r="AO181" s="25"/>
      <c r="AP181" s="26">
        <f ca="1">+IF($AM181=0,OFFSET($AA181,0,ROUNDUP(COUNTIFS($B$138:$B181,$B181,$F$138:$F181,$F181,$AM$138:$AM181,"")/VLOOKUP('Factores e Hitos'!$B$89,Unidades_por_Hito,HLOOKUP($B181,Inmueble,2,FALSE),FALSE),0)),$AN181)</f>
        <v>49590</v>
      </c>
      <c r="AQ181" s="26">
        <f t="shared" ca="1" si="63"/>
        <v>4132.5</v>
      </c>
      <c r="AR181" s="25"/>
      <c r="AS181" s="26">
        <f>+AB181/($J181+$K181*VLOOKUP('Factores e Hitos'!$B$87,Area_no_techada,HLOOKUP($B181,Inmueble,2,FALSE),FALSE))</f>
        <v>4132.5</v>
      </c>
      <c r="AT181" s="26">
        <f>+AC181/($J181+$K181*VLOOKUP('Factores e Hitos'!$B$87,Area_no_techada,HLOOKUP($B181,Inmueble,2,FALSE),FALSE))</f>
        <v>4132.5</v>
      </c>
      <c r="AU181" s="26">
        <f>+AD181/($J181+$K181*VLOOKUP('Factores e Hitos'!$B$87,Area_no_techada,HLOOKUP($B181,Inmueble,2,FALSE),FALSE))</f>
        <v>4132.5</v>
      </c>
      <c r="AV181" s="26">
        <f>+AE181/($J181+$K181*VLOOKUP('Factores e Hitos'!$B$87,Area_no_techada,HLOOKUP($B181,Inmueble,2,FALSE),FALSE))</f>
        <v>4132.5</v>
      </c>
      <c r="AW181" s="26">
        <f>+AF181/($J181+$K181*VLOOKUP('Factores e Hitos'!$B$87,Area_no_techada,HLOOKUP($B181,Inmueble,2,FALSE),FALSE))</f>
        <v>4132.5</v>
      </c>
      <c r="AX181" s="26">
        <f>+AG181/($J181+$K181*VLOOKUP('Factores e Hitos'!$B$87,Area_no_techada,HLOOKUP($B181,Inmueble,2,FALSE),FALSE))</f>
        <v>4132.5</v>
      </c>
      <c r="AY181" s="26">
        <f>+AH181/($J181+$K181*VLOOKUP('Factores e Hitos'!$B$87,Area_no_techada,HLOOKUP($B181,Inmueble,2,FALSE),FALSE))</f>
        <v>4132.5</v>
      </c>
      <c r="AZ181" s="26">
        <f>+AI181/($J181+$K181*VLOOKUP('Factores e Hitos'!$B$87,Area_no_techada,HLOOKUP($B181,Inmueble,2,FALSE),FALSE))</f>
        <v>4132.5</v>
      </c>
      <c r="BA181" s="26">
        <f>+AJ181/($J181+$K181*VLOOKUP('Factores e Hitos'!$B$87,Area_no_techada,HLOOKUP($B181,Inmueble,2,FALSE),FALSE))</f>
        <v>4132.5</v>
      </c>
      <c r="BB181" s="20" t="str">
        <f>_xlfn.XLOOKUP(C181,Hoja7!A:A,Hoja7!G:G,"N/H",0)</f>
        <v>Disponible</v>
      </c>
      <c r="BC181" s="17" t="b">
        <f t="shared" si="52"/>
        <v>1</v>
      </c>
    </row>
    <row r="182" spans="1:55">
      <c r="A182" s="18" t="s">
        <v>162</v>
      </c>
      <c r="B182" s="29" t="s">
        <v>5</v>
      </c>
      <c r="C182" s="21" t="s">
        <v>372</v>
      </c>
      <c r="D182" s="21">
        <v>45</v>
      </c>
      <c r="E182" s="21" t="s">
        <v>22</v>
      </c>
      <c r="F182" s="21" t="s">
        <v>22</v>
      </c>
      <c r="G182" s="21" t="s">
        <v>22</v>
      </c>
      <c r="H182" s="21" t="s">
        <v>22</v>
      </c>
      <c r="I182" s="21" t="s">
        <v>55</v>
      </c>
      <c r="J182" s="511">
        <v>12</v>
      </c>
      <c r="K182" s="23">
        <v>0</v>
      </c>
      <c r="M182" s="24">
        <f t="shared" ref="M182:M196" si="65">+VLOOKUP(E182,Dorm.,HLOOKUP($B182,Inmueble,2,FALSE),FALSE)</f>
        <v>0</v>
      </c>
      <c r="N182" s="24">
        <f t="shared" ref="N182:N196" si="66">+VLOOKUP(F182,Modelo,HLOOKUP($B182,Inmueble,2,FALSE),FALSE)</f>
        <v>0</v>
      </c>
      <c r="O182" s="24">
        <f t="shared" ref="O182:O196" si="67">+VLOOKUP(G182,Tipo,HLOOKUP($B182,Inmueble,2,FALSE),FALSE)</f>
        <v>0</v>
      </c>
      <c r="P182" s="24">
        <f t="shared" ref="P182:P196" si="68">+VLOOKUP(H182,Vista,HLOOKUP($B182,Inmueble,2,FALSE),FALSE)</f>
        <v>0</v>
      </c>
      <c r="Q182" s="24">
        <f t="shared" ref="Q182:Q196" si="69">+VLOOKUP(I182,Piso,HLOOKUP($B182,Inmueble,2,FALSE),FALSE)</f>
        <v>-0.03</v>
      </c>
      <c r="R182" s="25"/>
      <c r="S182" s="24">
        <f t="shared" si="64"/>
        <v>0</v>
      </c>
      <c r="T182" s="24">
        <f t="shared" si="64"/>
        <v>0</v>
      </c>
      <c r="U182" s="24">
        <f t="shared" si="64"/>
        <v>0</v>
      </c>
      <c r="V182" s="24">
        <f t="shared" si="64"/>
        <v>0</v>
      </c>
      <c r="W182" s="24">
        <f t="shared" si="64"/>
        <v>0</v>
      </c>
      <c r="X182" s="24">
        <f t="shared" si="64"/>
        <v>0</v>
      </c>
      <c r="Y182" s="24">
        <f t="shared" si="64"/>
        <v>0</v>
      </c>
      <c r="Z182" s="24">
        <f t="shared" si="64"/>
        <v>0</v>
      </c>
      <c r="AA182" s="25"/>
      <c r="AB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C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D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E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F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G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H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I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J182" s="26">
        <f>MROUND(VLOOKUP('Factores e Hitos'!$B$7,Precio_Base,HLOOKUP($B182,Inmueble,2,FALSE),FALSE)*(1+$M182)*(1+$N182)*(1+$O182)*(1+$P182)*(1+$Q182),VLOOKUP('Factores e Hitos'!$B$85,Redondear_Multiplo,HLOOKUP($B182,Inmueble,2,FALSE),FALSE))</f>
        <v>49080</v>
      </c>
      <c r="AK182" s="25"/>
      <c r="AL182" s="16" t="str">
        <f t="shared" ref="AL182:AL200" si="70">+IF(AM182&lt;&gt;"","Vendido","Disponible")</f>
        <v>Disponible</v>
      </c>
      <c r="AM182" s="519"/>
      <c r="AN182" s="518"/>
      <c r="AO182" s="25"/>
      <c r="AP182" s="26">
        <f ca="1">+IF($AM182=0,OFFSET($AA182,0,ROUNDUP(COUNTIFS($B$138:$B182,$B182,$F$138:$F182,$F182,$AM$138:$AM182,"")/VLOOKUP('Factores e Hitos'!$B$89,Unidades_por_Hito,HLOOKUP($B182,Inmueble,2,FALSE),FALSE),0)),$AN182)</f>
        <v>49080</v>
      </c>
      <c r="AQ182" s="26">
        <f t="shared" ca="1" si="63"/>
        <v>4090</v>
      </c>
      <c r="AR182" s="25"/>
      <c r="AS182" s="26">
        <f>+AB182/($J182+$K182*VLOOKUP('Factores e Hitos'!$B$87,Area_no_techada,HLOOKUP($B182,Inmueble,2,FALSE),FALSE))</f>
        <v>4090</v>
      </c>
      <c r="AT182" s="26">
        <f>+AC182/($J182+$K182*VLOOKUP('Factores e Hitos'!$B$87,Area_no_techada,HLOOKUP($B182,Inmueble,2,FALSE),FALSE))</f>
        <v>4090</v>
      </c>
      <c r="AU182" s="26">
        <f>+AD182/($J182+$K182*VLOOKUP('Factores e Hitos'!$B$87,Area_no_techada,HLOOKUP($B182,Inmueble,2,FALSE),FALSE))</f>
        <v>4090</v>
      </c>
      <c r="AV182" s="26">
        <f>+AE182/($J182+$K182*VLOOKUP('Factores e Hitos'!$B$87,Area_no_techada,HLOOKUP($B182,Inmueble,2,FALSE),FALSE))</f>
        <v>4090</v>
      </c>
      <c r="AW182" s="26">
        <f>+AF182/($J182+$K182*VLOOKUP('Factores e Hitos'!$B$87,Area_no_techada,HLOOKUP($B182,Inmueble,2,FALSE),FALSE))</f>
        <v>4090</v>
      </c>
      <c r="AX182" s="26">
        <f>+AG182/($J182+$K182*VLOOKUP('Factores e Hitos'!$B$87,Area_no_techada,HLOOKUP($B182,Inmueble,2,FALSE),FALSE))</f>
        <v>4090</v>
      </c>
      <c r="AY182" s="26">
        <f>+AH182/($J182+$K182*VLOOKUP('Factores e Hitos'!$B$87,Area_no_techada,HLOOKUP($B182,Inmueble,2,FALSE),FALSE))</f>
        <v>4090</v>
      </c>
      <c r="AZ182" s="26">
        <f>+AI182/($J182+$K182*VLOOKUP('Factores e Hitos'!$B$87,Area_no_techada,HLOOKUP($B182,Inmueble,2,FALSE),FALSE))</f>
        <v>4090</v>
      </c>
      <c r="BA182" s="26">
        <f>+AJ182/($J182+$K182*VLOOKUP('Factores e Hitos'!$B$87,Area_no_techada,HLOOKUP($B182,Inmueble,2,FALSE),FALSE))</f>
        <v>4090</v>
      </c>
      <c r="BB182" s="20" t="str">
        <f>_xlfn.XLOOKUP(C182,Hoja7!A:A,Hoja7!G:G,"N/H",0)</f>
        <v>Disponible</v>
      </c>
      <c r="BC182" s="17" t="b">
        <f t="shared" si="52"/>
        <v>1</v>
      </c>
    </row>
    <row r="183" spans="1:55">
      <c r="A183" s="18" t="s">
        <v>163</v>
      </c>
      <c r="B183" s="29" t="s">
        <v>5</v>
      </c>
      <c r="C183" s="21" t="s">
        <v>370</v>
      </c>
      <c r="D183" s="21">
        <v>46</v>
      </c>
      <c r="E183" s="21" t="s">
        <v>22</v>
      </c>
      <c r="F183" s="21" t="s">
        <v>22</v>
      </c>
      <c r="G183" s="21" t="s">
        <v>22</v>
      </c>
      <c r="H183" s="21" t="s">
        <v>22</v>
      </c>
      <c r="I183" s="21" t="s">
        <v>55</v>
      </c>
      <c r="J183" s="511">
        <v>12</v>
      </c>
      <c r="K183" s="23">
        <v>0</v>
      </c>
      <c r="M183" s="24">
        <f t="shared" si="65"/>
        <v>0</v>
      </c>
      <c r="N183" s="24">
        <f t="shared" si="66"/>
        <v>0</v>
      </c>
      <c r="O183" s="24">
        <f t="shared" si="67"/>
        <v>0</v>
      </c>
      <c r="P183" s="24">
        <f t="shared" si="68"/>
        <v>0</v>
      </c>
      <c r="Q183" s="24">
        <f t="shared" si="69"/>
        <v>-0.03</v>
      </c>
      <c r="R183" s="25"/>
      <c r="S183" s="24">
        <f t="shared" si="64"/>
        <v>0</v>
      </c>
      <c r="T183" s="24">
        <f t="shared" si="64"/>
        <v>0</v>
      </c>
      <c r="U183" s="24">
        <f t="shared" si="64"/>
        <v>0</v>
      </c>
      <c r="V183" s="24">
        <f t="shared" si="64"/>
        <v>0</v>
      </c>
      <c r="W183" s="24">
        <f t="shared" si="64"/>
        <v>0</v>
      </c>
      <c r="X183" s="24">
        <f t="shared" si="64"/>
        <v>0</v>
      </c>
      <c r="Y183" s="24">
        <f t="shared" si="64"/>
        <v>0</v>
      </c>
      <c r="Z183" s="24">
        <f t="shared" si="64"/>
        <v>0</v>
      </c>
      <c r="AA183" s="25"/>
      <c r="AB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C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D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E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F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G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H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I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J183" s="26">
        <f>MROUND(VLOOKUP('Factores e Hitos'!$B$7,Precio_Base,HLOOKUP($B183,Inmueble,2,FALSE),FALSE)*(1+$M183)*(1+$N183)*(1+$O183)*(1+$P183)*(1+$Q183),VLOOKUP('Factores e Hitos'!$B$85,Redondear_Multiplo,HLOOKUP($B183,Inmueble,2,FALSE),FALSE))</f>
        <v>49080</v>
      </c>
      <c r="AK183" s="25"/>
      <c r="AL183" s="16" t="str">
        <f t="shared" si="70"/>
        <v>Disponible</v>
      </c>
      <c r="AM183" s="16"/>
      <c r="AN183" s="518"/>
      <c r="AO183" s="25"/>
      <c r="AP183" s="26">
        <f ca="1">+IF($AM183=0,OFFSET($AA183,0,ROUNDUP(COUNTIFS($B$138:$B183,$B183,$F$138:$F183,$F183,$AM$138:$AM183,"")/VLOOKUP('Factores e Hitos'!$B$89,Unidades_por_Hito,HLOOKUP($B183,Inmueble,2,FALSE),FALSE),0)),$AN183)</f>
        <v>49080</v>
      </c>
      <c r="AQ183" s="26">
        <f t="shared" ca="1" si="63"/>
        <v>4090</v>
      </c>
      <c r="AR183" s="25"/>
      <c r="AS183" s="26">
        <f>+AB183/($J183+$K183*VLOOKUP('Factores e Hitos'!$B$87,Area_no_techada,HLOOKUP($B183,Inmueble,2,FALSE),FALSE))</f>
        <v>4090</v>
      </c>
      <c r="AT183" s="26">
        <f>+AC183/($J183+$K183*VLOOKUP('Factores e Hitos'!$B$87,Area_no_techada,HLOOKUP($B183,Inmueble,2,FALSE),FALSE))</f>
        <v>4090</v>
      </c>
      <c r="AU183" s="26">
        <f>+AD183/($J183+$K183*VLOOKUP('Factores e Hitos'!$B$87,Area_no_techada,HLOOKUP($B183,Inmueble,2,FALSE),FALSE))</f>
        <v>4090</v>
      </c>
      <c r="AV183" s="26">
        <f>+AE183/($J183+$K183*VLOOKUP('Factores e Hitos'!$B$87,Area_no_techada,HLOOKUP($B183,Inmueble,2,FALSE),FALSE))</f>
        <v>4090</v>
      </c>
      <c r="AW183" s="26">
        <f>+AF183/($J183+$K183*VLOOKUP('Factores e Hitos'!$B$87,Area_no_techada,HLOOKUP($B183,Inmueble,2,FALSE),FALSE))</f>
        <v>4090</v>
      </c>
      <c r="AX183" s="26">
        <f>+AG183/($J183+$K183*VLOOKUP('Factores e Hitos'!$B$87,Area_no_techada,HLOOKUP($B183,Inmueble,2,FALSE),FALSE))</f>
        <v>4090</v>
      </c>
      <c r="AY183" s="26">
        <f>+AH183/($J183+$K183*VLOOKUP('Factores e Hitos'!$B$87,Area_no_techada,HLOOKUP($B183,Inmueble,2,FALSE),FALSE))</f>
        <v>4090</v>
      </c>
      <c r="AZ183" s="26">
        <f>+AI183/($J183+$K183*VLOOKUP('Factores e Hitos'!$B$87,Area_no_techada,HLOOKUP($B183,Inmueble,2,FALSE),FALSE))</f>
        <v>4090</v>
      </c>
      <c r="BA183" s="26">
        <f>+AJ183/($J183+$K183*VLOOKUP('Factores e Hitos'!$B$87,Area_no_techada,HLOOKUP($B183,Inmueble,2,FALSE),FALSE))</f>
        <v>4090</v>
      </c>
      <c r="BB183" s="20" t="str">
        <f>_xlfn.XLOOKUP(C183,Hoja7!A:A,Hoja7!G:G,"N/H",0)</f>
        <v>Disponible</v>
      </c>
      <c r="BC183" s="17" t="b">
        <f t="shared" si="52"/>
        <v>1</v>
      </c>
    </row>
    <row r="184" spans="1:55">
      <c r="A184" s="18" t="s">
        <v>163</v>
      </c>
      <c r="B184" s="29" t="s">
        <v>5</v>
      </c>
      <c r="C184" s="21" t="s">
        <v>368</v>
      </c>
      <c r="D184" s="21">
        <v>47</v>
      </c>
      <c r="E184" s="21" t="s">
        <v>22</v>
      </c>
      <c r="F184" s="21" t="s">
        <v>22</v>
      </c>
      <c r="G184" s="21" t="s">
        <v>22</v>
      </c>
      <c r="H184" s="21" t="s">
        <v>22</v>
      </c>
      <c r="I184" s="21" t="s">
        <v>55</v>
      </c>
      <c r="J184" s="511">
        <v>12</v>
      </c>
      <c r="K184" s="23">
        <v>0</v>
      </c>
      <c r="M184" s="24">
        <f t="shared" si="65"/>
        <v>0</v>
      </c>
      <c r="N184" s="24">
        <f t="shared" si="66"/>
        <v>0</v>
      </c>
      <c r="O184" s="24">
        <f t="shared" si="67"/>
        <v>0</v>
      </c>
      <c r="P184" s="24">
        <f t="shared" si="68"/>
        <v>0</v>
      </c>
      <c r="Q184" s="24">
        <f t="shared" si="69"/>
        <v>-0.03</v>
      </c>
      <c r="R184" s="25"/>
      <c r="S184" s="24">
        <f t="shared" si="64"/>
        <v>0</v>
      </c>
      <c r="T184" s="24">
        <f t="shared" si="64"/>
        <v>0</v>
      </c>
      <c r="U184" s="24">
        <f t="shared" si="64"/>
        <v>0</v>
      </c>
      <c r="V184" s="24">
        <f t="shared" si="64"/>
        <v>0</v>
      </c>
      <c r="W184" s="24">
        <f t="shared" si="64"/>
        <v>0</v>
      </c>
      <c r="X184" s="24">
        <f t="shared" si="64"/>
        <v>0</v>
      </c>
      <c r="Y184" s="24">
        <f t="shared" si="64"/>
        <v>0</v>
      </c>
      <c r="Z184" s="24">
        <f t="shared" si="64"/>
        <v>0</v>
      </c>
      <c r="AA184" s="25"/>
      <c r="AB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C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D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E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F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G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H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I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J184" s="26">
        <f>MROUND(VLOOKUP('Factores e Hitos'!$B$7,Precio_Base,HLOOKUP($B184,Inmueble,2,FALSE),FALSE)*(1+$M184)*(1+$N184)*(1+$O184)*(1+$P184)*(1+$Q184),VLOOKUP('Factores e Hitos'!$B$85,Redondear_Multiplo,HLOOKUP($B184,Inmueble,2,FALSE),FALSE))</f>
        <v>49080</v>
      </c>
      <c r="AK184" s="25"/>
      <c r="AL184" s="16" t="str">
        <f t="shared" si="70"/>
        <v>Vendido</v>
      </c>
      <c r="AM184" s="519" t="s">
        <v>613</v>
      </c>
      <c r="AN184" s="518">
        <v>50000</v>
      </c>
      <c r="AO184" s="25"/>
      <c r="AP184" s="26">
        <f ca="1">+IF($AM184=0,OFFSET($AA184,0,ROUNDUP(COUNTIFS($B$138:$B184,$B184,$F$138:$F184,$F184,$AM$138:$AM184,"")/VLOOKUP('Factores e Hitos'!$B$89,Unidades_por_Hito,HLOOKUP($B184,Inmueble,2,FALSE),FALSE),0)),$AN184)</f>
        <v>50000</v>
      </c>
      <c r="AQ184" s="26">
        <f t="shared" ca="1" si="63"/>
        <v>4166.666666666667</v>
      </c>
      <c r="AR184" s="25"/>
      <c r="AS184" s="26">
        <f>+AB184/($J184+$K184*VLOOKUP('Factores e Hitos'!$B$87,Area_no_techada,HLOOKUP($B184,Inmueble,2,FALSE),FALSE))</f>
        <v>4090</v>
      </c>
      <c r="AT184" s="26">
        <f>+AC184/($J184+$K184*VLOOKUP('Factores e Hitos'!$B$87,Area_no_techada,HLOOKUP($B184,Inmueble,2,FALSE),FALSE))</f>
        <v>4090</v>
      </c>
      <c r="AU184" s="26">
        <f>+AD184/($J184+$K184*VLOOKUP('Factores e Hitos'!$B$87,Area_no_techada,HLOOKUP($B184,Inmueble,2,FALSE),FALSE))</f>
        <v>4090</v>
      </c>
      <c r="AV184" s="26">
        <f>+AE184/($J184+$K184*VLOOKUP('Factores e Hitos'!$B$87,Area_no_techada,HLOOKUP($B184,Inmueble,2,FALSE),FALSE))</f>
        <v>4090</v>
      </c>
      <c r="AW184" s="26">
        <f>+AF184/($J184+$K184*VLOOKUP('Factores e Hitos'!$B$87,Area_no_techada,HLOOKUP($B184,Inmueble,2,FALSE),FALSE))</f>
        <v>4090</v>
      </c>
      <c r="AX184" s="26">
        <f>+AG184/($J184+$K184*VLOOKUP('Factores e Hitos'!$B$87,Area_no_techada,HLOOKUP($B184,Inmueble,2,FALSE),FALSE))</f>
        <v>4090</v>
      </c>
      <c r="AY184" s="26">
        <f>+AH184/($J184+$K184*VLOOKUP('Factores e Hitos'!$B$87,Area_no_techada,HLOOKUP($B184,Inmueble,2,FALSE),FALSE))</f>
        <v>4090</v>
      </c>
      <c r="AZ184" s="26">
        <f>+AI184/($J184+$K184*VLOOKUP('Factores e Hitos'!$B$87,Area_no_techada,HLOOKUP($B184,Inmueble,2,FALSE),FALSE))</f>
        <v>4090</v>
      </c>
      <c r="BA184" s="26">
        <f>+AJ184/($J184+$K184*VLOOKUP('Factores e Hitos'!$B$87,Area_no_techada,HLOOKUP($B184,Inmueble,2,FALSE),FALSE))</f>
        <v>4090</v>
      </c>
      <c r="BB184" s="20" t="str">
        <f>_xlfn.XLOOKUP(C184,Hoja7!A:A,Hoja7!G:G,"N/H",0)</f>
        <v>Vendido</v>
      </c>
      <c r="BC184" s="17" t="b">
        <f t="shared" si="52"/>
        <v>1</v>
      </c>
    </row>
    <row r="185" spans="1:55">
      <c r="A185" s="18" t="s">
        <v>162</v>
      </c>
      <c r="B185" s="29" t="s">
        <v>5</v>
      </c>
      <c r="C185" s="21" t="s">
        <v>366</v>
      </c>
      <c r="D185" s="21">
        <v>48</v>
      </c>
      <c r="E185" s="21" t="s">
        <v>22</v>
      </c>
      <c r="F185" s="21" t="s">
        <v>22</v>
      </c>
      <c r="G185" s="21" t="s">
        <v>22</v>
      </c>
      <c r="H185" s="21" t="s">
        <v>22</v>
      </c>
      <c r="I185" s="21" t="s">
        <v>55</v>
      </c>
      <c r="J185" s="511">
        <v>12.5</v>
      </c>
      <c r="K185" s="23">
        <v>0</v>
      </c>
      <c r="M185" s="24">
        <f t="shared" si="65"/>
        <v>0</v>
      </c>
      <c r="N185" s="24">
        <f t="shared" si="66"/>
        <v>0</v>
      </c>
      <c r="O185" s="24">
        <f t="shared" si="67"/>
        <v>0</v>
      </c>
      <c r="P185" s="24">
        <f t="shared" si="68"/>
        <v>0</v>
      </c>
      <c r="Q185" s="24">
        <f t="shared" si="69"/>
        <v>-0.03</v>
      </c>
      <c r="R185" s="25"/>
      <c r="S185" s="24">
        <f t="shared" si="64"/>
        <v>0</v>
      </c>
      <c r="T185" s="24">
        <f t="shared" si="64"/>
        <v>0</v>
      </c>
      <c r="U185" s="24">
        <f t="shared" si="64"/>
        <v>0</v>
      </c>
      <c r="V185" s="24">
        <f t="shared" si="64"/>
        <v>0</v>
      </c>
      <c r="W185" s="24">
        <f t="shared" si="64"/>
        <v>0</v>
      </c>
      <c r="X185" s="24">
        <f t="shared" si="64"/>
        <v>0</v>
      </c>
      <c r="Y185" s="24">
        <f t="shared" si="64"/>
        <v>0</v>
      </c>
      <c r="Z185" s="24">
        <f t="shared" si="64"/>
        <v>0</v>
      </c>
      <c r="AA185" s="25"/>
      <c r="AB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C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D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E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F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G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H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I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J185" s="26">
        <f>MROUND(VLOOKUP('Factores e Hitos'!$B$7,Precio_Base,HLOOKUP($B185,Inmueble,2,FALSE),FALSE)*(1+$M185)*(1+$N185)*(1+$O185)*(1+$P185)*(1+$Q185),VLOOKUP('Factores e Hitos'!$B$85,Redondear_Multiplo,HLOOKUP($B185,Inmueble,2,FALSE),FALSE))</f>
        <v>49080</v>
      </c>
      <c r="AK185" s="25"/>
      <c r="AL185" s="16" t="str">
        <f t="shared" si="70"/>
        <v>Disponible</v>
      </c>
      <c r="AM185" s="519"/>
      <c r="AN185" s="518"/>
      <c r="AO185" s="25"/>
      <c r="AP185" s="26">
        <f ca="1">+IF($AM185=0,OFFSET($AA185,0,ROUNDUP(COUNTIFS($B$138:$B185,$B185,$F$138:$F185,$F185,$AM$138:$AM185,"")/VLOOKUP('Factores e Hitos'!$B$89,Unidades_por_Hito,HLOOKUP($B185,Inmueble,2,FALSE),FALSE),0)),$AN185)</f>
        <v>49080</v>
      </c>
      <c r="AQ185" s="26">
        <f t="shared" ca="1" si="63"/>
        <v>3926.4</v>
      </c>
      <c r="AR185" s="25"/>
      <c r="AS185" s="26">
        <f>+AB185/($J185+$K185*VLOOKUP('Factores e Hitos'!$B$87,Area_no_techada,HLOOKUP($B185,Inmueble,2,FALSE),FALSE))</f>
        <v>3926.4</v>
      </c>
      <c r="AT185" s="26">
        <f>+AC185/($J185+$K185*VLOOKUP('Factores e Hitos'!$B$87,Area_no_techada,HLOOKUP($B185,Inmueble,2,FALSE),FALSE))</f>
        <v>3926.4</v>
      </c>
      <c r="AU185" s="26">
        <f>+AD185/($J185+$K185*VLOOKUP('Factores e Hitos'!$B$87,Area_no_techada,HLOOKUP($B185,Inmueble,2,FALSE),FALSE))</f>
        <v>3926.4</v>
      </c>
      <c r="AV185" s="26">
        <f>+AE185/($J185+$K185*VLOOKUP('Factores e Hitos'!$B$87,Area_no_techada,HLOOKUP($B185,Inmueble,2,FALSE),FALSE))</f>
        <v>3926.4</v>
      </c>
      <c r="AW185" s="26">
        <f>+AF185/($J185+$K185*VLOOKUP('Factores e Hitos'!$B$87,Area_no_techada,HLOOKUP($B185,Inmueble,2,FALSE),FALSE))</f>
        <v>3926.4</v>
      </c>
      <c r="AX185" s="26">
        <f>+AG185/($J185+$K185*VLOOKUP('Factores e Hitos'!$B$87,Area_no_techada,HLOOKUP($B185,Inmueble,2,FALSE),FALSE))</f>
        <v>3926.4</v>
      </c>
      <c r="AY185" s="26">
        <f>+AH185/($J185+$K185*VLOOKUP('Factores e Hitos'!$B$87,Area_no_techada,HLOOKUP($B185,Inmueble,2,FALSE),FALSE))</f>
        <v>3926.4</v>
      </c>
      <c r="AZ185" s="26">
        <f>+AI185/($J185+$K185*VLOOKUP('Factores e Hitos'!$B$87,Area_no_techada,HLOOKUP($B185,Inmueble,2,FALSE),FALSE))</f>
        <v>3926.4</v>
      </c>
      <c r="BA185" s="26">
        <f>+AJ185/($J185+$K185*VLOOKUP('Factores e Hitos'!$B$87,Area_no_techada,HLOOKUP($B185,Inmueble,2,FALSE),FALSE))</f>
        <v>3926.4</v>
      </c>
      <c r="BB185" s="20" t="str">
        <f>_xlfn.XLOOKUP(C185,Hoja7!A:A,Hoja7!G:G,"N/H",0)</f>
        <v>Disponible</v>
      </c>
      <c r="BC185" s="17" t="b">
        <f t="shared" si="52"/>
        <v>1</v>
      </c>
    </row>
    <row r="186" spans="1:55">
      <c r="A186" s="18" t="s">
        <v>163</v>
      </c>
      <c r="B186" s="29" t="s">
        <v>5</v>
      </c>
      <c r="C186" s="21" t="s">
        <v>364</v>
      </c>
      <c r="D186" s="21">
        <v>49</v>
      </c>
      <c r="E186" s="21" t="s">
        <v>22</v>
      </c>
      <c r="F186" s="21" t="s">
        <v>22</v>
      </c>
      <c r="G186" s="21" t="s">
        <v>22</v>
      </c>
      <c r="H186" s="21" t="s">
        <v>22</v>
      </c>
      <c r="I186" s="21" t="s">
        <v>55</v>
      </c>
      <c r="J186" s="511">
        <v>12.5</v>
      </c>
      <c r="K186" s="23">
        <v>0</v>
      </c>
      <c r="M186" s="24">
        <f t="shared" si="65"/>
        <v>0</v>
      </c>
      <c r="N186" s="24">
        <f t="shared" si="66"/>
        <v>0</v>
      </c>
      <c r="O186" s="24">
        <f t="shared" si="67"/>
        <v>0</v>
      </c>
      <c r="P186" s="24">
        <f t="shared" si="68"/>
        <v>0</v>
      </c>
      <c r="Q186" s="24">
        <f t="shared" si="69"/>
        <v>-0.03</v>
      </c>
      <c r="R186" s="25"/>
      <c r="S186" s="24">
        <f t="shared" si="64"/>
        <v>0</v>
      </c>
      <c r="T186" s="24">
        <f t="shared" si="64"/>
        <v>0</v>
      </c>
      <c r="U186" s="24">
        <f t="shared" si="64"/>
        <v>0</v>
      </c>
      <c r="V186" s="24">
        <f t="shared" si="64"/>
        <v>0</v>
      </c>
      <c r="W186" s="24">
        <f t="shared" si="64"/>
        <v>0</v>
      </c>
      <c r="X186" s="24">
        <f t="shared" si="64"/>
        <v>0</v>
      </c>
      <c r="Y186" s="24">
        <f t="shared" si="64"/>
        <v>0</v>
      </c>
      <c r="Z186" s="24">
        <f t="shared" si="64"/>
        <v>0</v>
      </c>
      <c r="AA186" s="25"/>
      <c r="AB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C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D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E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F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G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H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I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J186" s="26">
        <f>MROUND(VLOOKUP('Factores e Hitos'!$B$7,Precio_Base,HLOOKUP($B186,Inmueble,2,FALSE),FALSE)*(1+$M186)*(1+$N186)*(1+$O186)*(1+$P186)*(1+$Q186),VLOOKUP('Factores e Hitos'!$B$85,Redondear_Multiplo,HLOOKUP($B186,Inmueble,2,FALSE),FALSE))</f>
        <v>49080</v>
      </c>
      <c r="AK186" s="25"/>
      <c r="AL186" s="16" t="str">
        <f t="shared" si="70"/>
        <v>Disponible</v>
      </c>
      <c r="AM186" s="519"/>
      <c r="AN186" s="518"/>
      <c r="AO186" s="25"/>
      <c r="AP186" s="26">
        <f ca="1">+IF($AM186=0,OFFSET($AA186,0,ROUNDUP(COUNTIFS($B$138:$B186,$B186,$F$138:$F186,$F186,$AM$138:$AM186,"")/VLOOKUP('Factores e Hitos'!$B$89,Unidades_por_Hito,HLOOKUP($B186,Inmueble,2,FALSE),FALSE),0)),$AN186)</f>
        <v>49080</v>
      </c>
      <c r="AQ186" s="26">
        <f t="shared" ca="1" si="63"/>
        <v>3926.4</v>
      </c>
      <c r="AR186" s="25"/>
      <c r="AS186" s="26">
        <f>+AB186/($J186+$K186*VLOOKUP('Factores e Hitos'!$B$87,Area_no_techada,HLOOKUP($B186,Inmueble,2,FALSE),FALSE))</f>
        <v>3926.4</v>
      </c>
      <c r="AT186" s="26">
        <f>+AC186/($J186+$K186*VLOOKUP('Factores e Hitos'!$B$87,Area_no_techada,HLOOKUP($B186,Inmueble,2,FALSE),FALSE))</f>
        <v>3926.4</v>
      </c>
      <c r="AU186" s="26">
        <f>+AD186/($J186+$K186*VLOOKUP('Factores e Hitos'!$B$87,Area_no_techada,HLOOKUP($B186,Inmueble,2,FALSE),FALSE))</f>
        <v>3926.4</v>
      </c>
      <c r="AV186" s="26">
        <f>+AE186/($J186+$K186*VLOOKUP('Factores e Hitos'!$B$87,Area_no_techada,HLOOKUP($B186,Inmueble,2,FALSE),FALSE))</f>
        <v>3926.4</v>
      </c>
      <c r="AW186" s="26">
        <f>+AF186/($J186+$K186*VLOOKUP('Factores e Hitos'!$B$87,Area_no_techada,HLOOKUP($B186,Inmueble,2,FALSE),FALSE))</f>
        <v>3926.4</v>
      </c>
      <c r="AX186" s="26">
        <f>+AG186/($J186+$K186*VLOOKUP('Factores e Hitos'!$B$87,Area_no_techada,HLOOKUP($B186,Inmueble,2,FALSE),FALSE))</f>
        <v>3926.4</v>
      </c>
      <c r="AY186" s="26">
        <f>+AH186/($J186+$K186*VLOOKUP('Factores e Hitos'!$B$87,Area_no_techada,HLOOKUP($B186,Inmueble,2,FALSE),FALSE))</f>
        <v>3926.4</v>
      </c>
      <c r="AZ186" s="26">
        <f>+AI186/($J186+$K186*VLOOKUP('Factores e Hitos'!$B$87,Area_no_techada,HLOOKUP($B186,Inmueble,2,FALSE),FALSE))</f>
        <v>3926.4</v>
      </c>
      <c r="BA186" s="26">
        <f>+AJ186/($J186+$K186*VLOOKUP('Factores e Hitos'!$B$87,Area_no_techada,HLOOKUP($B186,Inmueble,2,FALSE),FALSE))</f>
        <v>3926.4</v>
      </c>
      <c r="BB186" s="20" t="str">
        <f>_xlfn.XLOOKUP(C186,Hoja7!A:A,Hoja7!G:G,"N/H",0)</f>
        <v>Disponible</v>
      </c>
      <c r="BC186" s="17" t="b">
        <f t="shared" si="52"/>
        <v>1</v>
      </c>
    </row>
    <row r="187" spans="1:55">
      <c r="A187" s="18" t="s">
        <v>162</v>
      </c>
      <c r="B187" s="29" t="s">
        <v>5</v>
      </c>
      <c r="C187" s="21" t="s">
        <v>362</v>
      </c>
      <c r="D187" s="21">
        <v>50</v>
      </c>
      <c r="E187" s="21" t="s">
        <v>22</v>
      </c>
      <c r="F187" s="21" t="s">
        <v>22</v>
      </c>
      <c r="G187" s="21" t="s">
        <v>22</v>
      </c>
      <c r="H187" s="21" t="s">
        <v>22</v>
      </c>
      <c r="I187" s="21" t="s">
        <v>55</v>
      </c>
      <c r="J187" s="511">
        <v>13.5</v>
      </c>
      <c r="K187" s="23">
        <v>0</v>
      </c>
      <c r="M187" s="24">
        <f t="shared" si="65"/>
        <v>0</v>
      </c>
      <c r="N187" s="24">
        <f t="shared" si="66"/>
        <v>0</v>
      </c>
      <c r="O187" s="24">
        <f t="shared" si="67"/>
        <v>0</v>
      </c>
      <c r="P187" s="24">
        <f t="shared" si="68"/>
        <v>0</v>
      </c>
      <c r="Q187" s="24">
        <f t="shared" si="69"/>
        <v>-0.03</v>
      </c>
      <c r="R187" s="25"/>
      <c r="S187" s="24">
        <f t="shared" si="64"/>
        <v>0</v>
      </c>
      <c r="T187" s="24">
        <f t="shared" si="64"/>
        <v>0</v>
      </c>
      <c r="U187" s="24">
        <f t="shared" si="64"/>
        <v>0</v>
      </c>
      <c r="V187" s="24">
        <f t="shared" si="64"/>
        <v>0</v>
      </c>
      <c r="W187" s="24">
        <f t="shared" si="64"/>
        <v>0</v>
      </c>
      <c r="X187" s="24">
        <f t="shared" si="64"/>
        <v>0</v>
      </c>
      <c r="Y187" s="24">
        <f t="shared" si="64"/>
        <v>0</v>
      </c>
      <c r="Z187" s="24">
        <f t="shared" si="64"/>
        <v>0</v>
      </c>
      <c r="AA187" s="25"/>
      <c r="AB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C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D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E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F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G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H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I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J187" s="26">
        <f>MROUND(VLOOKUP('Factores e Hitos'!$B$7,Precio_Base,HLOOKUP($B187,Inmueble,2,FALSE),FALSE)*(1+$M187)*(1+$N187)*(1+$O187)*(1+$P187)*(1+$Q187),VLOOKUP('Factores e Hitos'!$B$85,Redondear_Multiplo,HLOOKUP($B187,Inmueble,2,FALSE),FALSE))</f>
        <v>49080</v>
      </c>
      <c r="AK187" s="25"/>
      <c r="AL187" s="16" t="str">
        <f t="shared" si="70"/>
        <v>Disponible</v>
      </c>
      <c r="AM187" s="519"/>
      <c r="AN187" s="518"/>
      <c r="AO187" s="25"/>
      <c r="AP187" s="26">
        <f ca="1">+IF($AM187=0,OFFSET($AA187,0,ROUNDUP(COUNTIFS($B$138:$B187,$B187,$F$138:$F187,$F187,$AM$138:$AM187,"")/VLOOKUP('Factores e Hitos'!$B$89,Unidades_por_Hito,HLOOKUP($B187,Inmueble,2,FALSE),FALSE),0)),$AN187)</f>
        <v>49080</v>
      </c>
      <c r="AQ187" s="26">
        <f t="shared" ca="1" si="63"/>
        <v>3635.5555555555557</v>
      </c>
      <c r="AR187" s="25"/>
      <c r="AS187" s="26">
        <f>+AB187/($J187+$K187*VLOOKUP('Factores e Hitos'!$B$87,Area_no_techada,HLOOKUP($B187,Inmueble,2,FALSE),FALSE))</f>
        <v>3635.5555555555557</v>
      </c>
      <c r="AT187" s="26">
        <f>+AC187/($J187+$K187*VLOOKUP('Factores e Hitos'!$B$87,Area_no_techada,HLOOKUP($B187,Inmueble,2,FALSE),FALSE))</f>
        <v>3635.5555555555557</v>
      </c>
      <c r="AU187" s="26">
        <f>+AD187/($J187+$K187*VLOOKUP('Factores e Hitos'!$B$87,Area_no_techada,HLOOKUP($B187,Inmueble,2,FALSE),FALSE))</f>
        <v>3635.5555555555557</v>
      </c>
      <c r="AV187" s="26">
        <f>+AE187/($J187+$K187*VLOOKUP('Factores e Hitos'!$B$87,Area_no_techada,HLOOKUP($B187,Inmueble,2,FALSE),FALSE))</f>
        <v>3635.5555555555557</v>
      </c>
      <c r="AW187" s="26">
        <f>+AF187/($J187+$K187*VLOOKUP('Factores e Hitos'!$B$87,Area_no_techada,HLOOKUP($B187,Inmueble,2,FALSE),FALSE))</f>
        <v>3635.5555555555557</v>
      </c>
      <c r="AX187" s="26">
        <f>+AG187/($J187+$K187*VLOOKUP('Factores e Hitos'!$B$87,Area_no_techada,HLOOKUP($B187,Inmueble,2,FALSE),FALSE))</f>
        <v>3635.5555555555557</v>
      </c>
      <c r="AY187" s="26">
        <f>+AH187/($J187+$K187*VLOOKUP('Factores e Hitos'!$B$87,Area_no_techada,HLOOKUP($B187,Inmueble,2,FALSE),FALSE))</f>
        <v>3635.5555555555557</v>
      </c>
      <c r="AZ187" s="26">
        <f>+AI187/($J187+$K187*VLOOKUP('Factores e Hitos'!$B$87,Area_no_techada,HLOOKUP($B187,Inmueble,2,FALSE),FALSE))</f>
        <v>3635.5555555555557</v>
      </c>
      <c r="BA187" s="26">
        <f>+AJ187/($J187+$K187*VLOOKUP('Factores e Hitos'!$B$87,Area_no_techada,HLOOKUP($B187,Inmueble,2,FALSE),FALSE))</f>
        <v>3635.5555555555557</v>
      </c>
      <c r="BB187" s="20" t="str">
        <f>_xlfn.XLOOKUP(C187,Hoja7!A:A,Hoja7!G:G,"N/H",0)</f>
        <v>Disponible</v>
      </c>
      <c r="BC187" s="17" t="b">
        <f t="shared" si="52"/>
        <v>1</v>
      </c>
    </row>
    <row r="188" spans="1:55">
      <c r="A188" s="18" t="s">
        <v>163</v>
      </c>
      <c r="B188" s="29" t="s">
        <v>5</v>
      </c>
      <c r="C188" s="21" t="s">
        <v>360</v>
      </c>
      <c r="D188" s="21">
        <v>51</v>
      </c>
      <c r="E188" s="21" t="s">
        <v>22</v>
      </c>
      <c r="F188" s="21" t="s">
        <v>22</v>
      </c>
      <c r="G188" s="21" t="s">
        <v>22</v>
      </c>
      <c r="H188" s="21" t="s">
        <v>22</v>
      </c>
      <c r="I188" s="21" t="s">
        <v>55</v>
      </c>
      <c r="J188" s="511">
        <v>12.5</v>
      </c>
      <c r="K188" s="23">
        <v>0</v>
      </c>
      <c r="M188" s="24">
        <f t="shared" si="65"/>
        <v>0</v>
      </c>
      <c r="N188" s="24">
        <f t="shared" si="66"/>
        <v>0</v>
      </c>
      <c r="O188" s="24">
        <f t="shared" si="67"/>
        <v>0</v>
      </c>
      <c r="P188" s="24">
        <f t="shared" si="68"/>
        <v>0</v>
      </c>
      <c r="Q188" s="24">
        <f t="shared" si="69"/>
        <v>-0.03</v>
      </c>
      <c r="R188" s="25"/>
      <c r="S188" s="24">
        <f t="shared" si="64"/>
        <v>0</v>
      </c>
      <c r="T188" s="24">
        <f t="shared" si="64"/>
        <v>0</v>
      </c>
      <c r="U188" s="24">
        <f t="shared" si="64"/>
        <v>0</v>
      </c>
      <c r="V188" s="24">
        <f t="shared" si="64"/>
        <v>0</v>
      </c>
      <c r="W188" s="24">
        <f t="shared" si="64"/>
        <v>0</v>
      </c>
      <c r="X188" s="24">
        <f t="shared" si="64"/>
        <v>0</v>
      </c>
      <c r="Y188" s="24">
        <f t="shared" si="64"/>
        <v>0</v>
      </c>
      <c r="Z188" s="24">
        <f t="shared" si="64"/>
        <v>0</v>
      </c>
      <c r="AA188" s="25"/>
      <c r="AB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C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D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E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F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G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H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I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J188" s="26">
        <f>MROUND(VLOOKUP('Factores e Hitos'!$B$7,Precio_Base,HLOOKUP($B188,Inmueble,2,FALSE),FALSE)*(1+$M188)*(1+$N188)*(1+$O188)*(1+$P188)*(1+$Q188),VLOOKUP('Factores e Hitos'!$B$85,Redondear_Multiplo,HLOOKUP($B188,Inmueble,2,FALSE),FALSE))</f>
        <v>49080</v>
      </c>
      <c r="AK188" s="25"/>
      <c r="AL188" s="16" t="str">
        <f t="shared" si="70"/>
        <v>Vendido</v>
      </c>
      <c r="AM188" s="519" t="s">
        <v>614</v>
      </c>
      <c r="AN188" s="518">
        <v>45000</v>
      </c>
      <c r="AO188" s="25"/>
      <c r="AP188" s="26">
        <f ca="1">+IF($AM188=0,OFFSET($AA188,0,ROUNDUP(COUNTIFS($B$138:$B188,$B188,$F$138:$F188,$F188,$AM$138:$AM188,"")/VLOOKUP('Factores e Hitos'!$B$89,Unidades_por_Hito,HLOOKUP($B188,Inmueble,2,FALSE),FALSE),0)),$AN188)</f>
        <v>45000</v>
      </c>
      <c r="AQ188" s="26">
        <f t="shared" ca="1" si="63"/>
        <v>3600</v>
      </c>
      <c r="AR188" s="25"/>
      <c r="AS188" s="26">
        <f>+AB188/($J188+$K188*VLOOKUP('Factores e Hitos'!$B$87,Area_no_techada,HLOOKUP($B188,Inmueble,2,FALSE),FALSE))</f>
        <v>3926.4</v>
      </c>
      <c r="AT188" s="26">
        <f>+AC188/($J188+$K188*VLOOKUP('Factores e Hitos'!$B$87,Area_no_techada,HLOOKUP($B188,Inmueble,2,FALSE),FALSE))</f>
        <v>3926.4</v>
      </c>
      <c r="AU188" s="26">
        <f>+AD188/($J188+$K188*VLOOKUP('Factores e Hitos'!$B$87,Area_no_techada,HLOOKUP($B188,Inmueble,2,FALSE),FALSE))</f>
        <v>3926.4</v>
      </c>
      <c r="AV188" s="26">
        <f>+AE188/($J188+$K188*VLOOKUP('Factores e Hitos'!$B$87,Area_no_techada,HLOOKUP($B188,Inmueble,2,FALSE),FALSE))</f>
        <v>3926.4</v>
      </c>
      <c r="AW188" s="26">
        <f>+AF188/($J188+$K188*VLOOKUP('Factores e Hitos'!$B$87,Area_no_techada,HLOOKUP($B188,Inmueble,2,FALSE),FALSE))</f>
        <v>3926.4</v>
      </c>
      <c r="AX188" s="26">
        <f>+AG188/($J188+$K188*VLOOKUP('Factores e Hitos'!$B$87,Area_no_techada,HLOOKUP($B188,Inmueble,2,FALSE),FALSE))</f>
        <v>3926.4</v>
      </c>
      <c r="AY188" s="26">
        <f>+AH188/($J188+$K188*VLOOKUP('Factores e Hitos'!$B$87,Area_no_techada,HLOOKUP($B188,Inmueble,2,FALSE),FALSE))</f>
        <v>3926.4</v>
      </c>
      <c r="AZ188" s="26">
        <f>+AI188/($J188+$K188*VLOOKUP('Factores e Hitos'!$B$87,Area_no_techada,HLOOKUP($B188,Inmueble,2,FALSE),FALSE))</f>
        <v>3926.4</v>
      </c>
      <c r="BA188" s="26">
        <f>+AJ188/($J188+$K188*VLOOKUP('Factores e Hitos'!$B$87,Area_no_techada,HLOOKUP($B188,Inmueble,2,FALSE),FALSE))</f>
        <v>3926.4</v>
      </c>
      <c r="BB188" s="20" t="str">
        <f>_xlfn.XLOOKUP(C188,Hoja7!A:A,Hoja7!G:G,"N/H",0)</f>
        <v>Vendido</v>
      </c>
      <c r="BC188" s="17" t="b">
        <f t="shared" si="52"/>
        <v>1</v>
      </c>
    </row>
    <row r="189" spans="1:55">
      <c r="A189" s="18" t="s">
        <v>163</v>
      </c>
      <c r="B189" s="29" t="s">
        <v>5</v>
      </c>
      <c r="C189" s="21" t="s">
        <v>358</v>
      </c>
      <c r="D189" s="21">
        <v>52</v>
      </c>
      <c r="E189" s="21" t="s">
        <v>22</v>
      </c>
      <c r="F189" s="21" t="s">
        <v>22</v>
      </c>
      <c r="G189" s="21" t="s">
        <v>22</v>
      </c>
      <c r="H189" s="21" t="s">
        <v>22</v>
      </c>
      <c r="I189" s="21" t="s">
        <v>55</v>
      </c>
      <c r="J189" s="511">
        <v>12.5</v>
      </c>
      <c r="K189" s="23">
        <v>0</v>
      </c>
      <c r="M189" s="24">
        <f t="shared" si="65"/>
        <v>0</v>
      </c>
      <c r="N189" s="24">
        <f t="shared" si="66"/>
        <v>0</v>
      </c>
      <c r="O189" s="24">
        <f t="shared" si="67"/>
        <v>0</v>
      </c>
      <c r="P189" s="24">
        <f t="shared" si="68"/>
        <v>0</v>
      </c>
      <c r="Q189" s="24">
        <f t="shared" si="69"/>
        <v>-0.03</v>
      </c>
      <c r="R189" s="25"/>
      <c r="S189" s="24">
        <f t="shared" si="64"/>
        <v>0</v>
      </c>
      <c r="T189" s="24">
        <f t="shared" si="64"/>
        <v>0</v>
      </c>
      <c r="U189" s="24">
        <f t="shared" si="64"/>
        <v>0</v>
      </c>
      <c r="V189" s="24">
        <f t="shared" si="64"/>
        <v>0</v>
      </c>
      <c r="W189" s="24">
        <f t="shared" si="64"/>
        <v>0</v>
      </c>
      <c r="X189" s="24">
        <f t="shared" si="64"/>
        <v>0</v>
      </c>
      <c r="Y189" s="24">
        <f t="shared" si="64"/>
        <v>0</v>
      </c>
      <c r="Z189" s="24">
        <f t="shared" si="64"/>
        <v>0</v>
      </c>
      <c r="AA189" s="25"/>
      <c r="AB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C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D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E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F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G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H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I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J189" s="26">
        <f>MROUND(VLOOKUP('Factores e Hitos'!$B$7,Precio_Base,HLOOKUP($B189,Inmueble,2,FALSE),FALSE)*(1+$M189)*(1+$N189)*(1+$O189)*(1+$P189)*(1+$Q189),VLOOKUP('Factores e Hitos'!$B$85,Redondear_Multiplo,HLOOKUP($B189,Inmueble,2,FALSE),FALSE))</f>
        <v>49080</v>
      </c>
      <c r="AK189" s="25"/>
      <c r="AL189" s="16" t="str">
        <f t="shared" si="70"/>
        <v>Vendido</v>
      </c>
      <c r="AM189" s="519" t="s">
        <v>614</v>
      </c>
      <c r="AN189" s="518">
        <v>45000</v>
      </c>
      <c r="AO189" s="25"/>
      <c r="AP189" s="26">
        <f ca="1">+IF($AM189=0,OFFSET($AA189,0,ROUNDUP(COUNTIFS($B$138:$B189,$B189,$F$138:$F189,$F189,$AM$138:$AM189,"")/VLOOKUP('Factores e Hitos'!$B$89,Unidades_por_Hito,HLOOKUP($B189,Inmueble,2,FALSE),FALSE),0)),$AN189)</f>
        <v>45000</v>
      </c>
      <c r="AQ189" s="26">
        <f t="shared" ca="1" si="63"/>
        <v>3600</v>
      </c>
      <c r="AR189" s="25"/>
      <c r="AS189" s="26">
        <f>+AB189/($J189+$K189*VLOOKUP('Factores e Hitos'!$B$87,Area_no_techada,HLOOKUP($B189,Inmueble,2,FALSE),FALSE))</f>
        <v>3926.4</v>
      </c>
      <c r="AT189" s="26">
        <f>+AC189/($J189+$K189*VLOOKUP('Factores e Hitos'!$B$87,Area_no_techada,HLOOKUP($B189,Inmueble,2,FALSE),FALSE))</f>
        <v>3926.4</v>
      </c>
      <c r="AU189" s="26">
        <f>+AD189/($J189+$K189*VLOOKUP('Factores e Hitos'!$B$87,Area_no_techada,HLOOKUP($B189,Inmueble,2,FALSE),FALSE))</f>
        <v>3926.4</v>
      </c>
      <c r="AV189" s="26">
        <f>+AE189/($J189+$K189*VLOOKUP('Factores e Hitos'!$B$87,Area_no_techada,HLOOKUP($B189,Inmueble,2,FALSE),FALSE))</f>
        <v>3926.4</v>
      </c>
      <c r="AW189" s="26">
        <f>+AF189/($J189+$K189*VLOOKUP('Factores e Hitos'!$B$87,Area_no_techada,HLOOKUP($B189,Inmueble,2,FALSE),FALSE))</f>
        <v>3926.4</v>
      </c>
      <c r="AX189" s="26">
        <f>+AG189/($J189+$K189*VLOOKUP('Factores e Hitos'!$B$87,Area_no_techada,HLOOKUP($B189,Inmueble,2,FALSE),FALSE))</f>
        <v>3926.4</v>
      </c>
      <c r="AY189" s="26">
        <f>+AH189/($J189+$K189*VLOOKUP('Factores e Hitos'!$B$87,Area_no_techada,HLOOKUP($B189,Inmueble,2,FALSE),FALSE))</f>
        <v>3926.4</v>
      </c>
      <c r="AZ189" s="26">
        <f>+AI189/($J189+$K189*VLOOKUP('Factores e Hitos'!$B$87,Area_no_techada,HLOOKUP($B189,Inmueble,2,FALSE),FALSE))</f>
        <v>3926.4</v>
      </c>
      <c r="BA189" s="26">
        <f>+AJ189/($J189+$K189*VLOOKUP('Factores e Hitos'!$B$87,Area_no_techada,HLOOKUP($B189,Inmueble,2,FALSE),FALSE))</f>
        <v>3926.4</v>
      </c>
      <c r="BB189" s="20" t="str">
        <f>_xlfn.XLOOKUP(C189,Hoja7!A:A,Hoja7!G:G,"N/H",0)</f>
        <v>Vendido</v>
      </c>
      <c r="BC189" s="17" t="b">
        <f t="shared" si="52"/>
        <v>1</v>
      </c>
    </row>
    <row r="190" spans="1:55">
      <c r="A190" s="18" t="s">
        <v>162</v>
      </c>
      <c r="B190" s="29" t="s">
        <v>5</v>
      </c>
      <c r="C190" s="21" t="s">
        <v>356</v>
      </c>
      <c r="D190" s="21">
        <v>53</v>
      </c>
      <c r="E190" s="21" t="s">
        <v>22</v>
      </c>
      <c r="F190" s="21" t="s">
        <v>22</v>
      </c>
      <c r="G190" s="21" t="s">
        <v>22</v>
      </c>
      <c r="H190" s="21" t="s">
        <v>22</v>
      </c>
      <c r="I190" s="21" t="s">
        <v>55</v>
      </c>
      <c r="J190" s="511">
        <v>12</v>
      </c>
      <c r="K190" s="23">
        <v>0</v>
      </c>
      <c r="M190" s="24">
        <f t="shared" si="65"/>
        <v>0</v>
      </c>
      <c r="N190" s="24">
        <f t="shared" si="66"/>
        <v>0</v>
      </c>
      <c r="O190" s="24">
        <f t="shared" si="67"/>
        <v>0</v>
      </c>
      <c r="P190" s="24">
        <f t="shared" si="68"/>
        <v>0</v>
      </c>
      <c r="Q190" s="24">
        <f t="shared" si="69"/>
        <v>-0.03</v>
      </c>
      <c r="R190" s="25"/>
      <c r="S190" s="24">
        <f t="shared" si="64"/>
        <v>0</v>
      </c>
      <c r="T190" s="24">
        <f t="shared" si="64"/>
        <v>0</v>
      </c>
      <c r="U190" s="24">
        <f t="shared" si="64"/>
        <v>0</v>
      </c>
      <c r="V190" s="24">
        <f t="shared" si="64"/>
        <v>0</v>
      </c>
      <c r="W190" s="24">
        <f t="shared" si="64"/>
        <v>0</v>
      </c>
      <c r="X190" s="24">
        <f t="shared" si="64"/>
        <v>0</v>
      </c>
      <c r="Y190" s="24">
        <f t="shared" si="64"/>
        <v>0</v>
      </c>
      <c r="Z190" s="24">
        <f t="shared" si="64"/>
        <v>0</v>
      </c>
      <c r="AA190" s="25"/>
      <c r="AB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C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D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E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F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G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H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I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J190" s="26">
        <f>MROUND(VLOOKUP('Factores e Hitos'!$B$7,Precio_Base,HLOOKUP($B190,Inmueble,2,FALSE),FALSE)*(1+$M190)*(1+$N190)*(1+$O190)*(1+$P190)*(1+$Q190),VLOOKUP('Factores e Hitos'!$B$85,Redondear_Multiplo,HLOOKUP($B190,Inmueble,2,FALSE),FALSE))</f>
        <v>49080</v>
      </c>
      <c r="AK190" s="25"/>
      <c r="AL190" s="16" t="str">
        <f t="shared" si="70"/>
        <v>Disponible</v>
      </c>
      <c r="AM190" s="519"/>
      <c r="AN190" s="518"/>
      <c r="AO190" s="25"/>
      <c r="AP190" s="26">
        <f ca="1">+IF($AM190=0,OFFSET($AA190,0,ROUNDUP(COUNTIFS($B$138:$B190,$B190,$F$138:$F190,$F190,$AM$138:$AM190,"")/VLOOKUP('Factores e Hitos'!$B$89,Unidades_por_Hito,HLOOKUP($B190,Inmueble,2,FALSE),FALSE),0)),$AN190)</f>
        <v>49080</v>
      </c>
      <c r="AQ190" s="26">
        <f t="shared" ca="1" si="63"/>
        <v>4090</v>
      </c>
      <c r="AR190" s="25"/>
      <c r="AS190" s="26">
        <f>+AB190/($J190+$K190*VLOOKUP('Factores e Hitos'!$B$87,Area_no_techada,HLOOKUP($B190,Inmueble,2,FALSE),FALSE))</f>
        <v>4090</v>
      </c>
      <c r="AT190" s="26">
        <f>+AC190/($J190+$K190*VLOOKUP('Factores e Hitos'!$B$87,Area_no_techada,HLOOKUP($B190,Inmueble,2,FALSE),FALSE))</f>
        <v>4090</v>
      </c>
      <c r="AU190" s="26">
        <f>+AD190/($J190+$K190*VLOOKUP('Factores e Hitos'!$B$87,Area_no_techada,HLOOKUP($B190,Inmueble,2,FALSE),FALSE))</f>
        <v>4090</v>
      </c>
      <c r="AV190" s="26">
        <f>+AE190/($J190+$K190*VLOOKUP('Factores e Hitos'!$B$87,Area_no_techada,HLOOKUP($B190,Inmueble,2,FALSE),FALSE))</f>
        <v>4090</v>
      </c>
      <c r="AW190" s="26">
        <f>+AF190/($J190+$K190*VLOOKUP('Factores e Hitos'!$B$87,Area_no_techada,HLOOKUP($B190,Inmueble,2,FALSE),FALSE))</f>
        <v>4090</v>
      </c>
      <c r="AX190" s="26">
        <f>+AG190/($J190+$K190*VLOOKUP('Factores e Hitos'!$B$87,Area_no_techada,HLOOKUP($B190,Inmueble,2,FALSE),FALSE))</f>
        <v>4090</v>
      </c>
      <c r="AY190" s="26">
        <f>+AH190/($J190+$K190*VLOOKUP('Factores e Hitos'!$B$87,Area_no_techada,HLOOKUP($B190,Inmueble,2,FALSE),FALSE))</f>
        <v>4090</v>
      </c>
      <c r="AZ190" s="26">
        <f>+AI190/($J190+$K190*VLOOKUP('Factores e Hitos'!$B$87,Area_no_techada,HLOOKUP($B190,Inmueble,2,FALSE),FALSE))</f>
        <v>4090</v>
      </c>
      <c r="BA190" s="26">
        <f>+AJ190/($J190+$K190*VLOOKUP('Factores e Hitos'!$B$87,Area_no_techada,HLOOKUP($B190,Inmueble,2,FALSE),FALSE))</f>
        <v>4090</v>
      </c>
      <c r="BB190" s="20" t="str">
        <f>_xlfn.XLOOKUP(C190,Hoja7!A:A,Hoja7!G:G,"N/H",0)</f>
        <v>Disponible</v>
      </c>
      <c r="BC190" s="17" t="b">
        <f t="shared" si="52"/>
        <v>1</v>
      </c>
    </row>
    <row r="191" spans="1:55">
      <c r="A191" s="18" t="s">
        <v>163</v>
      </c>
      <c r="B191" s="29" t="s">
        <v>5</v>
      </c>
      <c r="C191" s="21" t="s">
        <v>354</v>
      </c>
      <c r="D191" s="21">
        <v>54</v>
      </c>
      <c r="E191" s="21" t="s">
        <v>22</v>
      </c>
      <c r="F191" s="21" t="s">
        <v>22</v>
      </c>
      <c r="G191" s="21" t="s">
        <v>22</v>
      </c>
      <c r="H191" s="21" t="s">
        <v>22</v>
      </c>
      <c r="I191" s="21" t="s">
        <v>55</v>
      </c>
      <c r="J191" s="511">
        <v>12</v>
      </c>
      <c r="K191" s="23">
        <v>0</v>
      </c>
      <c r="M191" s="24">
        <f t="shared" si="65"/>
        <v>0</v>
      </c>
      <c r="N191" s="24">
        <f t="shared" si="66"/>
        <v>0</v>
      </c>
      <c r="O191" s="24">
        <f t="shared" si="67"/>
        <v>0</v>
      </c>
      <c r="P191" s="24">
        <f t="shared" si="68"/>
        <v>0</v>
      </c>
      <c r="Q191" s="24">
        <f t="shared" si="69"/>
        <v>-0.03</v>
      </c>
      <c r="R191" s="25"/>
      <c r="S191" s="24">
        <f t="shared" si="64"/>
        <v>0</v>
      </c>
      <c r="T191" s="24">
        <f t="shared" si="64"/>
        <v>0</v>
      </c>
      <c r="U191" s="24">
        <f t="shared" si="64"/>
        <v>0</v>
      </c>
      <c r="V191" s="24">
        <f t="shared" si="64"/>
        <v>0</v>
      </c>
      <c r="W191" s="24">
        <f t="shared" si="64"/>
        <v>0</v>
      </c>
      <c r="X191" s="24">
        <f t="shared" si="64"/>
        <v>0</v>
      </c>
      <c r="Y191" s="24">
        <f t="shared" si="64"/>
        <v>0</v>
      </c>
      <c r="Z191" s="24">
        <f t="shared" si="64"/>
        <v>0</v>
      </c>
      <c r="AA191" s="25"/>
      <c r="AB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C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D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E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F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G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H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I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J191" s="26">
        <f>MROUND(VLOOKUP('Factores e Hitos'!$B$7,Precio_Base,HLOOKUP($B191,Inmueble,2,FALSE),FALSE)*(1+$M191)*(1+$N191)*(1+$O191)*(1+$P191)*(1+$Q191),VLOOKUP('Factores e Hitos'!$B$85,Redondear_Multiplo,HLOOKUP($B191,Inmueble,2,FALSE),FALSE))</f>
        <v>49080</v>
      </c>
      <c r="AK191" s="25"/>
      <c r="AL191" s="16" t="str">
        <f t="shared" si="70"/>
        <v>Disponible</v>
      </c>
      <c r="AM191" s="519"/>
      <c r="AN191" s="518"/>
      <c r="AO191" s="25"/>
      <c r="AP191" s="26">
        <f ca="1">+IF($AM191=0,OFFSET($AA191,0,ROUNDUP(COUNTIFS($B$138:$B191,$B191,$F$138:$F191,$F191,$AM$138:$AM191,"")/VLOOKUP('Factores e Hitos'!$B$89,Unidades_por_Hito,HLOOKUP($B191,Inmueble,2,FALSE),FALSE),0)),$AN191)</f>
        <v>49080</v>
      </c>
      <c r="AQ191" s="26">
        <f t="shared" ca="1" si="63"/>
        <v>4090</v>
      </c>
      <c r="AR191" s="25"/>
      <c r="AS191" s="26">
        <f>+AB191/($J191+$K191*VLOOKUP('Factores e Hitos'!$B$87,Area_no_techada,HLOOKUP($B191,Inmueble,2,FALSE),FALSE))</f>
        <v>4090</v>
      </c>
      <c r="AT191" s="26">
        <f>+AC191/($J191+$K191*VLOOKUP('Factores e Hitos'!$B$87,Area_no_techada,HLOOKUP($B191,Inmueble,2,FALSE),FALSE))</f>
        <v>4090</v>
      </c>
      <c r="AU191" s="26">
        <f>+AD191/($J191+$K191*VLOOKUP('Factores e Hitos'!$B$87,Area_no_techada,HLOOKUP($B191,Inmueble,2,FALSE),FALSE))</f>
        <v>4090</v>
      </c>
      <c r="AV191" s="26">
        <f>+AE191/($J191+$K191*VLOOKUP('Factores e Hitos'!$B$87,Area_no_techada,HLOOKUP($B191,Inmueble,2,FALSE),FALSE))</f>
        <v>4090</v>
      </c>
      <c r="AW191" s="26">
        <f>+AF191/($J191+$K191*VLOOKUP('Factores e Hitos'!$B$87,Area_no_techada,HLOOKUP($B191,Inmueble,2,FALSE),FALSE))</f>
        <v>4090</v>
      </c>
      <c r="AX191" s="26">
        <f>+AG191/($J191+$K191*VLOOKUP('Factores e Hitos'!$B$87,Area_no_techada,HLOOKUP($B191,Inmueble,2,FALSE),FALSE))</f>
        <v>4090</v>
      </c>
      <c r="AY191" s="26">
        <f>+AH191/($J191+$K191*VLOOKUP('Factores e Hitos'!$B$87,Area_no_techada,HLOOKUP($B191,Inmueble,2,FALSE),FALSE))</f>
        <v>4090</v>
      </c>
      <c r="AZ191" s="26">
        <f>+AI191/($J191+$K191*VLOOKUP('Factores e Hitos'!$B$87,Area_no_techada,HLOOKUP($B191,Inmueble,2,FALSE),FALSE))</f>
        <v>4090</v>
      </c>
      <c r="BA191" s="26">
        <f>+AJ191/($J191+$K191*VLOOKUP('Factores e Hitos'!$B$87,Area_no_techada,HLOOKUP($B191,Inmueble,2,FALSE),FALSE))</f>
        <v>4090</v>
      </c>
      <c r="BB191" s="20" t="str">
        <f>_xlfn.XLOOKUP(C191,Hoja7!A:A,Hoja7!G:G,"N/H",0)</f>
        <v>Disponible</v>
      </c>
      <c r="BC191" s="17" t="b">
        <f t="shared" si="52"/>
        <v>1</v>
      </c>
    </row>
    <row r="192" spans="1:55">
      <c r="A192" s="18" t="s">
        <v>163</v>
      </c>
      <c r="B192" s="29" t="s">
        <v>5</v>
      </c>
      <c r="C192" s="21" t="s">
        <v>352</v>
      </c>
      <c r="D192" s="21">
        <v>55</v>
      </c>
      <c r="E192" s="21" t="s">
        <v>22</v>
      </c>
      <c r="F192" s="21" t="s">
        <v>22</v>
      </c>
      <c r="G192" s="21" t="s">
        <v>22</v>
      </c>
      <c r="H192" s="21" t="s">
        <v>22</v>
      </c>
      <c r="I192" s="21" t="s">
        <v>55</v>
      </c>
      <c r="J192" s="511">
        <v>12</v>
      </c>
      <c r="K192" s="23">
        <v>0</v>
      </c>
      <c r="M192" s="24">
        <f t="shared" si="65"/>
        <v>0</v>
      </c>
      <c r="N192" s="24">
        <f t="shared" si="66"/>
        <v>0</v>
      </c>
      <c r="O192" s="24">
        <f t="shared" si="67"/>
        <v>0</v>
      </c>
      <c r="P192" s="24">
        <f t="shared" si="68"/>
        <v>0</v>
      </c>
      <c r="Q192" s="24">
        <f t="shared" si="69"/>
        <v>-0.03</v>
      </c>
      <c r="R192" s="25"/>
      <c r="S192" s="24">
        <f t="shared" si="64"/>
        <v>0</v>
      </c>
      <c r="T192" s="24">
        <f t="shared" si="64"/>
        <v>0</v>
      </c>
      <c r="U192" s="24">
        <f t="shared" si="64"/>
        <v>0</v>
      </c>
      <c r="V192" s="24">
        <f t="shared" si="64"/>
        <v>0</v>
      </c>
      <c r="W192" s="24">
        <f t="shared" si="64"/>
        <v>0</v>
      </c>
      <c r="X192" s="24">
        <f t="shared" si="64"/>
        <v>0</v>
      </c>
      <c r="Y192" s="24">
        <f t="shared" si="64"/>
        <v>0</v>
      </c>
      <c r="Z192" s="24">
        <f t="shared" si="64"/>
        <v>0</v>
      </c>
      <c r="AA192" s="25"/>
      <c r="AB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C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D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E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F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G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H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I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J192" s="26">
        <f>MROUND(VLOOKUP('Factores e Hitos'!$B$7,Precio_Base,HLOOKUP($B192,Inmueble,2,FALSE),FALSE)*(1+$M192)*(1+$N192)*(1+$O192)*(1+$P192)*(1+$Q192),VLOOKUP('Factores e Hitos'!$B$85,Redondear_Multiplo,HLOOKUP($B192,Inmueble,2,FALSE),FALSE))</f>
        <v>49080</v>
      </c>
      <c r="AK192" s="25"/>
      <c r="AL192" s="16" t="str">
        <f t="shared" si="70"/>
        <v>Disponible</v>
      </c>
      <c r="AM192" s="519"/>
      <c r="AN192" s="518"/>
      <c r="AO192" s="25"/>
      <c r="AP192" s="26">
        <f ca="1">+IF($AM192=0,OFFSET($AA192,0,ROUNDUP(COUNTIFS($B$138:$B192,$B192,$F$138:$F192,$F192,$AM$138:$AM192,"")/VLOOKUP('Factores e Hitos'!$B$89,Unidades_por_Hito,HLOOKUP($B192,Inmueble,2,FALSE),FALSE),0)),$AN192)</f>
        <v>49080</v>
      </c>
      <c r="AQ192" s="26">
        <f t="shared" ca="1" si="63"/>
        <v>4090</v>
      </c>
      <c r="AR192" s="25"/>
      <c r="AS192" s="26">
        <f>+AB192/($J192+$K192*VLOOKUP('Factores e Hitos'!$B$87,Area_no_techada,HLOOKUP($B192,Inmueble,2,FALSE),FALSE))</f>
        <v>4090</v>
      </c>
      <c r="AT192" s="26">
        <f>+AC192/($J192+$K192*VLOOKUP('Factores e Hitos'!$B$87,Area_no_techada,HLOOKUP($B192,Inmueble,2,FALSE),FALSE))</f>
        <v>4090</v>
      </c>
      <c r="AU192" s="26">
        <f>+AD192/($J192+$K192*VLOOKUP('Factores e Hitos'!$B$87,Area_no_techada,HLOOKUP($B192,Inmueble,2,FALSE),FALSE))</f>
        <v>4090</v>
      </c>
      <c r="AV192" s="26">
        <f>+AE192/($J192+$K192*VLOOKUP('Factores e Hitos'!$B$87,Area_no_techada,HLOOKUP($B192,Inmueble,2,FALSE),FALSE))</f>
        <v>4090</v>
      </c>
      <c r="AW192" s="26">
        <f>+AF192/($J192+$K192*VLOOKUP('Factores e Hitos'!$B$87,Area_no_techada,HLOOKUP($B192,Inmueble,2,FALSE),FALSE))</f>
        <v>4090</v>
      </c>
      <c r="AX192" s="26">
        <f>+AG192/($J192+$K192*VLOOKUP('Factores e Hitos'!$B$87,Area_no_techada,HLOOKUP($B192,Inmueble,2,FALSE),FALSE))</f>
        <v>4090</v>
      </c>
      <c r="AY192" s="26">
        <f>+AH192/($J192+$K192*VLOOKUP('Factores e Hitos'!$B$87,Area_no_techada,HLOOKUP($B192,Inmueble,2,FALSE),FALSE))</f>
        <v>4090</v>
      </c>
      <c r="AZ192" s="26">
        <f>+AI192/($J192+$K192*VLOOKUP('Factores e Hitos'!$B$87,Area_no_techada,HLOOKUP($B192,Inmueble,2,FALSE),FALSE))</f>
        <v>4090</v>
      </c>
      <c r="BA192" s="26">
        <f>+AJ192/($J192+$K192*VLOOKUP('Factores e Hitos'!$B$87,Area_no_techada,HLOOKUP($B192,Inmueble,2,FALSE),FALSE))</f>
        <v>4090</v>
      </c>
      <c r="BB192" s="20" t="str">
        <f>_xlfn.XLOOKUP(C192,Hoja7!A:A,Hoja7!G:G,"N/H",0)</f>
        <v>Disponible</v>
      </c>
      <c r="BC192" s="17" t="b">
        <f t="shared" si="52"/>
        <v>1</v>
      </c>
    </row>
    <row r="193" spans="1:55">
      <c r="A193" s="18" t="s">
        <v>163</v>
      </c>
      <c r="B193" s="29" t="s">
        <v>5</v>
      </c>
      <c r="C193" s="21" t="s">
        <v>350</v>
      </c>
      <c r="D193" s="21">
        <v>56</v>
      </c>
      <c r="E193" s="21" t="s">
        <v>22</v>
      </c>
      <c r="F193" s="21" t="s">
        <v>22</v>
      </c>
      <c r="G193" s="21" t="s">
        <v>22</v>
      </c>
      <c r="H193" s="21" t="s">
        <v>22</v>
      </c>
      <c r="I193" s="21" t="s">
        <v>55</v>
      </c>
      <c r="J193" s="511">
        <v>12</v>
      </c>
      <c r="K193" s="23">
        <v>0</v>
      </c>
      <c r="M193" s="24">
        <f t="shared" si="65"/>
        <v>0</v>
      </c>
      <c r="N193" s="24">
        <f t="shared" si="66"/>
        <v>0</v>
      </c>
      <c r="O193" s="24">
        <f t="shared" si="67"/>
        <v>0</v>
      </c>
      <c r="P193" s="24">
        <f t="shared" si="68"/>
        <v>0</v>
      </c>
      <c r="Q193" s="24">
        <f t="shared" si="69"/>
        <v>-0.03</v>
      </c>
      <c r="R193" s="25"/>
      <c r="S193" s="24">
        <f t="shared" si="64"/>
        <v>0</v>
      </c>
      <c r="T193" s="24">
        <f t="shared" si="64"/>
        <v>0</v>
      </c>
      <c r="U193" s="24">
        <f t="shared" si="64"/>
        <v>0</v>
      </c>
      <c r="V193" s="24">
        <f t="shared" si="64"/>
        <v>0</v>
      </c>
      <c r="W193" s="24">
        <f t="shared" si="64"/>
        <v>0</v>
      </c>
      <c r="X193" s="24">
        <f t="shared" si="64"/>
        <v>0</v>
      </c>
      <c r="Y193" s="24">
        <f t="shared" si="64"/>
        <v>0</v>
      </c>
      <c r="Z193" s="24">
        <f t="shared" si="64"/>
        <v>0</v>
      </c>
      <c r="AA193" s="25"/>
      <c r="AB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C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D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E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F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G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H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I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J193" s="26">
        <f>MROUND(VLOOKUP('Factores e Hitos'!$B$7,Precio_Base,HLOOKUP($B193,Inmueble,2,FALSE),FALSE)*(1+$M193)*(1+$N193)*(1+$O193)*(1+$P193)*(1+$Q193),VLOOKUP('Factores e Hitos'!$B$85,Redondear_Multiplo,HLOOKUP($B193,Inmueble,2,FALSE),FALSE))</f>
        <v>49080</v>
      </c>
      <c r="AK193" s="25"/>
      <c r="AL193" s="16" t="str">
        <f t="shared" si="70"/>
        <v>Disponible</v>
      </c>
      <c r="AM193" s="519"/>
      <c r="AN193" s="518"/>
      <c r="AO193" s="25"/>
      <c r="AP193" s="26">
        <f ca="1">+IF($AM193=0,OFFSET($AA193,0,ROUNDUP(COUNTIFS($B$138:$B193,$B193,$F$138:$F193,$F193,$AM$138:$AM193,"")/VLOOKUP('Factores e Hitos'!$B$89,Unidades_por_Hito,HLOOKUP($B193,Inmueble,2,FALSE),FALSE),0)),$AN193)</f>
        <v>49080</v>
      </c>
      <c r="AQ193" s="26">
        <f t="shared" ca="1" si="63"/>
        <v>4090</v>
      </c>
      <c r="AR193" s="25"/>
      <c r="AS193" s="26">
        <f>+AB193/($J193+$K193*VLOOKUP('Factores e Hitos'!$B$87,Area_no_techada,HLOOKUP($B193,Inmueble,2,FALSE),FALSE))</f>
        <v>4090</v>
      </c>
      <c r="AT193" s="26">
        <f>+AC193/($J193+$K193*VLOOKUP('Factores e Hitos'!$B$87,Area_no_techada,HLOOKUP($B193,Inmueble,2,FALSE),FALSE))</f>
        <v>4090</v>
      </c>
      <c r="AU193" s="26">
        <f>+AD193/($J193+$K193*VLOOKUP('Factores e Hitos'!$B$87,Area_no_techada,HLOOKUP($B193,Inmueble,2,FALSE),FALSE))</f>
        <v>4090</v>
      </c>
      <c r="AV193" s="26">
        <f>+AE193/($J193+$K193*VLOOKUP('Factores e Hitos'!$B$87,Area_no_techada,HLOOKUP($B193,Inmueble,2,FALSE),FALSE))</f>
        <v>4090</v>
      </c>
      <c r="AW193" s="26">
        <f>+AF193/($J193+$K193*VLOOKUP('Factores e Hitos'!$B$87,Area_no_techada,HLOOKUP($B193,Inmueble,2,FALSE),FALSE))</f>
        <v>4090</v>
      </c>
      <c r="AX193" s="26">
        <f>+AG193/($J193+$K193*VLOOKUP('Factores e Hitos'!$B$87,Area_no_techada,HLOOKUP($B193,Inmueble,2,FALSE),FALSE))</f>
        <v>4090</v>
      </c>
      <c r="AY193" s="26">
        <f>+AH193/($J193+$K193*VLOOKUP('Factores e Hitos'!$B$87,Area_no_techada,HLOOKUP($B193,Inmueble,2,FALSE),FALSE))</f>
        <v>4090</v>
      </c>
      <c r="AZ193" s="26">
        <f>+AI193/($J193+$K193*VLOOKUP('Factores e Hitos'!$B$87,Area_no_techada,HLOOKUP($B193,Inmueble,2,FALSE),FALSE))</f>
        <v>4090</v>
      </c>
      <c r="BA193" s="26">
        <f>+AJ193/($J193+$K193*VLOOKUP('Factores e Hitos'!$B$87,Area_no_techada,HLOOKUP($B193,Inmueble,2,FALSE),FALSE))</f>
        <v>4090</v>
      </c>
      <c r="BB193" s="20" t="str">
        <f>_xlfn.XLOOKUP(C193,Hoja7!A:A,Hoja7!G:G,"N/H",0)</f>
        <v>Disponible</v>
      </c>
      <c r="BC193" s="17" t="b">
        <f t="shared" si="52"/>
        <v>1</v>
      </c>
    </row>
    <row r="194" spans="1:55">
      <c r="A194" s="18" t="s">
        <v>163</v>
      </c>
      <c r="B194" s="29" t="s">
        <v>5</v>
      </c>
      <c r="C194" s="21" t="s">
        <v>348</v>
      </c>
      <c r="D194" s="21">
        <v>57</v>
      </c>
      <c r="E194" s="21" t="s">
        <v>22</v>
      </c>
      <c r="F194" s="21" t="s">
        <v>22</v>
      </c>
      <c r="G194" s="21" t="s">
        <v>22</v>
      </c>
      <c r="H194" s="21" t="s">
        <v>22</v>
      </c>
      <c r="I194" s="21" t="s">
        <v>55</v>
      </c>
      <c r="J194" s="511">
        <v>12</v>
      </c>
      <c r="K194" s="23">
        <v>0</v>
      </c>
      <c r="M194" s="24">
        <f t="shared" si="65"/>
        <v>0</v>
      </c>
      <c r="N194" s="24">
        <f t="shared" si="66"/>
        <v>0</v>
      </c>
      <c r="O194" s="24">
        <f t="shared" si="67"/>
        <v>0</v>
      </c>
      <c r="P194" s="24">
        <f t="shared" si="68"/>
        <v>0</v>
      </c>
      <c r="Q194" s="24">
        <f t="shared" si="69"/>
        <v>-0.03</v>
      </c>
      <c r="R194" s="25"/>
      <c r="S194" s="24">
        <f t="shared" ref="S194:Z196" si="71">+VLOOKUP(S$5,Hitos,HLOOKUP($B194,Inmueble,2,FALSE),FALSE)</f>
        <v>0</v>
      </c>
      <c r="T194" s="24">
        <f t="shared" si="71"/>
        <v>0</v>
      </c>
      <c r="U194" s="24">
        <f t="shared" si="71"/>
        <v>0</v>
      </c>
      <c r="V194" s="24">
        <f t="shared" si="71"/>
        <v>0</v>
      </c>
      <c r="W194" s="24">
        <f t="shared" si="71"/>
        <v>0</v>
      </c>
      <c r="X194" s="24">
        <f t="shared" si="71"/>
        <v>0</v>
      </c>
      <c r="Y194" s="24">
        <f t="shared" si="71"/>
        <v>0</v>
      </c>
      <c r="Z194" s="24">
        <f t="shared" si="71"/>
        <v>0</v>
      </c>
      <c r="AA194" s="25"/>
      <c r="AB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C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D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E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F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G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H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I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J194" s="26">
        <f>MROUND(VLOOKUP('Factores e Hitos'!$B$7,Precio_Base,HLOOKUP($B194,Inmueble,2,FALSE),FALSE)*(1+$M194)*(1+$N194)*(1+$O194)*(1+$P194)*(1+$Q194),VLOOKUP('Factores e Hitos'!$B$85,Redondear_Multiplo,HLOOKUP($B194,Inmueble,2,FALSE),FALSE))</f>
        <v>49080</v>
      </c>
      <c r="AK194" s="25"/>
      <c r="AL194" s="16" t="str">
        <f t="shared" si="70"/>
        <v>Disponible</v>
      </c>
      <c r="AM194" s="519"/>
      <c r="AN194" s="518"/>
      <c r="AO194" s="25"/>
      <c r="AP194" s="26">
        <f ca="1">+IF($AM194=0,OFFSET($AA194,0,ROUNDUP(COUNTIFS($B$138:$B194,$B194,$F$138:$F194,$F194,$AM$138:$AM194,"")/VLOOKUP('Factores e Hitos'!$B$89,Unidades_por_Hito,HLOOKUP($B194,Inmueble,2,FALSE),FALSE),0)),$AN194)</f>
        <v>49080</v>
      </c>
      <c r="AQ194" s="26">
        <f t="shared" ca="1" si="63"/>
        <v>4090</v>
      </c>
      <c r="AR194" s="25"/>
      <c r="AS194" s="26">
        <f>+AB194/($J194+$K194*VLOOKUP('Factores e Hitos'!$B$87,Area_no_techada,HLOOKUP($B194,Inmueble,2,FALSE),FALSE))</f>
        <v>4090</v>
      </c>
      <c r="AT194" s="26">
        <f>+AC194/($J194+$K194*VLOOKUP('Factores e Hitos'!$B$87,Area_no_techada,HLOOKUP($B194,Inmueble,2,FALSE),FALSE))</f>
        <v>4090</v>
      </c>
      <c r="AU194" s="26">
        <f>+AD194/($J194+$K194*VLOOKUP('Factores e Hitos'!$B$87,Area_no_techada,HLOOKUP($B194,Inmueble,2,FALSE),FALSE))</f>
        <v>4090</v>
      </c>
      <c r="AV194" s="26">
        <f>+AE194/($J194+$K194*VLOOKUP('Factores e Hitos'!$B$87,Area_no_techada,HLOOKUP($B194,Inmueble,2,FALSE),FALSE))</f>
        <v>4090</v>
      </c>
      <c r="AW194" s="26">
        <f>+AF194/($J194+$K194*VLOOKUP('Factores e Hitos'!$B$87,Area_no_techada,HLOOKUP($B194,Inmueble,2,FALSE),FALSE))</f>
        <v>4090</v>
      </c>
      <c r="AX194" s="26">
        <f>+AG194/($J194+$K194*VLOOKUP('Factores e Hitos'!$B$87,Area_no_techada,HLOOKUP($B194,Inmueble,2,FALSE),FALSE))</f>
        <v>4090</v>
      </c>
      <c r="AY194" s="26">
        <f>+AH194/($J194+$K194*VLOOKUP('Factores e Hitos'!$B$87,Area_no_techada,HLOOKUP($B194,Inmueble,2,FALSE),FALSE))</f>
        <v>4090</v>
      </c>
      <c r="AZ194" s="26">
        <f>+AI194/($J194+$K194*VLOOKUP('Factores e Hitos'!$B$87,Area_no_techada,HLOOKUP($B194,Inmueble,2,FALSE),FALSE))</f>
        <v>4090</v>
      </c>
      <c r="BA194" s="26">
        <f>+AJ194/($J194+$K194*VLOOKUP('Factores e Hitos'!$B$87,Area_no_techada,HLOOKUP($B194,Inmueble,2,FALSE),FALSE))</f>
        <v>4090</v>
      </c>
      <c r="BB194" s="20" t="str">
        <f>_xlfn.XLOOKUP(C194,Hoja7!A:A,Hoja7!G:G,"N/H",0)</f>
        <v>Disponible</v>
      </c>
      <c r="BC194" s="17" t="b">
        <f t="shared" si="52"/>
        <v>1</v>
      </c>
    </row>
    <row r="195" spans="1:55">
      <c r="A195" s="18" t="s">
        <v>163</v>
      </c>
      <c r="B195" s="29" t="s">
        <v>5</v>
      </c>
      <c r="C195" s="21" t="s">
        <v>346</v>
      </c>
      <c r="D195" s="21">
        <v>58</v>
      </c>
      <c r="E195" s="21" t="s">
        <v>22</v>
      </c>
      <c r="F195" s="21" t="s">
        <v>22</v>
      </c>
      <c r="G195" s="21" t="s">
        <v>22</v>
      </c>
      <c r="H195" s="21" t="s">
        <v>22</v>
      </c>
      <c r="I195" s="21" t="s">
        <v>55</v>
      </c>
      <c r="J195" s="511">
        <v>12</v>
      </c>
      <c r="K195" s="23">
        <v>0</v>
      </c>
      <c r="M195" s="24">
        <f t="shared" si="65"/>
        <v>0</v>
      </c>
      <c r="N195" s="24">
        <f t="shared" si="66"/>
        <v>0</v>
      </c>
      <c r="O195" s="24">
        <f t="shared" si="67"/>
        <v>0</v>
      </c>
      <c r="P195" s="24">
        <f t="shared" si="68"/>
        <v>0</v>
      </c>
      <c r="Q195" s="24">
        <f t="shared" si="69"/>
        <v>-0.03</v>
      </c>
      <c r="R195" s="25"/>
      <c r="S195" s="24">
        <f t="shared" si="71"/>
        <v>0</v>
      </c>
      <c r="T195" s="24">
        <f t="shared" si="71"/>
        <v>0</v>
      </c>
      <c r="U195" s="24">
        <f t="shared" si="71"/>
        <v>0</v>
      </c>
      <c r="V195" s="24">
        <f t="shared" si="71"/>
        <v>0</v>
      </c>
      <c r="W195" s="24">
        <f t="shared" si="71"/>
        <v>0</v>
      </c>
      <c r="X195" s="24">
        <f t="shared" si="71"/>
        <v>0</v>
      </c>
      <c r="Y195" s="24">
        <f t="shared" si="71"/>
        <v>0</v>
      </c>
      <c r="Z195" s="24">
        <f t="shared" si="71"/>
        <v>0</v>
      </c>
      <c r="AA195" s="25"/>
      <c r="AB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C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D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E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F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G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H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I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J195" s="26">
        <f>MROUND(VLOOKUP('Factores e Hitos'!$B$7,Precio_Base,HLOOKUP($B195,Inmueble,2,FALSE),FALSE)*(1+$M195)*(1+$N195)*(1+$O195)*(1+$P195)*(1+$Q195),VLOOKUP('Factores e Hitos'!$B$85,Redondear_Multiplo,HLOOKUP($B195,Inmueble,2,FALSE),FALSE))</f>
        <v>49080</v>
      </c>
      <c r="AK195" s="25"/>
      <c r="AL195" s="16" t="str">
        <f t="shared" si="70"/>
        <v>Disponible</v>
      </c>
      <c r="AM195" s="519"/>
      <c r="AN195" s="518"/>
      <c r="AO195" s="25"/>
      <c r="AP195" s="26">
        <f ca="1">+IF($AM195=0,OFFSET($AA195,0,ROUNDUP(COUNTIFS($B$138:$B195,$B195,$F$138:$F195,$F195,$AM$138:$AM195,"")/VLOOKUP('Factores e Hitos'!$B$89,Unidades_por_Hito,HLOOKUP($B195,Inmueble,2,FALSE),FALSE),0)),$AN195)</f>
        <v>49080</v>
      </c>
      <c r="AQ195" s="26">
        <f t="shared" ca="1" si="63"/>
        <v>4090</v>
      </c>
      <c r="AR195" s="25"/>
      <c r="AS195" s="26">
        <f>+AB195/($J195+$K195*VLOOKUP('Factores e Hitos'!$B$87,Area_no_techada,HLOOKUP($B195,Inmueble,2,FALSE),FALSE))</f>
        <v>4090</v>
      </c>
      <c r="AT195" s="26">
        <f>+AC195/($J195+$K195*VLOOKUP('Factores e Hitos'!$B$87,Area_no_techada,HLOOKUP($B195,Inmueble,2,FALSE),FALSE))</f>
        <v>4090</v>
      </c>
      <c r="AU195" s="26">
        <f>+AD195/($J195+$K195*VLOOKUP('Factores e Hitos'!$B$87,Area_no_techada,HLOOKUP($B195,Inmueble,2,FALSE),FALSE))</f>
        <v>4090</v>
      </c>
      <c r="AV195" s="26">
        <f>+AE195/($J195+$K195*VLOOKUP('Factores e Hitos'!$B$87,Area_no_techada,HLOOKUP($B195,Inmueble,2,FALSE),FALSE))</f>
        <v>4090</v>
      </c>
      <c r="AW195" s="26">
        <f>+AF195/($J195+$K195*VLOOKUP('Factores e Hitos'!$B$87,Area_no_techada,HLOOKUP($B195,Inmueble,2,FALSE),FALSE))</f>
        <v>4090</v>
      </c>
      <c r="AX195" s="26">
        <f>+AG195/($J195+$K195*VLOOKUP('Factores e Hitos'!$B$87,Area_no_techada,HLOOKUP($B195,Inmueble,2,FALSE),FALSE))</f>
        <v>4090</v>
      </c>
      <c r="AY195" s="26">
        <f>+AH195/($J195+$K195*VLOOKUP('Factores e Hitos'!$B$87,Area_no_techada,HLOOKUP($B195,Inmueble,2,FALSE),FALSE))</f>
        <v>4090</v>
      </c>
      <c r="AZ195" s="26">
        <f>+AI195/($J195+$K195*VLOOKUP('Factores e Hitos'!$B$87,Area_no_techada,HLOOKUP($B195,Inmueble,2,FALSE),FALSE))</f>
        <v>4090</v>
      </c>
      <c r="BA195" s="26">
        <f>+AJ195/($J195+$K195*VLOOKUP('Factores e Hitos'!$B$87,Area_no_techada,HLOOKUP($B195,Inmueble,2,FALSE),FALSE))</f>
        <v>4090</v>
      </c>
      <c r="BB195" s="20" t="str">
        <f>_xlfn.XLOOKUP(C195,Hoja7!A:A,Hoja7!G:G,"N/H",0)</f>
        <v>Disponible</v>
      </c>
      <c r="BC195" s="17" t="b">
        <f t="shared" si="52"/>
        <v>1</v>
      </c>
    </row>
    <row r="196" spans="1:55">
      <c r="A196" s="18" t="s">
        <v>162</v>
      </c>
      <c r="B196" s="29" t="s">
        <v>5</v>
      </c>
      <c r="C196" s="21" t="s">
        <v>341</v>
      </c>
      <c r="D196" s="21">
        <v>59</v>
      </c>
      <c r="E196" s="21" t="s">
        <v>22</v>
      </c>
      <c r="F196" s="21" t="s">
        <v>22</v>
      </c>
      <c r="G196" s="21" t="s">
        <v>22</v>
      </c>
      <c r="H196" s="21" t="s">
        <v>22</v>
      </c>
      <c r="I196" s="21" t="s">
        <v>55</v>
      </c>
      <c r="J196" s="511">
        <v>13.5</v>
      </c>
      <c r="K196" s="23">
        <v>0</v>
      </c>
      <c r="M196" s="24">
        <f t="shared" si="65"/>
        <v>0</v>
      </c>
      <c r="N196" s="24">
        <f t="shared" si="66"/>
        <v>0</v>
      </c>
      <c r="O196" s="24">
        <f t="shared" si="67"/>
        <v>0</v>
      </c>
      <c r="P196" s="24">
        <f t="shared" si="68"/>
        <v>0</v>
      </c>
      <c r="Q196" s="24">
        <f t="shared" si="69"/>
        <v>-0.03</v>
      </c>
      <c r="R196" s="25"/>
      <c r="S196" s="24">
        <f t="shared" si="71"/>
        <v>0</v>
      </c>
      <c r="T196" s="24">
        <f t="shared" si="71"/>
        <v>0</v>
      </c>
      <c r="U196" s="24">
        <f t="shared" si="71"/>
        <v>0</v>
      </c>
      <c r="V196" s="24">
        <f t="shared" si="71"/>
        <v>0</v>
      </c>
      <c r="W196" s="24">
        <f t="shared" si="71"/>
        <v>0</v>
      </c>
      <c r="X196" s="24">
        <f t="shared" si="71"/>
        <v>0</v>
      </c>
      <c r="Y196" s="24">
        <f t="shared" si="71"/>
        <v>0</v>
      </c>
      <c r="Z196" s="24">
        <f t="shared" si="71"/>
        <v>0</v>
      </c>
      <c r="AA196" s="25"/>
      <c r="AB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C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D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E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F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G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H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I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J196" s="26">
        <f>MROUND(VLOOKUP('Factores e Hitos'!$B$7,Precio_Base,HLOOKUP($B196,Inmueble,2,FALSE),FALSE)*(1+$M196)*(1+$N196)*(1+$O196)*(1+$P196)*(1+$Q196),VLOOKUP('Factores e Hitos'!$B$85,Redondear_Multiplo,HLOOKUP($B196,Inmueble,2,FALSE),FALSE))</f>
        <v>49080</v>
      </c>
      <c r="AK196" s="25"/>
      <c r="AL196" s="16" t="str">
        <f t="shared" si="70"/>
        <v>Disponible</v>
      </c>
      <c r="AM196" s="519"/>
      <c r="AN196" s="518"/>
      <c r="AO196" s="25"/>
      <c r="AP196" s="26">
        <f ca="1">+IF($AM196=0,OFFSET($AA196,0,ROUNDUP(COUNTIFS($B$138:$B196,$B196,$F$138:$F196,$F196,$AM$138:$AM196,"")/VLOOKUP('Factores e Hitos'!$B$89,Unidades_por_Hito,HLOOKUP($B196,Inmueble,2,FALSE),FALSE),0)),$AN196)</f>
        <v>49080</v>
      </c>
      <c r="AQ196" s="26">
        <f t="shared" ca="1" si="63"/>
        <v>3635.5555555555557</v>
      </c>
      <c r="AR196" s="25"/>
      <c r="AS196" s="26">
        <f>+AB196/($J196+$K196*VLOOKUP('Factores e Hitos'!$B$87,Area_no_techada,HLOOKUP($B196,Inmueble,2,FALSE),FALSE))</f>
        <v>3635.5555555555557</v>
      </c>
      <c r="AT196" s="26">
        <f>+AC196/($J196+$K196*VLOOKUP('Factores e Hitos'!$B$87,Area_no_techada,HLOOKUP($B196,Inmueble,2,FALSE),FALSE))</f>
        <v>3635.5555555555557</v>
      </c>
      <c r="AU196" s="26">
        <f>+AD196/($J196+$K196*VLOOKUP('Factores e Hitos'!$B$87,Area_no_techada,HLOOKUP($B196,Inmueble,2,FALSE),FALSE))</f>
        <v>3635.5555555555557</v>
      </c>
      <c r="AV196" s="26">
        <f>+AE196/($J196+$K196*VLOOKUP('Factores e Hitos'!$B$87,Area_no_techada,HLOOKUP($B196,Inmueble,2,FALSE),FALSE))</f>
        <v>3635.5555555555557</v>
      </c>
      <c r="AW196" s="26">
        <f>+AF196/($J196+$K196*VLOOKUP('Factores e Hitos'!$B$87,Area_no_techada,HLOOKUP($B196,Inmueble,2,FALSE),FALSE))</f>
        <v>3635.5555555555557</v>
      </c>
      <c r="AX196" s="26">
        <f>+AG196/($J196+$K196*VLOOKUP('Factores e Hitos'!$B$87,Area_no_techada,HLOOKUP($B196,Inmueble,2,FALSE),FALSE))</f>
        <v>3635.5555555555557</v>
      </c>
      <c r="AY196" s="26">
        <f>+AH196/($J196+$K196*VLOOKUP('Factores e Hitos'!$B$87,Area_no_techada,HLOOKUP($B196,Inmueble,2,FALSE),FALSE))</f>
        <v>3635.5555555555557</v>
      </c>
      <c r="AZ196" s="26">
        <f>+AI196/($J196+$K196*VLOOKUP('Factores e Hitos'!$B$87,Area_no_techada,HLOOKUP($B196,Inmueble,2,FALSE),FALSE))</f>
        <v>3635.5555555555557</v>
      </c>
      <c r="BA196" s="26">
        <f>+AJ196/($J196+$K196*VLOOKUP('Factores e Hitos'!$B$87,Area_no_techada,HLOOKUP($B196,Inmueble,2,FALSE),FALSE))</f>
        <v>3635.5555555555557</v>
      </c>
      <c r="BB196" s="20" t="str">
        <f>_xlfn.XLOOKUP(C196,Hoja7!A:A,Hoja7!G:G,"N/H",0)</f>
        <v>Disponible</v>
      </c>
      <c r="BC196" s="17" t="b">
        <f>BB196=AL196</f>
        <v>1</v>
      </c>
    </row>
    <row r="198" spans="1:55">
      <c r="A198" s="18" t="s">
        <v>164</v>
      </c>
      <c r="B198" s="21" t="s">
        <v>7</v>
      </c>
      <c r="C198" s="21" t="s">
        <v>331</v>
      </c>
      <c r="D198" s="42" t="s">
        <v>165</v>
      </c>
      <c r="E198" s="21" t="s">
        <v>22</v>
      </c>
      <c r="F198" s="21" t="s">
        <v>22</v>
      </c>
      <c r="G198" s="21" t="s">
        <v>22</v>
      </c>
      <c r="H198" s="21" t="s">
        <v>22</v>
      </c>
      <c r="I198" s="21" t="s">
        <v>55</v>
      </c>
      <c r="J198" s="511">
        <v>5.13</v>
      </c>
      <c r="K198" s="23">
        <v>0</v>
      </c>
      <c r="M198" s="24">
        <f t="shared" ref="M198" si="72">+VLOOKUP(E198,Dorm.,HLOOKUP($B198,Inmueble,2,FALSE),FALSE)</f>
        <v>0</v>
      </c>
      <c r="N198" s="24">
        <f t="shared" ref="N198" si="73">+VLOOKUP(F198,Modelo,HLOOKUP($B198,Inmueble,2,FALSE),FALSE)</f>
        <v>0</v>
      </c>
      <c r="O198" s="24">
        <f t="shared" ref="O198" si="74">+VLOOKUP(G198,Tipo,HLOOKUP($B198,Inmueble,2,FALSE),FALSE)</f>
        <v>0</v>
      </c>
      <c r="P198" s="24">
        <f t="shared" ref="P198" si="75">+VLOOKUP(H198,Vista,HLOOKUP($B198,Inmueble,2,FALSE),FALSE)</f>
        <v>0</v>
      </c>
      <c r="Q198" s="24">
        <f t="shared" ref="Q198" si="76">+VLOOKUP(I198,Piso,HLOOKUP($B198,Inmueble,2,FALSE),FALSE)</f>
        <v>0</v>
      </c>
      <c r="R198" s="25"/>
      <c r="S198" s="24">
        <f t="shared" ref="S198:Z200" si="77">+VLOOKUP(S$5,Hitos,HLOOKUP($B198,Inmueble,2,FALSE),FALSE)</f>
        <v>0</v>
      </c>
      <c r="T198" s="24">
        <f t="shared" si="77"/>
        <v>0</v>
      </c>
      <c r="U198" s="24">
        <f t="shared" si="77"/>
        <v>0</v>
      </c>
      <c r="V198" s="24">
        <f t="shared" si="77"/>
        <v>0</v>
      </c>
      <c r="W198" s="24">
        <f t="shared" si="77"/>
        <v>0</v>
      </c>
      <c r="X198" s="24">
        <f t="shared" si="77"/>
        <v>0</v>
      </c>
      <c r="Y198" s="24">
        <f t="shared" si="77"/>
        <v>0</v>
      </c>
      <c r="Z198" s="24">
        <f t="shared" si="77"/>
        <v>0</v>
      </c>
      <c r="AA198" s="25"/>
      <c r="AB198" s="26">
        <f>MROUND(VLOOKUP('Factores e Hitos'!$B$7,Precio_Base,HLOOKUP($B198,Inmueble,2,FALSE),FALSE)*(1+$M198)*(1+$N198)*(1+$O198)*(1+$P198)*(1+$Q198)*($J198+$K198*VLOOKUP('Factores e Hitos'!$B$87,Area_no_techada,HLOOKUP($B198,Inmueble,2,FALSE),FALSE)),VLOOKUP('Factores e Hitos'!$B$85,Redondear_Multiplo,HLOOKUP($B198,Inmueble,2,FALSE),FALSE))</f>
        <v>10260</v>
      </c>
      <c r="AC198" s="26">
        <f>MROUND(VLOOKUP('Factores e Hitos'!$B$7,Precio_Base,HLOOKUP($B198,Inmueble,2,FALSE),FALSE)*(1+$M198)*(1+$N198)*(1+$O198)*(1+$P198)*(1+$Q198)*($J198+$K198*VLOOKUP('Factores e Hitos'!$B$87,Area_no_techada,HLOOKUP($B198,Inmueble,2,FALSE),FALSE))*(1+$S198),VLOOKUP('Factores e Hitos'!$B$85,Redondear_Multiplo,HLOOKUP($B198,Inmueble,2,FALSE),FALSE))</f>
        <v>10260</v>
      </c>
      <c r="AD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Hitos'!$B$87,Area_no_techada,HLOOKUP($B198,Inmueble,2,FALSE),FALSE))*(1+$S198)*(1+$T198),VLOOKUP('Factores e Hitos'!$B$85,Redondear_Multiplo,HLOOKUP($B198,Inmueble,2,FALSE),FALSE))</f>
        <v>10260</v>
      </c>
      <c r="AE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Hitos'!$B$87,Area_no_techada,HLOOKUP($B198,Inmueble,2,FALSE),FALSE))*(1+$S198)*(1+$T198)*(1+$U198),VLOOKUP('Factores e Hitos'!$B$85,Redondear_Multiplo,HLOOKUP($B198,Inmueble,2,FALSE),FALSE))</f>
        <v>10260</v>
      </c>
      <c r="AF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Hitos'!$B$87,Area_no_techada,HLOOKUP($B198,Inmueble,2,FALSE),FALSE))*(1+$S198)*(1+$T198)*(1+$U198)*(1+$V198),VLOOKUP('Factores e Hitos'!$B$85,Redondear_Multiplo,HLOOKUP($B198,Inmueble,2,FALSE),FALSE))</f>
        <v>10260</v>
      </c>
      <c r="AG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Hitos'!$B$87,Area_no_techada,HLOOKUP($B198,Inmueble,2,FALSE),FALSE))*(1+$S198)*(1+$T198)*(1+$U198)*(1+$V198)*(1+$W198),VLOOKUP('Factores e Hitos'!$B$85,Redondear_Multiplo,HLOOKUP($B198,Inmueble,2,FALSE),FALSE))</f>
        <v>10260</v>
      </c>
      <c r="AH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Hitos'!$B$87,Area_no_techada,HLOOKUP($B198,Inmueble,2,FALSE),FALSE))*(1+$S198)*(1+$T198)*(1+$U198)*(1+$V198)*(1+$W198)*(1+$X198),VLOOKUP('Factores e Hitos'!$B$85,Redondear_Multiplo,HLOOKUP($B198,Inmueble,2,FALSE),FALSE))</f>
        <v>10260</v>
      </c>
      <c r="AI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Hitos'!$B$87,Area_no_techada,HLOOKUP($B198,Inmueble,2,FALSE),FALSE))*(1+$S198)*(1+$T198)*(1+$U198)*(1+$V198)*(1+$W198)*(1+$X198)*(1+$Y198),VLOOKUP('Factores e Hitos'!$B$85,Redondear_Multiplo,HLOOKUP($B198,Inmueble,2,FALSE),FALSE))</f>
        <v>10260</v>
      </c>
      <c r="AJ198" s="26">
        <f>MROUND(VLOOKUP('Factores e Hitos'!$B$7,Precio_Base,HLOOKUP($B198,Inmueble,2,FALSE),FALSE)*(1+$M198)*(1+$N198)*(1+$O198)*(1+$P198)*(1+$Q198)*($J198+$K198*VLOOKUP('Factores e Hitos'!$B$87,Area_no_techada,HLOOKUP($B198,Inmueble,2,FALSE),FALSE))*(1+$S198)*(1+$T198)*(1+$U198)*(1+$V198)*(1+$W198)*(1+$X198)*(1+$Y198)*(1+$Z198),VLOOKUP('Factores e Hitos'!$B$85,Redondear_Multiplo,HLOOKUP($B198,Inmueble,2,FALSE),FALSE))</f>
        <v>10260</v>
      </c>
      <c r="AK198" s="25"/>
      <c r="AL198" s="557" t="str">
        <f t="shared" si="70"/>
        <v>Vendido</v>
      </c>
      <c r="AM198" s="560" t="s">
        <v>614</v>
      </c>
      <c r="AN198" s="561">
        <v>10260</v>
      </c>
      <c r="AO198" s="25"/>
      <c r="AP198" s="26">
        <f ca="1">+IF($AM198=0,OFFSET($AA198,0,ROUNDUP(COUNTIFS($B$197:$B198,$B198,$F$197:$F198,$F198,$AM$197:$AM198,"")/VLOOKUP('Factores e Hitos'!$B$89,Unidades_por_Hito,HLOOKUP($B198,Inmueble,2,FALSE),FALSE),0)),$AN198)</f>
        <v>10260</v>
      </c>
      <c r="AQ198" s="26">
        <f ca="1">+AP198/(J198+(K198/3))</f>
        <v>2000</v>
      </c>
      <c r="AR198" s="25"/>
      <c r="AS198" s="26">
        <f>+AB198/($J198+$K198*VLOOKUP('Factores e Hitos'!$B$87,Area_no_techada,HLOOKUP($B198,Inmueble,2,FALSE),FALSE))</f>
        <v>2000</v>
      </c>
      <c r="AT198" s="26">
        <f>+AC198/($J198+$K198*VLOOKUP('Factores e Hitos'!$B$87,Area_no_techada,HLOOKUP($B198,Inmueble,2,FALSE),FALSE))</f>
        <v>2000</v>
      </c>
      <c r="AU198" s="26">
        <f>+AD198/($J198+$K198*VLOOKUP('Factores e Hitos'!$B$87,Area_no_techada,HLOOKUP($B198,Inmueble,2,FALSE),FALSE))</f>
        <v>2000</v>
      </c>
      <c r="AV198" s="26">
        <f>+AE198/($J198+$K198*VLOOKUP('Factores e Hitos'!$B$87,Area_no_techada,HLOOKUP($B198,Inmueble,2,FALSE),FALSE))</f>
        <v>2000</v>
      </c>
      <c r="AW198" s="26">
        <f>+AF198/($J198+$K198*VLOOKUP('Factores e Hitos'!$B$87,Area_no_techada,HLOOKUP($B198,Inmueble,2,FALSE),FALSE))</f>
        <v>2000</v>
      </c>
      <c r="AX198" s="26">
        <f>+AG198/($J198+$K198*VLOOKUP('Factores e Hitos'!$B$87,Area_no_techada,HLOOKUP($B198,Inmueble,2,FALSE),FALSE))</f>
        <v>2000</v>
      </c>
      <c r="AY198" s="26">
        <f>+AH198/($J198+$K198*VLOOKUP('Factores e Hitos'!$B$87,Area_no_techada,HLOOKUP($B198,Inmueble,2,FALSE),FALSE))</f>
        <v>2000</v>
      </c>
      <c r="AZ198" s="26">
        <f>+AI198/($J198+$K198*VLOOKUP('Factores e Hitos'!$B$87,Area_no_techada,HLOOKUP($B198,Inmueble,2,FALSE),FALSE))</f>
        <v>2000</v>
      </c>
      <c r="BA198" s="26">
        <f>+AJ198/($J198+$K198*VLOOKUP('Factores e Hitos'!$B$87,Area_no_techada,HLOOKUP($B198,Inmueble,2,FALSE),FALSE))</f>
        <v>2000</v>
      </c>
      <c r="BB198" s="20" t="str">
        <f>_xlfn.XLOOKUP(C198,Hoja7!A:A,Hoja7!G:G,"N/H",0)</f>
        <v>Vendido</v>
      </c>
      <c r="BC198" s="17" t="b">
        <f t="shared" ref="BC198:BC200" si="78">BB198=AL198</f>
        <v>1</v>
      </c>
    </row>
    <row r="199" spans="1:55">
      <c r="A199" s="18" t="s">
        <v>163</v>
      </c>
      <c r="B199" s="21" t="s">
        <v>7</v>
      </c>
      <c r="C199" s="21" t="s">
        <v>344</v>
      </c>
      <c r="D199" s="42" t="s">
        <v>167</v>
      </c>
      <c r="E199" s="21" t="s">
        <v>22</v>
      </c>
      <c r="F199" s="21" t="s">
        <v>22</v>
      </c>
      <c r="G199" s="21" t="s">
        <v>22</v>
      </c>
      <c r="H199" s="21" t="s">
        <v>22</v>
      </c>
      <c r="I199" s="21" t="s">
        <v>55</v>
      </c>
      <c r="J199" s="511">
        <v>14.62</v>
      </c>
      <c r="K199" s="23">
        <v>0</v>
      </c>
      <c r="M199" s="24">
        <f t="shared" ref="M199:M200" si="79">+VLOOKUP(E199,Dorm.,HLOOKUP($B199,Inmueble,2,FALSE),FALSE)</f>
        <v>0</v>
      </c>
      <c r="N199" s="24">
        <f t="shared" ref="N199:N200" si="80">+VLOOKUP(F199,Modelo,HLOOKUP($B199,Inmueble,2,FALSE),FALSE)</f>
        <v>0</v>
      </c>
      <c r="O199" s="24">
        <f t="shared" ref="O199:O200" si="81">+VLOOKUP(G199,Tipo,HLOOKUP($B199,Inmueble,2,FALSE),FALSE)</f>
        <v>0</v>
      </c>
      <c r="P199" s="24">
        <f t="shared" ref="P199:P200" si="82">+VLOOKUP(H199,Vista,HLOOKUP($B199,Inmueble,2,FALSE),FALSE)</f>
        <v>0</v>
      </c>
      <c r="Q199" s="24">
        <f t="shared" ref="Q199:Q200" si="83">+VLOOKUP(I199,Piso,HLOOKUP($B199,Inmueble,2,FALSE),FALSE)</f>
        <v>0</v>
      </c>
      <c r="R199" s="25"/>
      <c r="S199" s="24">
        <f t="shared" si="77"/>
        <v>0</v>
      </c>
      <c r="T199" s="24">
        <f t="shared" si="77"/>
        <v>0</v>
      </c>
      <c r="U199" s="24">
        <f t="shared" si="77"/>
        <v>0</v>
      </c>
      <c r="V199" s="24">
        <f t="shared" si="77"/>
        <v>0</v>
      </c>
      <c r="W199" s="24">
        <f t="shared" si="77"/>
        <v>0</v>
      </c>
      <c r="X199" s="24">
        <f t="shared" si="77"/>
        <v>0</v>
      </c>
      <c r="Y199" s="24">
        <f t="shared" si="77"/>
        <v>0</v>
      </c>
      <c r="Z199" s="24">
        <f t="shared" si="77"/>
        <v>0</v>
      </c>
      <c r="AA199" s="25"/>
      <c r="AB199" s="26">
        <f>MROUND(VLOOKUP('Factores e Hitos'!$B$7,Precio_Base,HLOOKUP($B199,Inmueble,2,FALSE),FALSE)*(1+$M199)*(1+$N199)*(1+$O199)*(1+$P199)*(1+$Q199)*($J199+$K199*VLOOKUP('Factores e Hitos'!$B$87,Area_no_techada,HLOOKUP($B199,Inmueble,2,FALSE),FALSE)),VLOOKUP('Factores e Hitos'!$B$85,Redondear_Multiplo,HLOOKUP($B199,Inmueble,2,FALSE),FALSE))</f>
        <v>29240</v>
      </c>
      <c r="AC199" s="26">
        <f>MROUND(VLOOKUP('Factores e Hitos'!$B$7,Precio_Base,HLOOKUP($B199,Inmueble,2,FALSE),FALSE)*(1+$M199)*(1+$N199)*(1+$O199)*(1+$P199)*(1+$Q199)*($J199+$K199*VLOOKUP('Factores e Hitos'!$B$87,Area_no_techada,HLOOKUP($B199,Inmueble,2,FALSE),FALSE))*(1+$S199),VLOOKUP('Factores e Hitos'!$B$85,Redondear_Multiplo,HLOOKUP($B199,Inmueble,2,FALSE),FALSE))</f>
        <v>29240</v>
      </c>
      <c r="AD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Hitos'!$B$87,Area_no_techada,HLOOKUP($B199,Inmueble,2,FALSE),FALSE))*(1+$S199)*(1+$T199),VLOOKUP('Factores e Hitos'!$B$85,Redondear_Multiplo,HLOOKUP($B199,Inmueble,2,FALSE),FALSE))</f>
        <v>29240</v>
      </c>
      <c r="AE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Hitos'!$B$87,Area_no_techada,HLOOKUP($B199,Inmueble,2,FALSE),FALSE))*(1+$S199)*(1+$T199)*(1+$U199),VLOOKUP('Factores e Hitos'!$B$85,Redondear_Multiplo,HLOOKUP($B199,Inmueble,2,FALSE),FALSE))</f>
        <v>29240</v>
      </c>
      <c r="AF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Hitos'!$B$87,Area_no_techada,HLOOKUP($B199,Inmueble,2,FALSE),FALSE))*(1+$S199)*(1+$T199)*(1+$U199)*(1+$V199),VLOOKUP('Factores e Hitos'!$B$85,Redondear_Multiplo,HLOOKUP($B199,Inmueble,2,FALSE),FALSE))</f>
        <v>29240</v>
      </c>
      <c r="AG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Hitos'!$B$87,Area_no_techada,HLOOKUP($B199,Inmueble,2,FALSE),FALSE))*(1+$S199)*(1+$T199)*(1+$U199)*(1+$V199)*(1+$W199),VLOOKUP('Factores e Hitos'!$B$85,Redondear_Multiplo,HLOOKUP($B199,Inmueble,2,FALSE),FALSE))</f>
        <v>29240</v>
      </c>
      <c r="AH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Hitos'!$B$87,Area_no_techada,HLOOKUP($B199,Inmueble,2,FALSE),FALSE))*(1+$S199)*(1+$T199)*(1+$U199)*(1+$V199)*(1+$W199)*(1+$X199),VLOOKUP('Factores e Hitos'!$B$85,Redondear_Multiplo,HLOOKUP($B199,Inmueble,2,FALSE),FALSE))</f>
        <v>29240</v>
      </c>
      <c r="AI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Hitos'!$B$87,Area_no_techada,HLOOKUP($B199,Inmueble,2,FALSE),FALSE))*(1+$S199)*(1+$T199)*(1+$U199)*(1+$V199)*(1+$W199)*(1+$X199)*(1+$Y199),VLOOKUP('Factores e Hitos'!$B$85,Redondear_Multiplo,HLOOKUP($B199,Inmueble,2,FALSE),FALSE))</f>
        <v>29240</v>
      </c>
      <c r="AJ199" s="26">
        <f>MROUND(VLOOKUP('Factores e Hitos'!$B$7,Precio_Base,HLOOKUP($B199,Inmueble,2,FALSE),FALSE)*(1+$M199)*(1+$N199)*(1+$O199)*(1+$P199)*(1+$Q199)*($J199+$K199*VLOOKUP('Factores e Hitos'!$B$87,Area_no_techada,HLOOKUP($B199,Inmueble,2,FALSE),FALSE))*(1+$S199)*(1+$T199)*(1+$U199)*(1+$V199)*(1+$W199)*(1+$X199)*(1+$Y199)*(1+$Z199),VLOOKUP('Factores e Hitos'!$B$85,Redondear_Multiplo,HLOOKUP($B199,Inmueble,2,FALSE),FALSE))</f>
        <v>29240</v>
      </c>
      <c r="AK199" s="25"/>
      <c r="AL199" s="16" t="str">
        <f t="shared" si="70"/>
        <v>Disponible</v>
      </c>
      <c r="AM199" s="521"/>
      <c r="AN199" s="522"/>
      <c r="AO199" s="25"/>
      <c r="AP199" s="26">
        <f ca="1">+IF($AM199=0,OFFSET($AA199,0,ROUNDUP(COUNTIFS($B$197:$B199,$B199,$F$197:$F199,$F199,$AM$197:$AM199,"")/VLOOKUP('Factores e Hitos'!$B$89,Unidades_por_Hito,HLOOKUP($B199,Inmueble,2,FALSE),FALSE),0)),$AN199)</f>
        <v>29240</v>
      </c>
      <c r="AQ199" s="26">
        <f ca="1">+AP199/(J199+(K199/3))</f>
        <v>2000</v>
      </c>
      <c r="AR199" s="25"/>
      <c r="AS199" s="26">
        <f>+AB199/($J199+$K199*VLOOKUP('Factores e Hitos'!$B$87,Area_no_techada,HLOOKUP($B199,Inmueble,2,FALSE),FALSE))</f>
        <v>2000</v>
      </c>
      <c r="AT199" s="26">
        <f>+AC199/($J199+$K199*VLOOKUP('Factores e Hitos'!$B$87,Area_no_techada,HLOOKUP($B199,Inmueble,2,FALSE),FALSE))</f>
        <v>2000</v>
      </c>
      <c r="AU199" s="26">
        <f>+AD199/($J199+$K199*VLOOKUP('Factores e Hitos'!$B$87,Area_no_techada,HLOOKUP($B199,Inmueble,2,FALSE),FALSE))</f>
        <v>2000</v>
      </c>
      <c r="AV199" s="26">
        <f>+AE199/($J199+$K199*VLOOKUP('Factores e Hitos'!$B$87,Area_no_techada,HLOOKUP($B199,Inmueble,2,FALSE),FALSE))</f>
        <v>2000</v>
      </c>
      <c r="AW199" s="26">
        <f>+AF199/($J199+$K199*VLOOKUP('Factores e Hitos'!$B$87,Area_no_techada,HLOOKUP($B199,Inmueble,2,FALSE),FALSE))</f>
        <v>2000</v>
      </c>
      <c r="AX199" s="26">
        <f>+AG199/($J199+$K199*VLOOKUP('Factores e Hitos'!$B$87,Area_no_techada,HLOOKUP($B199,Inmueble,2,FALSE),FALSE))</f>
        <v>2000</v>
      </c>
      <c r="AY199" s="26">
        <f>+AH199/($J199+$K199*VLOOKUP('Factores e Hitos'!$B$87,Area_no_techada,HLOOKUP($B199,Inmueble,2,FALSE),FALSE))</f>
        <v>2000</v>
      </c>
      <c r="AZ199" s="26">
        <f>+AI199/($J199+$K199*VLOOKUP('Factores e Hitos'!$B$87,Area_no_techada,HLOOKUP($B199,Inmueble,2,FALSE),FALSE))</f>
        <v>2000</v>
      </c>
      <c r="BA199" s="26">
        <f>+AJ199/($J199+$K199*VLOOKUP('Factores e Hitos'!$B$87,Area_no_techada,HLOOKUP($B199,Inmueble,2,FALSE),FALSE))</f>
        <v>2000</v>
      </c>
      <c r="BB199" s="20" t="str">
        <f>_xlfn.XLOOKUP(C199,Hoja7!A:A,Hoja7!G:G,"N/H",0)</f>
        <v>Disponible</v>
      </c>
      <c r="BC199" s="17" t="b">
        <f t="shared" si="78"/>
        <v>1</v>
      </c>
    </row>
    <row r="200" spans="1:55">
      <c r="A200" s="18" t="s">
        <v>163</v>
      </c>
      <c r="B200" s="21" t="s">
        <v>7</v>
      </c>
      <c r="C200" s="21" t="s">
        <v>339</v>
      </c>
      <c r="D200" s="42" t="s">
        <v>168</v>
      </c>
      <c r="E200" s="21" t="s">
        <v>22</v>
      </c>
      <c r="F200" s="21" t="s">
        <v>22</v>
      </c>
      <c r="G200" s="21" t="s">
        <v>22</v>
      </c>
      <c r="H200" s="21" t="s">
        <v>22</v>
      </c>
      <c r="I200" s="21" t="s">
        <v>55</v>
      </c>
      <c r="J200" s="511">
        <v>13.95</v>
      </c>
      <c r="K200" s="23">
        <v>0</v>
      </c>
      <c r="M200" s="24">
        <f t="shared" si="79"/>
        <v>0</v>
      </c>
      <c r="N200" s="24">
        <f t="shared" si="80"/>
        <v>0</v>
      </c>
      <c r="O200" s="24">
        <f t="shared" si="81"/>
        <v>0</v>
      </c>
      <c r="P200" s="24">
        <f t="shared" si="82"/>
        <v>0</v>
      </c>
      <c r="Q200" s="24">
        <f t="shared" si="83"/>
        <v>0</v>
      </c>
      <c r="R200" s="25"/>
      <c r="S200" s="24">
        <f t="shared" si="77"/>
        <v>0</v>
      </c>
      <c r="T200" s="24">
        <f t="shared" si="77"/>
        <v>0</v>
      </c>
      <c r="U200" s="24">
        <f t="shared" si="77"/>
        <v>0</v>
      </c>
      <c r="V200" s="24">
        <f t="shared" si="77"/>
        <v>0</v>
      </c>
      <c r="W200" s="24">
        <f t="shared" si="77"/>
        <v>0</v>
      </c>
      <c r="X200" s="24">
        <f t="shared" si="77"/>
        <v>0</v>
      </c>
      <c r="Y200" s="24">
        <f t="shared" si="77"/>
        <v>0</v>
      </c>
      <c r="Z200" s="24">
        <f t="shared" si="77"/>
        <v>0</v>
      </c>
      <c r="AA200" s="25"/>
      <c r="AB200" s="26">
        <f>MROUND(VLOOKUP('Factores e Hitos'!$B$7,Precio_Base,HLOOKUP($B200,Inmueble,2,FALSE),FALSE)*(1+$M200)*(1+$N200)*(1+$O200)*(1+$P200)*(1+$Q200)*($J200+$K200*VLOOKUP('Factores e Hitos'!$B$87,Area_no_techada,HLOOKUP($B200,Inmueble,2,FALSE),FALSE)),VLOOKUP('Factores e Hitos'!$B$85,Redondear_Multiplo,HLOOKUP($B200,Inmueble,2,FALSE),FALSE))</f>
        <v>27900</v>
      </c>
      <c r="AC200" s="26">
        <f>MROUND(VLOOKUP('Factores e Hitos'!$B$7,Precio_Base,HLOOKUP($B200,Inmueble,2,FALSE),FALSE)*(1+$M200)*(1+$N200)*(1+$O200)*(1+$P200)*(1+$Q200)*($J200+$K200*VLOOKUP('Factores e Hitos'!$B$87,Area_no_techada,HLOOKUP($B200,Inmueble,2,FALSE),FALSE))*(1+$S200),VLOOKUP('Factores e Hitos'!$B$85,Redondear_Multiplo,HLOOKUP($B200,Inmueble,2,FALSE),FALSE))</f>
        <v>27900</v>
      </c>
      <c r="AD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Hitos'!$B$87,Area_no_techada,HLOOKUP($B200,Inmueble,2,FALSE),FALSE))*(1+$S200)*(1+$T200),VLOOKUP('Factores e Hitos'!$B$85,Redondear_Multiplo,HLOOKUP($B200,Inmueble,2,FALSE),FALSE))</f>
        <v>27900</v>
      </c>
      <c r="AE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Hitos'!$B$87,Area_no_techada,HLOOKUP($B200,Inmueble,2,FALSE),FALSE))*(1+$S200)*(1+$T200)*(1+$U200),VLOOKUP('Factores e Hitos'!$B$85,Redondear_Multiplo,HLOOKUP($B200,Inmueble,2,FALSE),FALSE))</f>
        <v>27900</v>
      </c>
      <c r="AF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Hitos'!$B$87,Area_no_techada,HLOOKUP($B200,Inmueble,2,FALSE),FALSE))*(1+$S200)*(1+$T200)*(1+$U200)*(1+$V200),VLOOKUP('Factores e Hitos'!$B$85,Redondear_Multiplo,HLOOKUP($B200,Inmueble,2,FALSE),FALSE))</f>
        <v>27900</v>
      </c>
      <c r="AG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Hitos'!$B$87,Area_no_techada,HLOOKUP($B200,Inmueble,2,FALSE),FALSE))*(1+$S200)*(1+$T200)*(1+$U200)*(1+$V200)*(1+$W200),VLOOKUP('Factores e Hitos'!$B$85,Redondear_Multiplo,HLOOKUP($B200,Inmueble,2,FALSE),FALSE))</f>
        <v>27900</v>
      </c>
      <c r="AH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Hitos'!$B$87,Area_no_techada,HLOOKUP($B200,Inmueble,2,FALSE),FALSE))*(1+$S200)*(1+$T200)*(1+$U200)*(1+$V200)*(1+$W200)*(1+$X200),VLOOKUP('Factores e Hitos'!$B$85,Redondear_Multiplo,HLOOKUP($B200,Inmueble,2,FALSE),FALSE))</f>
        <v>27900</v>
      </c>
      <c r="AI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Hitos'!$B$87,Area_no_techada,HLOOKUP($B200,Inmueble,2,FALSE),FALSE))*(1+$S200)*(1+$T200)*(1+$U200)*(1+$V200)*(1+$W200)*(1+$X200)*(1+$Y200),VLOOKUP('Factores e Hitos'!$B$85,Redondear_Multiplo,HLOOKUP($B200,Inmueble,2,FALSE),FALSE))</f>
        <v>27900</v>
      </c>
      <c r="AJ200" s="26">
        <f>MROUND(VLOOKUP('Factores e Hitos'!$B$7,Precio_Base,HLOOKUP($B200,Inmueble,2,FALSE),FALSE)*(1+$M200)*(1+$N200)*(1+$O200)*(1+$P200)*(1+$Q200)*($J200+$K200*VLOOKUP('Factores e Hitos'!$B$87,Area_no_techada,HLOOKUP($B200,Inmueble,2,FALSE),FALSE))*(1+$S200)*(1+$T200)*(1+$U200)*(1+$V200)*(1+$W200)*(1+$X200)*(1+$Y200)*(1+$Z200),VLOOKUP('Factores e Hitos'!$B$85,Redondear_Multiplo,HLOOKUP($B200,Inmueble,2,FALSE),FALSE))</f>
        <v>27900</v>
      </c>
      <c r="AK200" s="25"/>
      <c r="AL200" s="16" t="str">
        <f t="shared" si="70"/>
        <v>Disponible</v>
      </c>
      <c r="AM200" s="521"/>
      <c r="AN200" s="522"/>
      <c r="AO200" s="25"/>
      <c r="AP200" s="26">
        <f ca="1">+IF($AM200=0,OFFSET($AA200,0,ROUNDUP(COUNTIFS($B$197:$B200,$B200,$F$197:$F200,$F200,$AM$197:$AM200,"")/VLOOKUP('Factores e Hitos'!$B$89,Unidades_por_Hito,HLOOKUP($B200,Inmueble,2,FALSE),FALSE),0)),$AN200)</f>
        <v>27900</v>
      </c>
      <c r="AQ200" s="26">
        <f ca="1">+AP200/(J200+(K200/3))</f>
        <v>2000</v>
      </c>
      <c r="AR200" s="25"/>
      <c r="AS200" s="26">
        <f>+AB200/($J200+$K200*VLOOKUP('Factores e Hitos'!$B$87,Area_no_techada,HLOOKUP($B200,Inmueble,2,FALSE),FALSE))</f>
        <v>2000</v>
      </c>
      <c r="AT200" s="26">
        <f>+AC200/($J200+$K200*VLOOKUP('Factores e Hitos'!$B$87,Area_no_techada,HLOOKUP($B200,Inmueble,2,FALSE),FALSE))</f>
        <v>2000</v>
      </c>
      <c r="AU200" s="26">
        <f>+AD200/($J200+$K200*VLOOKUP('Factores e Hitos'!$B$87,Area_no_techada,HLOOKUP($B200,Inmueble,2,FALSE),FALSE))</f>
        <v>2000</v>
      </c>
      <c r="AV200" s="26">
        <f>+AE200/($J200+$K200*VLOOKUP('Factores e Hitos'!$B$87,Area_no_techada,HLOOKUP($B200,Inmueble,2,FALSE),FALSE))</f>
        <v>2000</v>
      </c>
      <c r="AW200" s="26">
        <f>+AF200/($J200+$K200*VLOOKUP('Factores e Hitos'!$B$87,Area_no_techada,HLOOKUP($B200,Inmueble,2,FALSE),FALSE))</f>
        <v>2000</v>
      </c>
      <c r="AX200" s="26">
        <f>+AG200/($J200+$K200*VLOOKUP('Factores e Hitos'!$B$87,Area_no_techada,HLOOKUP($B200,Inmueble,2,FALSE),FALSE))</f>
        <v>2000</v>
      </c>
      <c r="AY200" s="26">
        <f>+AH200/($J200+$K200*VLOOKUP('Factores e Hitos'!$B$87,Area_no_techada,HLOOKUP($B200,Inmueble,2,FALSE),FALSE))</f>
        <v>2000</v>
      </c>
      <c r="AZ200" s="26">
        <f>+AI200/($J200+$K200*VLOOKUP('Factores e Hitos'!$B$87,Area_no_techada,HLOOKUP($B200,Inmueble,2,FALSE),FALSE))</f>
        <v>2000</v>
      </c>
      <c r="BA200" s="26">
        <f>+AJ200/($J200+$K200*VLOOKUP('Factores e Hitos'!$B$87,Area_no_techada,HLOOKUP($B200,Inmueble,2,FALSE),FALSE))</f>
        <v>2000</v>
      </c>
      <c r="BB200" s="20" t="str">
        <f>_xlfn.XLOOKUP(C200,Hoja7!A:A,Hoja7!G:G,"N/H",0)</f>
        <v>Disponible</v>
      </c>
      <c r="BC200" s="17" t="b">
        <f t="shared" si="78"/>
        <v>1</v>
      </c>
    </row>
    <row r="202" spans="1:55">
      <c r="AP202" s="44"/>
    </row>
    <row r="203" spans="1:55">
      <c r="B203" s="21" t="s">
        <v>6</v>
      </c>
      <c r="C203" s="21" t="s">
        <v>284</v>
      </c>
      <c r="D203" s="42" t="s">
        <v>169</v>
      </c>
      <c r="E203" s="21" t="s">
        <v>22</v>
      </c>
      <c r="F203" s="21" t="s">
        <v>22</v>
      </c>
      <c r="G203" s="21" t="s">
        <v>22</v>
      </c>
      <c r="H203" s="21" t="s">
        <v>22</v>
      </c>
      <c r="I203" s="21" t="s">
        <v>57</v>
      </c>
      <c r="J203" s="23">
        <v>0</v>
      </c>
      <c r="K203" s="23"/>
      <c r="M203" s="32">
        <f t="shared" ref="M203:M208" si="84">+VLOOKUP(E203,Dorm.,HLOOKUP($B203,Inmueble,2,FALSE),FALSE)</f>
        <v>0</v>
      </c>
      <c r="N203" s="32">
        <f t="shared" ref="N203:N208" si="85">+VLOOKUP(F203,Modelo,HLOOKUP($B203,Inmueble,2,FALSE),FALSE)</f>
        <v>0</v>
      </c>
      <c r="O203" s="32">
        <f t="shared" ref="O203:O208" si="86">+VLOOKUP(G203,Tipo,HLOOKUP($B203,Inmueble,2,FALSE),FALSE)</f>
        <v>0</v>
      </c>
      <c r="P203" s="32">
        <f t="shared" ref="P203:P208" si="87">+VLOOKUP(H203,Vista,HLOOKUP($B203,Inmueble,2,FALSE),FALSE)</f>
        <v>0</v>
      </c>
      <c r="Q203" s="32">
        <f t="shared" ref="Q203:Q208" si="88">+VLOOKUP(I203,Piso,HLOOKUP($B203,Inmueble,2,FALSE),FALSE)</f>
        <v>0</v>
      </c>
      <c r="R203" s="25"/>
      <c r="S203" s="32">
        <f t="shared" ref="S203:Z208" si="89">+VLOOKUP(S$5,Hitos,HLOOKUP($B203,Inmueble,2,FALSE),FALSE)</f>
        <v>0</v>
      </c>
      <c r="T203" s="32">
        <f t="shared" si="89"/>
        <v>0</v>
      </c>
      <c r="U203" s="32">
        <f t="shared" si="89"/>
        <v>0</v>
      </c>
      <c r="V203" s="32">
        <f t="shared" si="89"/>
        <v>0</v>
      </c>
      <c r="W203" s="32">
        <f t="shared" si="89"/>
        <v>0</v>
      </c>
      <c r="X203" s="32">
        <f t="shared" si="89"/>
        <v>0</v>
      </c>
      <c r="Y203" s="32">
        <f t="shared" si="89"/>
        <v>0</v>
      </c>
      <c r="Z203" s="32">
        <f t="shared" si="89"/>
        <v>0</v>
      </c>
      <c r="AA203" s="25"/>
      <c r="AB203" s="33">
        <f>MROUND(VLOOKUP('Factores e Hitos'!$B$7,Precio_Base,HLOOKUP($B203,Inmueble,2,FALSE),FALSE)*(1+$M203)*(1+$N203)*(1+$O203)*(1+$P203)*(1+$Q203)*($J203+$K203*VLOOKUP('Factores e Hitos'!$B$87,Area_no_techada,HLOOKUP($B203,Inmueble,2,FALSE),FALSE)),VLOOKUP('Factores e Hitos'!$B$85,Redondear_Multiplo,HLOOKUP($B203,Inmueble,2,FALSE),FALSE))</f>
        <v>0</v>
      </c>
      <c r="AC203" s="33">
        <f>MROUND(VLOOKUP('Factores e Hitos'!$B$7,Precio_Base,HLOOKUP($B203,Inmueble,2,FALSE),FALSE)*(1+$M203)*(1+$N203)*(1+$O203)*(1+$P203)*(1+$Q203)*($J203+$K203*VLOOKUP('Factores e Hitos'!$B$87,Area_no_techada,HLOOKUP($B203,Inmueble,2,FALSE),FALSE))*(1+$S203),VLOOKUP('Factores e Hitos'!$B$85,Redondear_Multiplo,HLOOKUP($B203,Inmueble,2,FALSE),FALSE))</f>
        <v>0</v>
      </c>
      <c r="AD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Hitos'!$B$87,Area_no_techada,HLOOKUP($B203,Inmueble,2,FALSE),FALSE))*(1+$S203)*(1+$T203),VLOOKUP('Factores e Hitos'!$B$85,Redondear_Multiplo,HLOOKUP($B203,Inmueble,2,FALSE),FALSE))</f>
        <v>0</v>
      </c>
      <c r="AE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Hitos'!$B$87,Area_no_techada,HLOOKUP($B203,Inmueble,2,FALSE),FALSE))*(1+$S203)*(1+$T203)*(1+$U203),VLOOKUP('Factores e Hitos'!$B$85,Redondear_Multiplo,HLOOKUP($B203,Inmueble,2,FALSE),FALSE))</f>
        <v>0</v>
      </c>
      <c r="AF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Hitos'!$B$87,Area_no_techada,HLOOKUP($B203,Inmueble,2,FALSE),FALSE))*(1+$S203)*(1+$T203)*(1+$U203)*(1+$V203),VLOOKUP('Factores e Hitos'!$B$85,Redondear_Multiplo,HLOOKUP($B203,Inmueble,2,FALSE),FALSE))</f>
        <v>0</v>
      </c>
      <c r="AG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Hitos'!$B$87,Area_no_techada,HLOOKUP($B203,Inmueble,2,FALSE),FALSE))*(1+$S203)*(1+$T203)*(1+$U203)*(1+$V203)*(1+$W203),VLOOKUP('Factores e Hitos'!$B$85,Redondear_Multiplo,HLOOKUP($B203,Inmueble,2,FALSE),FALSE))</f>
        <v>0</v>
      </c>
      <c r="AH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Hitos'!$B$87,Area_no_techada,HLOOKUP($B203,Inmueble,2,FALSE),FALSE))*(1+$S203)*(1+$T203)*(1+$U203)*(1+$V203)*(1+$W203)*(1+$X203),VLOOKUP('Factores e Hitos'!$B$85,Redondear_Multiplo,HLOOKUP($B203,Inmueble,2,FALSE),FALSE))</f>
        <v>0</v>
      </c>
      <c r="AI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Hitos'!$B$87,Area_no_techada,HLOOKUP($B203,Inmueble,2,FALSE),FALSE))*(1+$S203)*(1+$T203)*(1+$U203)*(1+$V203)*(1+$W203)*(1+$X203)*(1+$Y203),VLOOKUP('Factores e Hitos'!$B$85,Redondear_Multiplo,HLOOKUP($B203,Inmueble,2,FALSE),FALSE))</f>
        <v>0</v>
      </c>
      <c r="AJ203" s="33">
        <f>MROUND(VLOOKUP('Factores e Hitos'!$B$7,Precio_Base,HLOOKUP($B203,Inmueble,2,FALSE),FALSE)*(1+$M203)*(1+$N203)*(1+$O203)*(1+$P203)*(1+$Q203)*($J203+$K203*VLOOKUP('Factores e Hitos'!$B$87,Area_no_techada,HLOOKUP($B203,Inmueble,2,FALSE),FALSE))*(1+$S203)*(1+$T203)*(1+$U203)*(1+$V203)*(1+$W203)*(1+$X203)*(1+$Y203)*(1+$Z203),VLOOKUP('Factores e Hitos'!$B$85,Redondear_Multiplo,HLOOKUP($B203,Inmueble,2,FALSE),FALSE))</f>
        <v>0</v>
      </c>
      <c r="AK203" s="25"/>
      <c r="AL203" s="520" t="s">
        <v>170</v>
      </c>
      <c r="AM203" s="521"/>
      <c r="AN203" s="522"/>
      <c r="AO203" s="25"/>
      <c r="AP203" s="33">
        <f ca="1">+IF($AM203=0,OFFSET($AA203,0,ROUNDUP(COUNTIFS($B$197:$B203,$B203,$F$197:$F203,$F203,$AM$197:$AM203,"")/VLOOKUP('Factores e Hitos'!$B$89,Unidades_por_Hito,HLOOKUP($B203,Inmueble,2,FALSE),FALSE),0)),$AN203)*0</f>
        <v>0</v>
      </c>
      <c r="AQ203" s="26" t="e">
        <f t="shared" ref="AQ203:AQ208" ca="1" si="90">+AP203/(J203+(K203/3))</f>
        <v>#DIV/0!</v>
      </c>
      <c r="AR203" s="25"/>
      <c r="AS203" s="26" t="e">
        <f>+AB203/($J203+$K203*VLOOKUP('Factores e Hitos'!$B$87,Area_no_techada,HLOOKUP($B203,Inmueble,2,FALSE),FALSE))</f>
        <v>#DIV/0!</v>
      </c>
      <c r="AT203" s="26" t="e">
        <f>+AC203/($J203+$K203*VLOOKUP('Factores e Hitos'!$B$87,Area_no_techada,HLOOKUP($B203,Inmueble,2,FALSE),FALSE))</f>
        <v>#DIV/0!</v>
      </c>
      <c r="AU203" s="26" t="e">
        <f>+AD203/($J203+$K203*VLOOKUP('Factores e Hitos'!$B$87,Area_no_techada,HLOOKUP($B203,Inmueble,2,FALSE),FALSE))</f>
        <v>#DIV/0!</v>
      </c>
      <c r="AV203" s="26" t="e">
        <f>+AE203/($J203+$K203*VLOOKUP('Factores e Hitos'!$B$87,Area_no_techada,HLOOKUP($B203,Inmueble,2,FALSE),FALSE))</f>
        <v>#DIV/0!</v>
      </c>
      <c r="AW203" s="26" t="e">
        <f>+AF203/($J203+$K203*VLOOKUP('Factores e Hitos'!$B$87,Area_no_techada,HLOOKUP($B203,Inmueble,2,FALSE),FALSE))</f>
        <v>#DIV/0!</v>
      </c>
      <c r="AX203" s="26" t="e">
        <f>+AG203/($J203+$K203*VLOOKUP('Factores e Hitos'!$B$87,Area_no_techada,HLOOKUP($B203,Inmueble,2,FALSE),FALSE))</f>
        <v>#DIV/0!</v>
      </c>
      <c r="AY203" s="26" t="e">
        <f>+AH203/($J203+$K203*VLOOKUP('Factores e Hitos'!$B$87,Area_no_techada,HLOOKUP($B203,Inmueble,2,FALSE),FALSE))</f>
        <v>#DIV/0!</v>
      </c>
      <c r="AZ203" s="26" t="e">
        <f>+AI203/($J203+$K203*VLOOKUP('Factores e Hitos'!$B$87,Area_no_techada,HLOOKUP($B203,Inmueble,2,FALSE),FALSE))</f>
        <v>#DIV/0!</v>
      </c>
      <c r="BA203" s="26" t="e">
        <f>+AJ203/($J203+$K203*VLOOKUP('Factores e Hitos'!$B$87,Area_no_techada,HLOOKUP($B203,Inmueble,2,FALSE),FALSE))</f>
        <v>#DIV/0!</v>
      </c>
    </row>
    <row r="204" spans="1:55">
      <c r="B204" s="21" t="s">
        <v>6</v>
      </c>
      <c r="C204" s="21" t="s">
        <v>284</v>
      </c>
      <c r="D204" s="42" t="s">
        <v>171</v>
      </c>
      <c r="E204" s="21" t="s">
        <v>22</v>
      </c>
      <c r="F204" s="21" t="s">
        <v>22</v>
      </c>
      <c r="G204" s="21" t="s">
        <v>22</v>
      </c>
      <c r="H204" s="21" t="s">
        <v>22</v>
      </c>
      <c r="I204" s="21" t="s">
        <v>57</v>
      </c>
      <c r="J204" s="23">
        <v>0</v>
      </c>
      <c r="K204" s="23"/>
      <c r="M204" s="24">
        <f t="shared" si="84"/>
        <v>0</v>
      </c>
      <c r="N204" s="24">
        <f t="shared" si="85"/>
        <v>0</v>
      </c>
      <c r="O204" s="24">
        <f t="shared" si="86"/>
        <v>0</v>
      </c>
      <c r="P204" s="24">
        <f t="shared" si="87"/>
        <v>0</v>
      </c>
      <c r="Q204" s="24">
        <f t="shared" si="88"/>
        <v>0</v>
      </c>
      <c r="R204" s="25"/>
      <c r="S204" s="24">
        <f t="shared" si="89"/>
        <v>0</v>
      </c>
      <c r="T204" s="24">
        <f t="shared" si="89"/>
        <v>0</v>
      </c>
      <c r="U204" s="24">
        <f t="shared" si="89"/>
        <v>0</v>
      </c>
      <c r="V204" s="24">
        <f t="shared" si="89"/>
        <v>0</v>
      </c>
      <c r="W204" s="24">
        <f t="shared" si="89"/>
        <v>0</v>
      </c>
      <c r="X204" s="24">
        <f t="shared" si="89"/>
        <v>0</v>
      </c>
      <c r="Y204" s="24">
        <f t="shared" si="89"/>
        <v>0</v>
      </c>
      <c r="Z204" s="24">
        <f t="shared" si="89"/>
        <v>0</v>
      </c>
      <c r="AA204" s="25"/>
      <c r="AB204" s="26">
        <f>MROUND(VLOOKUP('Factores e Hitos'!$B$7,Precio_Base,HLOOKUP($B204,Inmueble,2,FALSE),FALSE)*(1+$M204)*(1+$N204)*(1+$O204)*(1+$P204)*(1+$Q204)*($J204+$K204*VLOOKUP('Factores e Hitos'!$B$87,Area_no_techada,HLOOKUP($B204,Inmueble,2,FALSE),FALSE)),VLOOKUP('Factores e Hitos'!$B$85,Redondear_Multiplo,HLOOKUP($B204,Inmueble,2,FALSE),FALSE))</f>
        <v>0</v>
      </c>
      <c r="AC204" s="26">
        <f>MROUND(VLOOKUP('Factores e Hitos'!$B$7,Precio_Base,HLOOKUP($B204,Inmueble,2,FALSE),FALSE)*(1+$M204)*(1+$N204)*(1+$O204)*(1+$P204)*(1+$Q204)*($J204+$K204*VLOOKUP('Factores e Hitos'!$B$87,Area_no_techada,HLOOKUP($B204,Inmueble,2,FALSE),FALSE))*(1+$S204),VLOOKUP('Factores e Hitos'!$B$85,Redondear_Multiplo,HLOOKUP($B204,Inmueble,2,FALSE),FALSE))</f>
        <v>0</v>
      </c>
      <c r="AD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Hitos'!$B$87,Area_no_techada,HLOOKUP($B204,Inmueble,2,FALSE),FALSE))*(1+$S204)*(1+$T204),VLOOKUP('Factores e Hitos'!$B$85,Redondear_Multiplo,HLOOKUP($B204,Inmueble,2,FALSE),FALSE))</f>
        <v>0</v>
      </c>
      <c r="AE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Hitos'!$B$87,Area_no_techada,HLOOKUP($B204,Inmueble,2,FALSE),FALSE))*(1+$S204)*(1+$T204)*(1+$U204),VLOOKUP('Factores e Hitos'!$B$85,Redondear_Multiplo,HLOOKUP($B204,Inmueble,2,FALSE),FALSE))</f>
        <v>0</v>
      </c>
      <c r="AF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Hitos'!$B$87,Area_no_techada,HLOOKUP($B204,Inmueble,2,FALSE),FALSE))*(1+$S204)*(1+$T204)*(1+$U204)*(1+$V204),VLOOKUP('Factores e Hitos'!$B$85,Redondear_Multiplo,HLOOKUP($B204,Inmueble,2,FALSE),FALSE))</f>
        <v>0</v>
      </c>
      <c r="AG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Hitos'!$B$87,Area_no_techada,HLOOKUP($B204,Inmueble,2,FALSE),FALSE))*(1+$S204)*(1+$T204)*(1+$U204)*(1+$V204)*(1+$W204),VLOOKUP('Factores e Hitos'!$B$85,Redondear_Multiplo,HLOOKUP($B204,Inmueble,2,FALSE),FALSE))</f>
        <v>0</v>
      </c>
      <c r="AH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Hitos'!$B$87,Area_no_techada,HLOOKUP($B204,Inmueble,2,FALSE),FALSE))*(1+$S204)*(1+$T204)*(1+$U204)*(1+$V204)*(1+$W204)*(1+$X204),VLOOKUP('Factores e Hitos'!$B$85,Redondear_Multiplo,HLOOKUP($B204,Inmueble,2,FALSE),FALSE))</f>
        <v>0</v>
      </c>
      <c r="AI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Hitos'!$B$87,Area_no_techada,HLOOKUP($B204,Inmueble,2,FALSE),FALSE))*(1+$S204)*(1+$T204)*(1+$U204)*(1+$V204)*(1+$W204)*(1+$X204)*(1+$Y204),VLOOKUP('Factores e Hitos'!$B$85,Redondear_Multiplo,HLOOKUP($B204,Inmueble,2,FALSE),FALSE))</f>
        <v>0</v>
      </c>
      <c r="AJ204" s="26">
        <f>MROUND(VLOOKUP('Factores e Hitos'!$B$7,Precio_Base,HLOOKUP($B204,Inmueble,2,FALSE),FALSE)*(1+$M204)*(1+$N204)*(1+$O204)*(1+$P204)*(1+$Q204)*($J204+$K204*VLOOKUP('Factores e Hitos'!$B$87,Area_no_techada,HLOOKUP($B204,Inmueble,2,FALSE),FALSE))*(1+$S204)*(1+$T204)*(1+$U204)*(1+$V204)*(1+$W204)*(1+$X204)*(1+$Y204)*(1+$Z204),VLOOKUP('Factores e Hitos'!$B$85,Redondear_Multiplo,HLOOKUP($B204,Inmueble,2,FALSE),FALSE))</f>
        <v>0</v>
      </c>
      <c r="AK204" s="25"/>
      <c r="AL204" s="520" t="s">
        <v>170</v>
      </c>
      <c r="AM204" s="519"/>
      <c r="AN204" s="518"/>
      <c r="AO204" s="25"/>
      <c r="AP204" s="26">
        <f ca="1">+IF($AM204=0,OFFSET($AA204,0,ROUNDUP(COUNTIFS($B$197:$B200,$B204,$F$197:$F200,$F204,$AM$197:$AM200,"")/VLOOKUP('Factores e Hitos'!$B$89,Unidades_por_Hito,HLOOKUP($B204,Inmueble,2,FALSE),FALSE),0)),$AN204)*0</f>
        <v>0</v>
      </c>
      <c r="AQ204" s="26" t="e">
        <f t="shared" ca="1" si="90"/>
        <v>#DIV/0!</v>
      </c>
      <c r="AR204" s="25"/>
      <c r="AS204" s="26" t="e">
        <f>+AB204/($J204+$K204*VLOOKUP('Factores e Hitos'!$B$87,Area_no_techada,HLOOKUP($B204,Inmueble,2,FALSE),FALSE))</f>
        <v>#DIV/0!</v>
      </c>
      <c r="AT204" s="26" t="e">
        <f>+AC204/($J204+$K204*VLOOKUP('Factores e Hitos'!$B$87,Area_no_techada,HLOOKUP($B204,Inmueble,2,FALSE),FALSE))</f>
        <v>#DIV/0!</v>
      </c>
      <c r="AU204" s="26" t="e">
        <f>+AD204/($J204+$K204*VLOOKUP('Factores e Hitos'!$B$87,Area_no_techada,HLOOKUP($B204,Inmueble,2,FALSE),FALSE))</f>
        <v>#DIV/0!</v>
      </c>
      <c r="AV204" s="26" t="e">
        <f>+AE204/($J204+$K204*VLOOKUP('Factores e Hitos'!$B$87,Area_no_techada,HLOOKUP($B204,Inmueble,2,FALSE),FALSE))</f>
        <v>#DIV/0!</v>
      </c>
      <c r="AW204" s="26" t="e">
        <f>+AF204/($J204+$K204*VLOOKUP('Factores e Hitos'!$B$87,Area_no_techada,HLOOKUP($B204,Inmueble,2,FALSE),FALSE))</f>
        <v>#DIV/0!</v>
      </c>
      <c r="AX204" s="26" t="e">
        <f>+AG204/($J204+$K204*VLOOKUP('Factores e Hitos'!$B$87,Area_no_techada,HLOOKUP($B204,Inmueble,2,FALSE),FALSE))</f>
        <v>#DIV/0!</v>
      </c>
      <c r="AY204" s="26" t="e">
        <f>+AH204/($J204+$K204*VLOOKUP('Factores e Hitos'!$B$87,Area_no_techada,HLOOKUP($B204,Inmueble,2,FALSE),FALSE))</f>
        <v>#DIV/0!</v>
      </c>
      <c r="AZ204" s="26" t="e">
        <f>+AI204/($J204+$K204*VLOOKUP('Factores e Hitos'!$B$87,Area_no_techada,HLOOKUP($B204,Inmueble,2,FALSE),FALSE))</f>
        <v>#DIV/0!</v>
      </c>
      <c r="BA204" s="26" t="e">
        <f>+AJ204/($J204+$K204*VLOOKUP('Factores e Hitos'!$B$87,Area_no_techada,HLOOKUP($B204,Inmueble,2,FALSE),FALSE))</f>
        <v>#DIV/0!</v>
      </c>
    </row>
    <row r="205" spans="1:55">
      <c r="B205" s="21" t="s">
        <v>6</v>
      </c>
      <c r="C205" s="21" t="s">
        <v>284</v>
      </c>
      <c r="D205" s="42" t="s">
        <v>172</v>
      </c>
      <c r="E205" s="21" t="s">
        <v>22</v>
      </c>
      <c r="F205" s="21" t="s">
        <v>22</v>
      </c>
      <c r="G205" s="21" t="s">
        <v>22</v>
      </c>
      <c r="H205" s="21" t="s">
        <v>22</v>
      </c>
      <c r="I205" s="21" t="s">
        <v>57</v>
      </c>
      <c r="J205" s="23">
        <v>0</v>
      </c>
      <c r="K205" s="23"/>
      <c r="M205" s="24">
        <f t="shared" si="84"/>
        <v>0</v>
      </c>
      <c r="N205" s="24">
        <f t="shared" si="85"/>
        <v>0</v>
      </c>
      <c r="O205" s="24">
        <f t="shared" si="86"/>
        <v>0</v>
      </c>
      <c r="P205" s="24">
        <f t="shared" si="87"/>
        <v>0</v>
      </c>
      <c r="Q205" s="24">
        <f t="shared" si="88"/>
        <v>0</v>
      </c>
      <c r="R205" s="25"/>
      <c r="S205" s="24">
        <f t="shared" si="89"/>
        <v>0</v>
      </c>
      <c r="T205" s="24">
        <f t="shared" si="89"/>
        <v>0</v>
      </c>
      <c r="U205" s="24">
        <f t="shared" si="89"/>
        <v>0</v>
      </c>
      <c r="V205" s="24">
        <f t="shared" si="89"/>
        <v>0</v>
      </c>
      <c r="W205" s="24">
        <f t="shared" si="89"/>
        <v>0</v>
      </c>
      <c r="X205" s="24">
        <f t="shared" si="89"/>
        <v>0</v>
      </c>
      <c r="Y205" s="24">
        <f t="shared" si="89"/>
        <v>0</v>
      </c>
      <c r="Z205" s="24">
        <f t="shared" si="89"/>
        <v>0</v>
      </c>
      <c r="AA205" s="25"/>
      <c r="AB205" s="26">
        <f>MROUND(VLOOKUP('Factores e Hitos'!$B$7,Precio_Base,HLOOKUP($B205,Inmueble,2,FALSE),FALSE)*(1+$M205)*(1+$N205)*(1+$O205)*(1+$P205)*(1+$Q205)*($J205+$K205*VLOOKUP('Factores e Hitos'!$B$87,Area_no_techada,HLOOKUP($B205,Inmueble,2,FALSE),FALSE)),VLOOKUP('Factores e Hitos'!$B$85,Redondear_Multiplo,HLOOKUP($B205,Inmueble,2,FALSE),FALSE))</f>
        <v>0</v>
      </c>
      <c r="AC205" s="26">
        <f>MROUND(VLOOKUP('Factores e Hitos'!$B$7,Precio_Base,HLOOKUP($B205,Inmueble,2,FALSE),FALSE)*(1+$M205)*(1+$N205)*(1+$O205)*(1+$P205)*(1+$Q205)*($J205+$K205*VLOOKUP('Factores e Hitos'!$B$87,Area_no_techada,HLOOKUP($B205,Inmueble,2,FALSE),FALSE))*(1+$S205),VLOOKUP('Factores e Hitos'!$B$85,Redondear_Multiplo,HLOOKUP($B205,Inmueble,2,FALSE),FALSE))</f>
        <v>0</v>
      </c>
      <c r="AD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Hitos'!$B$87,Area_no_techada,HLOOKUP($B205,Inmueble,2,FALSE),FALSE))*(1+$S205)*(1+$T205),VLOOKUP('Factores e Hitos'!$B$85,Redondear_Multiplo,HLOOKUP($B205,Inmueble,2,FALSE),FALSE))</f>
        <v>0</v>
      </c>
      <c r="AE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Hitos'!$B$87,Area_no_techada,HLOOKUP($B205,Inmueble,2,FALSE),FALSE))*(1+$S205)*(1+$T205)*(1+$U205),VLOOKUP('Factores e Hitos'!$B$85,Redondear_Multiplo,HLOOKUP($B205,Inmueble,2,FALSE),FALSE))</f>
        <v>0</v>
      </c>
      <c r="AF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Hitos'!$B$87,Area_no_techada,HLOOKUP($B205,Inmueble,2,FALSE),FALSE))*(1+$S205)*(1+$T205)*(1+$U205)*(1+$V205),VLOOKUP('Factores e Hitos'!$B$85,Redondear_Multiplo,HLOOKUP($B205,Inmueble,2,FALSE),FALSE))</f>
        <v>0</v>
      </c>
      <c r="AG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Hitos'!$B$87,Area_no_techada,HLOOKUP($B205,Inmueble,2,FALSE),FALSE))*(1+$S205)*(1+$T205)*(1+$U205)*(1+$V205)*(1+$W205),VLOOKUP('Factores e Hitos'!$B$85,Redondear_Multiplo,HLOOKUP($B205,Inmueble,2,FALSE),FALSE))</f>
        <v>0</v>
      </c>
      <c r="AH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Hitos'!$B$87,Area_no_techada,HLOOKUP($B205,Inmueble,2,FALSE),FALSE))*(1+$S205)*(1+$T205)*(1+$U205)*(1+$V205)*(1+$W205)*(1+$X205),VLOOKUP('Factores e Hitos'!$B$85,Redondear_Multiplo,HLOOKUP($B205,Inmueble,2,FALSE),FALSE))</f>
        <v>0</v>
      </c>
      <c r="AI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Hitos'!$B$87,Area_no_techada,HLOOKUP($B205,Inmueble,2,FALSE),FALSE))*(1+$S205)*(1+$T205)*(1+$U205)*(1+$V205)*(1+$W205)*(1+$X205)*(1+$Y205),VLOOKUP('Factores e Hitos'!$B$85,Redondear_Multiplo,HLOOKUP($B205,Inmueble,2,FALSE),FALSE))</f>
        <v>0</v>
      </c>
      <c r="AJ205" s="26">
        <f>MROUND(VLOOKUP('Factores e Hitos'!$B$7,Precio_Base,HLOOKUP($B205,Inmueble,2,FALSE),FALSE)*(1+$M205)*(1+$N205)*(1+$O205)*(1+$P205)*(1+$Q205)*($J205+$K205*VLOOKUP('Factores e Hitos'!$B$87,Area_no_techada,HLOOKUP($B205,Inmueble,2,FALSE),FALSE))*(1+$S205)*(1+$T205)*(1+$U205)*(1+$V205)*(1+$W205)*(1+$X205)*(1+$Y205)*(1+$Z205),VLOOKUP('Factores e Hitos'!$B$85,Redondear_Multiplo,HLOOKUP($B205,Inmueble,2,FALSE),FALSE))</f>
        <v>0</v>
      </c>
      <c r="AK205" s="25"/>
      <c r="AL205" s="520" t="s">
        <v>170</v>
      </c>
      <c r="AM205" s="519"/>
      <c r="AN205" s="518"/>
      <c r="AO205" s="25"/>
      <c r="AP205" s="26">
        <f ca="1">+IF($AM205=0,OFFSET($AA205,0,ROUNDUP(COUNTIFS($B$197:$B200,$B205,$F$197:$F200,$F205,$AM$197:$AM200,"")/VLOOKUP('Factores e Hitos'!$B$89,Unidades_por_Hito,HLOOKUP($B205,Inmueble,2,FALSE),FALSE),0)),$AN205)*0</f>
        <v>0</v>
      </c>
      <c r="AQ205" s="26" t="e">
        <f t="shared" ca="1" si="90"/>
        <v>#DIV/0!</v>
      </c>
      <c r="AR205" s="25"/>
      <c r="AS205" s="26" t="e">
        <f>+AB205/($J205+$K205*VLOOKUP('Factores e Hitos'!$B$87,Area_no_techada,HLOOKUP($B205,Inmueble,2,FALSE),FALSE))</f>
        <v>#DIV/0!</v>
      </c>
      <c r="AT205" s="26" t="e">
        <f>+AC205/($J205+$K205*VLOOKUP('Factores e Hitos'!$B$87,Area_no_techada,HLOOKUP($B205,Inmueble,2,FALSE),FALSE))</f>
        <v>#DIV/0!</v>
      </c>
      <c r="AU205" s="26" t="e">
        <f>+AD205/($J205+$K205*VLOOKUP('Factores e Hitos'!$B$87,Area_no_techada,HLOOKUP($B205,Inmueble,2,FALSE),FALSE))</f>
        <v>#DIV/0!</v>
      </c>
      <c r="AV205" s="26" t="e">
        <f>+AE205/($J205+$K205*VLOOKUP('Factores e Hitos'!$B$87,Area_no_techada,HLOOKUP($B205,Inmueble,2,FALSE),FALSE))</f>
        <v>#DIV/0!</v>
      </c>
      <c r="AW205" s="26" t="e">
        <f>+AF205/($J205+$K205*VLOOKUP('Factores e Hitos'!$B$87,Area_no_techada,HLOOKUP($B205,Inmueble,2,FALSE),FALSE))</f>
        <v>#DIV/0!</v>
      </c>
      <c r="AX205" s="26" t="e">
        <f>+AG205/($J205+$K205*VLOOKUP('Factores e Hitos'!$B$87,Area_no_techada,HLOOKUP($B205,Inmueble,2,FALSE),FALSE))</f>
        <v>#DIV/0!</v>
      </c>
      <c r="AY205" s="26" t="e">
        <f>+AH205/($J205+$K205*VLOOKUP('Factores e Hitos'!$B$87,Area_no_techada,HLOOKUP($B205,Inmueble,2,FALSE),FALSE))</f>
        <v>#DIV/0!</v>
      </c>
      <c r="AZ205" s="26" t="e">
        <f>+AI205/($J205+$K205*VLOOKUP('Factores e Hitos'!$B$87,Area_no_techada,HLOOKUP($B205,Inmueble,2,FALSE),FALSE))</f>
        <v>#DIV/0!</v>
      </c>
      <c r="BA205" s="26" t="e">
        <f>+AJ205/($J205+$K205*VLOOKUP('Factores e Hitos'!$B$87,Area_no_techada,HLOOKUP($B205,Inmueble,2,FALSE),FALSE))</f>
        <v>#DIV/0!</v>
      </c>
    </row>
    <row r="206" spans="1:55">
      <c r="B206" s="21" t="s">
        <v>6</v>
      </c>
      <c r="C206" s="21" t="s">
        <v>284</v>
      </c>
      <c r="D206" s="42" t="s">
        <v>173</v>
      </c>
      <c r="E206" s="21" t="s">
        <v>22</v>
      </c>
      <c r="F206" s="21" t="s">
        <v>22</v>
      </c>
      <c r="G206" s="21" t="s">
        <v>22</v>
      </c>
      <c r="H206" s="21" t="s">
        <v>22</v>
      </c>
      <c r="I206" s="21" t="s">
        <v>57</v>
      </c>
      <c r="J206" s="23">
        <v>0</v>
      </c>
      <c r="K206" s="23"/>
      <c r="M206" s="24">
        <f t="shared" si="84"/>
        <v>0</v>
      </c>
      <c r="N206" s="24">
        <f t="shared" si="85"/>
        <v>0</v>
      </c>
      <c r="O206" s="24">
        <f t="shared" si="86"/>
        <v>0</v>
      </c>
      <c r="P206" s="24">
        <f t="shared" si="87"/>
        <v>0</v>
      </c>
      <c r="Q206" s="24">
        <f t="shared" si="88"/>
        <v>0</v>
      </c>
      <c r="R206" s="25"/>
      <c r="S206" s="24">
        <f t="shared" si="89"/>
        <v>0</v>
      </c>
      <c r="T206" s="24">
        <f t="shared" si="89"/>
        <v>0</v>
      </c>
      <c r="U206" s="24">
        <f t="shared" si="89"/>
        <v>0</v>
      </c>
      <c r="V206" s="24">
        <f t="shared" si="89"/>
        <v>0</v>
      </c>
      <c r="W206" s="24">
        <f t="shared" si="89"/>
        <v>0</v>
      </c>
      <c r="X206" s="24">
        <f t="shared" si="89"/>
        <v>0</v>
      </c>
      <c r="Y206" s="24">
        <f t="shared" si="89"/>
        <v>0</v>
      </c>
      <c r="Z206" s="24">
        <f t="shared" si="89"/>
        <v>0</v>
      </c>
      <c r="AA206" s="25"/>
      <c r="AB206" s="26">
        <f>MROUND(VLOOKUP('Factores e Hitos'!$B$7,Precio_Base,HLOOKUP($B206,Inmueble,2,FALSE),FALSE)*(1+$M206)*(1+$N206)*(1+$O206)*(1+$P206)*(1+$Q206)*($J206+$K206*VLOOKUP('Factores e Hitos'!$B$87,Area_no_techada,HLOOKUP($B206,Inmueble,2,FALSE),FALSE)),VLOOKUP('Factores e Hitos'!$B$85,Redondear_Multiplo,HLOOKUP($B206,Inmueble,2,FALSE),FALSE))</f>
        <v>0</v>
      </c>
      <c r="AC206" s="26">
        <f>MROUND(VLOOKUP('Factores e Hitos'!$B$7,Precio_Base,HLOOKUP($B206,Inmueble,2,FALSE),FALSE)*(1+$M206)*(1+$N206)*(1+$O206)*(1+$P206)*(1+$Q206)*($J206+$K206*VLOOKUP('Factores e Hitos'!$B$87,Area_no_techada,HLOOKUP($B206,Inmueble,2,FALSE),FALSE))*(1+$S206),VLOOKUP('Factores e Hitos'!$B$85,Redondear_Multiplo,HLOOKUP($B206,Inmueble,2,FALSE),FALSE))</f>
        <v>0</v>
      </c>
      <c r="AD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Hitos'!$B$87,Area_no_techada,HLOOKUP($B206,Inmueble,2,FALSE),FALSE))*(1+$S206)*(1+$T206),VLOOKUP('Factores e Hitos'!$B$85,Redondear_Multiplo,HLOOKUP($B206,Inmueble,2,FALSE),FALSE))</f>
        <v>0</v>
      </c>
      <c r="AE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Hitos'!$B$87,Area_no_techada,HLOOKUP($B206,Inmueble,2,FALSE),FALSE))*(1+$S206)*(1+$T206)*(1+$U206),VLOOKUP('Factores e Hitos'!$B$85,Redondear_Multiplo,HLOOKUP($B206,Inmueble,2,FALSE),FALSE))</f>
        <v>0</v>
      </c>
      <c r="AF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Hitos'!$B$87,Area_no_techada,HLOOKUP($B206,Inmueble,2,FALSE),FALSE))*(1+$S206)*(1+$T206)*(1+$U206)*(1+$V206),VLOOKUP('Factores e Hitos'!$B$85,Redondear_Multiplo,HLOOKUP($B206,Inmueble,2,FALSE),FALSE))</f>
        <v>0</v>
      </c>
      <c r="AG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Hitos'!$B$87,Area_no_techada,HLOOKUP($B206,Inmueble,2,FALSE),FALSE))*(1+$S206)*(1+$T206)*(1+$U206)*(1+$V206)*(1+$W206),VLOOKUP('Factores e Hitos'!$B$85,Redondear_Multiplo,HLOOKUP($B206,Inmueble,2,FALSE),FALSE))</f>
        <v>0</v>
      </c>
      <c r="AH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Hitos'!$B$87,Area_no_techada,HLOOKUP($B206,Inmueble,2,FALSE),FALSE))*(1+$S206)*(1+$T206)*(1+$U206)*(1+$V206)*(1+$W206)*(1+$X206),VLOOKUP('Factores e Hitos'!$B$85,Redondear_Multiplo,HLOOKUP($B206,Inmueble,2,FALSE),FALSE))</f>
        <v>0</v>
      </c>
      <c r="AI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Hitos'!$B$87,Area_no_techada,HLOOKUP($B206,Inmueble,2,FALSE),FALSE))*(1+$S206)*(1+$T206)*(1+$U206)*(1+$V206)*(1+$W206)*(1+$X206)*(1+$Y206),VLOOKUP('Factores e Hitos'!$B$85,Redondear_Multiplo,HLOOKUP($B206,Inmueble,2,FALSE),FALSE))</f>
        <v>0</v>
      </c>
      <c r="AJ206" s="26">
        <f>MROUND(VLOOKUP('Factores e Hitos'!$B$7,Precio_Base,HLOOKUP($B206,Inmueble,2,FALSE),FALSE)*(1+$M206)*(1+$N206)*(1+$O206)*(1+$P206)*(1+$Q206)*($J206+$K206*VLOOKUP('Factores e Hitos'!$B$87,Area_no_techada,HLOOKUP($B206,Inmueble,2,FALSE),FALSE))*(1+$S206)*(1+$T206)*(1+$U206)*(1+$V206)*(1+$W206)*(1+$X206)*(1+$Y206)*(1+$Z206),VLOOKUP('Factores e Hitos'!$B$85,Redondear_Multiplo,HLOOKUP($B206,Inmueble,2,FALSE),FALSE))</f>
        <v>0</v>
      </c>
      <c r="AK206" s="25"/>
      <c r="AL206" s="520" t="s">
        <v>170</v>
      </c>
      <c r="AM206" s="519"/>
      <c r="AN206" s="518"/>
      <c r="AO206" s="25"/>
      <c r="AP206" s="26">
        <f ca="1">+IF($AM206=0,OFFSET($AA206,0,ROUNDUP(COUNTIFS($B$197:$B200,$B206,$F$197:$F200,$F206,$AM$197:$AM200,"")/VLOOKUP('Factores e Hitos'!$B$89,Unidades_por_Hito,HLOOKUP($B206,Inmueble,2,FALSE),FALSE),0)),$AN206)*0</f>
        <v>0</v>
      </c>
      <c r="AQ206" s="26" t="e">
        <f t="shared" ca="1" si="90"/>
        <v>#DIV/0!</v>
      </c>
      <c r="AR206" s="25"/>
      <c r="AS206" s="26" t="e">
        <f>+AB206/($J206+$K206*VLOOKUP('Factores e Hitos'!$B$87,Area_no_techada,HLOOKUP($B206,Inmueble,2,FALSE),FALSE))</f>
        <v>#DIV/0!</v>
      </c>
      <c r="AT206" s="26" t="e">
        <f>+AC206/($J206+$K206*VLOOKUP('Factores e Hitos'!$B$87,Area_no_techada,HLOOKUP($B206,Inmueble,2,FALSE),FALSE))</f>
        <v>#DIV/0!</v>
      </c>
      <c r="AU206" s="26" t="e">
        <f>+AD206/($J206+$K206*VLOOKUP('Factores e Hitos'!$B$87,Area_no_techada,HLOOKUP($B206,Inmueble,2,FALSE),FALSE))</f>
        <v>#DIV/0!</v>
      </c>
      <c r="AV206" s="26" t="e">
        <f>+AE206/($J206+$K206*VLOOKUP('Factores e Hitos'!$B$87,Area_no_techada,HLOOKUP($B206,Inmueble,2,FALSE),FALSE))</f>
        <v>#DIV/0!</v>
      </c>
      <c r="AW206" s="26" t="e">
        <f>+AF206/($J206+$K206*VLOOKUP('Factores e Hitos'!$B$87,Area_no_techada,HLOOKUP($B206,Inmueble,2,FALSE),FALSE))</f>
        <v>#DIV/0!</v>
      </c>
      <c r="AX206" s="26" t="e">
        <f>+AG206/($J206+$K206*VLOOKUP('Factores e Hitos'!$B$87,Area_no_techada,HLOOKUP($B206,Inmueble,2,FALSE),FALSE))</f>
        <v>#DIV/0!</v>
      </c>
      <c r="AY206" s="26" t="e">
        <f>+AH206/($J206+$K206*VLOOKUP('Factores e Hitos'!$B$87,Area_no_techada,HLOOKUP($B206,Inmueble,2,FALSE),FALSE))</f>
        <v>#DIV/0!</v>
      </c>
      <c r="AZ206" s="26" t="e">
        <f>+AI206/($J206+$K206*VLOOKUP('Factores e Hitos'!$B$87,Area_no_techada,HLOOKUP($B206,Inmueble,2,FALSE),FALSE))</f>
        <v>#DIV/0!</v>
      </c>
      <c r="BA206" s="26" t="e">
        <f>+AJ206/($J206+$K206*VLOOKUP('Factores e Hitos'!$B$87,Area_no_techada,HLOOKUP($B206,Inmueble,2,FALSE),FALSE))</f>
        <v>#DIV/0!</v>
      </c>
    </row>
    <row r="207" spans="1:55">
      <c r="B207" s="21" t="s">
        <v>6</v>
      </c>
      <c r="C207" s="21" t="s">
        <v>284</v>
      </c>
      <c r="D207" s="42" t="s">
        <v>174</v>
      </c>
      <c r="E207" s="21" t="s">
        <v>22</v>
      </c>
      <c r="F207" s="21" t="s">
        <v>22</v>
      </c>
      <c r="G207" s="21" t="s">
        <v>22</v>
      </c>
      <c r="H207" s="21" t="s">
        <v>22</v>
      </c>
      <c r="I207" s="21" t="s">
        <v>57</v>
      </c>
      <c r="J207" s="23">
        <v>0</v>
      </c>
      <c r="K207" s="23"/>
      <c r="M207" s="24">
        <f t="shared" si="84"/>
        <v>0</v>
      </c>
      <c r="N207" s="24">
        <f t="shared" si="85"/>
        <v>0</v>
      </c>
      <c r="O207" s="24">
        <f t="shared" si="86"/>
        <v>0</v>
      </c>
      <c r="P207" s="24">
        <f t="shared" si="87"/>
        <v>0</v>
      </c>
      <c r="Q207" s="24">
        <f t="shared" si="88"/>
        <v>0</v>
      </c>
      <c r="R207" s="25"/>
      <c r="S207" s="24">
        <f t="shared" si="89"/>
        <v>0</v>
      </c>
      <c r="T207" s="24">
        <f t="shared" si="89"/>
        <v>0</v>
      </c>
      <c r="U207" s="24">
        <f t="shared" si="89"/>
        <v>0</v>
      </c>
      <c r="V207" s="24">
        <f t="shared" si="89"/>
        <v>0</v>
      </c>
      <c r="W207" s="24">
        <f t="shared" si="89"/>
        <v>0</v>
      </c>
      <c r="X207" s="24">
        <f t="shared" si="89"/>
        <v>0</v>
      </c>
      <c r="Y207" s="24">
        <f t="shared" si="89"/>
        <v>0</v>
      </c>
      <c r="Z207" s="24">
        <f t="shared" si="89"/>
        <v>0</v>
      </c>
      <c r="AA207" s="25"/>
      <c r="AB207" s="26">
        <f>MROUND(VLOOKUP('Factores e Hitos'!$B$7,Precio_Base,HLOOKUP($B207,Inmueble,2,FALSE),FALSE)*(1+$M207)*(1+$N207)*(1+$O207)*(1+$P207)*(1+$Q207)*($J207+$K207*VLOOKUP('Factores e Hitos'!$B$87,Area_no_techada,HLOOKUP($B207,Inmueble,2,FALSE),FALSE)),VLOOKUP('Factores e Hitos'!$B$85,Redondear_Multiplo,HLOOKUP($B207,Inmueble,2,FALSE),FALSE))</f>
        <v>0</v>
      </c>
      <c r="AC207" s="26">
        <f>MROUND(VLOOKUP('Factores e Hitos'!$B$7,Precio_Base,HLOOKUP($B207,Inmueble,2,FALSE),FALSE)*(1+$M207)*(1+$N207)*(1+$O207)*(1+$P207)*(1+$Q207)*($J207+$K207*VLOOKUP('Factores e Hitos'!$B$87,Area_no_techada,HLOOKUP($B207,Inmueble,2,FALSE),FALSE))*(1+$S207),VLOOKUP('Factores e Hitos'!$B$85,Redondear_Multiplo,HLOOKUP($B207,Inmueble,2,FALSE),FALSE))</f>
        <v>0</v>
      </c>
      <c r="AD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Hitos'!$B$87,Area_no_techada,HLOOKUP($B207,Inmueble,2,FALSE),FALSE))*(1+$S207)*(1+$T207),VLOOKUP('Factores e Hitos'!$B$85,Redondear_Multiplo,HLOOKUP($B207,Inmueble,2,FALSE),FALSE))</f>
        <v>0</v>
      </c>
      <c r="AE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Hitos'!$B$87,Area_no_techada,HLOOKUP($B207,Inmueble,2,FALSE),FALSE))*(1+$S207)*(1+$T207)*(1+$U207),VLOOKUP('Factores e Hitos'!$B$85,Redondear_Multiplo,HLOOKUP($B207,Inmueble,2,FALSE),FALSE))</f>
        <v>0</v>
      </c>
      <c r="AF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Hitos'!$B$87,Area_no_techada,HLOOKUP($B207,Inmueble,2,FALSE),FALSE))*(1+$S207)*(1+$T207)*(1+$U207)*(1+$V207),VLOOKUP('Factores e Hitos'!$B$85,Redondear_Multiplo,HLOOKUP($B207,Inmueble,2,FALSE),FALSE))</f>
        <v>0</v>
      </c>
      <c r="AG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Hitos'!$B$87,Area_no_techada,HLOOKUP($B207,Inmueble,2,FALSE),FALSE))*(1+$S207)*(1+$T207)*(1+$U207)*(1+$V207)*(1+$W207),VLOOKUP('Factores e Hitos'!$B$85,Redondear_Multiplo,HLOOKUP($B207,Inmueble,2,FALSE),FALSE))</f>
        <v>0</v>
      </c>
      <c r="AH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Hitos'!$B$87,Area_no_techada,HLOOKUP($B207,Inmueble,2,FALSE),FALSE))*(1+$S207)*(1+$T207)*(1+$U207)*(1+$V207)*(1+$W207)*(1+$X207),VLOOKUP('Factores e Hitos'!$B$85,Redondear_Multiplo,HLOOKUP($B207,Inmueble,2,FALSE),FALSE))</f>
        <v>0</v>
      </c>
      <c r="AI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Hitos'!$B$87,Area_no_techada,HLOOKUP($B207,Inmueble,2,FALSE),FALSE))*(1+$S207)*(1+$T207)*(1+$U207)*(1+$V207)*(1+$W207)*(1+$X207)*(1+$Y207),VLOOKUP('Factores e Hitos'!$B$85,Redondear_Multiplo,HLOOKUP($B207,Inmueble,2,FALSE),FALSE))</f>
        <v>0</v>
      </c>
      <c r="AJ207" s="26">
        <f>MROUND(VLOOKUP('Factores e Hitos'!$B$7,Precio_Base,HLOOKUP($B207,Inmueble,2,FALSE),FALSE)*(1+$M207)*(1+$N207)*(1+$O207)*(1+$P207)*(1+$Q207)*($J207+$K207*VLOOKUP('Factores e Hitos'!$B$87,Area_no_techada,HLOOKUP($B207,Inmueble,2,FALSE),FALSE))*(1+$S207)*(1+$T207)*(1+$U207)*(1+$V207)*(1+$W207)*(1+$X207)*(1+$Y207)*(1+$Z207),VLOOKUP('Factores e Hitos'!$B$85,Redondear_Multiplo,HLOOKUP($B207,Inmueble,2,FALSE),FALSE))</f>
        <v>0</v>
      </c>
      <c r="AK207" s="25"/>
      <c r="AL207" s="520" t="s">
        <v>170</v>
      </c>
      <c r="AM207" s="519"/>
      <c r="AN207" s="518"/>
      <c r="AO207" s="25"/>
      <c r="AP207" s="26">
        <f ca="1">+IF($AM207=0,OFFSET($AA207,0,ROUNDUP(COUNTIFS($B$197:$B200,$B207,$F$197:$F200,$F207,$AM$197:$AM200,"")/VLOOKUP('Factores e Hitos'!$B$89,Unidades_por_Hito,HLOOKUP($B207,Inmueble,2,FALSE),FALSE),0)),$AN207)*0</f>
        <v>0</v>
      </c>
      <c r="AQ207" s="26" t="e">
        <f t="shared" ca="1" si="90"/>
        <v>#DIV/0!</v>
      </c>
      <c r="AR207" s="25"/>
      <c r="AS207" s="26" t="e">
        <f>+AB207/($J207+$K207*VLOOKUP('Factores e Hitos'!$B$87,Area_no_techada,HLOOKUP($B207,Inmueble,2,FALSE),FALSE))</f>
        <v>#DIV/0!</v>
      </c>
      <c r="AT207" s="26" t="e">
        <f>+AC207/($J207+$K207*VLOOKUP('Factores e Hitos'!$B$87,Area_no_techada,HLOOKUP($B207,Inmueble,2,FALSE),FALSE))</f>
        <v>#DIV/0!</v>
      </c>
      <c r="AU207" s="26" t="e">
        <f>+AD207/($J207+$K207*VLOOKUP('Factores e Hitos'!$B$87,Area_no_techada,HLOOKUP($B207,Inmueble,2,FALSE),FALSE))</f>
        <v>#DIV/0!</v>
      </c>
      <c r="AV207" s="26" t="e">
        <f>+AE207/($J207+$K207*VLOOKUP('Factores e Hitos'!$B$87,Area_no_techada,HLOOKUP($B207,Inmueble,2,FALSE),FALSE))</f>
        <v>#DIV/0!</v>
      </c>
      <c r="AW207" s="26" t="e">
        <f>+AF207/($J207+$K207*VLOOKUP('Factores e Hitos'!$B$87,Area_no_techada,HLOOKUP($B207,Inmueble,2,FALSE),FALSE))</f>
        <v>#DIV/0!</v>
      </c>
      <c r="AX207" s="26" t="e">
        <f>+AG207/($J207+$K207*VLOOKUP('Factores e Hitos'!$B$87,Area_no_techada,HLOOKUP($B207,Inmueble,2,FALSE),FALSE))</f>
        <v>#DIV/0!</v>
      </c>
      <c r="AY207" s="26" t="e">
        <f>+AH207/($J207+$K207*VLOOKUP('Factores e Hitos'!$B$87,Area_no_techada,HLOOKUP($B207,Inmueble,2,FALSE),FALSE))</f>
        <v>#DIV/0!</v>
      </c>
      <c r="AZ207" s="26" t="e">
        <f>+AI207/($J207+$K207*VLOOKUP('Factores e Hitos'!$B$87,Area_no_techada,HLOOKUP($B207,Inmueble,2,FALSE),FALSE))</f>
        <v>#DIV/0!</v>
      </c>
      <c r="BA207" s="26" t="e">
        <f>+AJ207/($J207+$K207*VLOOKUP('Factores e Hitos'!$B$87,Area_no_techada,HLOOKUP($B207,Inmueble,2,FALSE),FALSE))</f>
        <v>#DIV/0!</v>
      </c>
    </row>
    <row r="208" spans="1:55">
      <c r="B208" s="21" t="s">
        <v>6</v>
      </c>
      <c r="C208" s="21" t="s">
        <v>284</v>
      </c>
      <c r="D208" s="42" t="s">
        <v>175</v>
      </c>
      <c r="E208" s="21" t="s">
        <v>22</v>
      </c>
      <c r="F208" s="21" t="s">
        <v>22</v>
      </c>
      <c r="G208" s="21" t="s">
        <v>22</v>
      </c>
      <c r="H208" s="21" t="s">
        <v>22</v>
      </c>
      <c r="I208" s="21" t="s">
        <v>57</v>
      </c>
      <c r="J208" s="23">
        <v>0</v>
      </c>
      <c r="K208" s="23"/>
      <c r="M208" s="24">
        <f t="shared" si="84"/>
        <v>0</v>
      </c>
      <c r="N208" s="24">
        <f t="shared" si="85"/>
        <v>0</v>
      </c>
      <c r="O208" s="24">
        <f t="shared" si="86"/>
        <v>0</v>
      </c>
      <c r="P208" s="24">
        <f t="shared" si="87"/>
        <v>0</v>
      </c>
      <c r="Q208" s="24">
        <f t="shared" si="88"/>
        <v>0</v>
      </c>
      <c r="R208" s="25"/>
      <c r="S208" s="30">
        <f t="shared" si="89"/>
        <v>0</v>
      </c>
      <c r="T208" s="30">
        <f t="shared" si="89"/>
        <v>0</v>
      </c>
      <c r="U208" s="30">
        <f t="shared" si="89"/>
        <v>0</v>
      </c>
      <c r="V208" s="30">
        <f t="shared" si="89"/>
        <v>0</v>
      </c>
      <c r="W208" s="30">
        <f t="shared" si="89"/>
        <v>0</v>
      </c>
      <c r="X208" s="30">
        <f t="shared" si="89"/>
        <v>0</v>
      </c>
      <c r="Y208" s="30">
        <f t="shared" si="89"/>
        <v>0</v>
      </c>
      <c r="Z208" s="30">
        <f t="shared" si="89"/>
        <v>0</v>
      </c>
      <c r="AA208" s="25"/>
      <c r="AB208" s="31">
        <f>MROUND(VLOOKUP('Factores e Hitos'!$B$7,Precio_Base,HLOOKUP($B208,Inmueble,2,FALSE),FALSE)*(1+$M208)*(1+$N208)*(1+$O208)*(1+$P208)*(1+$Q208)*($J208+$K208*VLOOKUP('Factores e Hitos'!$B$87,Area_no_techada,HLOOKUP($B208,Inmueble,2,FALSE),FALSE)),VLOOKUP('Factores e Hitos'!$B$85,Redondear_Multiplo,HLOOKUP($B208,Inmueble,2,FALSE),FALSE))</f>
        <v>0</v>
      </c>
      <c r="AC208" s="31">
        <f>MROUND(VLOOKUP('Factores e Hitos'!$B$7,Precio_Base,HLOOKUP($B208,Inmueble,2,FALSE),FALSE)*(1+$M208)*(1+$N208)*(1+$O208)*(1+$P208)*(1+$Q208)*($J208+$K208*VLOOKUP('Factores e Hitos'!$B$87,Area_no_techada,HLOOKUP($B208,Inmueble,2,FALSE),FALSE))*(1+$S208),VLOOKUP('Factores e Hitos'!$B$85,Redondear_Multiplo,HLOOKUP($B208,Inmueble,2,FALSE),FALSE))</f>
        <v>0</v>
      </c>
      <c r="AD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Hitos'!$B$87,Area_no_techada,HLOOKUP($B208,Inmueble,2,FALSE),FALSE))*(1+$S208)*(1+$T208),VLOOKUP('Factores e Hitos'!$B$85,Redondear_Multiplo,HLOOKUP($B208,Inmueble,2,FALSE),FALSE))</f>
        <v>0</v>
      </c>
      <c r="AE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Hitos'!$B$87,Area_no_techada,HLOOKUP($B208,Inmueble,2,FALSE),FALSE))*(1+$S208)*(1+$T208)*(1+$U208),VLOOKUP('Factores e Hitos'!$B$85,Redondear_Multiplo,HLOOKUP($B208,Inmueble,2,FALSE),FALSE))</f>
        <v>0</v>
      </c>
      <c r="AF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Hitos'!$B$87,Area_no_techada,HLOOKUP($B208,Inmueble,2,FALSE),FALSE))*(1+$S208)*(1+$T208)*(1+$U208)*(1+$V208),VLOOKUP('Factores e Hitos'!$B$85,Redondear_Multiplo,HLOOKUP($B208,Inmueble,2,FALSE),FALSE))</f>
        <v>0</v>
      </c>
      <c r="AG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Hitos'!$B$87,Area_no_techada,HLOOKUP($B208,Inmueble,2,FALSE),FALSE))*(1+$S208)*(1+$T208)*(1+$U208)*(1+$V208)*(1+$W208),VLOOKUP('Factores e Hitos'!$B$85,Redondear_Multiplo,HLOOKUP($B208,Inmueble,2,FALSE),FALSE))</f>
        <v>0</v>
      </c>
      <c r="AH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Hitos'!$B$87,Area_no_techada,HLOOKUP($B208,Inmueble,2,FALSE),FALSE))*(1+$S208)*(1+$T208)*(1+$U208)*(1+$V208)*(1+$W208)*(1+$X208),VLOOKUP('Factores e Hitos'!$B$85,Redondear_Multiplo,HLOOKUP($B208,Inmueble,2,FALSE),FALSE))</f>
        <v>0</v>
      </c>
      <c r="AI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Hitos'!$B$87,Area_no_techada,HLOOKUP($B208,Inmueble,2,FALSE),FALSE))*(1+$S208)*(1+$T208)*(1+$U208)*(1+$V208)*(1+$W208)*(1+$X208)*(1+$Y208),VLOOKUP('Factores e Hitos'!$B$85,Redondear_Multiplo,HLOOKUP($B208,Inmueble,2,FALSE),FALSE))</f>
        <v>0</v>
      </c>
      <c r="AJ208" s="31">
        <f>MROUND(VLOOKUP('Factores e Hitos'!$B$7,Precio_Base,HLOOKUP($B208,Inmueble,2,FALSE),FALSE)*(1+$M208)*(1+$N208)*(1+$O208)*(1+$P208)*(1+$Q208)*($J208+$K208*VLOOKUP('Factores e Hitos'!$B$87,Area_no_techada,HLOOKUP($B208,Inmueble,2,FALSE),FALSE))*(1+$S208)*(1+$T208)*(1+$U208)*(1+$V208)*(1+$W208)*(1+$X208)*(1+$Y208)*(1+$Z208),VLOOKUP('Factores e Hitos'!$B$85,Redondear_Multiplo,HLOOKUP($B208,Inmueble,2,FALSE),FALSE))</f>
        <v>0</v>
      </c>
      <c r="AK208" s="25"/>
      <c r="AL208" s="520" t="s">
        <v>170</v>
      </c>
      <c r="AM208" s="16"/>
      <c r="AN208" s="518"/>
      <c r="AO208" s="25"/>
      <c r="AP208" s="26">
        <f ca="1">+IF($AM208=0,OFFSET($AA208,0,ROUNDUP(COUNTIFS($B$197:$B200,$B208,$F$197:$F200,$F208,$AM$197:$AM200,"")/VLOOKUP('Factores e Hitos'!$B$89,Unidades_por_Hito,HLOOKUP($B208,Inmueble,2,FALSE),FALSE),0)),$AN208)*0</f>
        <v>0</v>
      </c>
      <c r="AQ208" s="26" t="e">
        <f t="shared" ca="1" si="90"/>
        <v>#DIV/0!</v>
      </c>
      <c r="AR208" s="25"/>
      <c r="AS208" s="26" t="e">
        <f>+AB208/($J208+$K208*VLOOKUP('Factores e Hitos'!$B$87,Area_no_techada,HLOOKUP($B208,Inmueble,2,FALSE),FALSE))</f>
        <v>#DIV/0!</v>
      </c>
      <c r="AT208" s="26" t="e">
        <f>+AC208/($J208+$K208*VLOOKUP('Factores e Hitos'!$B$87,Area_no_techada,HLOOKUP($B208,Inmueble,2,FALSE),FALSE))</f>
        <v>#DIV/0!</v>
      </c>
      <c r="AU208" s="26" t="e">
        <f>+AD208/($J208+$K208*VLOOKUP('Factores e Hitos'!$B$87,Area_no_techada,HLOOKUP($B208,Inmueble,2,FALSE),FALSE))</f>
        <v>#DIV/0!</v>
      </c>
      <c r="AV208" s="26" t="e">
        <f>+AE208/($J208+$K208*VLOOKUP('Factores e Hitos'!$B$87,Area_no_techada,HLOOKUP($B208,Inmueble,2,FALSE),FALSE))</f>
        <v>#DIV/0!</v>
      </c>
      <c r="AW208" s="26" t="e">
        <f>+AF208/($J208+$K208*VLOOKUP('Factores e Hitos'!$B$87,Area_no_techada,HLOOKUP($B208,Inmueble,2,FALSE),FALSE))</f>
        <v>#DIV/0!</v>
      </c>
      <c r="AX208" s="26" t="e">
        <f>+AG208/($J208+$K208*VLOOKUP('Factores e Hitos'!$B$87,Area_no_techada,HLOOKUP($B208,Inmueble,2,FALSE),FALSE))</f>
        <v>#DIV/0!</v>
      </c>
      <c r="AY208" s="26" t="e">
        <f>+AH208/($J208+$K208*VLOOKUP('Factores e Hitos'!$B$87,Area_no_techada,HLOOKUP($B208,Inmueble,2,FALSE),FALSE))</f>
        <v>#DIV/0!</v>
      </c>
      <c r="AZ208" s="26" t="e">
        <f>+AI208/($J208+$K208*VLOOKUP('Factores e Hitos'!$B$87,Area_no_techada,HLOOKUP($B208,Inmueble,2,FALSE),FALSE))</f>
        <v>#DIV/0!</v>
      </c>
      <c r="BA208" s="26" t="e">
        <f>+AJ208/($J208+$K208*VLOOKUP('Factores e Hitos'!$B$87,Area_no_techada,HLOOKUP($B208,Inmueble,2,FALSE),FALSE))</f>
        <v>#DIV/0!</v>
      </c>
    </row>
    <row r="209" spans="1:53">
      <c r="AB209" s="43"/>
      <c r="AD209" s="43"/>
    </row>
    <row r="210" spans="1:53" ht="14.4">
      <c r="A210" s="18" t="s">
        <v>176</v>
      </c>
      <c r="B210" s="21" t="s">
        <v>4</v>
      </c>
      <c r="C210" s="21" t="s">
        <v>284</v>
      </c>
      <c r="D210" s="21" t="s">
        <v>177</v>
      </c>
      <c r="E210" s="21" t="s">
        <v>22</v>
      </c>
      <c r="F210" s="28" t="s">
        <v>22</v>
      </c>
      <c r="G210" s="21" t="s">
        <v>22</v>
      </c>
      <c r="H210" s="523" t="s">
        <v>22</v>
      </c>
      <c r="I210" s="21">
        <v>1</v>
      </c>
      <c r="J210" s="511">
        <v>0</v>
      </c>
      <c r="K210" s="511">
        <v>0</v>
      </c>
      <c r="L210" s="25"/>
      <c r="M210" s="24">
        <f>+VLOOKUP(E210,Dorm.,HLOOKUP($B210,Inmueble,2,FALSE),FALSE)</f>
        <v>0</v>
      </c>
      <c r="N210" s="24">
        <f>+VLOOKUP(F210,Modelo,HLOOKUP($B210,Inmueble,2,FALSE),FALSE)</f>
        <v>0</v>
      </c>
      <c r="O210" s="24">
        <f>+VLOOKUP(G210,Tipo,HLOOKUP($B210,Inmueble,2,FALSE),FALSE)</f>
        <v>0</v>
      </c>
      <c r="P210" s="24">
        <f>+VLOOKUP(H210,Vista,HLOOKUP($B210,Inmueble,2,FALSE),FALSE)</f>
        <v>0</v>
      </c>
      <c r="Q210" s="24">
        <f>+VLOOKUP(I210,Piso,HLOOKUP($B210,Inmueble,2,FALSE),FALSE)</f>
        <v>0</v>
      </c>
      <c r="R210" s="25"/>
      <c r="S210" s="24">
        <f t="shared" ref="S210:Z213" si="91">+VLOOKUP(S$5,Hitos,HLOOKUP($B210,Inmueble,2,FALSE),FALSE)</f>
        <v>0</v>
      </c>
      <c r="T210" s="24">
        <f t="shared" si="91"/>
        <v>0</v>
      </c>
      <c r="U210" s="24">
        <f t="shared" si="91"/>
        <v>0</v>
      </c>
      <c r="V210" s="24">
        <f t="shared" si="91"/>
        <v>0</v>
      </c>
      <c r="W210" s="24">
        <f t="shared" si="91"/>
        <v>0</v>
      </c>
      <c r="X210" s="24">
        <f t="shared" si="91"/>
        <v>0</v>
      </c>
      <c r="Y210" s="24">
        <f t="shared" si="91"/>
        <v>0</v>
      </c>
      <c r="Z210" s="24">
        <f t="shared" si="91"/>
        <v>0</v>
      </c>
      <c r="AA210" s="25"/>
      <c r="AB210" s="26">
        <f>MROUND(VLOOKUP('Factores e Hitos'!$B$7,Precio_Base,HLOOKUP($B210,Inmueble,2,FALSE),FALSE)*(1+$M210)*(1+$N210)*(1+$O210)*(1+$P210)*(1+$Q210)*($J210+$K210*VLOOKUP('Factores e Hitos'!$B$87,Area_no_techada,HLOOKUP($B210,Inmueble,2,FALSE),FALSE)),VLOOKUP('Factores e Hitos'!$B$85,Redondear_Multiplo,HLOOKUP($B210,Inmueble,2,FALSE),FALSE))</f>
        <v>0</v>
      </c>
      <c r="AC210" s="26">
        <f>MROUND(VLOOKUP('Factores e Hitos'!$B$7,Precio_Base,HLOOKUP($B210,Inmueble,2,FALSE),FALSE)*(1+$M210)*(1+$N210)*(1+$O210)*(1+$P210)*(1+$Q210)*($J210+$K210*VLOOKUP('Factores e Hitos'!$B$87,Area_no_techada,HLOOKUP($B210,Inmueble,2,FALSE),FALSE))*(1+$S210),VLOOKUP('Factores e Hitos'!$B$85,Redondear_Multiplo,HLOOKUP($B210,Inmueble,2,FALSE),FALSE))</f>
        <v>0</v>
      </c>
      <c r="AD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Hitos'!$B$87,Area_no_techada,HLOOKUP($B210,Inmueble,2,FALSE),FALSE))*(1+$S210)*(1+$T210),VLOOKUP('Factores e Hitos'!$B$85,Redondear_Multiplo,HLOOKUP($B210,Inmueble,2,FALSE),FALSE))</f>
        <v>0</v>
      </c>
      <c r="AE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Hitos'!$B$87,Area_no_techada,HLOOKUP($B210,Inmueble,2,FALSE),FALSE))*(1+$S210)*(1+$T210)*(1+$U210),VLOOKUP('Factores e Hitos'!$B$85,Redondear_Multiplo,HLOOKUP($B210,Inmueble,2,FALSE),FALSE))</f>
        <v>0</v>
      </c>
      <c r="AF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Hitos'!$B$87,Area_no_techada,HLOOKUP($B210,Inmueble,2,FALSE),FALSE))*(1+$S210)*(1+$T210)*(1+$U210)*(1+$V210),VLOOKUP('Factores e Hitos'!$B$85,Redondear_Multiplo,HLOOKUP($B210,Inmueble,2,FALSE),FALSE))</f>
        <v>0</v>
      </c>
      <c r="AG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Hitos'!$B$87,Area_no_techada,HLOOKUP($B210,Inmueble,2,FALSE),FALSE))*(1+$S210)*(1+$T210)*(1+$U210)*(1+$V210)*(1+$W210),VLOOKUP('Factores e Hitos'!$B$85,Redondear_Multiplo,HLOOKUP($B210,Inmueble,2,FALSE),FALSE))</f>
        <v>0</v>
      </c>
      <c r="AH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Hitos'!$B$87,Area_no_techada,HLOOKUP($B210,Inmueble,2,FALSE),FALSE))*(1+$S210)*(1+$T210)*(1+$U210)*(1+$V210)*(1+$W210)*(1+$X210),VLOOKUP('Factores e Hitos'!$B$85,Redondear_Multiplo,HLOOKUP($B210,Inmueble,2,FALSE),FALSE))</f>
        <v>0</v>
      </c>
      <c r="AI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Hitos'!$B$87,Area_no_techada,HLOOKUP($B210,Inmueble,2,FALSE),FALSE))*(1+$S210)*(1+$T210)*(1+$U210)*(1+$V210)*(1+$W210)*(1+$X210)*(1+$Y210),VLOOKUP('Factores e Hitos'!$B$85,Redondear_Multiplo,HLOOKUP($B210,Inmueble,2,FALSE),FALSE))</f>
        <v>0</v>
      </c>
      <c r="AJ210" s="26">
        <f>MROUND(VLOOKUP('Factores e Hitos'!$B$7,Precio_Base,HLOOKUP($B210,Inmueble,2,FALSE),FALSE)*(1+$M210)*(1+$N210)*(1+$O210)*(1+$P210)*(1+$Q210)*($J210+$K210*VLOOKUP('Factores e Hitos'!$B$87,Area_no_techada,HLOOKUP($B210,Inmueble,2,FALSE),FALSE))*(1+$S210)*(1+$T210)*(1+$U210)*(1+$V210)*(1+$W210)*(1+$X210)*(1+$Y210)*(1+$Z210),VLOOKUP('Factores e Hitos'!$B$85,Redondear_Multiplo,HLOOKUP($B210,Inmueble,2,FALSE),FALSE))</f>
        <v>0</v>
      </c>
      <c r="AK210" s="25"/>
      <c r="AL210" s="16" t="s">
        <v>170</v>
      </c>
      <c r="AM210" s="519"/>
      <c r="AN210" s="518"/>
      <c r="AO210" s="25"/>
      <c r="AP210" s="26">
        <f ca="1">+IF($AM210=0,OFFSET($AA210,0,ROUNDUP(COUNTIFS($B210:$B$213,$B210,$F210:$F$213,$F210,$AM210:$AM$213,"")/VLOOKUP('Factores e Hitos'!$B$89,Unidades_por_Hito,HLOOKUP($B210,Inmueble,2,FALSE),FALSE),0)),$AN210)</f>
        <v>0</v>
      </c>
      <c r="AQ210" s="26" t="e">
        <f ca="1">+AP210/(J210+(K210/3))</f>
        <v>#DIV/0!</v>
      </c>
      <c r="AR210" s="25"/>
      <c r="AS210" s="26" t="e">
        <f>+AB210/($J210+$K210*VLOOKUP('Factores e Hitos'!$B$87,Area_no_techada,HLOOKUP($B210,Inmueble,2,FALSE),FALSE))</f>
        <v>#DIV/0!</v>
      </c>
      <c r="AT210" s="26" t="e">
        <f>+AC210/($J210+$K210*VLOOKUP('Factores e Hitos'!$B$87,Area_no_techada,HLOOKUP($B210,Inmueble,2,FALSE),FALSE))</f>
        <v>#DIV/0!</v>
      </c>
      <c r="AU210" s="26" t="e">
        <f>+AD210/($J210+$K210*VLOOKUP('Factores e Hitos'!$B$87,Area_no_techada,HLOOKUP($B210,Inmueble,2,FALSE),FALSE))</f>
        <v>#DIV/0!</v>
      </c>
      <c r="AV210" s="26" t="e">
        <f>+AE210/($J210+$K210*VLOOKUP('Factores e Hitos'!$B$87,Area_no_techada,HLOOKUP($B210,Inmueble,2,FALSE),FALSE))</f>
        <v>#DIV/0!</v>
      </c>
      <c r="AW210" s="26" t="e">
        <f>+AF210/($J210+$K210*VLOOKUP('Factores e Hitos'!$B$87,Area_no_techada,HLOOKUP($B210,Inmueble,2,FALSE),FALSE))</f>
        <v>#DIV/0!</v>
      </c>
      <c r="AX210" s="26" t="e">
        <f>+AG210/($J210+$K210*VLOOKUP('Factores e Hitos'!$B$87,Area_no_techada,HLOOKUP($B210,Inmueble,2,FALSE),FALSE))</f>
        <v>#DIV/0!</v>
      </c>
      <c r="AY210" s="26" t="e">
        <f>+AH210/($J210+$K210*VLOOKUP('Factores e Hitos'!$B$87,Area_no_techada,HLOOKUP($B210,Inmueble,2,FALSE),FALSE))</f>
        <v>#DIV/0!</v>
      </c>
      <c r="AZ210" s="26" t="e">
        <f>+AI210/($J210+$K210*VLOOKUP('Factores e Hitos'!$B$87,Area_no_techada,HLOOKUP($B210,Inmueble,2,FALSE),FALSE))</f>
        <v>#DIV/0!</v>
      </c>
      <c r="BA210" s="26" t="e">
        <f>+AJ210/($J210+$K210*VLOOKUP('Factores e Hitos'!$B$87,Area_no_techada,HLOOKUP($B210,Inmueble,2,FALSE),FALSE))</f>
        <v>#DIV/0!</v>
      </c>
    </row>
    <row r="211" spans="1:53" ht="14.4">
      <c r="A211" s="18" t="s">
        <v>176</v>
      </c>
      <c r="B211" s="21" t="s">
        <v>4</v>
      </c>
      <c r="C211" s="21" t="s">
        <v>284</v>
      </c>
      <c r="D211" s="21" t="s">
        <v>178</v>
      </c>
      <c r="E211" s="21" t="s">
        <v>22</v>
      </c>
      <c r="F211" s="28" t="s">
        <v>22</v>
      </c>
      <c r="G211" s="21" t="s">
        <v>22</v>
      </c>
      <c r="H211" s="523" t="s">
        <v>22</v>
      </c>
      <c r="I211" s="21">
        <v>1</v>
      </c>
      <c r="J211" s="511">
        <v>0</v>
      </c>
      <c r="K211" s="511">
        <v>0</v>
      </c>
      <c r="L211" s="25"/>
      <c r="M211" s="24">
        <f>+VLOOKUP(E211,Dorm.,HLOOKUP($B211,Inmueble,2,FALSE),FALSE)</f>
        <v>0</v>
      </c>
      <c r="N211" s="24">
        <f>+VLOOKUP(F211,Modelo,HLOOKUP($B211,Inmueble,2,FALSE),FALSE)</f>
        <v>0</v>
      </c>
      <c r="O211" s="24">
        <f>+VLOOKUP(G211,Tipo,HLOOKUP($B211,Inmueble,2,FALSE),FALSE)</f>
        <v>0</v>
      </c>
      <c r="P211" s="24">
        <f>+VLOOKUP(H211,Vista,HLOOKUP($B211,Inmueble,2,FALSE),FALSE)</f>
        <v>0</v>
      </c>
      <c r="Q211" s="24">
        <f>+VLOOKUP(I211,Piso,HLOOKUP($B211,Inmueble,2,FALSE),FALSE)</f>
        <v>0</v>
      </c>
      <c r="R211" s="25"/>
      <c r="S211" s="24">
        <f t="shared" si="91"/>
        <v>0</v>
      </c>
      <c r="T211" s="24">
        <f t="shared" si="91"/>
        <v>0</v>
      </c>
      <c r="U211" s="24">
        <f t="shared" si="91"/>
        <v>0</v>
      </c>
      <c r="V211" s="24">
        <f t="shared" si="91"/>
        <v>0</v>
      </c>
      <c r="W211" s="24">
        <f t="shared" si="91"/>
        <v>0</v>
      </c>
      <c r="X211" s="24">
        <f t="shared" si="91"/>
        <v>0</v>
      </c>
      <c r="Y211" s="24">
        <f t="shared" si="91"/>
        <v>0</v>
      </c>
      <c r="Z211" s="24">
        <f t="shared" si="91"/>
        <v>0</v>
      </c>
      <c r="AA211" s="25"/>
      <c r="AB211" s="26">
        <f>MROUND(VLOOKUP('Factores e Hitos'!$B$7,Precio_Base,HLOOKUP($B211,Inmueble,2,FALSE),FALSE)*(1+$M211)*(1+$N211)*(1+$O211)*(1+$P211)*(1+$Q211)*($J211+$K211*VLOOKUP('Factores e Hitos'!$B$87,Area_no_techada,HLOOKUP($B211,Inmueble,2,FALSE),FALSE)),VLOOKUP('Factores e Hitos'!$B$85,Redondear_Multiplo,HLOOKUP($B211,Inmueble,2,FALSE),FALSE))</f>
        <v>0</v>
      </c>
      <c r="AC211" s="26">
        <f>MROUND(VLOOKUP('Factores e Hitos'!$B$7,Precio_Base,HLOOKUP($B211,Inmueble,2,FALSE),FALSE)*(1+$M211)*(1+$N211)*(1+$O211)*(1+$P211)*(1+$Q211)*($J211+$K211*VLOOKUP('Factores e Hitos'!$B$87,Area_no_techada,HLOOKUP($B211,Inmueble,2,FALSE),FALSE))*(1+$S211),VLOOKUP('Factores e Hitos'!$B$85,Redondear_Multiplo,HLOOKUP($B211,Inmueble,2,FALSE),FALSE))</f>
        <v>0</v>
      </c>
      <c r="AD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Hitos'!$B$87,Area_no_techada,HLOOKUP($B211,Inmueble,2,FALSE),FALSE))*(1+$S211)*(1+$T211),VLOOKUP('Factores e Hitos'!$B$85,Redondear_Multiplo,HLOOKUP($B211,Inmueble,2,FALSE),FALSE))</f>
        <v>0</v>
      </c>
      <c r="AE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Hitos'!$B$87,Area_no_techada,HLOOKUP($B211,Inmueble,2,FALSE),FALSE))*(1+$S211)*(1+$T211)*(1+$U211),VLOOKUP('Factores e Hitos'!$B$85,Redondear_Multiplo,HLOOKUP($B211,Inmueble,2,FALSE),FALSE))</f>
        <v>0</v>
      </c>
      <c r="AF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Hitos'!$B$87,Area_no_techada,HLOOKUP($B211,Inmueble,2,FALSE),FALSE))*(1+$S211)*(1+$T211)*(1+$U211)*(1+$V211),VLOOKUP('Factores e Hitos'!$B$85,Redondear_Multiplo,HLOOKUP($B211,Inmueble,2,FALSE),FALSE))</f>
        <v>0</v>
      </c>
      <c r="AG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Hitos'!$B$87,Area_no_techada,HLOOKUP($B211,Inmueble,2,FALSE),FALSE))*(1+$S211)*(1+$T211)*(1+$U211)*(1+$V211)*(1+$W211),VLOOKUP('Factores e Hitos'!$B$85,Redondear_Multiplo,HLOOKUP($B211,Inmueble,2,FALSE),FALSE))</f>
        <v>0</v>
      </c>
      <c r="AH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Hitos'!$B$87,Area_no_techada,HLOOKUP($B211,Inmueble,2,FALSE),FALSE))*(1+$S211)*(1+$T211)*(1+$U211)*(1+$V211)*(1+$W211)*(1+$X211),VLOOKUP('Factores e Hitos'!$B$85,Redondear_Multiplo,HLOOKUP($B211,Inmueble,2,FALSE),FALSE))</f>
        <v>0</v>
      </c>
      <c r="AI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Hitos'!$B$87,Area_no_techada,HLOOKUP($B211,Inmueble,2,FALSE),FALSE))*(1+$S211)*(1+$T211)*(1+$U211)*(1+$V211)*(1+$W211)*(1+$X211)*(1+$Y211),VLOOKUP('Factores e Hitos'!$B$85,Redondear_Multiplo,HLOOKUP($B211,Inmueble,2,FALSE),FALSE))</f>
        <v>0</v>
      </c>
      <c r="AJ211" s="26">
        <f>MROUND(VLOOKUP('Factores e Hitos'!$B$7,Precio_Base,HLOOKUP($B211,Inmueble,2,FALSE),FALSE)*(1+$M211)*(1+$N211)*(1+$O211)*(1+$P211)*(1+$Q211)*($J211+$K211*VLOOKUP('Factores e Hitos'!$B$87,Area_no_techada,HLOOKUP($B211,Inmueble,2,FALSE),FALSE))*(1+$S211)*(1+$T211)*(1+$U211)*(1+$V211)*(1+$W211)*(1+$X211)*(1+$Y211)*(1+$Z211),VLOOKUP('Factores e Hitos'!$B$85,Redondear_Multiplo,HLOOKUP($B211,Inmueble,2,FALSE),FALSE))</f>
        <v>0</v>
      </c>
      <c r="AK211" s="25"/>
      <c r="AL211" s="16" t="s">
        <v>170</v>
      </c>
      <c r="AM211" s="519"/>
      <c r="AN211" s="518"/>
      <c r="AO211" s="25"/>
      <c r="AP211" s="26">
        <f ca="1">+IF($AM211=0,OFFSET($AA211,0,ROUNDUP(COUNTIFS($B211:$B$213,$B211,$F211:$F$213,$F211,$AM211:$AM$213,"")/VLOOKUP('Factores e Hitos'!$B$89,Unidades_por_Hito,HLOOKUP($B211,Inmueble,2,FALSE),FALSE),0)),$AN211)</f>
        <v>0</v>
      </c>
      <c r="AQ211" s="26" t="e">
        <f ca="1">+AP211/(J211+(K211/3))</f>
        <v>#DIV/0!</v>
      </c>
      <c r="AR211" s="25"/>
      <c r="AS211" s="26" t="e">
        <f>+AB211/($J211+$K211*VLOOKUP('Factores e Hitos'!$B$87,Area_no_techada,HLOOKUP($B211,Inmueble,2,FALSE),FALSE))</f>
        <v>#DIV/0!</v>
      </c>
      <c r="AT211" s="26" t="e">
        <f>+AC211/($J211+$K211*VLOOKUP('Factores e Hitos'!$B$87,Area_no_techada,HLOOKUP($B211,Inmueble,2,FALSE),FALSE))</f>
        <v>#DIV/0!</v>
      </c>
      <c r="AU211" s="26" t="e">
        <f>+AD211/($J211+$K211*VLOOKUP('Factores e Hitos'!$B$87,Area_no_techada,HLOOKUP($B211,Inmueble,2,FALSE),FALSE))</f>
        <v>#DIV/0!</v>
      </c>
      <c r="AV211" s="26" t="e">
        <f>+AE211/($J211+$K211*VLOOKUP('Factores e Hitos'!$B$87,Area_no_techada,HLOOKUP($B211,Inmueble,2,FALSE),FALSE))</f>
        <v>#DIV/0!</v>
      </c>
      <c r="AW211" s="26" t="e">
        <f>+AF211/($J211+$K211*VLOOKUP('Factores e Hitos'!$B$87,Area_no_techada,HLOOKUP($B211,Inmueble,2,FALSE),FALSE))</f>
        <v>#DIV/0!</v>
      </c>
      <c r="AX211" s="26" t="e">
        <f>+AG211/($J211+$K211*VLOOKUP('Factores e Hitos'!$B$87,Area_no_techada,HLOOKUP($B211,Inmueble,2,FALSE),FALSE))</f>
        <v>#DIV/0!</v>
      </c>
      <c r="AY211" s="26" t="e">
        <f>+AH211/($J211+$K211*VLOOKUP('Factores e Hitos'!$B$87,Area_no_techada,HLOOKUP($B211,Inmueble,2,FALSE),FALSE))</f>
        <v>#DIV/0!</v>
      </c>
      <c r="AZ211" s="26" t="e">
        <f>+AI211/($J211+$K211*VLOOKUP('Factores e Hitos'!$B$87,Area_no_techada,HLOOKUP($B211,Inmueble,2,FALSE),FALSE))</f>
        <v>#DIV/0!</v>
      </c>
      <c r="BA211" s="26" t="e">
        <f>+AJ211/($J211+$K211*VLOOKUP('Factores e Hitos'!$B$87,Area_no_techada,HLOOKUP($B211,Inmueble,2,FALSE),FALSE))</f>
        <v>#DIV/0!</v>
      </c>
    </row>
    <row r="212" spans="1:53" ht="14.4">
      <c r="A212" s="18" t="s">
        <v>176</v>
      </c>
      <c r="B212" s="21" t="s">
        <v>4</v>
      </c>
      <c r="C212" s="21" t="s">
        <v>284</v>
      </c>
      <c r="D212" s="21" t="s">
        <v>179</v>
      </c>
      <c r="E212" s="21" t="s">
        <v>22</v>
      </c>
      <c r="F212" s="28" t="s">
        <v>22</v>
      </c>
      <c r="G212" s="21" t="s">
        <v>22</v>
      </c>
      <c r="H212" s="523" t="s">
        <v>22</v>
      </c>
      <c r="I212" s="21">
        <v>1</v>
      </c>
      <c r="J212" s="511">
        <v>0</v>
      </c>
      <c r="K212" s="511">
        <v>0</v>
      </c>
      <c r="L212" s="25"/>
      <c r="M212" s="24">
        <f>+VLOOKUP(E212,Dorm.,HLOOKUP($B212,Inmueble,2,FALSE),FALSE)</f>
        <v>0</v>
      </c>
      <c r="N212" s="24">
        <f>+VLOOKUP(F212,Modelo,HLOOKUP($B212,Inmueble,2,FALSE),FALSE)</f>
        <v>0</v>
      </c>
      <c r="O212" s="24">
        <f>+VLOOKUP(G212,Tipo,HLOOKUP($B212,Inmueble,2,FALSE),FALSE)</f>
        <v>0</v>
      </c>
      <c r="P212" s="24">
        <f>+VLOOKUP(H212,Vista,HLOOKUP($B212,Inmueble,2,FALSE),FALSE)</f>
        <v>0</v>
      </c>
      <c r="Q212" s="24">
        <f>+VLOOKUP(I212,Piso,HLOOKUP($B212,Inmueble,2,FALSE),FALSE)</f>
        <v>0</v>
      </c>
      <c r="R212" s="25"/>
      <c r="S212" s="24">
        <f t="shared" si="91"/>
        <v>0</v>
      </c>
      <c r="T212" s="24">
        <f t="shared" si="91"/>
        <v>0</v>
      </c>
      <c r="U212" s="24">
        <f t="shared" si="91"/>
        <v>0</v>
      </c>
      <c r="V212" s="24">
        <f t="shared" si="91"/>
        <v>0</v>
      </c>
      <c r="W212" s="24">
        <f t="shared" si="91"/>
        <v>0</v>
      </c>
      <c r="X212" s="24">
        <f t="shared" si="91"/>
        <v>0</v>
      </c>
      <c r="Y212" s="24">
        <f t="shared" si="91"/>
        <v>0</v>
      </c>
      <c r="Z212" s="24">
        <f t="shared" si="91"/>
        <v>0</v>
      </c>
      <c r="AA212" s="25"/>
      <c r="AB212" s="26">
        <f>MROUND(VLOOKUP('Factores e Hitos'!$B$7,Precio_Base,HLOOKUP($B212,Inmueble,2,FALSE),FALSE)*(1+$M212)*(1+$N212)*(1+$O212)*(1+$P212)*(1+$Q212)*($J212+$K212*VLOOKUP('Factores e Hitos'!$B$87,Area_no_techada,HLOOKUP($B212,Inmueble,2,FALSE),FALSE)),VLOOKUP('Factores e Hitos'!$B$85,Redondear_Multiplo,HLOOKUP($B212,Inmueble,2,FALSE),FALSE))</f>
        <v>0</v>
      </c>
      <c r="AC212" s="26">
        <f>MROUND(VLOOKUP('Factores e Hitos'!$B$7,Precio_Base,HLOOKUP($B212,Inmueble,2,FALSE),FALSE)*(1+$M212)*(1+$N212)*(1+$O212)*(1+$P212)*(1+$Q212)*($J212+$K212*VLOOKUP('Factores e Hitos'!$B$87,Area_no_techada,HLOOKUP($B212,Inmueble,2,FALSE),FALSE))*(1+$S212),VLOOKUP('Factores e Hitos'!$B$85,Redondear_Multiplo,HLOOKUP($B212,Inmueble,2,FALSE),FALSE))</f>
        <v>0</v>
      </c>
      <c r="AD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Hitos'!$B$87,Area_no_techada,HLOOKUP($B212,Inmueble,2,FALSE),FALSE))*(1+$S212)*(1+$T212),VLOOKUP('Factores e Hitos'!$B$85,Redondear_Multiplo,HLOOKUP($B212,Inmueble,2,FALSE),FALSE))</f>
        <v>0</v>
      </c>
      <c r="AE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Hitos'!$B$87,Area_no_techada,HLOOKUP($B212,Inmueble,2,FALSE),FALSE))*(1+$S212)*(1+$T212)*(1+$U212),VLOOKUP('Factores e Hitos'!$B$85,Redondear_Multiplo,HLOOKUP($B212,Inmueble,2,FALSE),FALSE))</f>
        <v>0</v>
      </c>
      <c r="AF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Hitos'!$B$87,Area_no_techada,HLOOKUP($B212,Inmueble,2,FALSE),FALSE))*(1+$S212)*(1+$T212)*(1+$U212)*(1+$V212),VLOOKUP('Factores e Hitos'!$B$85,Redondear_Multiplo,HLOOKUP($B212,Inmueble,2,FALSE),FALSE))</f>
        <v>0</v>
      </c>
      <c r="AG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Hitos'!$B$87,Area_no_techada,HLOOKUP($B212,Inmueble,2,FALSE),FALSE))*(1+$S212)*(1+$T212)*(1+$U212)*(1+$V212)*(1+$W212),VLOOKUP('Factores e Hitos'!$B$85,Redondear_Multiplo,HLOOKUP($B212,Inmueble,2,FALSE),FALSE))</f>
        <v>0</v>
      </c>
      <c r="AH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Hitos'!$B$87,Area_no_techada,HLOOKUP($B212,Inmueble,2,FALSE),FALSE))*(1+$S212)*(1+$T212)*(1+$U212)*(1+$V212)*(1+$W212)*(1+$X212),VLOOKUP('Factores e Hitos'!$B$85,Redondear_Multiplo,HLOOKUP($B212,Inmueble,2,FALSE),FALSE))</f>
        <v>0</v>
      </c>
      <c r="AI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Hitos'!$B$87,Area_no_techada,HLOOKUP($B212,Inmueble,2,FALSE),FALSE))*(1+$S212)*(1+$T212)*(1+$U212)*(1+$V212)*(1+$W212)*(1+$X212)*(1+$Y212),VLOOKUP('Factores e Hitos'!$B$85,Redondear_Multiplo,HLOOKUP($B212,Inmueble,2,FALSE),FALSE))</f>
        <v>0</v>
      </c>
      <c r="AJ212" s="26">
        <f>MROUND(VLOOKUP('Factores e Hitos'!$B$7,Precio_Base,HLOOKUP($B212,Inmueble,2,FALSE),FALSE)*(1+$M212)*(1+$N212)*(1+$O212)*(1+$P212)*(1+$Q212)*($J212+$K212*VLOOKUP('Factores e Hitos'!$B$87,Area_no_techada,HLOOKUP($B212,Inmueble,2,FALSE),FALSE))*(1+$S212)*(1+$T212)*(1+$U212)*(1+$V212)*(1+$W212)*(1+$X212)*(1+$Y212)*(1+$Z212),VLOOKUP('Factores e Hitos'!$B$85,Redondear_Multiplo,HLOOKUP($B212,Inmueble,2,FALSE),FALSE))</f>
        <v>0</v>
      </c>
      <c r="AK212" s="25"/>
      <c r="AL212" s="16" t="s">
        <v>170</v>
      </c>
      <c r="AM212" s="519"/>
      <c r="AN212" s="518"/>
      <c r="AO212" s="25"/>
      <c r="AP212" s="26">
        <f ca="1">+IF($AM212=0,OFFSET($AA212,0,ROUNDUP(COUNTIFS($B212:$B$213,$B212,$F212:$F$213,$F212,$AM212:$AM$213,"")/VLOOKUP('Factores e Hitos'!$B$89,Unidades_por_Hito,HLOOKUP($B212,Inmueble,2,FALSE),FALSE),0)),$AN212)</f>
        <v>0</v>
      </c>
      <c r="AQ212" s="26" t="e">
        <f ca="1">+AP212/(J212+(K212/3))</f>
        <v>#DIV/0!</v>
      </c>
      <c r="AR212" s="25"/>
      <c r="AS212" s="26" t="e">
        <f>+AB212/($J212+$K212*VLOOKUP('Factores e Hitos'!$B$87,Area_no_techada,HLOOKUP($B212,Inmueble,2,FALSE),FALSE))</f>
        <v>#DIV/0!</v>
      </c>
      <c r="AT212" s="26" t="e">
        <f>+AC212/($J212+$K212*VLOOKUP('Factores e Hitos'!$B$87,Area_no_techada,HLOOKUP($B212,Inmueble,2,FALSE),FALSE))</f>
        <v>#DIV/0!</v>
      </c>
      <c r="AU212" s="26" t="e">
        <f>+AD212/($J212+$K212*VLOOKUP('Factores e Hitos'!$B$87,Area_no_techada,HLOOKUP($B212,Inmueble,2,FALSE),FALSE))</f>
        <v>#DIV/0!</v>
      </c>
      <c r="AV212" s="26" t="e">
        <f>+AE212/($J212+$K212*VLOOKUP('Factores e Hitos'!$B$87,Area_no_techada,HLOOKUP($B212,Inmueble,2,FALSE),FALSE))</f>
        <v>#DIV/0!</v>
      </c>
      <c r="AW212" s="26" t="e">
        <f>+AF212/($J212+$K212*VLOOKUP('Factores e Hitos'!$B$87,Area_no_techada,HLOOKUP($B212,Inmueble,2,FALSE),FALSE))</f>
        <v>#DIV/0!</v>
      </c>
      <c r="AX212" s="26" t="e">
        <f>+AG212/($J212+$K212*VLOOKUP('Factores e Hitos'!$B$87,Area_no_techada,HLOOKUP($B212,Inmueble,2,FALSE),FALSE))</f>
        <v>#DIV/0!</v>
      </c>
      <c r="AY212" s="26" t="e">
        <f>+AH212/($J212+$K212*VLOOKUP('Factores e Hitos'!$B$87,Area_no_techada,HLOOKUP($B212,Inmueble,2,FALSE),FALSE))</f>
        <v>#DIV/0!</v>
      </c>
      <c r="AZ212" s="26" t="e">
        <f>+AI212/($J212+$K212*VLOOKUP('Factores e Hitos'!$B$87,Area_no_techada,HLOOKUP($B212,Inmueble,2,FALSE),FALSE))</f>
        <v>#DIV/0!</v>
      </c>
      <c r="BA212" s="26" t="e">
        <f>+AJ212/($J212+$K212*VLOOKUP('Factores e Hitos'!$B$87,Area_no_techada,HLOOKUP($B212,Inmueble,2,FALSE),FALSE))</f>
        <v>#DIV/0!</v>
      </c>
    </row>
    <row r="213" spans="1:53" ht="14.4">
      <c r="A213" s="18" t="s">
        <v>176</v>
      </c>
      <c r="B213" s="21" t="s">
        <v>4</v>
      </c>
      <c r="C213" s="21" t="s">
        <v>284</v>
      </c>
      <c r="D213" s="21" t="s">
        <v>180</v>
      </c>
      <c r="E213" s="21" t="s">
        <v>22</v>
      </c>
      <c r="F213" s="28" t="s">
        <v>22</v>
      </c>
      <c r="G213" s="21" t="s">
        <v>22</v>
      </c>
      <c r="H213" s="523" t="s">
        <v>22</v>
      </c>
      <c r="I213" s="21">
        <v>1</v>
      </c>
      <c r="J213" s="511">
        <v>0</v>
      </c>
      <c r="K213" s="511">
        <v>0</v>
      </c>
      <c r="L213" s="25"/>
      <c r="M213" s="24">
        <f>+VLOOKUP(E213,Dorm.,HLOOKUP($B213,Inmueble,2,FALSE),FALSE)</f>
        <v>0</v>
      </c>
      <c r="N213" s="24">
        <f>+VLOOKUP(F213,Modelo,HLOOKUP($B213,Inmueble,2,FALSE),FALSE)</f>
        <v>0</v>
      </c>
      <c r="O213" s="24">
        <f>+VLOOKUP(G213,Tipo,HLOOKUP($B213,Inmueble,2,FALSE),FALSE)</f>
        <v>0</v>
      </c>
      <c r="P213" s="24">
        <f>+VLOOKUP(H213,Vista,HLOOKUP($B213,Inmueble,2,FALSE),FALSE)</f>
        <v>0</v>
      </c>
      <c r="Q213" s="24">
        <f>+VLOOKUP(I213,Piso,HLOOKUP($B213,Inmueble,2,FALSE),FALSE)</f>
        <v>0</v>
      </c>
      <c r="R213" s="25"/>
      <c r="S213" s="24">
        <f t="shared" si="91"/>
        <v>0</v>
      </c>
      <c r="T213" s="24">
        <f t="shared" si="91"/>
        <v>0</v>
      </c>
      <c r="U213" s="24">
        <f t="shared" si="91"/>
        <v>0</v>
      </c>
      <c r="V213" s="24">
        <f t="shared" si="91"/>
        <v>0</v>
      </c>
      <c r="W213" s="24">
        <f t="shared" si="91"/>
        <v>0</v>
      </c>
      <c r="X213" s="24">
        <f t="shared" si="91"/>
        <v>0</v>
      </c>
      <c r="Y213" s="24">
        <f t="shared" si="91"/>
        <v>0</v>
      </c>
      <c r="Z213" s="24">
        <f t="shared" si="91"/>
        <v>0</v>
      </c>
      <c r="AA213" s="25"/>
      <c r="AB213" s="26">
        <f>MROUND(VLOOKUP('Factores e Hitos'!$B$7,Precio_Base,HLOOKUP($B213,Inmueble,2,FALSE),FALSE)*(1+$M213)*(1+$N213)*(1+$O213)*(1+$P213)*(1+$Q213)*($J213+$K213*VLOOKUP('Factores e Hitos'!$B$87,Area_no_techada,HLOOKUP($B213,Inmueble,2,FALSE),FALSE)),VLOOKUP('Factores e Hitos'!$B$85,Redondear_Multiplo,HLOOKUP($B213,Inmueble,2,FALSE),FALSE))</f>
        <v>0</v>
      </c>
      <c r="AC213" s="26">
        <f>MROUND(VLOOKUP('Factores e Hitos'!$B$7,Precio_Base,HLOOKUP($B213,Inmueble,2,FALSE),FALSE)*(1+$M213)*(1+$N213)*(1+$O213)*(1+$P213)*(1+$Q213)*($J213+$K213*VLOOKUP('Factores e Hitos'!$B$87,Area_no_techada,HLOOKUP($B213,Inmueble,2,FALSE),FALSE))*(1+$S213),VLOOKUP('Factores e Hitos'!$B$85,Redondear_Multiplo,HLOOKUP($B213,Inmueble,2,FALSE),FALSE))</f>
        <v>0</v>
      </c>
      <c r="AD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Hitos'!$B$87,Area_no_techada,HLOOKUP($B213,Inmueble,2,FALSE),FALSE))*(1+$S213)*(1+$T213),VLOOKUP('Factores e Hitos'!$B$85,Redondear_Multiplo,HLOOKUP($B213,Inmueble,2,FALSE),FALSE))</f>
        <v>0</v>
      </c>
      <c r="AE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Hitos'!$B$87,Area_no_techada,HLOOKUP($B213,Inmueble,2,FALSE),FALSE))*(1+$S213)*(1+$T213)*(1+$U213),VLOOKUP('Factores e Hitos'!$B$85,Redondear_Multiplo,HLOOKUP($B213,Inmueble,2,FALSE),FALSE))</f>
        <v>0</v>
      </c>
      <c r="AF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Hitos'!$B$87,Area_no_techada,HLOOKUP($B213,Inmueble,2,FALSE),FALSE))*(1+$S213)*(1+$T213)*(1+$U213)*(1+$V213),VLOOKUP('Factores e Hitos'!$B$85,Redondear_Multiplo,HLOOKUP($B213,Inmueble,2,FALSE),FALSE))</f>
        <v>0</v>
      </c>
      <c r="AG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Hitos'!$B$87,Area_no_techada,HLOOKUP($B213,Inmueble,2,FALSE),FALSE))*(1+$S213)*(1+$T213)*(1+$U213)*(1+$V213)*(1+$W213),VLOOKUP('Factores e Hitos'!$B$85,Redondear_Multiplo,HLOOKUP($B213,Inmueble,2,FALSE),FALSE))</f>
        <v>0</v>
      </c>
      <c r="AH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Hitos'!$B$87,Area_no_techada,HLOOKUP($B213,Inmueble,2,FALSE),FALSE))*(1+$S213)*(1+$T213)*(1+$U213)*(1+$V213)*(1+$W213)*(1+$X213),VLOOKUP('Factores e Hitos'!$B$85,Redondear_Multiplo,HLOOKUP($B213,Inmueble,2,FALSE),FALSE))</f>
        <v>0</v>
      </c>
      <c r="AI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Hitos'!$B$87,Area_no_techada,HLOOKUP($B213,Inmueble,2,FALSE),FALSE))*(1+$S213)*(1+$T213)*(1+$U213)*(1+$V213)*(1+$W213)*(1+$X213)*(1+$Y213),VLOOKUP('Factores e Hitos'!$B$85,Redondear_Multiplo,HLOOKUP($B213,Inmueble,2,FALSE),FALSE))</f>
        <v>0</v>
      </c>
      <c r="AJ213" s="26">
        <f>MROUND(VLOOKUP('Factores e Hitos'!$B$7,Precio_Base,HLOOKUP($B213,Inmueble,2,FALSE),FALSE)*(1+$M213)*(1+$N213)*(1+$O213)*(1+$P213)*(1+$Q213)*($J213+$K213*VLOOKUP('Factores e Hitos'!$B$87,Area_no_techada,HLOOKUP($B213,Inmueble,2,FALSE),FALSE))*(1+$S213)*(1+$T213)*(1+$U213)*(1+$V213)*(1+$W213)*(1+$X213)*(1+$Y213)*(1+$Z213),VLOOKUP('Factores e Hitos'!$B$85,Redondear_Multiplo,HLOOKUP($B213,Inmueble,2,FALSE),FALSE))</f>
        <v>0</v>
      </c>
      <c r="AK213" s="25"/>
      <c r="AL213" s="16" t="s">
        <v>170</v>
      </c>
      <c r="AM213" s="519"/>
      <c r="AN213" s="518"/>
      <c r="AO213" s="25"/>
      <c r="AP213" s="26">
        <f ca="1">+IF($AM213=0,OFFSET($AA213,0,ROUNDUP(COUNTIFS($B213:$B$213,$B213,$F213:$F$213,$F213,$AM213:$AM$213,"")/VLOOKUP('Factores e Hitos'!$B$89,Unidades_por_Hito,HLOOKUP($B213,Inmueble,2,FALSE),FALSE),0)),$AN213)</f>
        <v>0</v>
      </c>
      <c r="AQ213" s="26" t="e">
        <f ca="1">+AP213/(J213+(K213/3))</f>
        <v>#DIV/0!</v>
      </c>
      <c r="AR213" s="25"/>
      <c r="AS213" s="26" t="e">
        <f>+AB213/($J213+$K213*VLOOKUP('Factores e Hitos'!$B$87,Area_no_techada,HLOOKUP($B213,Inmueble,2,FALSE),FALSE))</f>
        <v>#DIV/0!</v>
      </c>
      <c r="AT213" s="26" t="e">
        <f>+AC213/($J213+$K213*VLOOKUP('Factores e Hitos'!$B$87,Area_no_techada,HLOOKUP($B213,Inmueble,2,FALSE),FALSE))</f>
        <v>#DIV/0!</v>
      </c>
      <c r="AU213" s="26" t="e">
        <f>+AD213/($J213+$K213*VLOOKUP('Factores e Hitos'!$B$87,Area_no_techada,HLOOKUP($B213,Inmueble,2,FALSE),FALSE))</f>
        <v>#DIV/0!</v>
      </c>
      <c r="AV213" s="26" t="e">
        <f>+AE213/($J213+$K213*VLOOKUP('Factores e Hitos'!$B$87,Area_no_techada,HLOOKUP($B213,Inmueble,2,FALSE),FALSE))</f>
        <v>#DIV/0!</v>
      </c>
      <c r="AW213" s="26" t="e">
        <f>+AF213/($J213+$K213*VLOOKUP('Factores e Hitos'!$B$87,Area_no_techada,HLOOKUP($B213,Inmueble,2,FALSE),FALSE))</f>
        <v>#DIV/0!</v>
      </c>
      <c r="AX213" s="26" t="e">
        <f>+AG213/($J213+$K213*VLOOKUP('Factores e Hitos'!$B$87,Area_no_techada,HLOOKUP($B213,Inmueble,2,FALSE),FALSE))</f>
        <v>#DIV/0!</v>
      </c>
      <c r="AY213" s="26" t="e">
        <f>+AH213/($J213+$K213*VLOOKUP('Factores e Hitos'!$B$87,Area_no_techada,HLOOKUP($B213,Inmueble,2,FALSE),FALSE))</f>
        <v>#DIV/0!</v>
      </c>
      <c r="AZ213" s="26" t="e">
        <f>+AI213/($J213+$K213*VLOOKUP('Factores e Hitos'!$B$87,Area_no_techada,HLOOKUP($B213,Inmueble,2,FALSE),FALSE))</f>
        <v>#DIV/0!</v>
      </c>
      <c r="BA213" s="26" t="e">
        <f>+AJ213/($J213+$K213*VLOOKUP('Factores e Hitos'!$B$87,Area_no_techada,HLOOKUP($B213,Inmueble,2,FALSE),FALSE))</f>
        <v>#DIV/0!</v>
      </c>
    </row>
    <row r="216" spans="1:53" ht="14.4">
      <c r="C216"/>
      <c r="D216"/>
      <c r="E216"/>
    </row>
    <row r="217" spans="1:53" ht="14.4">
      <c r="C217"/>
      <c r="D217"/>
      <c r="E217"/>
    </row>
    <row r="218" spans="1:53" ht="14.4">
      <c r="C218"/>
      <c r="D218"/>
      <c r="E218"/>
    </row>
    <row r="219" spans="1:53" ht="14.4">
      <c r="C219"/>
      <c r="D219"/>
      <c r="E219"/>
    </row>
    <row r="220" spans="1:53" ht="14.4">
      <c r="C220"/>
      <c r="D220"/>
      <c r="E220"/>
    </row>
    <row r="221" spans="1:53" ht="14.4">
      <c r="C221"/>
      <c r="D221"/>
      <c r="E221"/>
    </row>
  </sheetData>
  <sheetProtection sort="0" autoFilter="0"/>
  <autoFilter ref="B5:BA213" xr:uid="{00000000-0001-0000-0100-000000000000}"/>
  <sortState xmlns:xlrd2="http://schemas.microsoft.com/office/spreadsheetml/2017/richdata2" ref="A38:K98">
    <sortCondition ref="I98:I122"/>
  </sortState>
  <mergeCells count="7">
    <mergeCell ref="I2:K2"/>
    <mergeCell ref="M4:Q4"/>
    <mergeCell ref="AS4:BA4"/>
    <mergeCell ref="AB4:AJ4"/>
    <mergeCell ref="S4:Z4"/>
    <mergeCell ref="B3:K3"/>
    <mergeCell ref="AL4:AN4"/>
  </mergeCells>
  <phoneticPr fontId="4" type="noConversion"/>
  <conditionalFormatting sqref="AB6:AJ136 AB138:AJ196 AB198:AJ200 AB203:AJ208 AB209 AD209 AB210:AJ213">
    <cfRule type="expression" dxfId="0" priority="7">
      <formula>AB6=$AP6</formula>
    </cfRule>
  </conditionalFormatting>
  <dataValidations count="1">
    <dataValidation type="decimal" operator="greaterThan" allowBlank="1" showInputMessage="1" showErrorMessage="1" sqref="AN16" xr:uid="{982DF3BF-3DA5-46B2-AA8F-1E6CE2EE2D71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B512-0BAB-4386-B6D8-77B6946A96A4}">
  <sheetPr codeName="Hoja16"/>
  <dimension ref="A1:X274"/>
  <sheetViews>
    <sheetView topLeftCell="A244" zoomScale="130" zoomScaleNormal="130" workbookViewId="0">
      <selection sqref="A1:C274"/>
    </sheetView>
  </sheetViews>
  <sheetFormatPr baseColWidth="10" defaultColWidth="11.44140625" defaultRowHeight="14.4"/>
  <cols>
    <col min="6" max="6" width="38.6640625" bestFit="1" customWidth="1"/>
    <col min="10" max="10" width="17.5546875" bestFit="1" customWidth="1"/>
    <col min="11" max="11" width="22.44140625" bestFit="1" customWidth="1"/>
    <col min="12" max="14" width="3.33203125" bestFit="1" customWidth="1"/>
    <col min="15" max="20" width="2.109375" bestFit="1" customWidth="1"/>
    <col min="21" max="23" width="3.33203125" bestFit="1" customWidth="1"/>
    <col min="24" max="24" width="12.5546875" bestFit="1" customWidth="1"/>
  </cols>
  <sheetData>
    <row r="1" spans="1:24">
      <c r="A1" t="s">
        <v>181</v>
      </c>
      <c r="B1" t="s">
        <v>182</v>
      </c>
      <c r="C1" t="s">
        <v>183</v>
      </c>
    </row>
    <row r="2" spans="1:24">
      <c r="A2" t="s">
        <v>27</v>
      </c>
      <c r="B2">
        <v>0</v>
      </c>
      <c r="C2">
        <v>3</v>
      </c>
    </row>
    <row r="3" spans="1:24">
      <c r="A3" t="s">
        <v>27</v>
      </c>
      <c r="B3">
        <v>1</v>
      </c>
      <c r="C3">
        <v>1</v>
      </c>
      <c r="F3" s="18"/>
      <c r="J3" s="562" t="s">
        <v>623</v>
      </c>
      <c r="K3" s="562" t="s">
        <v>622</v>
      </c>
    </row>
    <row r="4" spans="1:24">
      <c r="A4" t="s">
        <v>27</v>
      </c>
      <c r="B4">
        <v>2</v>
      </c>
      <c r="C4">
        <v>2</v>
      </c>
      <c r="F4" s="18"/>
      <c r="J4" s="562" t="s">
        <v>620</v>
      </c>
      <c r="K4">
        <v>0</v>
      </c>
      <c r="L4">
        <v>1</v>
      </c>
      <c r="M4">
        <v>2</v>
      </c>
      <c r="N4">
        <v>3</v>
      </c>
      <c r="O4">
        <v>4</v>
      </c>
      <c r="P4">
        <v>5</v>
      </c>
      <c r="Q4">
        <v>6</v>
      </c>
      <c r="R4">
        <v>7</v>
      </c>
      <c r="S4">
        <v>8</v>
      </c>
      <c r="T4">
        <v>9</v>
      </c>
      <c r="U4">
        <v>10</v>
      </c>
      <c r="V4">
        <v>11</v>
      </c>
      <c r="W4">
        <v>12</v>
      </c>
      <c r="X4" t="s">
        <v>621</v>
      </c>
    </row>
    <row r="5" spans="1:24">
      <c r="A5" t="s">
        <v>27</v>
      </c>
      <c r="B5">
        <v>3</v>
      </c>
      <c r="C5">
        <v>3</v>
      </c>
      <c r="F5" s="18"/>
      <c r="J5" s="2" t="s">
        <v>27</v>
      </c>
      <c r="K5">
        <v>3</v>
      </c>
      <c r="L5">
        <v>1</v>
      </c>
      <c r="M5">
        <v>2</v>
      </c>
      <c r="N5">
        <v>3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10</v>
      </c>
    </row>
    <row r="6" spans="1:24">
      <c r="A6" t="s">
        <v>27</v>
      </c>
      <c r="B6">
        <v>4</v>
      </c>
      <c r="C6">
        <v>1</v>
      </c>
      <c r="J6" s="2" t="s">
        <v>28</v>
      </c>
      <c r="K6">
        <v>1</v>
      </c>
      <c r="L6">
        <v>3</v>
      </c>
      <c r="M6">
        <v>3</v>
      </c>
      <c r="N6">
        <v>3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10</v>
      </c>
    </row>
    <row r="7" spans="1:24">
      <c r="A7" t="s">
        <v>27</v>
      </c>
      <c r="B7">
        <v>5</v>
      </c>
      <c r="C7">
        <v>0</v>
      </c>
      <c r="J7" s="2" t="s">
        <v>29</v>
      </c>
      <c r="K7">
        <v>3</v>
      </c>
      <c r="L7">
        <v>3</v>
      </c>
      <c r="M7">
        <v>3</v>
      </c>
      <c r="N7">
        <v>3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12</v>
      </c>
    </row>
    <row r="8" spans="1:24">
      <c r="A8" t="s">
        <v>27</v>
      </c>
      <c r="B8">
        <v>6</v>
      </c>
      <c r="C8">
        <v>0</v>
      </c>
      <c r="J8" s="2" t="s">
        <v>30</v>
      </c>
      <c r="K8">
        <v>3</v>
      </c>
      <c r="L8">
        <v>3</v>
      </c>
      <c r="M8">
        <v>3</v>
      </c>
      <c r="N8">
        <v>3</v>
      </c>
      <c r="O8">
        <v>2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14</v>
      </c>
    </row>
    <row r="9" spans="1:24">
      <c r="A9" t="s">
        <v>27</v>
      </c>
      <c r="B9">
        <v>7</v>
      </c>
      <c r="C9">
        <v>0</v>
      </c>
      <c r="J9" s="2" t="s">
        <v>31</v>
      </c>
      <c r="K9">
        <v>3</v>
      </c>
      <c r="L9">
        <v>3</v>
      </c>
      <c r="M9">
        <v>3</v>
      </c>
      <c r="N9">
        <v>3</v>
      </c>
      <c r="O9">
        <v>2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14</v>
      </c>
    </row>
    <row r="10" spans="1:24">
      <c r="A10" t="s">
        <v>27</v>
      </c>
      <c r="B10">
        <v>8</v>
      </c>
      <c r="C10">
        <v>0</v>
      </c>
      <c r="J10" s="2" t="s">
        <v>32</v>
      </c>
      <c r="K10">
        <v>0</v>
      </c>
      <c r="L10">
        <v>0</v>
      </c>
      <c r="M10">
        <v>0</v>
      </c>
      <c r="N10">
        <v>0</v>
      </c>
      <c r="O10">
        <v>0</v>
      </c>
      <c r="P10">
        <v>3</v>
      </c>
      <c r="Q10">
        <v>3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6</v>
      </c>
    </row>
    <row r="11" spans="1:24">
      <c r="A11" t="s">
        <v>27</v>
      </c>
      <c r="B11">
        <v>9</v>
      </c>
      <c r="C11">
        <v>0</v>
      </c>
      <c r="J11" s="2" t="s">
        <v>33</v>
      </c>
      <c r="K11">
        <v>3</v>
      </c>
      <c r="L11">
        <v>3</v>
      </c>
      <c r="M11">
        <v>3</v>
      </c>
      <c r="N11">
        <v>3</v>
      </c>
      <c r="O11">
        <v>2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14</v>
      </c>
    </row>
    <row r="12" spans="1:24">
      <c r="A12" t="s">
        <v>27</v>
      </c>
      <c r="B12">
        <v>10</v>
      </c>
      <c r="C12">
        <v>0</v>
      </c>
      <c r="J12" s="2" t="s">
        <v>34</v>
      </c>
      <c r="K12">
        <v>2</v>
      </c>
      <c r="L12">
        <v>3</v>
      </c>
      <c r="M12">
        <v>3</v>
      </c>
      <c r="N12">
        <v>3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12</v>
      </c>
    </row>
    <row r="13" spans="1:24">
      <c r="A13" t="s">
        <v>27</v>
      </c>
      <c r="B13">
        <v>11</v>
      </c>
      <c r="C13">
        <v>0</v>
      </c>
      <c r="J13" s="2" t="s">
        <v>35</v>
      </c>
      <c r="K13">
        <v>3</v>
      </c>
      <c r="L13">
        <v>3</v>
      </c>
      <c r="M13">
        <v>3</v>
      </c>
      <c r="N13">
        <v>3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13</v>
      </c>
    </row>
    <row r="14" spans="1:24">
      <c r="A14" t="s">
        <v>27</v>
      </c>
      <c r="B14">
        <v>12</v>
      </c>
      <c r="C14">
        <v>0</v>
      </c>
      <c r="J14" s="2" t="s">
        <v>36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</row>
    <row r="15" spans="1:24">
      <c r="A15" t="s">
        <v>28</v>
      </c>
      <c r="B15">
        <v>0</v>
      </c>
      <c r="C15">
        <v>1</v>
      </c>
      <c r="J15" s="2" t="s">
        <v>37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</row>
    <row r="16" spans="1:24">
      <c r="A16" t="s">
        <v>28</v>
      </c>
      <c r="B16">
        <v>1</v>
      </c>
      <c r="C16">
        <v>3</v>
      </c>
      <c r="J16" s="2" t="s">
        <v>38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</row>
    <row r="17" spans="1:24">
      <c r="A17" t="s">
        <v>28</v>
      </c>
      <c r="B17">
        <v>2</v>
      </c>
      <c r="C17">
        <v>3</v>
      </c>
      <c r="J17" s="2" t="s">
        <v>39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1</v>
      </c>
    </row>
    <row r="18" spans="1:24">
      <c r="A18" t="s">
        <v>28</v>
      </c>
      <c r="B18">
        <v>3</v>
      </c>
      <c r="C18">
        <v>3</v>
      </c>
      <c r="J18" s="2" t="s">
        <v>40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</row>
    <row r="19" spans="1:24">
      <c r="A19" t="s">
        <v>28</v>
      </c>
      <c r="B19">
        <v>4</v>
      </c>
      <c r="C19">
        <v>0</v>
      </c>
      <c r="J19" s="2" t="s">
        <v>41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</row>
    <row r="20" spans="1:24">
      <c r="A20" t="s">
        <v>28</v>
      </c>
      <c r="B20">
        <v>5</v>
      </c>
      <c r="C20">
        <v>0</v>
      </c>
      <c r="J20" s="2" t="s">
        <v>42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</row>
    <row r="21" spans="1:24">
      <c r="A21" t="s">
        <v>28</v>
      </c>
      <c r="B21">
        <v>6</v>
      </c>
      <c r="C21">
        <v>0</v>
      </c>
      <c r="J21" s="2" t="s">
        <v>43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</v>
      </c>
    </row>
    <row r="22" spans="1:24">
      <c r="A22" t="s">
        <v>28</v>
      </c>
      <c r="B22">
        <v>7</v>
      </c>
      <c r="C22">
        <v>0</v>
      </c>
      <c r="J22" s="2" t="s">
        <v>44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">
        <v>28</v>
      </c>
      <c r="B23">
        <v>8</v>
      </c>
      <c r="C23">
        <v>0</v>
      </c>
      <c r="J23" s="2" t="s">
        <v>45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>
      <c r="A24" t="s">
        <v>28</v>
      </c>
      <c r="B24">
        <v>9</v>
      </c>
      <c r="C24">
        <v>0</v>
      </c>
      <c r="J24" s="2" t="s">
        <v>46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">
        <v>28</v>
      </c>
      <c r="B25">
        <v>10</v>
      </c>
      <c r="C25">
        <v>0</v>
      </c>
      <c r="J25" s="2" t="s">
        <v>47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28</v>
      </c>
      <c r="B26">
        <v>11</v>
      </c>
      <c r="C26">
        <v>0</v>
      </c>
      <c r="J26" s="2" t="s">
        <v>621</v>
      </c>
      <c r="K26">
        <v>28</v>
      </c>
      <c r="L26">
        <v>22</v>
      </c>
      <c r="M26">
        <v>23</v>
      </c>
      <c r="N26">
        <v>25</v>
      </c>
      <c r="O26">
        <v>9</v>
      </c>
      <c r="P26">
        <v>3</v>
      </c>
      <c r="Q26">
        <v>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113</v>
      </c>
    </row>
    <row r="27" spans="1:24">
      <c r="A27" t="s">
        <v>28</v>
      </c>
      <c r="B27">
        <v>12</v>
      </c>
      <c r="C27">
        <v>0</v>
      </c>
    </row>
    <row r="28" spans="1:24">
      <c r="A28" t="s">
        <v>29</v>
      </c>
      <c r="B28">
        <v>0</v>
      </c>
      <c r="C28">
        <v>3</v>
      </c>
    </row>
    <row r="29" spans="1:24">
      <c r="A29" t="s">
        <v>29</v>
      </c>
      <c r="B29">
        <v>1</v>
      </c>
      <c r="C29">
        <v>3</v>
      </c>
    </row>
    <row r="30" spans="1:24">
      <c r="A30" t="s">
        <v>29</v>
      </c>
      <c r="B30">
        <v>2</v>
      </c>
      <c r="C30">
        <v>3</v>
      </c>
    </row>
    <row r="31" spans="1:24">
      <c r="A31" t="s">
        <v>29</v>
      </c>
      <c r="B31">
        <v>3</v>
      </c>
      <c r="C31">
        <v>3</v>
      </c>
    </row>
    <row r="32" spans="1:24">
      <c r="A32" t="s">
        <v>29</v>
      </c>
      <c r="B32">
        <v>4</v>
      </c>
      <c r="C32">
        <v>0</v>
      </c>
    </row>
    <row r="33" spans="1:7">
      <c r="A33" t="s">
        <v>29</v>
      </c>
      <c r="B33">
        <v>5</v>
      </c>
      <c r="C33">
        <v>0</v>
      </c>
    </row>
    <row r="34" spans="1:7">
      <c r="A34" t="s">
        <v>29</v>
      </c>
      <c r="B34">
        <v>6</v>
      </c>
      <c r="C34">
        <v>0</v>
      </c>
    </row>
    <row r="35" spans="1:7">
      <c r="A35" t="s">
        <v>29</v>
      </c>
      <c r="B35">
        <v>7</v>
      </c>
      <c r="C35">
        <v>0</v>
      </c>
    </row>
    <row r="36" spans="1:7">
      <c r="A36" t="s">
        <v>29</v>
      </c>
      <c r="B36">
        <v>8</v>
      </c>
      <c r="C36">
        <v>0</v>
      </c>
    </row>
    <row r="37" spans="1:7">
      <c r="A37" t="s">
        <v>29</v>
      </c>
      <c r="B37">
        <v>9</v>
      </c>
      <c r="C37">
        <v>0</v>
      </c>
    </row>
    <row r="38" spans="1:7">
      <c r="A38" t="s">
        <v>29</v>
      </c>
      <c r="B38">
        <v>10</v>
      </c>
      <c r="C38">
        <v>0</v>
      </c>
      <c r="F38" s="27"/>
      <c r="G38" s="27"/>
    </row>
    <row r="39" spans="1:7">
      <c r="A39" t="s">
        <v>29</v>
      </c>
      <c r="B39">
        <v>11</v>
      </c>
      <c r="C39">
        <v>0</v>
      </c>
      <c r="F39" s="27"/>
      <c r="G39" s="27"/>
    </row>
    <row r="40" spans="1:7">
      <c r="A40" t="s">
        <v>29</v>
      </c>
      <c r="B40">
        <v>12</v>
      </c>
      <c r="C40">
        <v>0</v>
      </c>
      <c r="F40" s="27"/>
      <c r="G40" s="27"/>
    </row>
    <row r="41" spans="1:7">
      <c r="A41" t="s">
        <v>30</v>
      </c>
      <c r="B41">
        <v>0</v>
      </c>
      <c r="C41">
        <v>3</v>
      </c>
      <c r="F41" s="27"/>
      <c r="G41" s="27"/>
    </row>
    <row r="42" spans="1:7">
      <c r="A42" t="s">
        <v>30</v>
      </c>
      <c r="B42">
        <v>1</v>
      </c>
      <c r="C42">
        <v>3</v>
      </c>
      <c r="F42" s="27"/>
      <c r="G42" s="27"/>
    </row>
    <row r="43" spans="1:7">
      <c r="A43" t="s">
        <v>30</v>
      </c>
      <c r="B43">
        <v>2</v>
      </c>
      <c r="C43">
        <v>3</v>
      </c>
      <c r="F43" s="27"/>
      <c r="G43" s="27"/>
    </row>
    <row r="44" spans="1:7">
      <c r="A44" t="s">
        <v>30</v>
      </c>
      <c r="B44">
        <v>3</v>
      </c>
      <c r="C44">
        <v>3</v>
      </c>
      <c r="F44" s="27"/>
      <c r="G44" s="27"/>
    </row>
    <row r="45" spans="1:7">
      <c r="A45" t="s">
        <v>30</v>
      </c>
      <c r="B45">
        <v>4</v>
      </c>
      <c r="C45">
        <v>2</v>
      </c>
      <c r="F45" s="27"/>
      <c r="G45" s="27"/>
    </row>
    <row r="46" spans="1:7">
      <c r="A46" t="s">
        <v>30</v>
      </c>
      <c r="B46">
        <v>5</v>
      </c>
      <c r="C46">
        <v>0</v>
      </c>
      <c r="F46" s="27"/>
      <c r="G46" s="27"/>
    </row>
    <row r="47" spans="1:7">
      <c r="A47" t="s">
        <v>30</v>
      </c>
      <c r="B47">
        <v>6</v>
      </c>
      <c r="C47">
        <v>0</v>
      </c>
      <c r="F47" s="27"/>
      <c r="G47" s="27"/>
    </row>
    <row r="48" spans="1:7">
      <c r="A48" t="s">
        <v>30</v>
      </c>
      <c r="B48">
        <v>7</v>
      </c>
      <c r="C48">
        <v>0</v>
      </c>
      <c r="F48" s="27"/>
      <c r="G48" s="27"/>
    </row>
    <row r="49" spans="1:3">
      <c r="A49" t="s">
        <v>30</v>
      </c>
      <c r="B49">
        <v>8</v>
      </c>
      <c r="C49">
        <v>0</v>
      </c>
    </row>
    <row r="50" spans="1:3">
      <c r="A50" t="s">
        <v>30</v>
      </c>
      <c r="B50">
        <v>9</v>
      </c>
      <c r="C50">
        <v>0</v>
      </c>
    </row>
    <row r="51" spans="1:3">
      <c r="A51" t="s">
        <v>30</v>
      </c>
      <c r="B51">
        <v>10</v>
      </c>
      <c r="C51">
        <v>0</v>
      </c>
    </row>
    <row r="52" spans="1:3">
      <c r="A52" t="s">
        <v>30</v>
      </c>
      <c r="B52">
        <v>11</v>
      </c>
      <c r="C52">
        <v>0</v>
      </c>
    </row>
    <row r="53" spans="1:3">
      <c r="A53" t="s">
        <v>30</v>
      </c>
      <c r="B53">
        <v>12</v>
      </c>
      <c r="C53">
        <v>0</v>
      </c>
    </row>
    <row r="54" spans="1:3">
      <c r="A54" t="s">
        <v>31</v>
      </c>
      <c r="B54">
        <v>0</v>
      </c>
      <c r="C54">
        <v>3</v>
      </c>
    </row>
    <row r="55" spans="1:3">
      <c r="A55" t="s">
        <v>31</v>
      </c>
      <c r="B55">
        <v>1</v>
      </c>
      <c r="C55">
        <v>3</v>
      </c>
    </row>
    <row r="56" spans="1:3">
      <c r="A56" t="s">
        <v>31</v>
      </c>
      <c r="B56">
        <v>2</v>
      </c>
      <c r="C56">
        <v>3</v>
      </c>
    </row>
    <row r="57" spans="1:3">
      <c r="A57" t="s">
        <v>31</v>
      </c>
      <c r="B57">
        <v>3</v>
      </c>
      <c r="C57">
        <v>3</v>
      </c>
    </row>
    <row r="58" spans="1:3">
      <c r="A58" t="s">
        <v>31</v>
      </c>
      <c r="B58">
        <v>4</v>
      </c>
      <c r="C58">
        <v>2</v>
      </c>
    </row>
    <row r="59" spans="1:3">
      <c r="A59" t="s">
        <v>31</v>
      </c>
      <c r="B59">
        <v>5</v>
      </c>
      <c r="C59">
        <v>0</v>
      </c>
    </row>
    <row r="60" spans="1:3">
      <c r="A60" t="s">
        <v>31</v>
      </c>
      <c r="B60">
        <v>6</v>
      </c>
      <c r="C60">
        <v>0</v>
      </c>
    </row>
    <row r="61" spans="1:3">
      <c r="A61" t="s">
        <v>31</v>
      </c>
      <c r="B61">
        <v>7</v>
      </c>
      <c r="C61">
        <v>0</v>
      </c>
    </row>
    <row r="62" spans="1:3">
      <c r="A62" t="s">
        <v>31</v>
      </c>
      <c r="B62">
        <v>8</v>
      </c>
      <c r="C62">
        <v>0</v>
      </c>
    </row>
    <row r="63" spans="1:3">
      <c r="A63" t="s">
        <v>31</v>
      </c>
      <c r="B63">
        <v>9</v>
      </c>
      <c r="C63">
        <v>0</v>
      </c>
    </row>
    <row r="64" spans="1:3">
      <c r="A64" t="s">
        <v>31</v>
      </c>
      <c r="B64">
        <v>10</v>
      </c>
      <c r="C64">
        <v>0</v>
      </c>
    </row>
    <row r="65" spans="1:3">
      <c r="A65" t="s">
        <v>31</v>
      </c>
      <c r="B65">
        <v>11</v>
      </c>
      <c r="C65">
        <v>0</v>
      </c>
    </row>
    <row r="66" spans="1:3">
      <c r="A66" t="s">
        <v>31</v>
      </c>
      <c r="B66">
        <v>12</v>
      </c>
      <c r="C66">
        <v>0</v>
      </c>
    </row>
    <row r="67" spans="1:3">
      <c r="A67" t="s">
        <v>32</v>
      </c>
      <c r="B67">
        <v>0</v>
      </c>
      <c r="C67">
        <v>0</v>
      </c>
    </row>
    <row r="68" spans="1:3">
      <c r="A68" t="s">
        <v>32</v>
      </c>
      <c r="B68">
        <v>1</v>
      </c>
      <c r="C68">
        <v>0</v>
      </c>
    </row>
    <row r="69" spans="1:3">
      <c r="A69" t="s">
        <v>32</v>
      </c>
      <c r="B69">
        <v>2</v>
      </c>
      <c r="C69">
        <v>0</v>
      </c>
    </row>
    <row r="70" spans="1:3">
      <c r="A70" t="s">
        <v>32</v>
      </c>
      <c r="B70">
        <v>3</v>
      </c>
      <c r="C70">
        <v>0</v>
      </c>
    </row>
    <row r="71" spans="1:3">
      <c r="A71" t="s">
        <v>32</v>
      </c>
      <c r="B71">
        <v>4</v>
      </c>
      <c r="C71">
        <v>0</v>
      </c>
    </row>
    <row r="72" spans="1:3">
      <c r="A72" t="s">
        <v>32</v>
      </c>
      <c r="B72">
        <v>5</v>
      </c>
      <c r="C72">
        <v>3</v>
      </c>
    </row>
    <row r="73" spans="1:3">
      <c r="A73" t="s">
        <v>32</v>
      </c>
      <c r="B73">
        <v>6</v>
      </c>
      <c r="C73">
        <v>3</v>
      </c>
    </row>
    <row r="74" spans="1:3">
      <c r="A74" t="s">
        <v>32</v>
      </c>
      <c r="B74">
        <v>7</v>
      </c>
      <c r="C74">
        <v>0</v>
      </c>
    </row>
    <row r="75" spans="1:3">
      <c r="A75" t="s">
        <v>32</v>
      </c>
      <c r="B75">
        <v>8</v>
      </c>
      <c r="C75">
        <v>0</v>
      </c>
    </row>
    <row r="76" spans="1:3">
      <c r="A76" t="s">
        <v>32</v>
      </c>
      <c r="B76">
        <v>9</v>
      </c>
      <c r="C76">
        <v>0</v>
      </c>
    </row>
    <row r="77" spans="1:3">
      <c r="A77" t="s">
        <v>32</v>
      </c>
      <c r="B77">
        <v>10</v>
      </c>
      <c r="C77">
        <v>0</v>
      </c>
    </row>
    <row r="78" spans="1:3">
      <c r="A78" t="s">
        <v>32</v>
      </c>
      <c r="B78">
        <v>11</v>
      </c>
      <c r="C78">
        <v>0</v>
      </c>
    </row>
    <row r="79" spans="1:3">
      <c r="A79" t="s">
        <v>32</v>
      </c>
      <c r="B79">
        <v>12</v>
      </c>
      <c r="C79">
        <v>0</v>
      </c>
    </row>
    <row r="80" spans="1:3">
      <c r="A80" t="s">
        <v>33</v>
      </c>
      <c r="B80">
        <v>0</v>
      </c>
      <c r="C80">
        <v>3</v>
      </c>
    </row>
    <row r="81" spans="1:3">
      <c r="A81" t="s">
        <v>33</v>
      </c>
      <c r="B81">
        <v>1</v>
      </c>
      <c r="C81">
        <v>3</v>
      </c>
    </row>
    <row r="82" spans="1:3">
      <c r="A82" t="s">
        <v>33</v>
      </c>
      <c r="B82">
        <v>2</v>
      </c>
      <c r="C82">
        <v>3</v>
      </c>
    </row>
    <row r="83" spans="1:3">
      <c r="A83" t="s">
        <v>33</v>
      </c>
      <c r="B83">
        <v>3</v>
      </c>
      <c r="C83">
        <v>3</v>
      </c>
    </row>
    <row r="84" spans="1:3">
      <c r="A84" t="s">
        <v>33</v>
      </c>
      <c r="B84">
        <v>4</v>
      </c>
      <c r="C84">
        <v>2</v>
      </c>
    </row>
    <row r="85" spans="1:3">
      <c r="A85" t="s">
        <v>33</v>
      </c>
      <c r="B85">
        <v>5</v>
      </c>
      <c r="C85">
        <v>0</v>
      </c>
    </row>
    <row r="86" spans="1:3">
      <c r="A86" t="s">
        <v>33</v>
      </c>
      <c r="B86">
        <v>6</v>
      </c>
      <c r="C86">
        <v>0</v>
      </c>
    </row>
    <row r="87" spans="1:3">
      <c r="A87" t="s">
        <v>33</v>
      </c>
      <c r="B87">
        <v>7</v>
      </c>
      <c r="C87">
        <v>0</v>
      </c>
    </row>
    <row r="88" spans="1:3">
      <c r="A88" t="s">
        <v>33</v>
      </c>
      <c r="B88">
        <v>8</v>
      </c>
      <c r="C88">
        <v>0</v>
      </c>
    </row>
    <row r="89" spans="1:3">
      <c r="A89" t="s">
        <v>33</v>
      </c>
      <c r="B89">
        <v>9</v>
      </c>
      <c r="C89">
        <v>0</v>
      </c>
    </row>
    <row r="90" spans="1:3">
      <c r="A90" t="s">
        <v>33</v>
      </c>
      <c r="B90">
        <v>10</v>
      </c>
      <c r="C90">
        <v>0</v>
      </c>
    </row>
    <row r="91" spans="1:3">
      <c r="A91" t="s">
        <v>33</v>
      </c>
      <c r="B91">
        <v>11</v>
      </c>
      <c r="C91">
        <v>0</v>
      </c>
    </row>
    <row r="92" spans="1:3">
      <c r="A92" t="s">
        <v>33</v>
      </c>
      <c r="B92">
        <v>12</v>
      </c>
      <c r="C92">
        <v>0</v>
      </c>
    </row>
    <row r="93" spans="1:3">
      <c r="A93" t="s">
        <v>34</v>
      </c>
      <c r="B93">
        <v>0</v>
      </c>
      <c r="C93">
        <v>2</v>
      </c>
    </row>
    <row r="94" spans="1:3">
      <c r="A94" t="s">
        <v>34</v>
      </c>
      <c r="B94">
        <v>1</v>
      </c>
      <c r="C94">
        <v>3</v>
      </c>
    </row>
    <row r="95" spans="1:3">
      <c r="A95" t="s">
        <v>34</v>
      </c>
      <c r="B95">
        <v>2</v>
      </c>
      <c r="C95">
        <v>3</v>
      </c>
    </row>
    <row r="96" spans="1:3">
      <c r="A96" t="s">
        <v>34</v>
      </c>
      <c r="B96">
        <v>3</v>
      </c>
      <c r="C96">
        <v>3</v>
      </c>
    </row>
    <row r="97" spans="1:3">
      <c r="A97" t="s">
        <v>34</v>
      </c>
      <c r="B97">
        <v>4</v>
      </c>
      <c r="C97">
        <v>1</v>
      </c>
    </row>
    <row r="98" spans="1:3">
      <c r="A98" t="s">
        <v>34</v>
      </c>
      <c r="B98">
        <v>5</v>
      </c>
      <c r="C98">
        <v>0</v>
      </c>
    </row>
    <row r="99" spans="1:3">
      <c r="A99" t="s">
        <v>34</v>
      </c>
      <c r="B99">
        <v>6</v>
      </c>
      <c r="C99">
        <v>0</v>
      </c>
    </row>
    <row r="100" spans="1:3">
      <c r="A100" t="s">
        <v>34</v>
      </c>
      <c r="B100">
        <v>7</v>
      </c>
      <c r="C100">
        <v>0</v>
      </c>
    </row>
    <row r="101" spans="1:3">
      <c r="A101" t="s">
        <v>34</v>
      </c>
      <c r="B101">
        <v>8</v>
      </c>
      <c r="C101">
        <v>0</v>
      </c>
    </row>
    <row r="102" spans="1:3">
      <c r="A102" t="s">
        <v>34</v>
      </c>
      <c r="B102">
        <v>9</v>
      </c>
      <c r="C102">
        <v>0</v>
      </c>
    </row>
    <row r="103" spans="1:3">
      <c r="A103" t="s">
        <v>34</v>
      </c>
      <c r="B103">
        <v>10</v>
      </c>
      <c r="C103">
        <v>0</v>
      </c>
    </row>
    <row r="104" spans="1:3">
      <c r="A104" t="s">
        <v>34</v>
      </c>
      <c r="B104">
        <v>11</v>
      </c>
      <c r="C104">
        <v>0</v>
      </c>
    </row>
    <row r="105" spans="1:3">
      <c r="A105" t="s">
        <v>34</v>
      </c>
      <c r="B105">
        <v>12</v>
      </c>
      <c r="C105">
        <v>0</v>
      </c>
    </row>
    <row r="106" spans="1:3">
      <c r="A106" t="s">
        <v>35</v>
      </c>
      <c r="B106">
        <v>0</v>
      </c>
      <c r="C106">
        <v>3</v>
      </c>
    </row>
    <row r="107" spans="1:3">
      <c r="A107" t="s">
        <v>35</v>
      </c>
      <c r="B107">
        <v>1</v>
      </c>
      <c r="C107">
        <v>3</v>
      </c>
    </row>
    <row r="108" spans="1:3">
      <c r="A108" t="s">
        <v>35</v>
      </c>
      <c r="B108">
        <v>2</v>
      </c>
      <c r="C108">
        <v>3</v>
      </c>
    </row>
    <row r="109" spans="1:3">
      <c r="A109" t="s">
        <v>35</v>
      </c>
      <c r="B109">
        <v>3</v>
      </c>
      <c r="C109">
        <v>3</v>
      </c>
    </row>
    <row r="110" spans="1:3">
      <c r="A110" t="s">
        <v>35</v>
      </c>
      <c r="B110">
        <v>4</v>
      </c>
      <c r="C110">
        <v>1</v>
      </c>
    </row>
    <row r="111" spans="1:3">
      <c r="A111" t="s">
        <v>35</v>
      </c>
      <c r="B111">
        <v>5</v>
      </c>
      <c r="C111">
        <v>0</v>
      </c>
    </row>
    <row r="112" spans="1:3">
      <c r="A112" t="s">
        <v>35</v>
      </c>
      <c r="B112">
        <v>6</v>
      </c>
      <c r="C112">
        <v>0</v>
      </c>
    </row>
    <row r="113" spans="1:3">
      <c r="A113" t="s">
        <v>35</v>
      </c>
      <c r="B113">
        <v>7</v>
      </c>
      <c r="C113">
        <v>0</v>
      </c>
    </row>
    <row r="114" spans="1:3">
      <c r="A114" t="s">
        <v>35</v>
      </c>
      <c r="B114">
        <v>8</v>
      </c>
      <c r="C114">
        <v>0</v>
      </c>
    </row>
    <row r="115" spans="1:3">
      <c r="A115" t="s">
        <v>35</v>
      </c>
      <c r="B115">
        <v>9</v>
      </c>
      <c r="C115">
        <v>0</v>
      </c>
    </row>
    <row r="116" spans="1:3">
      <c r="A116" t="s">
        <v>35</v>
      </c>
      <c r="B116">
        <v>10</v>
      </c>
      <c r="C116">
        <v>0</v>
      </c>
    </row>
    <row r="117" spans="1:3">
      <c r="A117" t="s">
        <v>35</v>
      </c>
      <c r="B117">
        <v>11</v>
      </c>
      <c r="C117">
        <v>0</v>
      </c>
    </row>
    <row r="118" spans="1:3">
      <c r="A118" t="s">
        <v>35</v>
      </c>
      <c r="B118">
        <v>12</v>
      </c>
      <c r="C118">
        <v>0</v>
      </c>
    </row>
    <row r="119" spans="1:3">
      <c r="A119" t="s">
        <v>36</v>
      </c>
      <c r="B119">
        <v>0</v>
      </c>
      <c r="C119">
        <v>1</v>
      </c>
    </row>
    <row r="120" spans="1:3">
      <c r="A120" t="s">
        <v>36</v>
      </c>
      <c r="B120">
        <v>1</v>
      </c>
      <c r="C120">
        <v>0</v>
      </c>
    </row>
    <row r="121" spans="1:3">
      <c r="A121" t="s">
        <v>36</v>
      </c>
      <c r="B121">
        <v>2</v>
      </c>
      <c r="C121">
        <v>0</v>
      </c>
    </row>
    <row r="122" spans="1:3">
      <c r="A122" t="s">
        <v>36</v>
      </c>
      <c r="B122">
        <v>3</v>
      </c>
      <c r="C122">
        <v>0</v>
      </c>
    </row>
    <row r="123" spans="1:3">
      <c r="A123" t="s">
        <v>36</v>
      </c>
      <c r="B123">
        <v>4</v>
      </c>
      <c r="C123">
        <v>0</v>
      </c>
    </row>
    <row r="124" spans="1:3">
      <c r="A124" t="s">
        <v>36</v>
      </c>
      <c r="B124">
        <v>5</v>
      </c>
      <c r="C124">
        <v>0</v>
      </c>
    </row>
    <row r="125" spans="1:3">
      <c r="A125" t="s">
        <v>36</v>
      </c>
      <c r="B125">
        <v>6</v>
      </c>
      <c r="C125">
        <v>0</v>
      </c>
    </row>
    <row r="126" spans="1:3">
      <c r="A126" t="s">
        <v>36</v>
      </c>
      <c r="B126">
        <v>7</v>
      </c>
      <c r="C126">
        <v>0</v>
      </c>
    </row>
    <row r="127" spans="1:3">
      <c r="A127" t="s">
        <v>36</v>
      </c>
      <c r="B127">
        <v>8</v>
      </c>
      <c r="C127">
        <v>0</v>
      </c>
    </row>
    <row r="128" spans="1:3">
      <c r="A128" t="s">
        <v>36</v>
      </c>
      <c r="B128">
        <v>9</v>
      </c>
      <c r="C128">
        <v>0</v>
      </c>
    </row>
    <row r="129" spans="1:3">
      <c r="A129" t="s">
        <v>36</v>
      </c>
      <c r="B129">
        <v>10</v>
      </c>
      <c r="C129">
        <v>0</v>
      </c>
    </row>
    <row r="130" spans="1:3">
      <c r="A130" t="s">
        <v>36</v>
      </c>
      <c r="B130">
        <v>11</v>
      </c>
      <c r="C130">
        <v>0</v>
      </c>
    </row>
    <row r="131" spans="1:3">
      <c r="A131" t="s">
        <v>36</v>
      </c>
      <c r="B131">
        <v>12</v>
      </c>
      <c r="C131">
        <v>0</v>
      </c>
    </row>
    <row r="132" spans="1:3">
      <c r="A132" t="s">
        <v>37</v>
      </c>
      <c r="B132">
        <v>0</v>
      </c>
      <c r="C132">
        <v>1</v>
      </c>
    </row>
    <row r="133" spans="1:3">
      <c r="A133" t="s">
        <v>37</v>
      </c>
      <c r="B133">
        <v>1</v>
      </c>
      <c r="C133">
        <v>0</v>
      </c>
    </row>
    <row r="134" spans="1:3">
      <c r="A134" t="s">
        <v>37</v>
      </c>
      <c r="B134">
        <v>2</v>
      </c>
      <c r="C134">
        <v>0</v>
      </c>
    </row>
    <row r="135" spans="1:3">
      <c r="A135" t="s">
        <v>37</v>
      </c>
      <c r="B135">
        <v>3</v>
      </c>
      <c r="C135">
        <v>0</v>
      </c>
    </row>
    <row r="136" spans="1:3">
      <c r="A136" t="s">
        <v>37</v>
      </c>
      <c r="B136">
        <v>4</v>
      </c>
      <c r="C136">
        <v>0</v>
      </c>
    </row>
    <row r="137" spans="1:3">
      <c r="A137" t="s">
        <v>37</v>
      </c>
      <c r="B137">
        <v>5</v>
      </c>
      <c r="C137">
        <v>0</v>
      </c>
    </row>
    <row r="138" spans="1:3">
      <c r="A138" t="s">
        <v>37</v>
      </c>
      <c r="B138">
        <v>6</v>
      </c>
      <c r="C138">
        <v>0</v>
      </c>
    </row>
    <row r="139" spans="1:3">
      <c r="A139" t="s">
        <v>37</v>
      </c>
      <c r="B139">
        <v>7</v>
      </c>
      <c r="C139">
        <v>0</v>
      </c>
    </row>
    <row r="140" spans="1:3">
      <c r="A140" t="s">
        <v>37</v>
      </c>
      <c r="B140">
        <v>8</v>
      </c>
      <c r="C140">
        <v>0</v>
      </c>
    </row>
    <row r="141" spans="1:3">
      <c r="A141" t="s">
        <v>37</v>
      </c>
      <c r="B141">
        <v>9</v>
      </c>
      <c r="C141">
        <v>0</v>
      </c>
    </row>
    <row r="142" spans="1:3">
      <c r="A142" t="s">
        <v>37</v>
      </c>
      <c r="B142">
        <v>10</v>
      </c>
      <c r="C142">
        <v>0</v>
      </c>
    </row>
    <row r="143" spans="1:3">
      <c r="A143" t="s">
        <v>37</v>
      </c>
      <c r="B143">
        <v>11</v>
      </c>
      <c r="C143">
        <v>0</v>
      </c>
    </row>
    <row r="144" spans="1:3">
      <c r="A144" t="s">
        <v>37</v>
      </c>
      <c r="B144">
        <v>12</v>
      </c>
      <c r="C144">
        <v>0</v>
      </c>
    </row>
    <row r="145" spans="1:3">
      <c r="A145" t="s">
        <v>38</v>
      </c>
      <c r="B145">
        <v>0</v>
      </c>
      <c r="C145">
        <v>1</v>
      </c>
    </row>
    <row r="146" spans="1:3">
      <c r="A146" t="s">
        <v>38</v>
      </c>
      <c r="B146">
        <v>1</v>
      </c>
      <c r="C146">
        <v>0</v>
      </c>
    </row>
    <row r="147" spans="1:3">
      <c r="A147" t="s">
        <v>38</v>
      </c>
      <c r="B147">
        <v>2</v>
      </c>
      <c r="C147">
        <v>0</v>
      </c>
    </row>
    <row r="148" spans="1:3">
      <c r="A148" t="s">
        <v>38</v>
      </c>
      <c r="B148">
        <v>3</v>
      </c>
      <c r="C148">
        <v>0</v>
      </c>
    </row>
    <row r="149" spans="1:3">
      <c r="A149" t="s">
        <v>38</v>
      </c>
      <c r="B149">
        <v>4</v>
      </c>
      <c r="C149">
        <v>0</v>
      </c>
    </row>
    <row r="150" spans="1:3">
      <c r="A150" t="s">
        <v>38</v>
      </c>
      <c r="B150">
        <v>5</v>
      </c>
      <c r="C150">
        <v>0</v>
      </c>
    </row>
    <row r="151" spans="1:3">
      <c r="A151" t="s">
        <v>38</v>
      </c>
      <c r="B151">
        <v>6</v>
      </c>
      <c r="C151">
        <v>0</v>
      </c>
    </row>
    <row r="152" spans="1:3">
      <c r="A152" t="s">
        <v>38</v>
      </c>
      <c r="B152">
        <v>7</v>
      </c>
      <c r="C152">
        <v>0</v>
      </c>
    </row>
    <row r="153" spans="1:3">
      <c r="A153" t="s">
        <v>38</v>
      </c>
      <c r="B153">
        <v>8</v>
      </c>
      <c r="C153">
        <v>0</v>
      </c>
    </row>
    <row r="154" spans="1:3">
      <c r="A154" t="s">
        <v>38</v>
      </c>
      <c r="B154">
        <v>9</v>
      </c>
      <c r="C154">
        <v>0</v>
      </c>
    </row>
    <row r="155" spans="1:3">
      <c r="A155" t="s">
        <v>38</v>
      </c>
      <c r="B155">
        <v>10</v>
      </c>
      <c r="C155">
        <v>0</v>
      </c>
    </row>
    <row r="156" spans="1:3">
      <c r="A156" t="s">
        <v>38</v>
      </c>
      <c r="B156">
        <v>11</v>
      </c>
      <c r="C156">
        <v>0</v>
      </c>
    </row>
    <row r="157" spans="1:3">
      <c r="A157" t="s">
        <v>38</v>
      </c>
      <c r="B157">
        <v>12</v>
      </c>
      <c r="C157">
        <v>0</v>
      </c>
    </row>
    <row r="158" spans="1:3">
      <c r="A158" t="s">
        <v>39</v>
      </c>
      <c r="B158">
        <v>0</v>
      </c>
      <c r="C158">
        <v>0</v>
      </c>
    </row>
    <row r="159" spans="1:3">
      <c r="A159" t="s">
        <v>39</v>
      </c>
      <c r="B159">
        <v>1</v>
      </c>
      <c r="C159">
        <v>0</v>
      </c>
    </row>
    <row r="160" spans="1:3">
      <c r="A160" t="s">
        <v>39</v>
      </c>
      <c r="B160">
        <v>2</v>
      </c>
      <c r="C160">
        <v>0</v>
      </c>
    </row>
    <row r="161" spans="1:3">
      <c r="A161" t="s">
        <v>39</v>
      </c>
      <c r="B161">
        <v>3</v>
      </c>
      <c r="C161">
        <v>1</v>
      </c>
    </row>
    <row r="162" spans="1:3">
      <c r="A162" t="s">
        <v>39</v>
      </c>
      <c r="B162">
        <v>4</v>
      </c>
      <c r="C162">
        <v>0</v>
      </c>
    </row>
    <row r="163" spans="1:3">
      <c r="A163" t="s">
        <v>39</v>
      </c>
      <c r="B163">
        <v>5</v>
      </c>
      <c r="C163">
        <v>0</v>
      </c>
    </row>
    <row r="164" spans="1:3">
      <c r="A164" t="s">
        <v>39</v>
      </c>
      <c r="B164">
        <v>6</v>
      </c>
      <c r="C164">
        <v>0</v>
      </c>
    </row>
    <row r="165" spans="1:3">
      <c r="A165" t="s">
        <v>39</v>
      </c>
      <c r="B165">
        <v>7</v>
      </c>
      <c r="C165">
        <v>0</v>
      </c>
    </row>
    <row r="166" spans="1:3">
      <c r="A166" t="s">
        <v>39</v>
      </c>
      <c r="B166">
        <v>8</v>
      </c>
      <c r="C166">
        <v>0</v>
      </c>
    </row>
    <row r="167" spans="1:3">
      <c r="A167" t="s">
        <v>39</v>
      </c>
      <c r="B167">
        <v>9</v>
      </c>
      <c r="C167">
        <v>0</v>
      </c>
    </row>
    <row r="168" spans="1:3">
      <c r="A168" t="s">
        <v>39</v>
      </c>
      <c r="B168">
        <v>10</v>
      </c>
      <c r="C168">
        <v>0</v>
      </c>
    </row>
    <row r="169" spans="1:3">
      <c r="A169" t="s">
        <v>39</v>
      </c>
      <c r="B169">
        <v>11</v>
      </c>
      <c r="C169">
        <v>0</v>
      </c>
    </row>
    <row r="170" spans="1:3">
      <c r="A170" t="s">
        <v>39</v>
      </c>
      <c r="B170">
        <v>12</v>
      </c>
      <c r="C170">
        <v>0</v>
      </c>
    </row>
    <row r="171" spans="1:3">
      <c r="A171" t="s">
        <v>40</v>
      </c>
      <c r="B171">
        <v>0</v>
      </c>
      <c r="C171">
        <v>1</v>
      </c>
    </row>
    <row r="172" spans="1:3">
      <c r="A172" t="s">
        <v>40</v>
      </c>
      <c r="B172">
        <v>1</v>
      </c>
      <c r="C172">
        <v>0</v>
      </c>
    </row>
    <row r="173" spans="1:3">
      <c r="A173" t="s">
        <v>40</v>
      </c>
      <c r="B173">
        <v>2</v>
      </c>
      <c r="C173">
        <v>0</v>
      </c>
    </row>
    <row r="174" spans="1:3">
      <c r="A174" t="s">
        <v>40</v>
      </c>
      <c r="B174">
        <v>3</v>
      </c>
      <c r="C174">
        <v>0</v>
      </c>
    </row>
    <row r="175" spans="1:3">
      <c r="A175" t="s">
        <v>40</v>
      </c>
      <c r="B175">
        <v>4</v>
      </c>
      <c r="C175">
        <v>0</v>
      </c>
    </row>
    <row r="176" spans="1:3">
      <c r="A176" t="s">
        <v>40</v>
      </c>
      <c r="B176">
        <v>5</v>
      </c>
      <c r="C176">
        <v>0</v>
      </c>
    </row>
    <row r="177" spans="1:3">
      <c r="A177" t="s">
        <v>40</v>
      </c>
      <c r="B177">
        <v>6</v>
      </c>
      <c r="C177">
        <v>0</v>
      </c>
    </row>
    <row r="178" spans="1:3">
      <c r="A178" t="s">
        <v>40</v>
      </c>
      <c r="B178">
        <v>7</v>
      </c>
      <c r="C178">
        <v>0</v>
      </c>
    </row>
    <row r="179" spans="1:3">
      <c r="A179" t="s">
        <v>40</v>
      </c>
      <c r="B179">
        <v>8</v>
      </c>
      <c r="C179">
        <v>0</v>
      </c>
    </row>
    <row r="180" spans="1:3">
      <c r="A180" t="s">
        <v>40</v>
      </c>
      <c r="B180">
        <v>9</v>
      </c>
      <c r="C180">
        <v>0</v>
      </c>
    </row>
    <row r="181" spans="1:3">
      <c r="A181" t="s">
        <v>40</v>
      </c>
      <c r="B181">
        <v>10</v>
      </c>
      <c r="C181">
        <v>0</v>
      </c>
    </row>
    <row r="182" spans="1:3">
      <c r="A182" t="s">
        <v>40</v>
      </c>
      <c r="B182">
        <v>11</v>
      </c>
      <c r="C182">
        <v>0</v>
      </c>
    </row>
    <row r="183" spans="1:3">
      <c r="A183" t="s">
        <v>40</v>
      </c>
      <c r="B183">
        <v>12</v>
      </c>
      <c r="C183">
        <v>0</v>
      </c>
    </row>
    <row r="184" spans="1:3">
      <c r="A184" t="s">
        <v>41</v>
      </c>
      <c r="B184">
        <v>0</v>
      </c>
      <c r="C184">
        <v>1</v>
      </c>
    </row>
    <row r="185" spans="1:3">
      <c r="A185" t="s">
        <v>41</v>
      </c>
      <c r="B185">
        <v>1</v>
      </c>
      <c r="C185">
        <v>0</v>
      </c>
    </row>
    <row r="186" spans="1:3">
      <c r="A186" t="s">
        <v>41</v>
      </c>
      <c r="B186">
        <v>2</v>
      </c>
      <c r="C186">
        <v>0</v>
      </c>
    </row>
    <row r="187" spans="1:3">
      <c r="A187" t="s">
        <v>41</v>
      </c>
      <c r="B187">
        <v>3</v>
      </c>
      <c r="C187">
        <v>0</v>
      </c>
    </row>
    <row r="188" spans="1:3">
      <c r="A188" t="s">
        <v>41</v>
      </c>
      <c r="B188">
        <v>4</v>
      </c>
      <c r="C188">
        <v>0</v>
      </c>
    </row>
    <row r="189" spans="1:3">
      <c r="A189" t="s">
        <v>41</v>
      </c>
      <c r="B189">
        <v>5</v>
      </c>
      <c r="C189">
        <v>0</v>
      </c>
    </row>
    <row r="190" spans="1:3">
      <c r="A190" t="s">
        <v>41</v>
      </c>
      <c r="B190">
        <v>6</v>
      </c>
      <c r="C190">
        <v>0</v>
      </c>
    </row>
    <row r="191" spans="1:3">
      <c r="A191" t="s">
        <v>41</v>
      </c>
      <c r="B191">
        <v>7</v>
      </c>
      <c r="C191">
        <v>0</v>
      </c>
    </row>
    <row r="192" spans="1:3">
      <c r="A192" t="s">
        <v>41</v>
      </c>
      <c r="B192">
        <v>8</v>
      </c>
      <c r="C192">
        <v>0</v>
      </c>
    </row>
    <row r="193" spans="1:3">
      <c r="A193" t="s">
        <v>41</v>
      </c>
      <c r="B193">
        <v>9</v>
      </c>
      <c r="C193">
        <v>0</v>
      </c>
    </row>
    <row r="194" spans="1:3">
      <c r="A194" t="s">
        <v>41</v>
      </c>
      <c r="B194">
        <v>10</v>
      </c>
      <c r="C194">
        <v>0</v>
      </c>
    </row>
    <row r="195" spans="1:3">
      <c r="A195" t="s">
        <v>41</v>
      </c>
      <c r="B195">
        <v>11</v>
      </c>
      <c r="C195">
        <v>0</v>
      </c>
    </row>
    <row r="196" spans="1:3">
      <c r="A196" t="s">
        <v>41</v>
      </c>
      <c r="B196">
        <v>12</v>
      </c>
      <c r="C196">
        <v>0</v>
      </c>
    </row>
    <row r="197" spans="1:3">
      <c r="A197" t="s">
        <v>42</v>
      </c>
      <c r="B197">
        <v>0</v>
      </c>
      <c r="C197">
        <v>1</v>
      </c>
    </row>
    <row r="198" spans="1:3">
      <c r="A198" t="s">
        <v>42</v>
      </c>
      <c r="B198">
        <v>1</v>
      </c>
      <c r="C198">
        <v>0</v>
      </c>
    </row>
    <row r="199" spans="1:3">
      <c r="A199" t="s">
        <v>42</v>
      </c>
      <c r="B199">
        <v>2</v>
      </c>
      <c r="C199">
        <v>0</v>
      </c>
    </row>
    <row r="200" spans="1:3">
      <c r="A200" t="s">
        <v>42</v>
      </c>
      <c r="B200">
        <v>3</v>
      </c>
      <c r="C200">
        <v>0</v>
      </c>
    </row>
    <row r="201" spans="1:3">
      <c r="A201" t="s">
        <v>42</v>
      </c>
      <c r="B201">
        <v>4</v>
      </c>
      <c r="C201">
        <v>0</v>
      </c>
    </row>
    <row r="202" spans="1:3">
      <c r="A202" t="s">
        <v>42</v>
      </c>
      <c r="B202">
        <v>5</v>
      </c>
      <c r="C202">
        <v>0</v>
      </c>
    </row>
    <row r="203" spans="1:3">
      <c r="A203" t="s">
        <v>42</v>
      </c>
      <c r="B203">
        <v>6</v>
      </c>
      <c r="C203">
        <v>0</v>
      </c>
    </row>
    <row r="204" spans="1:3">
      <c r="A204" t="s">
        <v>42</v>
      </c>
      <c r="B204">
        <v>7</v>
      </c>
      <c r="C204">
        <v>0</v>
      </c>
    </row>
    <row r="205" spans="1:3">
      <c r="A205" t="s">
        <v>42</v>
      </c>
      <c r="B205">
        <v>8</v>
      </c>
      <c r="C205">
        <v>0</v>
      </c>
    </row>
    <row r="206" spans="1:3">
      <c r="A206" t="s">
        <v>42</v>
      </c>
      <c r="B206">
        <v>9</v>
      </c>
      <c r="C206">
        <v>0</v>
      </c>
    </row>
    <row r="207" spans="1:3">
      <c r="A207" t="s">
        <v>42</v>
      </c>
      <c r="B207">
        <v>10</v>
      </c>
      <c r="C207">
        <v>0</v>
      </c>
    </row>
    <row r="208" spans="1:3">
      <c r="A208" t="s">
        <v>42</v>
      </c>
      <c r="B208">
        <v>11</v>
      </c>
      <c r="C208">
        <v>0</v>
      </c>
    </row>
    <row r="209" spans="1:3">
      <c r="A209" t="s">
        <v>42</v>
      </c>
      <c r="B209">
        <v>12</v>
      </c>
      <c r="C209">
        <v>0</v>
      </c>
    </row>
    <row r="210" spans="1:3">
      <c r="A210" t="s">
        <v>43</v>
      </c>
      <c r="B210">
        <v>0</v>
      </c>
      <c r="C210">
        <v>1</v>
      </c>
    </row>
    <row r="211" spans="1:3">
      <c r="A211" t="s">
        <v>43</v>
      </c>
      <c r="B211">
        <v>1</v>
      </c>
      <c r="C211">
        <v>0</v>
      </c>
    </row>
    <row r="212" spans="1:3">
      <c r="A212" t="s">
        <v>43</v>
      </c>
      <c r="B212">
        <v>2</v>
      </c>
      <c r="C212">
        <v>0</v>
      </c>
    </row>
    <row r="213" spans="1:3">
      <c r="A213" t="s">
        <v>43</v>
      </c>
      <c r="B213">
        <v>3</v>
      </c>
      <c r="C213">
        <v>0</v>
      </c>
    </row>
    <row r="214" spans="1:3">
      <c r="A214" t="s">
        <v>43</v>
      </c>
      <c r="B214">
        <v>4</v>
      </c>
      <c r="C214">
        <v>0</v>
      </c>
    </row>
    <row r="215" spans="1:3">
      <c r="A215" t="s">
        <v>43</v>
      </c>
      <c r="B215">
        <v>5</v>
      </c>
      <c r="C215">
        <v>0</v>
      </c>
    </row>
    <row r="216" spans="1:3">
      <c r="A216" t="s">
        <v>43</v>
      </c>
      <c r="B216">
        <v>6</v>
      </c>
      <c r="C216">
        <v>0</v>
      </c>
    </row>
    <row r="217" spans="1:3">
      <c r="A217" t="s">
        <v>43</v>
      </c>
      <c r="B217">
        <v>7</v>
      </c>
      <c r="C217">
        <v>0</v>
      </c>
    </row>
    <row r="218" spans="1:3">
      <c r="A218" t="s">
        <v>43</v>
      </c>
      <c r="B218">
        <v>8</v>
      </c>
      <c r="C218">
        <v>0</v>
      </c>
    </row>
    <row r="219" spans="1:3">
      <c r="A219" t="s">
        <v>43</v>
      </c>
      <c r="B219">
        <v>9</v>
      </c>
      <c r="C219">
        <v>0</v>
      </c>
    </row>
    <row r="220" spans="1:3">
      <c r="A220" t="s">
        <v>43</v>
      </c>
      <c r="B220">
        <v>10</v>
      </c>
      <c r="C220">
        <v>0</v>
      </c>
    </row>
    <row r="221" spans="1:3">
      <c r="A221" t="s">
        <v>43</v>
      </c>
      <c r="B221">
        <v>11</v>
      </c>
      <c r="C221">
        <v>0</v>
      </c>
    </row>
    <row r="222" spans="1:3">
      <c r="A222" t="s">
        <v>43</v>
      </c>
      <c r="B222">
        <v>12</v>
      </c>
      <c r="C222">
        <v>0</v>
      </c>
    </row>
    <row r="223" spans="1:3">
      <c r="A223" t="s">
        <v>44</v>
      </c>
      <c r="B223">
        <v>0</v>
      </c>
      <c r="C223">
        <v>0</v>
      </c>
    </row>
    <row r="224" spans="1:3">
      <c r="A224" t="s">
        <v>44</v>
      </c>
      <c r="B224">
        <v>1</v>
      </c>
      <c r="C224">
        <v>0</v>
      </c>
    </row>
    <row r="225" spans="1:3">
      <c r="A225" t="s">
        <v>44</v>
      </c>
      <c r="B225">
        <v>2</v>
      </c>
      <c r="C225">
        <v>0</v>
      </c>
    </row>
    <row r="226" spans="1:3">
      <c r="A226" t="s">
        <v>44</v>
      </c>
      <c r="B226">
        <v>3</v>
      </c>
      <c r="C226">
        <v>0</v>
      </c>
    </row>
    <row r="227" spans="1:3">
      <c r="A227" t="s">
        <v>44</v>
      </c>
      <c r="B227">
        <v>4</v>
      </c>
      <c r="C227">
        <v>0</v>
      </c>
    </row>
    <row r="228" spans="1:3">
      <c r="A228" t="s">
        <v>44</v>
      </c>
      <c r="B228">
        <v>5</v>
      </c>
      <c r="C228">
        <v>0</v>
      </c>
    </row>
    <row r="229" spans="1:3">
      <c r="A229" t="s">
        <v>44</v>
      </c>
      <c r="B229">
        <v>6</v>
      </c>
      <c r="C229">
        <v>0</v>
      </c>
    </row>
    <row r="230" spans="1:3">
      <c r="A230" t="s">
        <v>44</v>
      </c>
      <c r="B230">
        <v>7</v>
      </c>
      <c r="C230">
        <v>0</v>
      </c>
    </row>
    <row r="231" spans="1:3">
      <c r="A231" t="s">
        <v>44</v>
      </c>
      <c r="B231">
        <v>8</v>
      </c>
      <c r="C231">
        <v>0</v>
      </c>
    </row>
    <row r="232" spans="1:3">
      <c r="A232" t="s">
        <v>44</v>
      </c>
      <c r="B232">
        <v>9</v>
      </c>
      <c r="C232">
        <v>0</v>
      </c>
    </row>
    <row r="233" spans="1:3">
      <c r="A233" t="s">
        <v>44</v>
      </c>
      <c r="B233">
        <v>10</v>
      </c>
      <c r="C233">
        <v>0</v>
      </c>
    </row>
    <row r="234" spans="1:3">
      <c r="A234" t="s">
        <v>44</v>
      </c>
      <c r="B234">
        <v>11</v>
      </c>
      <c r="C234">
        <v>0</v>
      </c>
    </row>
    <row r="235" spans="1:3">
      <c r="A235" t="s">
        <v>44</v>
      </c>
      <c r="B235">
        <v>12</v>
      </c>
      <c r="C235">
        <v>0</v>
      </c>
    </row>
    <row r="236" spans="1:3">
      <c r="A236" t="s">
        <v>45</v>
      </c>
      <c r="B236">
        <v>0</v>
      </c>
      <c r="C236">
        <v>0</v>
      </c>
    </row>
    <row r="237" spans="1:3">
      <c r="A237" t="s">
        <v>45</v>
      </c>
      <c r="B237">
        <v>1</v>
      </c>
      <c r="C237">
        <v>0</v>
      </c>
    </row>
    <row r="238" spans="1:3">
      <c r="A238" t="s">
        <v>45</v>
      </c>
      <c r="B238">
        <v>2</v>
      </c>
      <c r="C238">
        <v>0</v>
      </c>
    </row>
    <row r="239" spans="1:3">
      <c r="A239" t="s">
        <v>45</v>
      </c>
      <c r="B239">
        <v>3</v>
      </c>
      <c r="C239">
        <v>0</v>
      </c>
    </row>
    <row r="240" spans="1:3">
      <c r="A240" t="s">
        <v>45</v>
      </c>
      <c r="B240">
        <v>4</v>
      </c>
      <c r="C240">
        <v>0</v>
      </c>
    </row>
    <row r="241" spans="1:3">
      <c r="A241" t="s">
        <v>45</v>
      </c>
      <c r="B241">
        <v>5</v>
      </c>
      <c r="C241">
        <v>0</v>
      </c>
    </row>
    <row r="242" spans="1:3">
      <c r="A242" t="s">
        <v>45</v>
      </c>
      <c r="B242">
        <v>6</v>
      </c>
      <c r="C242">
        <v>0</v>
      </c>
    </row>
    <row r="243" spans="1:3">
      <c r="A243" t="s">
        <v>45</v>
      </c>
      <c r="B243">
        <v>7</v>
      </c>
      <c r="C243">
        <v>0</v>
      </c>
    </row>
    <row r="244" spans="1:3">
      <c r="A244" t="s">
        <v>45</v>
      </c>
      <c r="B244">
        <v>8</v>
      </c>
      <c r="C244">
        <v>0</v>
      </c>
    </row>
    <row r="245" spans="1:3">
      <c r="A245" t="s">
        <v>45</v>
      </c>
      <c r="B245">
        <v>9</v>
      </c>
      <c r="C245">
        <v>0</v>
      </c>
    </row>
    <row r="246" spans="1:3">
      <c r="A246" t="s">
        <v>45</v>
      </c>
      <c r="B246">
        <v>10</v>
      </c>
      <c r="C246">
        <v>0</v>
      </c>
    </row>
    <row r="247" spans="1:3">
      <c r="A247" t="s">
        <v>45</v>
      </c>
      <c r="B247">
        <v>11</v>
      </c>
      <c r="C247">
        <v>0</v>
      </c>
    </row>
    <row r="248" spans="1:3">
      <c r="A248" t="s">
        <v>45</v>
      </c>
      <c r="B248">
        <v>12</v>
      </c>
      <c r="C248">
        <v>0</v>
      </c>
    </row>
    <row r="249" spans="1:3">
      <c r="A249" t="s">
        <v>46</v>
      </c>
      <c r="B249">
        <v>0</v>
      </c>
      <c r="C249">
        <v>0</v>
      </c>
    </row>
    <row r="250" spans="1:3">
      <c r="A250" t="s">
        <v>46</v>
      </c>
      <c r="B250">
        <v>1</v>
      </c>
      <c r="C250">
        <v>0</v>
      </c>
    </row>
    <row r="251" spans="1:3">
      <c r="A251" t="s">
        <v>46</v>
      </c>
      <c r="B251">
        <v>2</v>
      </c>
      <c r="C251">
        <v>0</v>
      </c>
    </row>
    <row r="252" spans="1:3">
      <c r="A252" t="s">
        <v>46</v>
      </c>
      <c r="B252">
        <v>3</v>
      </c>
      <c r="C252">
        <v>0</v>
      </c>
    </row>
    <row r="253" spans="1:3">
      <c r="A253" t="s">
        <v>46</v>
      </c>
      <c r="B253">
        <v>4</v>
      </c>
      <c r="C253">
        <v>0</v>
      </c>
    </row>
    <row r="254" spans="1:3">
      <c r="A254" t="s">
        <v>46</v>
      </c>
      <c r="B254">
        <v>5</v>
      </c>
      <c r="C254">
        <v>0</v>
      </c>
    </row>
    <row r="255" spans="1:3">
      <c r="A255" t="s">
        <v>46</v>
      </c>
      <c r="B255">
        <v>6</v>
      </c>
      <c r="C255">
        <v>0</v>
      </c>
    </row>
    <row r="256" spans="1:3">
      <c r="A256" t="s">
        <v>46</v>
      </c>
      <c r="B256">
        <v>7</v>
      </c>
      <c r="C256">
        <v>0</v>
      </c>
    </row>
    <row r="257" spans="1:3">
      <c r="A257" t="s">
        <v>46</v>
      </c>
      <c r="B257">
        <v>8</v>
      </c>
      <c r="C257">
        <v>0</v>
      </c>
    </row>
    <row r="258" spans="1:3">
      <c r="A258" t="s">
        <v>46</v>
      </c>
      <c r="B258">
        <v>9</v>
      </c>
      <c r="C258">
        <v>0</v>
      </c>
    </row>
    <row r="259" spans="1:3">
      <c r="A259" t="s">
        <v>46</v>
      </c>
      <c r="B259">
        <v>10</v>
      </c>
      <c r="C259">
        <v>0</v>
      </c>
    </row>
    <row r="260" spans="1:3">
      <c r="A260" t="s">
        <v>46</v>
      </c>
      <c r="B260">
        <v>11</v>
      </c>
      <c r="C260">
        <v>0</v>
      </c>
    </row>
    <row r="261" spans="1:3">
      <c r="A261" t="s">
        <v>46</v>
      </c>
      <c r="B261">
        <v>12</v>
      </c>
      <c r="C261">
        <v>0</v>
      </c>
    </row>
    <row r="262" spans="1:3">
      <c r="A262" t="s">
        <v>47</v>
      </c>
      <c r="B262">
        <v>0</v>
      </c>
      <c r="C262">
        <v>0</v>
      </c>
    </row>
    <row r="263" spans="1:3">
      <c r="A263" t="s">
        <v>47</v>
      </c>
      <c r="B263">
        <v>1</v>
      </c>
      <c r="C263">
        <v>0</v>
      </c>
    </row>
    <row r="264" spans="1:3">
      <c r="A264" t="s">
        <v>47</v>
      </c>
      <c r="B264">
        <v>2</v>
      </c>
      <c r="C264">
        <v>0</v>
      </c>
    </row>
    <row r="265" spans="1:3">
      <c r="A265" t="s">
        <v>47</v>
      </c>
      <c r="B265">
        <v>3</v>
      </c>
      <c r="C265">
        <v>0</v>
      </c>
    </row>
    <row r="266" spans="1:3">
      <c r="A266" t="s">
        <v>47</v>
      </c>
      <c r="B266">
        <v>4</v>
      </c>
      <c r="C266">
        <v>0</v>
      </c>
    </row>
    <row r="267" spans="1:3">
      <c r="A267" t="s">
        <v>47</v>
      </c>
      <c r="B267">
        <v>5</v>
      </c>
      <c r="C267">
        <v>0</v>
      </c>
    </row>
    <row r="268" spans="1:3">
      <c r="A268" t="s">
        <v>47</v>
      </c>
      <c r="B268">
        <v>6</v>
      </c>
      <c r="C268">
        <v>0</v>
      </c>
    </row>
    <row r="269" spans="1:3">
      <c r="A269" t="s">
        <v>47</v>
      </c>
      <c r="B269">
        <v>7</v>
      </c>
      <c r="C269">
        <v>0</v>
      </c>
    </row>
    <row r="270" spans="1:3">
      <c r="A270" t="s">
        <v>47</v>
      </c>
      <c r="B270">
        <v>8</v>
      </c>
      <c r="C270">
        <v>0</v>
      </c>
    </row>
    <row r="271" spans="1:3">
      <c r="A271" t="s">
        <v>47</v>
      </c>
      <c r="B271">
        <v>9</v>
      </c>
      <c r="C271">
        <v>0</v>
      </c>
    </row>
    <row r="272" spans="1:3">
      <c r="A272" t="s">
        <v>47</v>
      </c>
      <c r="B272">
        <v>10</v>
      </c>
      <c r="C272">
        <v>0</v>
      </c>
    </row>
    <row r="273" spans="1:3">
      <c r="A273" t="s">
        <v>47</v>
      </c>
      <c r="B273">
        <v>11</v>
      </c>
      <c r="C273">
        <v>0</v>
      </c>
    </row>
    <row r="274" spans="1:3">
      <c r="A274" t="s">
        <v>47</v>
      </c>
      <c r="B274">
        <v>12</v>
      </c>
      <c r="C274">
        <v>0</v>
      </c>
    </row>
  </sheetData>
  <sortState xmlns:xlrd2="http://schemas.microsoft.com/office/spreadsheetml/2017/richdata2" ref="E3:F10">
    <sortCondition ref="E3:E10"/>
  </sortState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44344-0565-4D5B-9A27-E8CDF673A6AB}">
  <sheetPr codeName="Hoja19"/>
  <dimension ref="A1:Q132"/>
  <sheetViews>
    <sheetView workbookViewId="0">
      <selection activeCell="E2" sqref="E2"/>
    </sheetView>
  </sheetViews>
  <sheetFormatPr baseColWidth="10" defaultRowHeight="14.4"/>
  <sheetData>
    <row r="1" spans="1:17">
      <c r="A1" t="s">
        <v>604</v>
      </c>
      <c r="B1" t="s">
        <v>268</v>
      </c>
      <c r="C1" t="s">
        <v>605</v>
      </c>
      <c r="D1" t="s">
        <v>325</v>
      </c>
      <c r="E1" t="s">
        <v>606</v>
      </c>
      <c r="F1" t="s">
        <v>607</v>
      </c>
      <c r="G1" t="s">
        <v>608</v>
      </c>
      <c r="J1" t="s">
        <v>604</v>
      </c>
      <c r="K1" t="s">
        <v>268</v>
      </c>
      <c r="L1" t="s">
        <v>605</v>
      </c>
      <c r="M1" t="s">
        <v>325</v>
      </c>
      <c r="N1" t="s">
        <v>606</v>
      </c>
      <c r="O1" t="s">
        <v>609</v>
      </c>
      <c r="P1" t="s">
        <v>607</v>
      </c>
      <c r="Q1" t="s">
        <v>608</v>
      </c>
    </row>
    <row r="2" spans="1:17">
      <c r="A2" t="s">
        <v>331</v>
      </c>
      <c r="B2" t="s">
        <v>333</v>
      </c>
      <c r="C2" t="s">
        <v>614</v>
      </c>
      <c r="D2">
        <v>20602412327</v>
      </c>
      <c r="E2">
        <v>10260</v>
      </c>
      <c r="F2" t="s">
        <v>616</v>
      </c>
      <c r="G2" t="str">
        <f t="shared" ref="G2:G62" si="0">IF(OR(F2="Disponible",F2="No Disponible",F2="Pre Asignado"),"Disponible","Vendido")</f>
        <v>Vendido</v>
      </c>
      <c r="J2" t="s">
        <v>462</v>
      </c>
      <c r="K2" t="s">
        <v>463</v>
      </c>
      <c r="N2">
        <v>335400</v>
      </c>
      <c r="P2" t="s">
        <v>166</v>
      </c>
      <c r="Q2" t="str">
        <f t="shared" ref="Q2:Q65" si="1">IF(OR(O2="Firmo",O2="Pendiente Firma"),"Vendido","Disponible")</f>
        <v>Disponible</v>
      </c>
    </row>
    <row r="3" spans="1:17">
      <c r="A3" t="s">
        <v>339</v>
      </c>
      <c r="B3" t="s">
        <v>333</v>
      </c>
      <c r="E3">
        <v>27900</v>
      </c>
      <c r="F3" t="s">
        <v>166</v>
      </c>
      <c r="G3" t="str">
        <f t="shared" si="0"/>
        <v>Disponible</v>
      </c>
      <c r="J3" t="s">
        <v>464</v>
      </c>
      <c r="K3" t="s">
        <v>463</v>
      </c>
      <c r="N3">
        <v>354000</v>
      </c>
      <c r="P3" t="s">
        <v>166</v>
      </c>
      <c r="Q3" t="str">
        <f t="shared" si="1"/>
        <v>Disponible</v>
      </c>
    </row>
    <row r="4" spans="1:17">
      <c r="A4" t="s">
        <v>341</v>
      </c>
      <c r="B4" t="s">
        <v>343</v>
      </c>
      <c r="E4">
        <v>51000</v>
      </c>
      <c r="F4" t="s">
        <v>166</v>
      </c>
      <c r="G4" t="str">
        <f t="shared" si="0"/>
        <v>Disponible</v>
      </c>
      <c r="J4" t="s">
        <v>465</v>
      </c>
      <c r="K4" t="s">
        <v>463</v>
      </c>
      <c r="N4">
        <v>468900</v>
      </c>
      <c r="P4" t="s">
        <v>166</v>
      </c>
      <c r="Q4" t="str">
        <f t="shared" si="1"/>
        <v>Disponible</v>
      </c>
    </row>
    <row r="5" spans="1:17">
      <c r="A5" t="s">
        <v>344</v>
      </c>
      <c r="B5" t="s">
        <v>333</v>
      </c>
      <c r="E5">
        <v>29240</v>
      </c>
      <c r="F5" t="s">
        <v>166</v>
      </c>
      <c r="G5" t="str">
        <f t="shared" si="0"/>
        <v>Disponible</v>
      </c>
      <c r="J5" t="s">
        <v>466</v>
      </c>
      <c r="K5" t="s">
        <v>463</v>
      </c>
      <c r="L5" t="s">
        <v>610</v>
      </c>
      <c r="M5">
        <v>42404664</v>
      </c>
      <c r="N5">
        <v>400000</v>
      </c>
      <c r="O5" t="s">
        <v>615</v>
      </c>
      <c r="P5" t="s">
        <v>616</v>
      </c>
      <c r="Q5" t="str">
        <f t="shared" si="1"/>
        <v>Vendido</v>
      </c>
    </row>
    <row r="6" spans="1:17">
      <c r="A6" t="s">
        <v>346</v>
      </c>
      <c r="B6" t="s">
        <v>343</v>
      </c>
      <c r="E6">
        <v>51000</v>
      </c>
      <c r="F6" t="s">
        <v>166</v>
      </c>
      <c r="G6" t="str">
        <f t="shared" si="0"/>
        <v>Disponible</v>
      </c>
      <c r="J6" t="s">
        <v>467</v>
      </c>
      <c r="K6" t="s">
        <v>463</v>
      </c>
      <c r="N6">
        <v>436100</v>
      </c>
      <c r="P6" t="s">
        <v>166</v>
      </c>
      <c r="Q6" t="str">
        <f t="shared" si="1"/>
        <v>Disponible</v>
      </c>
    </row>
    <row r="7" spans="1:17">
      <c r="A7" t="s">
        <v>348</v>
      </c>
      <c r="B7" t="s">
        <v>343</v>
      </c>
      <c r="E7">
        <v>51000</v>
      </c>
      <c r="F7" t="s">
        <v>166</v>
      </c>
      <c r="G7" t="str">
        <f t="shared" si="0"/>
        <v>Disponible</v>
      </c>
      <c r="J7" t="s">
        <v>468</v>
      </c>
      <c r="K7" t="s">
        <v>463</v>
      </c>
      <c r="N7">
        <v>308700</v>
      </c>
      <c r="P7" t="s">
        <v>166</v>
      </c>
      <c r="Q7" t="str">
        <f t="shared" si="1"/>
        <v>Disponible</v>
      </c>
    </row>
    <row r="8" spans="1:17">
      <c r="A8" t="s">
        <v>350</v>
      </c>
      <c r="B8" t="s">
        <v>343</v>
      </c>
      <c r="E8">
        <v>51000</v>
      </c>
      <c r="F8" t="s">
        <v>166</v>
      </c>
      <c r="G8" t="str">
        <f t="shared" si="0"/>
        <v>Disponible</v>
      </c>
      <c r="J8" t="s">
        <v>470</v>
      </c>
      <c r="K8" t="s">
        <v>463</v>
      </c>
      <c r="N8">
        <v>395200</v>
      </c>
      <c r="P8" t="s">
        <v>166</v>
      </c>
      <c r="Q8" t="str">
        <f t="shared" si="1"/>
        <v>Disponible</v>
      </c>
    </row>
    <row r="9" spans="1:17">
      <c r="A9" t="s">
        <v>352</v>
      </c>
      <c r="B9" t="s">
        <v>343</v>
      </c>
      <c r="E9">
        <v>51000</v>
      </c>
      <c r="F9" t="s">
        <v>166</v>
      </c>
      <c r="G9" t="str">
        <f t="shared" si="0"/>
        <v>Disponible</v>
      </c>
      <c r="J9" t="s">
        <v>471</v>
      </c>
      <c r="K9" t="s">
        <v>463</v>
      </c>
      <c r="N9">
        <v>393000</v>
      </c>
      <c r="P9" t="s">
        <v>166</v>
      </c>
      <c r="Q9" t="str">
        <f t="shared" si="1"/>
        <v>Disponible</v>
      </c>
    </row>
    <row r="10" spans="1:17">
      <c r="A10" t="s">
        <v>354</v>
      </c>
      <c r="B10" t="s">
        <v>343</v>
      </c>
      <c r="E10">
        <v>51000</v>
      </c>
      <c r="F10" t="s">
        <v>166</v>
      </c>
      <c r="G10" t="str">
        <f t="shared" si="0"/>
        <v>Disponible</v>
      </c>
      <c r="J10" t="s">
        <v>472</v>
      </c>
      <c r="K10" t="s">
        <v>463</v>
      </c>
      <c r="N10">
        <v>420100</v>
      </c>
      <c r="P10" t="s">
        <v>166</v>
      </c>
      <c r="Q10" t="str">
        <f t="shared" si="1"/>
        <v>Disponible</v>
      </c>
    </row>
    <row r="11" spans="1:17">
      <c r="A11" t="s">
        <v>356</v>
      </c>
      <c r="B11" t="s">
        <v>343</v>
      </c>
      <c r="E11">
        <v>51000</v>
      </c>
      <c r="F11" t="s">
        <v>166</v>
      </c>
      <c r="G11" t="str">
        <f t="shared" si="0"/>
        <v>Disponible</v>
      </c>
      <c r="J11" t="s">
        <v>474</v>
      </c>
      <c r="K11" t="s">
        <v>463</v>
      </c>
      <c r="N11">
        <v>501300</v>
      </c>
      <c r="P11" t="s">
        <v>166</v>
      </c>
      <c r="Q11" t="str">
        <f t="shared" si="1"/>
        <v>Disponible</v>
      </c>
    </row>
    <row r="12" spans="1:17">
      <c r="A12" t="s">
        <v>358</v>
      </c>
      <c r="B12" t="s">
        <v>343</v>
      </c>
      <c r="C12" t="s">
        <v>614</v>
      </c>
      <c r="D12">
        <v>20602412327</v>
      </c>
      <c r="E12">
        <v>45000</v>
      </c>
      <c r="F12" t="s">
        <v>616</v>
      </c>
      <c r="G12" t="str">
        <f t="shared" si="0"/>
        <v>Vendido</v>
      </c>
      <c r="J12" t="s">
        <v>476</v>
      </c>
      <c r="K12" t="s">
        <v>463</v>
      </c>
      <c r="N12">
        <v>396000</v>
      </c>
      <c r="P12" t="s">
        <v>166</v>
      </c>
      <c r="Q12" t="str">
        <f t="shared" si="1"/>
        <v>Disponible</v>
      </c>
    </row>
    <row r="13" spans="1:17">
      <c r="A13" t="s">
        <v>360</v>
      </c>
      <c r="B13" t="s">
        <v>343</v>
      </c>
      <c r="C13" t="s">
        <v>614</v>
      </c>
      <c r="D13">
        <v>20602412327</v>
      </c>
      <c r="E13">
        <v>45000</v>
      </c>
      <c r="F13" t="s">
        <v>616</v>
      </c>
      <c r="G13" t="str">
        <f t="shared" si="0"/>
        <v>Vendido</v>
      </c>
      <c r="J13" t="s">
        <v>478</v>
      </c>
      <c r="K13" t="s">
        <v>463</v>
      </c>
      <c r="N13">
        <v>294300</v>
      </c>
      <c r="P13" t="s">
        <v>166</v>
      </c>
      <c r="Q13" t="str">
        <f t="shared" si="1"/>
        <v>Disponible</v>
      </c>
    </row>
    <row r="14" spans="1:17">
      <c r="A14" t="s">
        <v>362</v>
      </c>
      <c r="B14" t="s">
        <v>343</v>
      </c>
      <c r="E14">
        <v>51000</v>
      </c>
      <c r="F14" t="s">
        <v>166</v>
      </c>
      <c r="G14" t="str">
        <f t="shared" si="0"/>
        <v>Disponible</v>
      </c>
      <c r="J14" t="s">
        <v>480</v>
      </c>
      <c r="K14" t="s">
        <v>463</v>
      </c>
      <c r="N14">
        <v>396900</v>
      </c>
      <c r="P14" t="s">
        <v>166</v>
      </c>
      <c r="Q14" t="str">
        <f t="shared" si="1"/>
        <v>Disponible</v>
      </c>
    </row>
    <row r="15" spans="1:17">
      <c r="A15" t="s">
        <v>364</v>
      </c>
      <c r="B15" t="s">
        <v>343</v>
      </c>
      <c r="E15">
        <v>51000</v>
      </c>
      <c r="F15" t="s">
        <v>166</v>
      </c>
      <c r="G15" t="str">
        <f t="shared" si="0"/>
        <v>Disponible</v>
      </c>
      <c r="J15" t="s">
        <v>482</v>
      </c>
      <c r="K15" t="s">
        <v>463</v>
      </c>
      <c r="N15">
        <v>379300</v>
      </c>
      <c r="P15" t="s">
        <v>166</v>
      </c>
      <c r="Q15" t="str">
        <f t="shared" si="1"/>
        <v>Disponible</v>
      </c>
    </row>
    <row r="16" spans="1:17">
      <c r="A16" t="s">
        <v>366</v>
      </c>
      <c r="B16" t="s">
        <v>343</v>
      </c>
      <c r="E16">
        <v>51000</v>
      </c>
      <c r="F16" t="s">
        <v>166</v>
      </c>
      <c r="G16" t="str">
        <f t="shared" si="0"/>
        <v>Disponible</v>
      </c>
      <c r="J16" t="s">
        <v>484</v>
      </c>
      <c r="K16" t="s">
        <v>463</v>
      </c>
      <c r="N16">
        <v>307600</v>
      </c>
      <c r="P16" t="s">
        <v>166</v>
      </c>
      <c r="Q16" t="str">
        <f t="shared" si="1"/>
        <v>Disponible</v>
      </c>
    </row>
    <row r="17" spans="1:17">
      <c r="A17" t="s">
        <v>368</v>
      </c>
      <c r="B17" t="s">
        <v>343</v>
      </c>
      <c r="C17" t="s">
        <v>613</v>
      </c>
      <c r="D17">
        <v>45381969</v>
      </c>
      <c r="E17">
        <v>50000</v>
      </c>
      <c r="F17" t="s">
        <v>616</v>
      </c>
      <c r="G17" t="str">
        <f t="shared" si="0"/>
        <v>Vendido</v>
      </c>
      <c r="J17" t="s">
        <v>485</v>
      </c>
      <c r="K17" t="s">
        <v>463</v>
      </c>
      <c r="N17">
        <v>388400</v>
      </c>
      <c r="P17" t="s">
        <v>166</v>
      </c>
      <c r="Q17" t="str">
        <f t="shared" si="1"/>
        <v>Disponible</v>
      </c>
    </row>
    <row r="18" spans="1:17">
      <c r="A18" t="s">
        <v>370</v>
      </c>
      <c r="B18" t="s">
        <v>343</v>
      </c>
      <c r="E18">
        <v>51000</v>
      </c>
      <c r="F18" t="s">
        <v>166</v>
      </c>
      <c r="G18" t="str">
        <f t="shared" si="0"/>
        <v>Disponible</v>
      </c>
      <c r="J18" t="s">
        <v>487</v>
      </c>
      <c r="K18" t="s">
        <v>463</v>
      </c>
      <c r="N18">
        <v>385000</v>
      </c>
      <c r="P18" t="s">
        <v>166</v>
      </c>
      <c r="Q18" t="str">
        <f t="shared" si="1"/>
        <v>Disponible</v>
      </c>
    </row>
    <row r="19" spans="1:17">
      <c r="A19" t="s">
        <v>372</v>
      </c>
      <c r="B19" t="s">
        <v>343</v>
      </c>
      <c r="E19">
        <v>51000</v>
      </c>
      <c r="F19" t="s">
        <v>166</v>
      </c>
      <c r="G19" t="str">
        <f t="shared" si="0"/>
        <v>Disponible</v>
      </c>
      <c r="J19" t="s">
        <v>489</v>
      </c>
      <c r="K19" t="s">
        <v>463</v>
      </c>
      <c r="N19">
        <v>418500</v>
      </c>
      <c r="P19" t="s">
        <v>166</v>
      </c>
      <c r="Q19" t="str">
        <f t="shared" si="1"/>
        <v>Disponible</v>
      </c>
    </row>
    <row r="20" spans="1:17">
      <c r="A20" t="s">
        <v>374</v>
      </c>
      <c r="B20" t="s">
        <v>343</v>
      </c>
      <c r="E20">
        <v>52000</v>
      </c>
      <c r="F20" t="s">
        <v>166</v>
      </c>
      <c r="G20" t="str">
        <f t="shared" si="0"/>
        <v>Disponible</v>
      </c>
      <c r="J20" t="s">
        <v>490</v>
      </c>
      <c r="K20" t="s">
        <v>463</v>
      </c>
      <c r="N20">
        <v>499300</v>
      </c>
      <c r="P20" t="s">
        <v>166</v>
      </c>
      <c r="Q20" t="str">
        <f t="shared" si="1"/>
        <v>Disponible</v>
      </c>
    </row>
    <row r="21" spans="1:17">
      <c r="A21" t="s">
        <v>376</v>
      </c>
      <c r="B21" t="s">
        <v>343</v>
      </c>
      <c r="E21">
        <v>52000</v>
      </c>
      <c r="F21" t="s">
        <v>166</v>
      </c>
      <c r="G21" t="str">
        <f t="shared" si="0"/>
        <v>Disponible</v>
      </c>
      <c r="J21" t="s">
        <v>491</v>
      </c>
      <c r="K21" t="s">
        <v>463</v>
      </c>
      <c r="N21">
        <v>394600</v>
      </c>
      <c r="P21" t="s">
        <v>166</v>
      </c>
      <c r="Q21" t="str">
        <f t="shared" si="1"/>
        <v>Disponible</v>
      </c>
    </row>
    <row r="22" spans="1:17">
      <c r="A22" t="s">
        <v>378</v>
      </c>
      <c r="B22" t="s">
        <v>343</v>
      </c>
      <c r="E22">
        <v>52000</v>
      </c>
      <c r="F22" t="s">
        <v>166</v>
      </c>
      <c r="G22" t="str">
        <f t="shared" si="0"/>
        <v>Disponible</v>
      </c>
      <c r="J22" t="s">
        <v>492</v>
      </c>
      <c r="K22" t="s">
        <v>463</v>
      </c>
      <c r="N22">
        <v>293200</v>
      </c>
      <c r="P22" t="s">
        <v>166</v>
      </c>
      <c r="Q22" t="str">
        <f t="shared" si="1"/>
        <v>Disponible</v>
      </c>
    </row>
    <row r="23" spans="1:17">
      <c r="A23" t="s">
        <v>380</v>
      </c>
      <c r="B23" t="s">
        <v>343</v>
      </c>
      <c r="E23">
        <v>52000</v>
      </c>
      <c r="F23" t="s">
        <v>166</v>
      </c>
      <c r="G23" t="str">
        <f t="shared" si="0"/>
        <v>Disponible</v>
      </c>
      <c r="J23" t="s">
        <v>493</v>
      </c>
      <c r="K23" t="s">
        <v>463</v>
      </c>
      <c r="N23">
        <v>395400</v>
      </c>
      <c r="P23" t="s">
        <v>166</v>
      </c>
      <c r="Q23" t="str">
        <f t="shared" si="1"/>
        <v>Disponible</v>
      </c>
    </row>
    <row r="24" spans="1:17">
      <c r="A24" t="s">
        <v>382</v>
      </c>
      <c r="B24" t="s">
        <v>343</v>
      </c>
      <c r="E24">
        <v>52000</v>
      </c>
      <c r="F24" t="s">
        <v>166</v>
      </c>
      <c r="G24" t="str">
        <f t="shared" si="0"/>
        <v>Disponible</v>
      </c>
      <c r="J24" t="s">
        <v>494</v>
      </c>
      <c r="K24" t="s">
        <v>463</v>
      </c>
      <c r="N24">
        <v>377900</v>
      </c>
      <c r="P24" t="s">
        <v>166</v>
      </c>
      <c r="Q24" t="str">
        <f t="shared" si="1"/>
        <v>Disponible</v>
      </c>
    </row>
    <row r="25" spans="1:17">
      <c r="A25" t="s">
        <v>384</v>
      </c>
      <c r="B25" t="s">
        <v>343</v>
      </c>
      <c r="E25">
        <v>52000</v>
      </c>
      <c r="F25" t="s">
        <v>166</v>
      </c>
      <c r="G25" t="str">
        <f t="shared" si="0"/>
        <v>Disponible</v>
      </c>
      <c r="J25" t="s">
        <v>495</v>
      </c>
      <c r="K25" t="s">
        <v>463</v>
      </c>
      <c r="N25">
        <v>306400</v>
      </c>
      <c r="P25" t="s">
        <v>166</v>
      </c>
      <c r="Q25" t="str">
        <f t="shared" si="1"/>
        <v>Disponible</v>
      </c>
    </row>
    <row r="26" spans="1:17">
      <c r="A26" t="s">
        <v>386</v>
      </c>
      <c r="B26" t="s">
        <v>343</v>
      </c>
      <c r="E26">
        <v>52000</v>
      </c>
      <c r="F26" t="s">
        <v>166</v>
      </c>
      <c r="G26" t="str">
        <f t="shared" si="0"/>
        <v>Disponible</v>
      </c>
      <c r="J26" t="s">
        <v>496</v>
      </c>
      <c r="K26" t="s">
        <v>463</v>
      </c>
      <c r="N26">
        <v>386900</v>
      </c>
      <c r="P26" t="s">
        <v>166</v>
      </c>
      <c r="Q26" t="str">
        <f t="shared" si="1"/>
        <v>Disponible</v>
      </c>
    </row>
    <row r="27" spans="1:17">
      <c r="A27" t="s">
        <v>388</v>
      </c>
      <c r="B27" t="s">
        <v>343</v>
      </c>
      <c r="E27">
        <v>52000</v>
      </c>
      <c r="F27" t="s">
        <v>166</v>
      </c>
      <c r="G27" t="str">
        <f t="shared" si="0"/>
        <v>Disponible</v>
      </c>
      <c r="J27" t="s">
        <v>497</v>
      </c>
      <c r="K27" t="s">
        <v>463</v>
      </c>
      <c r="N27">
        <v>383500</v>
      </c>
      <c r="P27" t="s">
        <v>166</v>
      </c>
      <c r="Q27" t="str">
        <f t="shared" si="1"/>
        <v>Disponible</v>
      </c>
    </row>
    <row r="28" spans="1:17">
      <c r="A28" t="s">
        <v>390</v>
      </c>
      <c r="B28" t="s">
        <v>343</v>
      </c>
      <c r="E28">
        <v>52000</v>
      </c>
      <c r="F28" t="s">
        <v>166</v>
      </c>
      <c r="G28" t="str">
        <f t="shared" si="0"/>
        <v>Disponible</v>
      </c>
      <c r="J28" t="s">
        <v>498</v>
      </c>
      <c r="K28" t="s">
        <v>463</v>
      </c>
      <c r="N28">
        <v>416900</v>
      </c>
      <c r="P28" t="s">
        <v>166</v>
      </c>
      <c r="Q28" t="str">
        <f t="shared" si="1"/>
        <v>Disponible</v>
      </c>
    </row>
    <row r="29" spans="1:17">
      <c r="A29" t="s">
        <v>392</v>
      </c>
      <c r="B29" t="s">
        <v>343</v>
      </c>
      <c r="E29">
        <v>52000</v>
      </c>
      <c r="F29" t="s">
        <v>166</v>
      </c>
      <c r="G29" t="str">
        <f t="shared" si="0"/>
        <v>Disponible</v>
      </c>
      <c r="J29" t="s">
        <v>499</v>
      </c>
      <c r="K29" t="s">
        <v>463</v>
      </c>
      <c r="N29">
        <v>497400</v>
      </c>
      <c r="P29" t="s">
        <v>166</v>
      </c>
      <c r="Q29" t="str">
        <f t="shared" si="1"/>
        <v>Disponible</v>
      </c>
    </row>
    <row r="30" spans="1:17">
      <c r="A30" t="s">
        <v>394</v>
      </c>
      <c r="B30" t="s">
        <v>343</v>
      </c>
      <c r="E30">
        <v>52000</v>
      </c>
      <c r="F30" t="s">
        <v>166</v>
      </c>
      <c r="G30" t="str">
        <f t="shared" si="0"/>
        <v>Disponible</v>
      </c>
      <c r="J30" t="s">
        <v>500</v>
      </c>
      <c r="K30" t="s">
        <v>463</v>
      </c>
      <c r="N30">
        <v>393100</v>
      </c>
      <c r="P30" t="s">
        <v>166</v>
      </c>
      <c r="Q30" t="str">
        <f t="shared" si="1"/>
        <v>Disponible</v>
      </c>
    </row>
    <row r="31" spans="1:17">
      <c r="A31" t="s">
        <v>396</v>
      </c>
      <c r="B31" t="s">
        <v>343</v>
      </c>
      <c r="E31">
        <v>52000</v>
      </c>
      <c r="F31" t="s">
        <v>166</v>
      </c>
      <c r="G31" t="str">
        <f t="shared" si="0"/>
        <v>Disponible</v>
      </c>
      <c r="J31" t="s">
        <v>501</v>
      </c>
      <c r="K31" t="s">
        <v>463</v>
      </c>
      <c r="N31">
        <v>292200</v>
      </c>
      <c r="P31" t="s">
        <v>166</v>
      </c>
      <c r="Q31" t="str">
        <f t="shared" si="1"/>
        <v>Disponible</v>
      </c>
    </row>
    <row r="32" spans="1:17">
      <c r="A32" t="s">
        <v>398</v>
      </c>
      <c r="B32" t="s">
        <v>343</v>
      </c>
      <c r="E32">
        <v>52000</v>
      </c>
      <c r="F32" t="s">
        <v>166</v>
      </c>
      <c r="G32" t="str">
        <f t="shared" si="0"/>
        <v>Disponible</v>
      </c>
      <c r="J32" t="s">
        <v>502</v>
      </c>
      <c r="K32" t="s">
        <v>463</v>
      </c>
      <c r="N32">
        <v>394000</v>
      </c>
      <c r="P32" t="s">
        <v>166</v>
      </c>
      <c r="Q32" t="str">
        <f t="shared" si="1"/>
        <v>Disponible</v>
      </c>
    </row>
    <row r="33" spans="1:17">
      <c r="A33" t="s">
        <v>400</v>
      </c>
      <c r="B33" t="s">
        <v>343</v>
      </c>
      <c r="E33">
        <v>52000</v>
      </c>
      <c r="F33" t="s">
        <v>166</v>
      </c>
      <c r="G33" t="str">
        <f t="shared" si="0"/>
        <v>Disponible</v>
      </c>
      <c r="J33" t="s">
        <v>503</v>
      </c>
      <c r="K33" t="s">
        <v>463</v>
      </c>
      <c r="N33">
        <v>376500</v>
      </c>
      <c r="P33" t="s">
        <v>166</v>
      </c>
      <c r="Q33" t="str">
        <f t="shared" si="1"/>
        <v>Disponible</v>
      </c>
    </row>
    <row r="34" spans="1:17">
      <c r="A34" t="s">
        <v>402</v>
      </c>
      <c r="B34" t="s">
        <v>343</v>
      </c>
      <c r="E34">
        <v>52000</v>
      </c>
      <c r="F34" t="s">
        <v>166</v>
      </c>
      <c r="G34" t="str">
        <f t="shared" si="0"/>
        <v>Disponible</v>
      </c>
      <c r="J34" t="s">
        <v>504</v>
      </c>
      <c r="K34" t="s">
        <v>463</v>
      </c>
      <c r="N34">
        <v>305300</v>
      </c>
      <c r="P34" t="s">
        <v>166</v>
      </c>
      <c r="Q34" t="str">
        <f t="shared" si="1"/>
        <v>Disponible</v>
      </c>
    </row>
    <row r="35" spans="1:17">
      <c r="A35" t="s">
        <v>404</v>
      </c>
      <c r="B35" t="s">
        <v>343</v>
      </c>
      <c r="E35">
        <v>52000</v>
      </c>
      <c r="F35" t="s">
        <v>166</v>
      </c>
      <c r="G35" t="str">
        <f t="shared" si="0"/>
        <v>Disponible</v>
      </c>
      <c r="J35" t="s">
        <v>505</v>
      </c>
      <c r="K35" t="s">
        <v>463</v>
      </c>
      <c r="N35">
        <v>385400</v>
      </c>
      <c r="P35" t="s">
        <v>166</v>
      </c>
      <c r="Q35" t="str">
        <f t="shared" si="1"/>
        <v>Disponible</v>
      </c>
    </row>
    <row r="36" spans="1:17">
      <c r="A36" t="s">
        <v>406</v>
      </c>
      <c r="B36" t="s">
        <v>343</v>
      </c>
      <c r="E36">
        <v>52000</v>
      </c>
      <c r="F36" t="s">
        <v>166</v>
      </c>
      <c r="G36" t="str">
        <f t="shared" si="0"/>
        <v>Disponible</v>
      </c>
      <c r="J36" t="s">
        <v>506</v>
      </c>
      <c r="K36" t="s">
        <v>463</v>
      </c>
      <c r="N36">
        <v>382100</v>
      </c>
      <c r="P36" t="s">
        <v>166</v>
      </c>
      <c r="Q36" t="str">
        <f t="shared" si="1"/>
        <v>Disponible</v>
      </c>
    </row>
    <row r="37" spans="1:17">
      <c r="A37" t="s">
        <v>408</v>
      </c>
      <c r="B37" t="s">
        <v>343</v>
      </c>
      <c r="E37">
        <v>52000</v>
      </c>
      <c r="F37" t="s">
        <v>166</v>
      </c>
      <c r="G37" t="str">
        <f t="shared" si="0"/>
        <v>Disponible</v>
      </c>
      <c r="J37" t="s">
        <v>507</v>
      </c>
      <c r="K37" t="s">
        <v>463</v>
      </c>
      <c r="N37">
        <v>415300</v>
      </c>
      <c r="P37" t="s">
        <v>166</v>
      </c>
      <c r="Q37" t="str">
        <f t="shared" si="1"/>
        <v>Disponible</v>
      </c>
    </row>
    <row r="38" spans="1:17">
      <c r="A38" t="s">
        <v>410</v>
      </c>
      <c r="B38" t="s">
        <v>343</v>
      </c>
      <c r="E38">
        <v>52000</v>
      </c>
      <c r="F38" t="s">
        <v>166</v>
      </c>
      <c r="G38" t="str">
        <f t="shared" si="0"/>
        <v>Disponible</v>
      </c>
      <c r="J38" t="s">
        <v>508</v>
      </c>
      <c r="K38" t="s">
        <v>463</v>
      </c>
      <c r="N38">
        <v>495500</v>
      </c>
      <c r="P38" t="s">
        <v>166</v>
      </c>
      <c r="Q38" t="str">
        <f t="shared" si="1"/>
        <v>Disponible</v>
      </c>
    </row>
    <row r="39" spans="1:17">
      <c r="A39" t="s">
        <v>412</v>
      </c>
      <c r="B39" t="s">
        <v>343</v>
      </c>
      <c r="E39">
        <v>52000</v>
      </c>
      <c r="F39" t="s">
        <v>166</v>
      </c>
      <c r="G39" t="str">
        <f t="shared" si="0"/>
        <v>Disponible</v>
      </c>
      <c r="J39" t="s">
        <v>509</v>
      </c>
      <c r="K39" t="s">
        <v>463</v>
      </c>
      <c r="N39">
        <v>391600</v>
      </c>
      <c r="P39" t="s">
        <v>166</v>
      </c>
      <c r="Q39" t="str">
        <f t="shared" si="1"/>
        <v>Disponible</v>
      </c>
    </row>
    <row r="40" spans="1:17">
      <c r="A40" t="s">
        <v>414</v>
      </c>
      <c r="B40" t="s">
        <v>343</v>
      </c>
      <c r="E40">
        <v>52000</v>
      </c>
      <c r="F40" t="s">
        <v>166</v>
      </c>
      <c r="G40" t="str">
        <f t="shared" si="0"/>
        <v>Disponible</v>
      </c>
      <c r="J40" t="s">
        <v>510</v>
      </c>
      <c r="K40" t="s">
        <v>463</v>
      </c>
      <c r="N40">
        <v>291100</v>
      </c>
      <c r="P40" t="s">
        <v>166</v>
      </c>
      <c r="Q40" t="str">
        <f t="shared" si="1"/>
        <v>Disponible</v>
      </c>
    </row>
    <row r="41" spans="1:17">
      <c r="A41" t="s">
        <v>416</v>
      </c>
      <c r="B41" t="s">
        <v>343</v>
      </c>
      <c r="E41">
        <v>52000</v>
      </c>
      <c r="F41" t="s">
        <v>166</v>
      </c>
      <c r="G41" t="str">
        <f t="shared" si="0"/>
        <v>Disponible</v>
      </c>
      <c r="J41" t="s">
        <v>511</v>
      </c>
      <c r="K41" t="s">
        <v>463</v>
      </c>
      <c r="N41">
        <v>392500</v>
      </c>
      <c r="P41" t="s">
        <v>166</v>
      </c>
      <c r="Q41" t="str">
        <f t="shared" si="1"/>
        <v>Disponible</v>
      </c>
    </row>
    <row r="42" spans="1:17">
      <c r="A42" t="s">
        <v>418</v>
      </c>
      <c r="B42" t="s">
        <v>343</v>
      </c>
      <c r="E42">
        <v>52000</v>
      </c>
      <c r="F42" t="s">
        <v>166</v>
      </c>
      <c r="G42" t="str">
        <f t="shared" si="0"/>
        <v>Disponible</v>
      </c>
      <c r="J42" t="s">
        <v>512</v>
      </c>
      <c r="K42" t="s">
        <v>463</v>
      </c>
      <c r="N42">
        <v>375000</v>
      </c>
      <c r="P42" t="s">
        <v>166</v>
      </c>
      <c r="Q42" t="str">
        <f t="shared" si="1"/>
        <v>Disponible</v>
      </c>
    </row>
    <row r="43" spans="1:17">
      <c r="A43" t="s">
        <v>420</v>
      </c>
      <c r="B43" t="s">
        <v>343</v>
      </c>
      <c r="E43">
        <v>51000</v>
      </c>
      <c r="F43" t="s">
        <v>166</v>
      </c>
      <c r="G43" t="str">
        <f t="shared" si="0"/>
        <v>Disponible</v>
      </c>
      <c r="J43" t="s">
        <v>513</v>
      </c>
      <c r="K43" t="s">
        <v>463</v>
      </c>
      <c r="N43">
        <v>304200</v>
      </c>
      <c r="P43" t="s">
        <v>166</v>
      </c>
      <c r="Q43" t="str">
        <f t="shared" si="1"/>
        <v>Disponible</v>
      </c>
    </row>
    <row r="44" spans="1:17">
      <c r="A44" t="s">
        <v>422</v>
      </c>
      <c r="B44" t="s">
        <v>343</v>
      </c>
      <c r="E44">
        <v>51000</v>
      </c>
      <c r="F44" t="s">
        <v>166</v>
      </c>
      <c r="G44" t="str">
        <f t="shared" si="0"/>
        <v>Disponible</v>
      </c>
      <c r="J44" t="s">
        <v>514</v>
      </c>
      <c r="K44" t="s">
        <v>463</v>
      </c>
      <c r="N44">
        <v>384000</v>
      </c>
      <c r="P44" t="s">
        <v>166</v>
      </c>
      <c r="Q44" t="str">
        <f t="shared" si="1"/>
        <v>Disponible</v>
      </c>
    </row>
    <row r="45" spans="1:17">
      <c r="A45" t="s">
        <v>424</v>
      </c>
      <c r="B45" t="s">
        <v>343</v>
      </c>
      <c r="E45">
        <v>51000</v>
      </c>
      <c r="F45" t="s">
        <v>166</v>
      </c>
      <c r="G45" t="str">
        <f t="shared" si="0"/>
        <v>Disponible</v>
      </c>
      <c r="J45" t="s">
        <v>515</v>
      </c>
      <c r="K45" t="s">
        <v>463</v>
      </c>
      <c r="N45">
        <v>380600</v>
      </c>
      <c r="P45" t="s">
        <v>166</v>
      </c>
      <c r="Q45" t="str">
        <f t="shared" si="1"/>
        <v>Disponible</v>
      </c>
    </row>
    <row r="46" spans="1:17">
      <c r="A46" t="s">
        <v>426</v>
      </c>
      <c r="B46" t="s">
        <v>343</v>
      </c>
      <c r="E46">
        <v>51000</v>
      </c>
      <c r="F46" t="s">
        <v>166</v>
      </c>
      <c r="G46" t="str">
        <f t="shared" si="0"/>
        <v>Disponible</v>
      </c>
      <c r="J46" t="s">
        <v>516</v>
      </c>
      <c r="K46" t="s">
        <v>463</v>
      </c>
      <c r="N46">
        <v>413700</v>
      </c>
      <c r="P46" t="s">
        <v>166</v>
      </c>
      <c r="Q46" t="str">
        <f t="shared" si="1"/>
        <v>Disponible</v>
      </c>
    </row>
    <row r="47" spans="1:17">
      <c r="A47" t="s">
        <v>428</v>
      </c>
      <c r="B47" t="s">
        <v>343</v>
      </c>
      <c r="E47">
        <v>51000</v>
      </c>
      <c r="F47" t="s">
        <v>166</v>
      </c>
      <c r="G47" t="str">
        <f t="shared" si="0"/>
        <v>Disponible</v>
      </c>
      <c r="J47" t="s">
        <v>517</v>
      </c>
      <c r="K47" t="s">
        <v>463</v>
      </c>
      <c r="N47">
        <v>493600</v>
      </c>
      <c r="P47" t="s">
        <v>166</v>
      </c>
      <c r="Q47" t="str">
        <f t="shared" si="1"/>
        <v>Disponible</v>
      </c>
    </row>
    <row r="48" spans="1:17">
      <c r="A48" t="s">
        <v>430</v>
      </c>
      <c r="B48" t="s">
        <v>343</v>
      </c>
      <c r="E48">
        <v>51000</v>
      </c>
      <c r="F48" t="s">
        <v>166</v>
      </c>
      <c r="G48" t="str">
        <f t="shared" si="0"/>
        <v>Disponible</v>
      </c>
      <c r="J48" t="s">
        <v>518</v>
      </c>
      <c r="K48" t="s">
        <v>463</v>
      </c>
      <c r="N48">
        <v>390100</v>
      </c>
      <c r="P48" t="s">
        <v>166</v>
      </c>
      <c r="Q48" t="str">
        <f t="shared" si="1"/>
        <v>Disponible</v>
      </c>
    </row>
    <row r="49" spans="1:17">
      <c r="A49" t="s">
        <v>432</v>
      </c>
      <c r="B49" t="s">
        <v>343</v>
      </c>
      <c r="E49">
        <v>51000</v>
      </c>
      <c r="F49" t="s">
        <v>166</v>
      </c>
      <c r="G49" t="str">
        <f t="shared" si="0"/>
        <v>Disponible</v>
      </c>
      <c r="J49" t="s">
        <v>519</v>
      </c>
      <c r="K49" t="s">
        <v>463</v>
      </c>
      <c r="N49">
        <v>290000</v>
      </c>
      <c r="P49" t="s">
        <v>166</v>
      </c>
      <c r="Q49" t="str">
        <f t="shared" si="1"/>
        <v>Disponible</v>
      </c>
    </row>
    <row r="50" spans="1:17">
      <c r="A50" t="s">
        <v>434</v>
      </c>
      <c r="B50" t="s">
        <v>343</v>
      </c>
      <c r="E50">
        <v>51000</v>
      </c>
      <c r="F50" t="s">
        <v>166</v>
      </c>
      <c r="G50" t="str">
        <f t="shared" si="0"/>
        <v>Disponible</v>
      </c>
      <c r="J50" t="s">
        <v>520</v>
      </c>
      <c r="K50" t="s">
        <v>463</v>
      </c>
      <c r="N50">
        <v>391000</v>
      </c>
      <c r="P50" t="s">
        <v>166</v>
      </c>
      <c r="Q50" t="str">
        <f t="shared" si="1"/>
        <v>Disponible</v>
      </c>
    </row>
    <row r="51" spans="1:17">
      <c r="A51" t="s">
        <v>436</v>
      </c>
      <c r="B51" t="s">
        <v>343</v>
      </c>
      <c r="E51">
        <v>51000</v>
      </c>
      <c r="F51" t="s">
        <v>166</v>
      </c>
      <c r="G51" t="str">
        <f t="shared" si="0"/>
        <v>Disponible</v>
      </c>
      <c r="J51" t="s">
        <v>521</v>
      </c>
      <c r="K51" t="s">
        <v>463</v>
      </c>
      <c r="N51">
        <v>373600</v>
      </c>
      <c r="P51" t="s">
        <v>166</v>
      </c>
      <c r="Q51" t="str">
        <f t="shared" si="1"/>
        <v>Disponible</v>
      </c>
    </row>
    <row r="52" spans="1:17">
      <c r="A52" t="s">
        <v>438</v>
      </c>
      <c r="B52" t="s">
        <v>343</v>
      </c>
      <c r="E52">
        <v>51000</v>
      </c>
      <c r="F52" t="s">
        <v>166</v>
      </c>
      <c r="G52" t="str">
        <f t="shared" si="0"/>
        <v>Disponible</v>
      </c>
      <c r="J52" t="s">
        <v>522</v>
      </c>
      <c r="K52" t="s">
        <v>463</v>
      </c>
      <c r="N52">
        <v>303100</v>
      </c>
      <c r="P52" t="s">
        <v>166</v>
      </c>
      <c r="Q52" t="str">
        <f t="shared" si="1"/>
        <v>Disponible</v>
      </c>
    </row>
    <row r="53" spans="1:17">
      <c r="A53" t="s">
        <v>440</v>
      </c>
      <c r="B53" t="s">
        <v>343</v>
      </c>
      <c r="E53">
        <v>51000</v>
      </c>
      <c r="F53" t="s">
        <v>166</v>
      </c>
      <c r="G53" t="str">
        <f t="shared" si="0"/>
        <v>Disponible</v>
      </c>
      <c r="J53" t="s">
        <v>523</v>
      </c>
      <c r="K53" t="s">
        <v>463</v>
      </c>
      <c r="N53">
        <v>382500</v>
      </c>
      <c r="P53" t="s">
        <v>166</v>
      </c>
      <c r="Q53" t="str">
        <f t="shared" si="1"/>
        <v>Disponible</v>
      </c>
    </row>
    <row r="54" spans="1:17">
      <c r="A54" t="s">
        <v>442</v>
      </c>
      <c r="B54" t="s">
        <v>343</v>
      </c>
      <c r="E54">
        <v>51000</v>
      </c>
      <c r="F54" t="s">
        <v>166</v>
      </c>
      <c r="G54" t="str">
        <f t="shared" si="0"/>
        <v>Disponible</v>
      </c>
      <c r="J54" t="s">
        <v>524</v>
      </c>
      <c r="K54" t="s">
        <v>463</v>
      </c>
      <c r="N54">
        <v>379200</v>
      </c>
      <c r="P54" t="s">
        <v>166</v>
      </c>
      <c r="Q54" t="str">
        <f t="shared" si="1"/>
        <v>Disponible</v>
      </c>
    </row>
    <row r="55" spans="1:17">
      <c r="A55" t="s">
        <v>444</v>
      </c>
      <c r="B55" t="s">
        <v>343</v>
      </c>
      <c r="E55">
        <v>51000</v>
      </c>
      <c r="F55" t="s">
        <v>166</v>
      </c>
      <c r="G55" t="str">
        <f t="shared" si="0"/>
        <v>Disponible</v>
      </c>
      <c r="J55" t="s">
        <v>525</v>
      </c>
      <c r="K55" t="s">
        <v>463</v>
      </c>
      <c r="N55">
        <v>412100</v>
      </c>
      <c r="P55" t="s">
        <v>166</v>
      </c>
      <c r="Q55" t="str">
        <f t="shared" si="1"/>
        <v>Disponible</v>
      </c>
    </row>
    <row r="56" spans="1:17">
      <c r="A56" t="s">
        <v>446</v>
      </c>
      <c r="B56" t="s">
        <v>343</v>
      </c>
      <c r="E56">
        <v>51000</v>
      </c>
      <c r="F56" t="s">
        <v>166</v>
      </c>
      <c r="G56" t="str">
        <f t="shared" si="0"/>
        <v>Disponible</v>
      </c>
      <c r="J56" t="s">
        <v>526</v>
      </c>
      <c r="K56" t="s">
        <v>463</v>
      </c>
      <c r="N56">
        <v>491600</v>
      </c>
      <c r="P56" t="s">
        <v>166</v>
      </c>
      <c r="Q56" t="str">
        <f t="shared" si="1"/>
        <v>Disponible</v>
      </c>
    </row>
    <row r="57" spans="1:17">
      <c r="A57" t="s">
        <v>448</v>
      </c>
      <c r="B57" t="s">
        <v>343</v>
      </c>
      <c r="E57">
        <v>51000</v>
      </c>
      <c r="F57" t="s">
        <v>166</v>
      </c>
      <c r="G57" t="str">
        <f t="shared" si="0"/>
        <v>Disponible</v>
      </c>
      <c r="J57" t="s">
        <v>527</v>
      </c>
      <c r="K57" t="s">
        <v>463</v>
      </c>
      <c r="L57" t="s">
        <v>611</v>
      </c>
      <c r="M57">
        <v>31674914</v>
      </c>
      <c r="N57">
        <v>348600</v>
      </c>
      <c r="O57" t="s">
        <v>617</v>
      </c>
      <c r="P57" t="s">
        <v>618</v>
      </c>
      <c r="Q57" t="str">
        <f t="shared" si="1"/>
        <v>Vendido</v>
      </c>
    </row>
    <row r="58" spans="1:17">
      <c r="A58" t="s">
        <v>450</v>
      </c>
      <c r="B58" t="s">
        <v>343</v>
      </c>
      <c r="E58">
        <v>51000</v>
      </c>
      <c r="F58" t="s">
        <v>166</v>
      </c>
      <c r="G58" t="str">
        <f t="shared" si="0"/>
        <v>Disponible</v>
      </c>
      <c r="J58" t="s">
        <v>528</v>
      </c>
      <c r="K58" t="s">
        <v>463</v>
      </c>
      <c r="N58">
        <v>289000</v>
      </c>
      <c r="P58" t="s">
        <v>166</v>
      </c>
      <c r="Q58" t="str">
        <f t="shared" si="1"/>
        <v>Disponible</v>
      </c>
    </row>
    <row r="59" spans="1:17">
      <c r="A59" t="s">
        <v>452</v>
      </c>
      <c r="B59" t="s">
        <v>343</v>
      </c>
      <c r="E59">
        <v>51000</v>
      </c>
      <c r="F59" t="s">
        <v>166</v>
      </c>
      <c r="G59" t="str">
        <f t="shared" si="0"/>
        <v>Disponible</v>
      </c>
      <c r="J59" t="s">
        <v>529</v>
      </c>
      <c r="K59" t="s">
        <v>463</v>
      </c>
      <c r="N59">
        <v>389500</v>
      </c>
      <c r="P59" t="s">
        <v>166</v>
      </c>
      <c r="Q59" t="str">
        <f t="shared" si="1"/>
        <v>Disponible</v>
      </c>
    </row>
    <row r="60" spans="1:17">
      <c r="A60" t="s">
        <v>454</v>
      </c>
      <c r="B60" t="s">
        <v>343</v>
      </c>
      <c r="E60">
        <v>51000</v>
      </c>
      <c r="F60" t="s">
        <v>166</v>
      </c>
      <c r="G60" t="str">
        <f t="shared" si="0"/>
        <v>Disponible</v>
      </c>
      <c r="J60" t="s">
        <v>530</v>
      </c>
      <c r="K60" t="s">
        <v>463</v>
      </c>
      <c r="N60">
        <v>372200</v>
      </c>
      <c r="P60" t="s">
        <v>166</v>
      </c>
      <c r="Q60" t="str">
        <f t="shared" si="1"/>
        <v>Disponible</v>
      </c>
    </row>
    <row r="61" spans="1:17">
      <c r="A61" t="s">
        <v>456</v>
      </c>
      <c r="B61" t="s">
        <v>343</v>
      </c>
      <c r="E61">
        <v>51000</v>
      </c>
      <c r="F61" t="s">
        <v>166</v>
      </c>
      <c r="G61" t="str">
        <f t="shared" si="0"/>
        <v>Disponible</v>
      </c>
      <c r="J61" t="s">
        <v>531</v>
      </c>
      <c r="K61" t="s">
        <v>463</v>
      </c>
      <c r="N61">
        <v>301900</v>
      </c>
      <c r="P61" t="s">
        <v>166</v>
      </c>
      <c r="Q61" t="str">
        <f t="shared" si="1"/>
        <v>Disponible</v>
      </c>
    </row>
    <row r="62" spans="1:17">
      <c r="A62" t="s">
        <v>458</v>
      </c>
      <c r="B62" t="s">
        <v>343</v>
      </c>
      <c r="E62">
        <v>51000</v>
      </c>
      <c r="F62" t="s">
        <v>166</v>
      </c>
      <c r="G62" t="str">
        <f t="shared" si="0"/>
        <v>Disponible</v>
      </c>
      <c r="J62" t="s">
        <v>532</v>
      </c>
      <c r="K62" t="s">
        <v>463</v>
      </c>
      <c r="N62">
        <v>381100</v>
      </c>
      <c r="P62" t="s">
        <v>166</v>
      </c>
      <c r="Q62" t="str">
        <f t="shared" si="1"/>
        <v>Disponible</v>
      </c>
    </row>
    <row r="63" spans="1:17">
      <c r="A63" t="s">
        <v>460</v>
      </c>
      <c r="B63" t="s">
        <v>343</v>
      </c>
      <c r="E63">
        <v>51000</v>
      </c>
      <c r="F63" t="s">
        <v>166</v>
      </c>
      <c r="G63" t="str">
        <f>IF(OR(F63="Disponible",F63="No Disponible",F63="Pre Asignado"),"Disponible","Vendido")</f>
        <v>Disponible</v>
      </c>
      <c r="J63" t="s">
        <v>533</v>
      </c>
      <c r="K63" t="s">
        <v>463</v>
      </c>
      <c r="N63">
        <v>377700</v>
      </c>
      <c r="P63" t="s">
        <v>166</v>
      </c>
      <c r="Q63" t="str">
        <f t="shared" si="1"/>
        <v>Disponible</v>
      </c>
    </row>
    <row r="64" spans="1:17">
      <c r="J64" t="s">
        <v>534</v>
      </c>
      <c r="K64" t="s">
        <v>463</v>
      </c>
      <c r="N64">
        <v>410500</v>
      </c>
      <c r="P64" t="s">
        <v>166</v>
      </c>
      <c r="Q64" t="str">
        <f t="shared" si="1"/>
        <v>Disponible</v>
      </c>
    </row>
    <row r="65" spans="10:17">
      <c r="J65" t="s">
        <v>535</v>
      </c>
      <c r="K65" t="s">
        <v>463</v>
      </c>
      <c r="N65">
        <v>489700</v>
      </c>
      <c r="P65" t="s">
        <v>166</v>
      </c>
      <c r="Q65" t="str">
        <f t="shared" si="1"/>
        <v>Disponible</v>
      </c>
    </row>
    <row r="66" spans="10:17">
      <c r="J66" t="s">
        <v>536</v>
      </c>
      <c r="K66" t="s">
        <v>463</v>
      </c>
      <c r="N66">
        <v>387100</v>
      </c>
      <c r="P66" t="s">
        <v>166</v>
      </c>
      <c r="Q66" t="str">
        <f t="shared" ref="Q66:Q129" si="2">IF(OR(O66="Firmo",O66="Pendiente Firma"),"Vendido","Disponible")</f>
        <v>Disponible</v>
      </c>
    </row>
    <row r="67" spans="10:17">
      <c r="J67" t="s">
        <v>537</v>
      </c>
      <c r="K67" t="s">
        <v>463</v>
      </c>
      <c r="N67">
        <v>287900</v>
      </c>
      <c r="P67" t="s">
        <v>166</v>
      </c>
      <c r="Q67" t="str">
        <f t="shared" si="2"/>
        <v>Disponible</v>
      </c>
    </row>
    <row r="68" spans="10:17">
      <c r="J68" t="s">
        <v>538</v>
      </c>
      <c r="K68" t="s">
        <v>463</v>
      </c>
      <c r="N68">
        <v>388000</v>
      </c>
      <c r="P68" t="s">
        <v>166</v>
      </c>
      <c r="Q68" t="str">
        <f t="shared" si="2"/>
        <v>Disponible</v>
      </c>
    </row>
    <row r="69" spans="10:17">
      <c r="J69" t="s">
        <v>539</v>
      </c>
      <c r="K69" t="s">
        <v>463</v>
      </c>
      <c r="N69">
        <v>370800</v>
      </c>
      <c r="P69" t="s">
        <v>166</v>
      </c>
      <c r="Q69" t="str">
        <f t="shared" si="2"/>
        <v>Disponible</v>
      </c>
    </row>
    <row r="70" spans="10:17">
      <c r="J70" t="s">
        <v>540</v>
      </c>
      <c r="K70" t="s">
        <v>463</v>
      </c>
      <c r="N70">
        <v>300800</v>
      </c>
      <c r="P70" t="s">
        <v>166</v>
      </c>
      <c r="Q70" t="str">
        <f t="shared" si="2"/>
        <v>Disponible</v>
      </c>
    </row>
    <row r="71" spans="10:17">
      <c r="J71" t="s">
        <v>541</v>
      </c>
      <c r="K71" t="s">
        <v>463</v>
      </c>
      <c r="N71">
        <v>379600</v>
      </c>
      <c r="P71" t="s">
        <v>166</v>
      </c>
      <c r="Q71" t="str">
        <f t="shared" si="2"/>
        <v>Disponible</v>
      </c>
    </row>
    <row r="72" spans="10:17">
      <c r="J72" t="s">
        <v>542</v>
      </c>
      <c r="K72" t="s">
        <v>463</v>
      </c>
      <c r="N72">
        <v>376300</v>
      </c>
      <c r="P72" t="s">
        <v>166</v>
      </c>
      <c r="Q72" t="str">
        <f t="shared" si="2"/>
        <v>Disponible</v>
      </c>
    </row>
    <row r="73" spans="10:17">
      <c r="J73" t="s">
        <v>543</v>
      </c>
      <c r="K73" t="s">
        <v>463</v>
      </c>
      <c r="N73">
        <v>408900</v>
      </c>
      <c r="P73" t="s">
        <v>166</v>
      </c>
      <c r="Q73" t="str">
        <f t="shared" si="2"/>
        <v>Disponible</v>
      </c>
    </row>
    <row r="74" spans="10:17">
      <c r="J74" t="s">
        <v>544</v>
      </c>
      <c r="K74" t="s">
        <v>463</v>
      </c>
      <c r="N74">
        <v>487800</v>
      </c>
      <c r="P74" t="s">
        <v>166</v>
      </c>
      <c r="Q74" t="str">
        <f t="shared" si="2"/>
        <v>Disponible</v>
      </c>
    </row>
    <row r="75" spans="10:17">
      <c r="J75" t="s">
        <v>545</v>
      </c>
      <c r="K75" t="s">
        <v>463</v>
      </c>
      <c r="N75">
        <v>385600</v>
      </c>
      <c r="P75" t="s">
        <v>166</v>
      </c>
      <c r="Q75" t="str">
        <f t="shared" si="2"/>
        <v>Disponible</v>
      </c>
    </row>
    <row r="76" spans="10:17">
      <c r="J76" t="s">
        <v>546</v>
      </c>
      <c r="K76" t="s">
        <v>463</v>
      </c>
      <c r="N76">
        <v>286900</v>
      </c>
      <c r="P76" t="s">
        <v>166</v>
      </c>
      <c r="Q76" t="str">
        <f t="shared" si="2"/>
        <v>Disponible</v>
      </c>
    </row>
    <row r="77" spans="10:17">
      <c r="J77" t="s">
        <v>547</v>
      </c>
      <c r="K77" t="s">
        <v>463</v>
      </c>
      <c r="N77">
        <v>386500</v>
      </c>
      <c r="P77" t="s">
        <v>166</v>
      </c>
      <c r="Q77" t="str">
        <f t="shared" si="2"/>
        <v>Disponible</v>
      </c>
    </row>
    <row r="78" spans="10:17">
      <c r="J78" t="s">
        <v>548</v>
      </c>
      <c r="K78" t="s">
        <v>463</v>
      </c>
      <c r="N78">
        <v>369400</v>
      </c>
      <c r="P78" t="s">
        <v>166</v>
      </c>
      <c r="Q78" t="str">
        <f t="shared" si="2"/>
        <v>Disponible</v>
      </c>
    </row>
    <row r="79" spans="10:17">
      <c r="J79" t="s">
        <v>549</v>
      </c>
      <c r="K79" t="s">
        <v>463</v>
      </c>
      <c r="N79">
        <v>299700</v>
      </c>
      <c r="P79" t="s">
        <v>166</v>
      </c>
      <c r="Q79" t="str">
        <f t="shared" si="2"/>
        <v>Disponible</v>
      </c>
    </row>
    <row r="80" spans="10:17">
      <c r="J80" t="s">
        <v>550</v>
      </c>
      <c r="K80" t="s">
        <v>463</v>
      </c>
      <c r="N80">
        <v>378100</v>
      </c>
      <c r="P80" t="s">
        <v>166</v>
      </c>
      <c r="Q80" t="str">
        <f t="shared" si="2"/>
        <v>Disponible</v>
      </c>
    </row>
    <row r="81" spans="10:17">
      <c r="J81" t="s">
        <v>551</v>
      </c>
      <c r="K81" t="s">
        <v>463</v>
      </c>
      <c r="N81">
        <v>374800</v>
      </c>
      <c r="P81" t="s">
        <v>166</v>
      </c>
      <c r="Q81" t="str">
        <f t="shared" si="2"/>
        <v>Disponible</v>
      </c>
    </row>
    <row r="82" spans="10:17">
      <c r="J82" t="s">
        <v>552</v>
      </c>
      <c r="K82" t="s">
        <v>463</v>
      </c>
      <c r="N82">
        <v>407400</v>
      </c>
      <c r="P82" t="s">
        <v>166</v>
      </c>
      <c r="Q82" t="str">
        <f t="shared" si="2"/>
        <v>Disponible</v>
      </c>
    </row>
    <row r="83" spans="10:17">
      <c r="J83" t="s">
        <v>553</v>
      </c>
      <c r="K83" t="s">
        <v>463</v>
      </c>
      <c r="N83">
        <v>485900</v>
      </c>
      <c r="P83" t="s">
        <v>166</v>
      </c>
      <c r="Q83" t="str">
        <f t="shared" si="2"/>
        <v>Disponible</v>
      </c>
    </row>
    <row r="84" spans="10:17">
      <c r="J84" t="s">
        <v>554</v>
      </c>
      <c r="K84" t="s">
        <v>463</v>
      </c>
      <c r="N84">
        <v>384100</v>
      </c>
      <c r="P84" t="s">
        <v>166</v>
      </c>
      <c r="Q84" t="str">
        <f t="shared" si="2"/>
        <v>Disponible</v>
      </c>
    </row>
    <row r="85" spans="10:17">
      <c r="J85" t="s">
        <v>555</v>
      </c>
      <c r="K85" t="s">
        <v>463</v>
      </c>
      <c r="N85">
        <v>285800</v>
      </c>
      <c r="P85" t="s">
        <v>166</v>
      </c>
      <c r="Q85" t="str">
        <f t="shared" si="2"/>
        <v>Disponible</v>
      </c>
    </row>
    <row r="86" spans="10:17">
      <c r="J86" t="s">
        <v>556</v>
      </c>
      <c r="K86" t="s">
        <v>463</v>
      </c>
      <c r="N86">
        <v>385000</v>
      </c>
      <c r="P86" t="s">
        <v>166</v>
      </c>
      <c r="Q86" t="str">
        <f t="shared" si="2"/>
        <v>Disponible</v>
      </c>
    </row>
    <row r="87" spans="10:17">
      <c r="J87" t="s">
        <v>557</v>
      </c>
      <c r="K87" t="s">
        <v>463</v>
      </c>
      <c r="N87">
        <v>368000</v>
      </c>
      <c r="P87" t="s">
        <v>166</v>
      </c>
      <c r="Q87" t="str">
        <f t="shared" si="2"/>
        <v>Disponible</v>
      </c>
    </row>
    <row r="88" spans="10:17">
      <c r="J88" t="s">
        <v>558</v>
      </c>
      <c r="K88" t="s">
        <v>463</v>
      </c>
      <c r="L88" t="s">
        <v>612</v>
      </c>
      <c r="M88">
        <v>73178602</v>
      </c>
      <c r="N88">
        <v>259000</v>
      </c>
      <c r="O88" t="s">
        <v>617</v>
      </c>
      <c r="P88" t="s">
        <v>616</v>
      </c>
      <c r="Q88" t="str">
        <f t="shared" si="2"/>
        <v>Vendido</v>
      </c>
    </row>
    <row r="89" spans="10:17">
      <c r="J89" t="s">
        <v>559</v>
      </c>
      <c r="K89" t="s">
        <v>463</v>
      </c>
      <c r="N89">
        <v>376700</v>
      </c>
      <c r="P89" t="s">
        <v>166</v>
      </c>
      <c r="Q89" t="str">
        <f t="shared" si="2"/>
        <v>Disponible</v>
      </c>
    </row>
    <row r="90" spans="10:17">
      <c r="J90" t="s">
        <v>560</v>
      </c>
      <c r="K90" t="s">
        <v>463</v>
      </c>
      <c r="N90">
        <v>373400</v>
      </c>
      <c r="P90" t="s">
        <v>166</v>
      </c>
      <c r="Q90" t="str">
        <f t="shared" si="2"/>
        <v>Disponible</v>
      </c>
    </row>
    <row r="91" spans="10:17">
      <c r="J91" t="s">
        <v>561</v>
      </c>
      <c r="K91" t="s">
        <v>463</v>
      </c>
      <c r="N91">
        <v>405800</v>
      </c>
      <c r="P91" t="s">
        <v>166</v>
      </c>
      <c r="Q91" t="str">
        <f t="shared" si="2"/>
        <v>Disponible</v>
      </c>
    </row>
    <row r="92" spans="10:17">
      <c r="J92" t="s">
        <v>562</v>
      </c>
      <c r="K92" t="s">
        <v>463</v>
      </c>
      <c r="N92">
        <v>483900</v>
      </c>
      <c r="P92" t="s">
        <v>166</v>
      </c>
      <c r="Q92" t="str">
        <f t="shared" si="2"/>
        <v>Disponible</v>
      </c>
    </row>
    <row r="93" spans="10:17">
      <c r="J93" t="s">
        <v>563</v>
      </c>
      <c r="K93" t="s">
        <v>463</v>
      </c>
      <c r="N93">
        <v>382700</v>
      </c>
      <c r="P93" t="s">
        <v>166</v>
      </c>
      <c r="Q93" t="str">
        <f t="shared" si="2"/>
        <v>Disponible</v>
      </c>
    </row>
    <row r="94" spans="10:17">
      <c r="J94" t="s">
        <v>564</v>
      </c>
      <c r="K94" t="s">
        <v>463</v>
      </c>
      <c r="N94">
        <v>284700</v>
      </c>
      <c r="P94" t="s">
        <v>166</v>
      </c>
      <c r="Q94" t="str">
        <f t="shared" si="2"/>
        <v>Disponible</v>
      </c>
    </row>
    <row r="95" spans="10:17">
      <c r="J95" t="s">
        <v>565</v>
      </c>
      <c r="K95" t="s">
        <v>463</v>
      </c>
      <c r="N95">
        <v>383500</v>
      </c>
      <c r="P95" t="s">
        <v>166</v>
      </c>
      <c r="Q95" t="str">
        <f t="shared" si="2"/>
        <v>Disponible</v>
      </c>
    </row>
    <row r="96" spans="10:17">
      <c r="J96" t="s">
        <v>566</v>
      </c>
      <c r="K96" t="s">
        <v>463</v>
      </c>
      <c r="N96">
        <v>366500</v>
      </c>
      <c r="P96" t="s">
        <v>166</v>
      </c>
      <c r="Q96" t="str">
        <f t="shared" si="2"/>
        <v>Disponible</v>
      </c>
    </row>
    <row r="97" spans="10:17">
      <c r="J97" t="s">
        <v>567</v>
      </c>
      <c r="K97" t="s">
        <v>463</v>
      </c>
      <c r="N97">
        <v>297500</v>
      </c>
      <c r="P97" t="s">
        <v>166</v>
      </c>
      <c r="Q97" t="str">
        <f t="shared" si="2"/>
        <v>Disponible</v>
      </c>
    </row>
    <row r="98" spans="10:17">
      <c r="J98" t="s">
        <v>568</v>
      </c>
      <c r="K98" t="s">
        <v>463</v>
      </c>
      <c r="N98">
        <v>375200</v>
      </c>
      <c r="P98" t="s">
        <v>166</v>
      </c>
      <c r="Q98" t="str">
        <f t="shared" si="2"/>
        <v>Disponible</v>
      </c>
    </row>
    <row r="99" spans="10:17">
      <c r="J99" t="s">
        <v>569</v>
      </c>
      <c r="K99" t="s">
        <v>463</v>
      </c>
      <c r="N99">
        <v>371900</v>
      </c>
      <c r="P99" t="s">
        <v>166</v>
      </c>
      <c r="Q99" t="str">
        <f t="shared" si="2"/>
        <v>Disponible</v>
      </c>
    </row>
    <row r="100" spans="10:17">
      <c r="J100" t="s">
        <v>570</v>
      </c>
      <c r="K100" t="s">
        <v>463</v>
      </c>
      <c r="N100">
        <v>404200</v>
      </c>
      <c r="P100" t="s">
        <v>166</v>
      </c>
      <c r="Q100" t="str">
        <f t="shared" si="2"/>
        <v>Disponible</v>
      </c>
    </row>
    <row r="101" spans="10:17">
      <c r="J101" t="s">
        <v>571</v>
      </c>
      <c r="K101" t="s">
        <v>463</v>
      </c>
      <c r="N101">
        <v>482000</v>
      </c>
      <c r="P101" t="s">
        <v>166</v>
      </c>
      <c r="Q101" t="str">
        <f t="shared" si="2"/>
        <v>Disponible</v>
      </c>
    </row>
    <row r="102" spans="10:17">
      <c r="J102" t="s">
        <v>572</v>
      </c>
      <c r="K102" t="s">
        <v>463</v>
      </c>
      <c r="N102">
        <v>381200</v>
      </c>
      <c r="P102" t="s">
        <v>166</v>
      </c>
      <c r="Q102" t="str">
        <f t="shared" si="2"/>
        <v>Disponible</v>
      </c>
    </row>
    <row r="103" spans="10:17">
      <c r="J103" t="s">
        <v>573</v>
      </c>
      <c r="K103" t="s">
        <v>463</v>
      </c>
      <c r="N103">
        <v>283700</v>
      </c>
      <c r="P103" t="s">
        <v>166</v>
      </c>
      <c r="Q103" t="str">
        <f t="shared" si="2"/>
        <v>Disponible</v>
      </c>
    </row>
    <row r="104" spans="10:17">
      <c r="J104" t="s">
        <v>574</v>
      </c>
      <c r="K104" t="s">
        <v>463</v>
      </c>
      <c r="N104">
        <v>382000</v>
      </c>
      <c r="P104" t="s">
        <v>166</v>
      </c>
      <c r="Q104" t="str">
        <f t="shared" si="2"/>
        <v>Disponible</v>
      </c>
    </row>
    <row r="105" spans="10:17">
      <c r="J105" t="s">
        <v>575</v>
      </c>
      <c r="K105" t="s">
        <v>463</v>
      </c>
      <c r="N105">
        <v>365100</v>
      </c>
      <c r="P105" t="s">
        <v>166</v>
      </c>
      <c r="Q105" t="str">
        <f t="shared" si="2"/>
        <v>Disponible</v>
      </c>
    </row>
    <row r="106" spans="10:17">
      <c r="J106" t="s">
        <v>576</v>
      </c>
      <c r="K106" t="s">
        <v>463</v>
      </c>
      <c r="N106">
        <v>296300</v>
      </c>
      <c r="P106" t="s">
        <v>166</v>
      </c>
      <c r="Q106" t="str">
        <f t="shared" si="2"/>
        <v>Disponible</v>
      </c>
    </row>
    <row r="107" spans="10:17">
      <c r="J107" t="s">
        <v>577</v>
      </c>
      <c r="K107" t="s">
        <v>463</v>
      </c>
      <c r="N107">
        <v>373800</v>
      </c>
      <c r="P107" t="s">
        <v>166</v>
      </c>
      <c r="Q107" t="str">
        <f t="shared" si="2"/>
        <v>Disponible</v>
      </c>
    </row>
    <row r="108" spans="10:17">
      <c r="J108" t="s">
        <v>578</v>
      </c>
      <c r="K108" t="s">
        <v>463</v>
      </c>
      <c r="N108">
        <v>370500</v>
      </c>
      <c r="P108" t="s">
        <v>166</v>
      </c>
      <c r="Q108" t="str">
        <f t="shared" si="2"/>
        <v>Disponible</v>
      </c>
    </row>
    <row r="109" spans="10:17">
      <c r="J109" t="s">
        <v>579</v>
      </c>
      <c r="K109" t="s">
        <v>463</v>
      </c>
      <c r="N109">
        <v>402600</v>
      </c>
      <c r="P109" t="s">
        <v>166</v>
      </c>
      <c r="Q109" t="str">
        <f t="shared" si="2"/>
        <v>Disponible</v>
      </c>
    </row>
    <row r="110" spans="10:17">
      <c r="J110" t="s">
        <v>580</v>
      </c>
      <c r="K110" t="s">
        <v>463</v>
      </c>
      <c r="N110">
        <v>480100</v>
      </c>
      <c r="P110" t="s">
        <v>166</v>
      </c>
      <c r="Q110" t="str">
        <f t="shared" si="2"/>
        <v>Disponible</v>
      </c>
    </row>
    <row r="111" spans="10:17">
      <c r="J111" t="s">
        <v>581</v>
      </c>
      <c r="K111" t="s">
        <v>463</v>
      </c>
      <c r="L111" t="s">
        <v>613</v>
      </c>
      <c r="M111">
        <v>45381969</v>
      </c>
      <c r="N111">
        <v>335000</v>
      </c>
      <c r="O111" t="s">
        <v>615</v>
      </c>
      <c r="P111" t="s">
        <v>616</v>
      </c>
      <c r="Q111" t="str">
        <f t="shared" si="2"/>
        <v>Vendido</v>
      </c>
    </row>
    <row r="112" spans="10:17">
      <c r="J112" t="s">
        <v>582</v>
      </c>
      <c r="K112" t="s">
        <v>463</v>
      </c>
      <c r="N112">
        <v>282600</v>
      </c>
      <c r="P112" t="s">
        <v>166</v>
      </c>
      <c r="Q112" t="str">
        <f t="shared" si="2"/>
        <v>Disponible</v>
      </c>
    </row>
    <row r="113" spans="10:17">
      <c r="J113" t="s">
        <v>583</v>
      </c>
      <c r="K113" t="s">
        <v>463</v>
      </c>
      <c r="N113">
        <v>380500</v>
      </c>
      <c r="P113" t="s">
        <v>166</v>
      </c>
      <c r="Q113" t="str">
        <f t="shared" si="2"/>
        <v>Disponible</v>
      </c>
    </row>
    <row r="114" spans="10:17">
      <c r="J114" t="s">
        <v>584</v>
      </c>
      <c r="K114" t="s">
        <v>463</v>
      </c>
      <c r="N114">
        <v>363700</v>
      </c>
      <c r="P114" t="s">
        <v>166</v>
      </c>
      <c r="Q114" t="str">
        <f t="shared" si="2"/>
        <v>Disponible</v>
      </c>
    </row>
    <row r="115" spans="10:17">
      <c r="J115" t="s">
        <v>585</v>
      </c>
      <c r="K115" t="s">
        <v>463</v>
      </c>
      <c r="N115">
        <v>295200</v>
      </c>
      <c r="P115" t="s">
        <v>166</v>
      </c>
      <c r="Q115" t="str">
        <f t="shared" si="2"/>
        <v>Disponible</v>
      </c>
    </row>
    <row r="116" spans="10:17">
      <c r="J116" t="s">
        <v>586</v>
      </c>
      <c r="K116" t="s">
        <v>463</v>
      </c>
      <c r="N116">
        <v>372300</v>
      </c>
      <c r="O116" t="s">
        <v>617</v>
      </c>
      <c r="P116" t="s">
        <v>166</v>
      </c>
      <c r="Q116" t="str">
        <f t="shared" si="2"/>
        <v>Vendido</v>
      </c>
    </row>
    <row r="117" spans="10:17">
      <c r="J117" t="s">
        <v>587</v>
      </c>
      <c r="K117" t="s">
        <v>463</v>
      </c>
      <c r="N117">
        <v>369000</v>
      </c>
      <c r="P117" t="s">
        <v>166</v>
      </c>
      <c r="Q117" t="str">
        <f t="shared" si="2"/>
        <v>Disponible</v>
      </c>
    </row>
    <row r="118" spans="10:17">
      <c r="J118" t="s">
        <v>588</v>
      </c>
      <c r="K118" t="s">
        <v>463</v>
      </c>
      <c r="N118">
        <v>401000</v>
      </c>
      <c r="P118" t="s">
        <v>166</v>
      </c>
      <c r="Q118" t="str">
        <f t="shared" si="2"/>
        <v>Disponible</v>
      </c>
    </row>
    <row r="119" spans="10:17">
      <c r="J119" t="s">
        <v>589</v>
      </c>
      <c r="K119" t="s">
        <v>463</v>
      </c>
      <c r="N119">
        <v>478100</v>
      </c>
      <c r="P119" t="s">
        <v>166</v>
      </c>
      <c r="Q119" t="str">
        <f t="shared" si="2"/>
        <v>Disponible</v>
      </c>
    </row>
    <row r="120" spans="10:17">
      <c r="J120" t="s">
        <v>590</v>
      </c>
      <c r="K120" t="s">
        <v>463</v>
      </c>
      <c r="N120">
        <v>378200</v>
      </c>
      <c r="P120" t="s">
        <v>166</v>
      </c>
      <c r="Q120" t="str">
        <f t="shared" si="2"/>
        <v>Disponible</v>
      </c>
    </row>
    <row r="121" spans="10:17">
      <c r="J121" t="s">
        <v>591</v>
      </c>
      <c r="K121" t="s">
        <v>463</v>
      </c>
      <c r="N121">
        <v>281500</v>
      </c>
      <c r="P121" t="s">
        <v>166</v>
      </c>
      <c r="Q121" t="str">
        <f t="shared" si="2"/>
        <v>Disponible</v>
      </c>
    </row>
    <row r="122" spans="10:17">
      <c r="J122" t="s">
        <v>592</v>
      </c>
      <c r="K122" t="s">
        <v>463</v>
      </c>
      <c r="N122">
        <v>379000</v>
      </c>
      <c r="P122" t="s">
        <v>166</v>
      </c>
      <c r="Q122" t="str">
        <f t="shared" si="2"/>
        <v>Disponible</v>
      </c>
    </row>
    <row r="123" spans="10:17">
      <c r="J123" t="s">
        <v>593</v>
      </c>
      <c r="K123" t="s">
        <v>463</v>
      </c>
      <c r="N123">
        <v>362300</v>
      </c>
      <c r="P123" t="s">
        <v>166</v>
      </c>
      <c r="Q123" t="str">
        <f t="shared" si="2"/>
        <v>Disponible</v>
      </c>
    </row>
    <row r="124" spans="10:17">
      <c r="J124" t="s">
        <v>594</v>
      </c>
      <c r="K124" t="s">
        <v>595</v>
      </c>
      <c r="N124">
        <v>550000</v>
      </c>
      <c r="P124" t="s">
        <v>166</v>
      </c>
      <c r="Q124" t="str">
        <f t="shared" si="2"/>
        <v>Disponible</v>
      </c>
    </row>
    <row r="125" spans="10:17">
      <c r="J125" t="s">
        <v>596</v>
      </c>
      <c r="K125" t="s">
        <v>595</v>
      </c>
      <c r="N125">
        <v>610000</v>
      </c>
      <c r="P125" t="s">
        <v>166</v>
      </c>
      <c r="Q125" t="str">
        <f t="shared" si="2"/>
        <v>Disponible</v>
      </c>
    </row>
    <row r="126" spans="10:17">
      <c r="J126" t="s">
        <v>597</v>
      </c>
      <c r="K126" t="s">
        <v>595</v>
      </c>
      <c r="N126">
        <v>605800</v>
      </c>
      <c r="P126" t="s">
        <v>166</v>
      </c>
      <c r="Q126" t="str">
        <f t="shared" si="2"/>
        <v>Disponible</v>
      </c>
    </row>
    <row r="127" spans="10:17">
      <c r="J127" t="s">
        <v>598</v>
      </c>
      <c r="K127" t="s">
        <v>463</v>
      </c>
      <c r="N127">
        <v>399400</v>
      </c>
      <c r="P127" t="s">
        <v>166</v>
      </c>
      <c r="Q127" t="str">
        <f t="shared" si="2"/>
        <v>Disponible</v>
      </c>
    </row>
    <row r="128" spans="10:17">
      <c r="J128" t="s">
        <v>599</v>
      </c>
      <c r="K128" t="s">
        <v>463</v>
      </c>
      <c r="N128">
        <v>476200</v>
      </c>
      <c r="P128" t="s">
        <v>166</v>
      </c>
      <c r="Q128" t="str">
        <f t="shared" si="2"/>
        <v>Disponible</v>
      </c>
    </row>
    <row r="129" spans="10:17">
      <c r="J129" t="s">
        <v>600</v>
      </c>
      <c r="K129" t="s">
        <v>463</v>
      </c>
      <c r="N129">
        <v>376700</v>
      </c>
      <c r="P129" t="s">
        <v>166</v>
      </c>
      <c r="Q129" t="str">
        <f t="shared" si="2"/>
        <v>Disponible</v>
      </c>
    </row>
    <row r="130" spans="10:17">
      <c r="J130" t="s">
        <v>601</v>
      </c>
      <c r="K130" t="s">
        <v>463</v>
      </c>
      <c r="N130">
        <v>280500</v>
      </c>
      <c r="P130" t="s">
        <v>166</v>
      </c>
      <c r="Q130" t="str">
        <f t="shared" ref="Q130:Q131" si="3">IF(OR(O130="Firmo",O130="Pendiente Firma"),"Vendido","Disponible")</f>
        <v>Disponible</v>
      </c>
    </row>
    <row r="131" spans="10:17">
      <c r="J131" t="s">
        <v>602</v>
      </c>
      <c r="K131" t="s">
        <v>595</v>
      </c>
      <c r="L131" t="s">
        <v>614</v>
      </c>
      <c r="M131">
        <v>20602412327</v>
      </c>
      <c r="N131">
        <v>600700</v>
      </c>
      <c r="O131" t="s">
        <v>617</v>
      </c>
      <c r="P131" t="s">
        <v>616</v>
      </c>
      <c r="Q131" t="str">
        <f t="shared" si="3"/>
        <v>Vendido</v>
      </c>
    </row>
    <row r="132" spans="10:17">
      <c r="J132" t="s">
        <v>603</v>
      </c>
      <c r="K132" t="s">
        <v>595</v>
      </c>
      <c r="L132" t="s">
        <v>614</v>
      </c>
      <c r="M132">
        <v>20602412327</v>
      </c>
      <c r="N132">
        <v>556000</v>
      </c>
      <c r="O132" t="s">
        <v>617</v>
      </c>
      <c r="P132" t="s">
        <v>616</v>
      </c>
      <c r="Q132" t="str">
        <f t="shared" ref="Q132" si="4">IF(OR(O132="Firmo",O132="Pendiente Firma"),"Vendido","Disponible")</f>
        <v>Vendido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60796-DCFC-4D12-8B04-29558E671508}">
  <sheetPr codeName="Hoja18"/>
  <dimension ref="A1:AX194"/>
  <sheetViews>
    <sheetView workbookViewId="0">
      <selection activeCell="E3" sqref="E3"/>
    </sheetView>
  </sheetViews>
  <sheetFormatPr baseColWidth="10" defaultRowHeight="14.4"/>
  <sheetData>
    <row r="1" spans="1:50">
      <c r="A1" t="s">
        <v>197</v>
      </c>
      <c r="B1" t="s">
        <v>285</v>
      </c>
      <c r="C1" t="s">
        <v>286</v>
      </c>
      <c r="D1" t="s">
        <v>287</v>
      </c>
      <c r="E1" t="s">
        <v>288</v>
      </c>
      <c r="F1" t="s">
        <v>289</v>
      </c>
      <c r="G1" t="s">
        <v>290</v>
      </c>
      <c r="H1" t="s">
        <v>291</v>
      </c>
      <c r="I1" t="s">
        <v>26</v>
      </c>
      <c r="J1" t="s">
        <v>54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157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330</v>
      </c>
    </row>
    <row r="2" spans="1:50">
      <c r="A2">
        <v>349</v>
      </c>
      <c r="B2" t="s">
        <v>331</v>
      </c>
      <c r="C2" t="s">
        <v>332</v>
      </c>
      <c r="D2" t="s">
        <v>333</v>
      </c>
      <c r="E2" t="s">
        <v>334</v>
      </c>
      <c r="F2" t="s">
        <v>335</v>
      </c>
      <c r="G2" t="s">
        <v>336</v>
      </c>
      <c r="H2" t="s">
        <v>336</v>
      </c>
      <c r="J2">
        <v>-3</v>
      </c>
      <c r="K2" t="s">
        <v>166</v>
      </c>
      <c r="L2" t="s">
        <v>336</v>
      </c>
      <c r="M2" t="s">
        <v>337</v>
      </c>
      <c r="N2">
        <v>0</v>
      </c>
      <c r="O2">
        <v>5.13</v>
      </c>
      <c r="P2">
        <v>0</v>
      </c>
      <c r="Q2">
        <v>5.13</v>
      </c>
      <c r="T2" t="s">
        <v>338</v>
      </c>
      <c r="U2">
        <v>10260</v>
      </c>
      <c r="W2">
        <v>0</v>
      </c>
      <c r="X2">
        <v>0</v>
      </c>
      <c r="Y2">
        <v>0</v>
      </c>
      <c r="Z2">
        <v>2000</v>
      </c>
      <c r="AA2">
        <v>20</v>
      </c>
      <c r="AB2" t="s">
        <v>336</v>
      </c>
      <c r="AC2">
        <v>0</v>
      </c>
      <c r="AD2" t="s">
        <v>336</v>
      </c>
      <c r="AE2" t="s">
        <v>336</v>
      </c>
      <c r="AG2">
        <v>7553</v>
      </c>
    </row>
    <row r="3" spans="1:50">
      <c r="A3">
        <v>350</v>
      </c>
      <c r="B3" t="s">
        <v>339</v>
      </c>
      <c r="C3" t="s">
        <v>340</v>
      </c>
      <c r="D3" t="s">
        <v>333</v>
      </c>
      <c r="E3" t="s">
        <v>334</v>
      </c>
      <c r="F3" t="s">
        <v>335</v>
      </c>
      <c r="G3" t="s">
        <v>336</v>
      </c>
      <c r="H3" t="s">
        <v>336</v>
      </c>
      <c r="J3">
        <v>-3</v>
      </c>
      <c r="K3" t="s">
        <v>166</v>
      </c>
      <c r="L3" t="s">
        <v>336</v>
      </c>
      <c r="M3" t="s">
        <v>337</v>
      </c>
      <c r="N3">
        <v>0</v>
      </c>
      <c r="O3">
        <v>13.95</v>
      </c>
      <c r="P3">
        <v>0</v>
      </c>
      <c r="Q3">
        <v>13.95</v>
      </c>
      <c r="T3" t="s">
        <v>338</v>
      </c>
      <c r="U3">
        <v>27900</v>
      </c>
      <c r="W3">
        <v>0</v>
      </c>
      <c r="X3">
        <v>0</v>
      </c>
      <c r="Y3">
        <v>0</v>
      </c>
      <c r="Z3">
        <v>2000</v>
      </c>
      <c r="AA3">
        <v>20</v>
      </c>
      <c r="AB3" t="s">
        <v>336</v>
      </c>
      <c r="AC3">
        <v>0</v>
      </c>
      <c r="AD3" t="s">
        <v>336</v>
      </c>
      <c r="AE3" t="s">
        <v>336</v>
      </c>
      <c r="AG3">
        <v>7552</v>
      </c>
    </row>
    <row r="4" spans="1:50">
      <c r="A4">
        <v>351</v>
      </c>
      <c r="B4" t="s">
        <v>341</v>
      </c>
      <c r="C4" t="s">
        <v>342</v>
      </c>
      <c r="D4" t="s">
        <v>343</v>
      </c>
      <c r="E4" t="s">
        <v>334</v>
      </c>
      <c r="F4" t="s">
        <v>335</v>
      </c>
      <c r="G4" t="s">
        <v>336</v>
      </c>
      <c r="H4" t="s">
        <v>336</v>
      </c>
      <c r="J4">
        <v>-3</v>
      </c>
      <c r="K4" t="s">
        <v>166</v>
      </c>
      <c r="L4" t="s">
        <v>336</v>
      </c>
      <c r="M4" t="s">
        <v>337</v>
      </c>
      <c r="N4">
        <v>0</v>
      </c>
      <c r="O4">
        <v>13.5</v>
      </c>
      <c r="P4">
        <v>0</v>
      </c>
      <c r="Q4">
        <v>13.5</v>
      </c>
      <c r="T4" t="s">
        <v>338</v>
      </c>
      <c r="U4">
        <v>51000</v>
      </c>
      <c r="W4">
        <v>0</v>
      </c>
      <c r="X4">
        <v>0</v>
      </c>
      <c r="Y4">
        <v>0</v>
      </c>
      <c r="Z4">
        <v>3777.7777777777778</v>
      </c>
      <c r="AA4">
        <v>20</v>
      </c>
      <c r="AB4" t="s">
        <v>336</v>
      </c>
      <c r="AC4">
        <v>0</v>
      </c>
      <c r="AD4" t="s">
        <v>336</v>
      </c>
      <c r="AE4" t="s">
        <v>336</v>
      </c>
      <c r="AG4">
        <v>7551</v>
      </c>
    </row>
    <row r="5" spans="1:50">
      <c r="A5">
        <v>352</v>
      </c>
      <c r="B5" t="s">
        <v>344</v>
      </c>
      <c r="C5" t="s">
        <v>345</v>
      </c>
      <c r="D5" t="s">
        <v>333</v>
      </c>
      <c r="E5" t="s">
        <v>334</v>
      </c>
      <c r="F5" t="s">
        <v>335</v>
      </c>
      <c r="G5" t="s">
        <v>336</v>
      </c>
      <c r="H5" t="s">
        <v>336</v>
      </c>
      <c r="J5">
        <v>-3</v>
      </c>
      <c r="K5" t="s">
        <v>166</v>
      </c>
      <c r="L5" t="s">
        <v>336</v>
      </c>
      <c r="M5" t="s">
        <v>337</v>
      </c>
      <c r="N5">
        <v>0</v>
      </c>
      <c r="O5">
        <v>14.62</v>
      </c>
      <c r="P5">
        <v>0</v>
      </c>
      <c r="Q5">
        <v>14.62</v>
      </c>
      <c r="T5" t="s">
        <v>338</v>
      </c>
      <c r="U5">
        <v>29240</v>
      </c>
      <c r="W5">
        <v>0</v>
      </c>
      <c r="X5">
        <v>0</v>
      </c>
      <c r="Y5">
        <v>0</v>
      </c>
      <c r="Z5">
        <v>2000</v>
      </c>
      <c r="AA5">
        <v>20</v>
      </c>
      <c r="AB5" t="s">
        <v>336</v>
      </c>
      <c r="AC5">
        <v>0</v>
      </c>
      <c r="AD5" t="s">
        <v>336</v>
      </c>
      <c r="AE5" t="s">
        <v>336</v>
      </c>
      <c r="AG5">
        <v>7550</v>
      </c>
    </row>
    <row r="6" spans="1:50">
      <c r="A6">
        <v>353</v>
      </c>
      <c r="B6" t="s">
        <v>346</v>
      </c>
      <c r="C6" t="s">
        <v>347</v>
      </c>
      <c r="D6" t="s">
        <v>343</v>
      </c>
      <c r="E6" t="s">
        <v>334</v>
      </c>
      <c r="F6" t="s">
        <v>335</v>
      </c>
      <c r="G6" t="s">
        <v>336</v>
      </c>
      <c r="H6" t="s">
        <v>336</v>
      </c>
      <c r="J6">
        <v>-3</v>
      </c>
      <c r="K6" t="s">
        <v>166</v>
      </c>
      <c r="L6" t="s">
        <v>336</v>
      </c>
      <c r="M6" t="s">
        <v>337</v>
      </c>
      <c r="N6">
        <v>0</v>
      </c>
      <c r="O6">
        <v>12</v>
      </c>
      <c r="P6">
        <v>0</v>
      </c>
      <c r="Q6">
        <v>12</v>
      </c>
      <c r="T6" t="s">
        <v>338</v>
      </c>
      <c r="U6">
        <v>51000</v>
      </c>
      <c r="W6">
        <v>0</v>
      </c>
      <c r="X6">
        <v>0</v>
      </c>
      <c r="Y6">
        <v>0</v>
      </c>
      <c r="Z6">
        <v>4250</v>
      </c>
      <c r="AA6">
        <v>20</v>
      </c>
      <c r="AB6" t="s">
        <v>336</v>
      </c>
      <c r="AC6">
        <v>0</v>
      </c>
      <c r="AD6" t="s">
        <v>336</v>
      </c>
      <c r="AE6" t="s">
        <v>336</v>
      </c>
      <c r="AG6">
        <v>7549</v>
      </c>
    </row>
    <row r="7" spans="1:50">
      <c r="A7">
        <v>354</v>
      </c>
      <c r="B7" t="s">
        <v>348</v>
      </c>
      <c r="C7" t="s">
        <v>349</v>
      </c>
      <c r="D7" t="s">
        <v>343</v>
      </c>
      <c r="E7" t="s">
        <v>334</v>
      </c>
      <c r="F7" t="s">
        <v>335</v>
      </c>
      <c r="G7" t="s">
        <v>336</v>
      </c>
      <c r="H7" t="s">
        <v>336</v>
      </c>
      <c r="J7">
        <v>-3</v>
      </c>
      <c r="K7" t="s">
        <v>166</v>
      </c>
      <c r="L7" t="s">
        <v>336</v>
      </c>
      <c r="M7" t="s">
        <v>337</v>
      </c>
      <c r="N7">
        <v>0</v>
      </c>
      <c r="O7">
        <v>12</v>
      </c>
      <c r="P7">
        <v>0</v>
      </c>
      <c r="Q7">
        <v>12</v>
      </c>
      <c r="T7" t="s">
        <v>338</v>
      </c>
      <c r="U7">
        <v>51000</v>
      </c>
      <c r="W7">
        <v>0</v>
      </c>
      <c r="X7">
        <v>0</v>
      </c>
      <c r="Y7">
        <v>0</v>
      </c>
      <c r="Z7">
        <v>4250</v>
      </c>
      <c r="AA7">
        <v>20</v>
      </c>
      <c r="AB7" t="s">
        <v>336</v>
      </c>
      <c r="AC7">
        <v>0</v>
      </c>
      <c r="AD7" t="s">
        <v>336</v>
      </c>
      <c r="AE7" t="s">
        <v>336</v>
      </c>
      <c r="AG7">
        <v>7548</v>
      </c>
    </row>
    <row r="8" spans="1:50">
      <c r="A8">
        <v>355</v>
      </c>
      <c r="B8" t="s">
        <v>350</v>
      </c>
      <c r="C8" t="s">
        <v>351</v>
      </c>
      <c r="D8" t="s">
        <v>343</v>
      </c>
      <c r="E8" t="s">
        <v>334</v>
      </c>
      <c r="F8" t="s">
        <v>335</v>
      </c>
      <c r="G8" t="s">
        <v>336</v>
      </c>
      <c r="H8" t="s">
        <v>336</v>
      </c>
      <c r="J8">
        <v>-3</v>
      </c>
      <c r="K8" t="s">
        <v>166</v>
      </c>
      <c r="L8" t="s">
        <v>336</v>
      </c>
      <c r="M8" t="s">
        <v>337</v>
      </c>
      <c r="N8">
        <v>0</v>
      </c>
      <c r="O8">
        <v>12</v>
      </c>
      <c r="P8">
        <v>0</v>
      </c>
      <c r="Q8">
        <v>12</v>
      </c>
      <c r="T8" t="s">
        <v>338</v>
      </c>
      <c r="U8">
        <v>51000</v>
      </c>
      <c r="W8">
        <v>0</v>
      </c>
      <c r="X8">
        <v>0</v>
      </c>
      <c r="Y8">
        <v>0</v>
      </c>
      <c r="Z8">
        <v>4250</v>
      </c>
      <c r="AA8">
        <v>20</v>
      </c>
      <c r="AB8" t="s">
        <v>336</v>
      </c>
      <c r="AC8">
        <v>0</v>
      </c>
      <c r="AD8" t="s">
        <v>336</v>
      </c>
      <c r="AE8" t="s">
        <v>336</v>
      </c>
      <c r="AG8">
        <v>7547</v>
      </c>
    </row>
    <row r="9" spans="1:50">
      <c r="A9">
        <v>356</v>
      </c>
      <c r="B9" t="s">
        <v>352</v>
      </c>
      <c r="C9" t="s">
        <v>353</v>
      </c>
      <c r="D9" t="s">
        <v>343</v>
      </c>
      <c r="E9" t="s">
        <v>334</v>
      </c>
      <c r="F9" t="s">
        <v>335</v>
      </c>
      <c r="G9" t="s">
        <v>336</v>
      </c>
      <c r="H9" t="s">
        <v>336</v>
      </c>
      <c r="J9">
        <v>-3</v>
      </c>
      <c r="K9" t="s">
        <v>166</v>
      </c>
      <c r="L9" t="s">
        <v>336</v>
      </c>
      <c r="M9" t="s">
        <v>337</v>
      </c>
      <c r="N9">
        <v>0</v>
      </c>
      <c r="O9">
        <v>12</v>
      </c>
      <c r="P9">
        <v>0</v>
      </c>
      <c r="Q9">
        <v>12</v>
      </c>
      <c r="T9" t="s">
        <v>338</v>
      </c>
      <c r="U9">
        <v>51000</v>
      </c>
      <c r="W9">
        <v>0</v>
      </c>
      <c r="X9">
        <v>0</v>
      </c>
      <c r="Y9">
        <v>0</v>
      </c>
      <c r="Z9">
        <v>4250</v>
      </c>
      <c r="AA9">
        <v>20</v>
      </c>
      <c r="AB9" t="s">
        <v>336</v>
      </c>
      <c r="AC9">
        <v>0</v>
      </c>
      <c r="AD9" t="s">
        <v>336</v>
      </c>
      <c r="AE9" t="s">
        <v>336</v>
      </c>
      <c r="AG9">
        <v>7546</v>
      </c>
    </row>
    <row r="10" spans="1:50">
      <c r="A10">
        <v>357</v>
      </c>
      <c r="B10" t="s">
        <v>354</v>
      </c>
      <c r="C10" t="s">
        <v>355</v>
      </c>
      <c r="D10" t="s">
        <v>343</v>
      </c>
      <c r="E10" t="s">
        <v>334</v>
      </c>
      <c r="F10" t="s">
        <v>335</v>
      </c>
      <c r="G10" t="s">
        <v>336</v>
      </c>
      <c r="H10" t="s">
        <v>336</v>
      </c>
      <c r="J10">
        <v>-3</v>
      </c>
      <c r="K10" t="s">
        <v>166</v>
      </c>
      <c r="L10" t="s">
        <v>336</v>
      </c>
      <c r="M10" t="s">
        <v>337</v>
      </c>
      <c r="N10">
        <v>0</v>
      </c>
      <c r="O10">
        <v>12</v>
      </c>
      <c r="P10">
        <v>0</v>
      </c>
      <c r="Q10">
        <v>12</v>
      </c>
      <c r="T10" t="s">
        <v>338</v>
      </c>
      <c r="U10">
        <v>51000</v>
      </c>
      <c r="W10">
        <v>0</v>
      </c>
      <c r="X10">
        <v>0</v>
      </c>
      <c r="Y10">
        <v>0</v>
      </c>
      <c r="Z10">
        <v>4250</v>
      </c>
      <c r="AA10">
        <v>20</v>
      </c>
      <c r="AB10" t="s">
        <v>336</v>
      </c>
      <c r="AC10">
        <v>0</v>
      </c>
      <c r="AD10" t="s">
        <v>336</v>
      </c>
      <c r="AE10" t="s">
        <v>336</v>
      </c>
      <c r="AG10">
        <v>7545</v>
      </c>
    </row>
    <row r="11" spans="1:50">
      <c r="A11">
        <v>358</v>
      </c>
      <c r="B11" t="s">
        <v>356</v>
      </c>
      <c r="C11" t="s">
        <v>357</v>
      </c>
      <c r="D11" t="s">
        <v>343</v>
      </c>
      <c r="E11" t="s">
        <v>334</v>
      </c>
      <c r="F11" t="s">
        <v>335</v>
      </c>
      <c r="G11" t="s">
        <v>336</v>
      </c>
      <c r="H11" t="s">
        <v>336</v>
      </c>
      <c r="J11">
        <v>-3</v>
      </c>
      <c r="K11" t="s">
        <v>166</v>
      </c>
      <c r="L11" t="s">
        <v>336</v>
      </c>
      <c r="M11" t="s">
        <v>337</v>
      </c>
      <c r="N11">
        <v>0</v>
      </c>
      <c r="O11">
        <v>12</v>
      </c>
      <c r="P11">
        <v>0</v>
      </c>
      <c r="Q11">
        <v>12</v>
      </c>
      <c r="T11" t="s">
        <v>338</v>
      </c>
      <c r="U11">
        <v>51000</v>
      </c>
      <c r="W11">
        <v>0</v>
      </c>
      <c r="X11">
        <v>0</v>
      </c>
      <c r="Y11">
        <v>0</v>
      </c>
      <c r="Z11">
        <v>4250</v>
      </c>
      <c r="AA11">
        <v>20</v>
      </c>
      <c r="AB11" t="s">
        <v>336</v>
      </c>
      <c r="AC11">
        <v>0</v>
      </c>
      <c r="AD11" t="s">
        <v>336</v>
      </c>
      <c r="AE11" t="s">
        <v>336</v>
      </c>
      <c r="AG11">
        <v>7544</v>
      </c>
    </row>
    <row r="12" spans="1:50">
      <c r="A12">
        <v>359</v>
      </c>
      <c r="B12" t="s">
        <v>358</v>
      </c>
      <c r="C12" t="s">
        <v>359</v>
      </c>
      <c r="D12" t="s">
        <v>343</v>
      </c>
      <c r="E12" t="s">
        <v>334</v>
      </c>
      <c r="F12" t="s">
        <v>335</v>
      </c>
      <c r="G12" t="s">
        <v>336</v>
      </c>
      <c r="H12" t="s">
        <v>336</v>
      </c>
      <c r="J12">
        <v>-3</v>
      </c>
      <c r="K12" t="s">
        <v>166</v>
      </c>
      <c r="L12" t="s">
        <v>336</v>
      </c>
      <c r="M12" t="s">
        <v>337</v>
      </c>
      <c r="N12">
        <v>0</v>
      </c>
      <c r="O12">
        <v>12.5</v>
      </c>
      <c r="P12">
        <v>0</v>
      </c>
      <c r="Q12">
        <v>12.5</v>
      </c>
      <c r="T12" t="s">
        <v>338</v>
      </c>
      <c r="U12">
        <v>51000</v>
      </c>
      <c r="W12">
        <v>0</v>
      </c>
      <c r="X12">
        <v>0</v>
      </c>
      <c r="Y12">
        <v>0</v>
      </c>
      <c r="Z12">
        <v>4080</v>
      </c>
      <c r="AA12">
        <v>20</v>
      </c>
      <c r="AB12" t="s">
        <v>336</v>
      </c>
      <c r="AC12">
        <v>0</v>
      </c>
      <c r="AD12" t="s">
        <v>336</v>
      </c>
      <c r="AE12" t="s">
        <v>336</v>
      </c>
      <c r="AG12">
        <v>7543</v>
      </c>
    </row>
    <row r="13" spans="1:50">
      <c r="A13">
        <v>360</v>
      </c>
      <c r="B13" t="s">
        <v>360</v>
      </c>
      <c r="C13" t="s">
        <v>361</v>
      </c>
      <c r="D13" t="s">
        <v>343</v>
      </c>
      <c r="E13" t="s">
        <v>334</v>
      </c>
      <c r="F13" t="s">
        <v>335</v>
      </c>
      <c r="G13" t="s">
        <v>336</v>
      </c>
      <c r="H13" t="s">
        <v>336</v>
      </c>
      <c r="J13">
        <v>-3</v>
      </c>
      <c r="K13" t="s">
        <v>166</v>
      </c>
      <c r="L13" t="s">
        <v>336</v>
      </c>
      <c r="M13" t="s">
        <v>337</v>
      </c>
      <c r="N13">
        <v>0</v>
      </c>
      <c r="O13">
        <v>12.5</v>
      </c>
      <c r="P13">
        <v>0</v>
      </c>
      <c r="Q13">
        <v>12.5</v>
      </c>
      <c r="T13" t="s">
        <v>338</v>
      </c>
      <c r="U13">
        <v>51000</v>
      </c>
      <c r="W13">
        <v>0</v>
      </c>
      <c r="X13">
        <v>0</v>
      </c>
      <c r="Y13">
        <v>0</v>
      </c>
      <c r="Z13">
        <v>4080</v>
      </c>
      <c r="AA13">
        <v>20</v>
      </c>
      <c r="AB13" t="s">
        <v>336</v>
      </c>
      <c r="AC13">
        <v>0</v>
      </c>
      <c r="AD13" t="s">
        <v>336</v>
      </c>
      <c r="AE13" t="s">
        <v>336</v>
      </c>
      <c r="AG13">
        <v>7542</v>
      </c>
    </row>
    <row r="14" spans="1:50">
      <c r="A14">
        <v>361</v>
      </c>
      <c r="B14" t="s">
        <v>362</v>
      </c>
      <c r="C14" t="s">
        <v>363</v>
      </c>
      <c r="D14" t="s">
        <v>343</v>
      </c>
      <c r="E14" t="s">
        <v>334</v>
      </c>
      <c r="F14" t="s">
        <v>335</v>
      </c>
      <c r="G14" t="s">
        <v>336</v>
      </c>
      <c r="H14" t="s">
        <v>336</v>
      </c>
      <c r="J14">
        <v>-3</v>
      </c>
      <c r="K14" t="s">
        <v>166</v>
      </c>
      <c r="L14" t="s">
        <v>336</v>
      </c>
      <c r="M14" t="s">
        <v>337</v>
      </c>
      <c r="N14">
        <v>0</v>
      </c>
      <c r="O14">
        <v>13.5</v>
      </c>
      <c r="P14">
        <v>0</v>
      </c>
      <c r="Q14">
        <v>13.5</v>
      </c>
      <c r="T14" t="s">
        <v>338</v>
      </c>
      <c r="U14">
        <v>51000</v>
      </c>
      <c r="W14">
        <v>0</v>
      </c>
      <c r="X14">
        <v>0</v>
      </c>
      <c r="Y14">
        <v>0</v>
      </c>
      <c r="Z14">
        <v>3777.7777777777778</v>
      </c>
      <c r="AA14">
        <v>20</v>
      </c>
      <c r="AB14" t="s">
        <v>336</v>
      </c>
      <c r="AC14">
        <v>0</v>
      </c>
      <c r="AD14" t="s">
        <v>336</v>
      </c>
      <c r="AE14" t="s">
        <v>336</v>
      </c>
      <c r="AG14">
        <v>7541</v>
      </c>
    </row>
    <row r="15" spans="1:50">
      <c r="A15">
        <v>362</v>
      </c>
      <c r="B15" t="s">
        <v>364</v>
      </c>
      <c r="C15" t="s">
        <v>365</v>
      </c>
      <c r="D15" t="s">
        <v>343</v>
      </c>
      <c r="E15" t="s">
        <v>334</v>
      </c>
      <c r="F15" t="s">
        <v>335</v>
      </c>
      <c r="G15" t="s">
        <v>336</v>
      </c>
      <c r="H15" t="s">
        <v>336</v>
      </c>
      <c r="J15">
        <v>-3</v>
      </c>
      <c r="K15" t="s">
        <v>166</v>
      </c>
      <c r="L15" t="s">
        <v>336</v>
      </c>
      <c r="M15" t="s">
        <v>337</v>
      </c>
      <c r="N15">
        <v>0</v>
      </c>
      <c r="O15">
        <v>12.5</v>
      </c>
      <c r="P15">
        <v>0</v>
      </c>
      <c r="Q15">
        <v>12.5</v>
      </c>
      <c r="T15" t="s">
        <v>338</v>
      </c>
      <c r="U15">
        <v>51000</v>
      </c>
      <c r="W15">
        <v>0</v>
      </c>
      <c r="X15">
        <v>0</v>
      </c>
      <c r="Y15">
        <v>0</v>
      </c>
      <c r="Z15">
        <v>4080</v>
      </c>
      <c r="AA15">
        <v>20</v>
      </c>
      <c r="AB15" t="s">
        <v>336</v>
      </c>
      <c r="AC15">
        <v>0</v>
      </c>
      <c r="AD15" t="s">
        <v>336</v>
      </c>
      <c r="AE15" t="s">
        <v>336</v>
      </c>
      <c r="AG15">
        <v>7540</v>
      </c>
    </row>
    <row r="16" spans="1:50">
      <c r="A16">
        <v>363</v>
      </c>
      <c r="B16" t="s">
        <v>366</v>
      </c>
      <c r="C16" t="s">
        <v>367</v>
      </c>
      <c r="D16" t="s">
        <v>343</v>
      </c>
      <c r="E16" t="s">
        <v>334</v>
      </c>
      <c r="F16" t="s">
        <v>335</v>
      </c>
      <c r="G16" t="s">
        <v>336</v>
      </c>
      <c r="H16" t="s">
        <v>336</v>
      </c>
      <c r="J16">
        <v>-3</v>
      </c>
      <c r="K16" t="s">
        <v>166</v>
      </c>
      <c r="L16" t="s">
        <v>336</v>
      </c>
      <c r="M16" t="s">
        <v>337</v>
      </c>
      <c r="N16">
        <v>0</v>
      </c>
      <c r="O16">
        <v>12.5</v>
      </c>
      <c r="P16">
        <v>0</v>
      </c>
      <c r="Q16">
        <v>12.5</v>
      </c>
      <c r="T16" t="s">
        <v>338</v>
      </c>
      <c r="U16">
        <v>51000</v>
      </c>
      <c r="W16">
        <v>0</v>
      </c>
      <c r="X16">
        <v>0</v>
      </c>
      <c r="Y16">
        <v>0</v>
      </c>
      <c r="Z16">
        <v>4080</v>
      </c>
      <c r="AA16">
        <v>20</v>
      </c>
      <c r="AB16" t="s">
        <v>336</v>
      </c>
      <c r="AC16">
        <v>0</v>
      </c>
      <c r="AD16" t="s">
        <v>336</v>
      </c>
      <c r="AE16" t="s">
        <v>336</v>
      </c>
      <c r="AG16">
        <v>7539</v>
      </c>
    </row>
    <row r="17" spans="1:33">
      <c r="A17">
        <v>364</v>
      </c>
      <c r="B17" t="s">
        <v>368</v>
      </c>
      <c r="C17" t="s">
        <v>369</v>
      </c>
      <c r="D17" t="s">
        <v>343</v>
      </c>
      <c r="E17" t="s">
        <v>334</v>
      </c>
      <c r="F17" t="s">
        <v>335</v>
      </c>
      <c r="G17" t="s">
        <v>336</v>
      </c>
      <c r="H17" t="s">
        <v>336</v>
      </c>
      <c r="J17">
        <v>-3</v>
      </c>
      <c r="K17" t="s">
        <v>166</v>
      </c>
      <c r="L17" t="s">
        <v>336</v>
      </c>
      <c r="M17" t="s">
        <v>337</v>
      </c>
      <c r="N17">
        <v>0</v>
      </c>
      <c r="O17">
        <v>12</v>
      </c>
      <c r="P17">
        <v>0</v>
      </c>
      <c r="Q17">
        <v>12</v>
      </c>
      <c r="T17" t="s">
        <v>338</v>
      </c>
      <c r="U17">
        <v>51000</v>
      </c>
      <c r="W17">
        <v>0</v>
      </c>
      <c r="X17">
        <v>0</v>
      </c>
      <c r="Y17">
        <v>0</v>
      </c>
      <c r="Z17">
        <v>4250</v>
      </c>
      <c r="AA17">
        <v>20</v>
      </c>
      <c r="AB17" t="s">
        <v>336</v>
      </c>
      <c r="AC17">
        <v>0</v>
      </c>
      <c r="AD17" t="s">
        <v>336</v>
      </c>
      <c r="AE17" t="s">
        <v>336</v>
      </c>
      <c r="AG17">
        <v>7538</v>
      </c>
    </row>
    <row r="18" spans="1:33">
      <c r="A18">
        <v>365</v>
      </c>
      <c r="B18" t="s">
        <v>370</v>
      </c>
      <c r="C18" t="s">
        <v>371</v>
      </c>
      <c r="D18" t="s">
        <v>343</v>
      </c>
      <c r="E18" t="s">
        <v>334</v>
      </c>
      <c r="F18" t="s">
        <v>335</v>
      </c>
      <c r="G18" t="s">
        <v>336</v>
      </c>
      <c r="H18" t="s">
        <v>336</v>
      </c>
      <c r="J18">
        <v>-3</v>
      </c>
      <c r="K18" t="s">
        <v>166</v>
      </c>
      <c r="L18" t="s">
        <v>336</v>
      </c>
      <c r="M18" t="s">
        <v>337</v>
      </c>
      <c r="N18">
        <v>0</v>
      </c>
      <c r="O18">
        <v>12</v>
      </c>
      <c r="P18">
        <v>0</v>
      </c>
      <c r="Q18">
        <v>12</v>
      </c>
      <c r="T18" t="s">
        <v>338</v>
      </c>
      <c r="U18">
        <v>51000</v>
      </c>
      <c r="W18">
        <v>0</v>
      </c>
      <c r="X18">
        <v>0</v>
      </c>
      <c r="Y18">
        <v>0</v>
      </c>
      <c r="Z18">
        <v>4250</v>
      </c>
      <c r="AA18">
        <v>20</v>
      </c>
      <c r="AB18" t="s">
        <v>336</v>
      </c>
      <c r="AC18">
        <v>0</v>
      </c>
      <c r="AD18" t="s">
        <v>336</v>
      </c>
      <c r="AE18" t="s">
        <v>336</v>
      </c>
      <c r="AG18">
        <v>7537</v>
      </c>
    </row>
    <row r="19" spans="1:33">
      <c r="A19">
        <v>366</v>
      </c>
      <c r="B19" t="s">
        <v>372</v>
      </c>
      <c r="C19" t="s">
        <v>373</v>
      </c>
      <c r="D19" t="s">
        <v>343</v>
      </c>
      <c r="E19" t="s">
        <v>334</v>
      </c>
      <c r="F19" t="s">
        <v>335</v>
      </c>
      <c r="G19" t="s">
        <v>336</v>
      </c>
      <c r="H19" t="s">
        <v>336</v>
      </c>
      <c r="J19">
        <v>-3</v>
      </c>
      <c r="K19" t="s">
        <v>166</v>
      </c>
      <c r="L19" t="s">
        <v>336</v>
      </c>
      <c r="M19" t="s">
        <v>337</v>
      </c>
      <c r="N19">
        <v>0</v>
      </c>
      <c r="O19">
        <v>12</v>
      </c>
      <c r="P19">
        <v>0</v>
      </c>
      <c r="Q19">
        <v>12</v>
      </c>
      <c r="T19" t="s">
        <v>338</v>
      </c>
      <c r="U19">
        <v>51000</v>
      </c>
      <c r="W19">
        <v>0</v>
      </c>
      <c r="X19">
        <v>0</v>
      </c>
      <c r="Y19">
        <v>0</v>
      </c>
      <c r="Z19">
        <v>4250</v>
      </c>
      <c r="AA19">
        <v>20</v>
      </c>
      <c r="AB19" t="s">
        <v>336</v>
      </c>
      <c r="AC19">
        <v>0</v>
      </c>
      <c r="AD19" t="s">
        <v>336</v>
      </c>
      <c r="AE19" t="s">
        <v>336</v>
      </c>
      <c r="AG19">
        <v>7536</v>
      </c>
    </row>
    <row r="20" spans="1:33">
      <c r="A20">
        <v>367</v>
      </c>
      <c r="B20" t="s">
        <v>374</v>
      </c>
      <c r="C20" t="s">
        <v>375</v>
      </c>
      <c r="D20" t="s">
        <v>343</v>
      </c>
      <c r="E20" t="s">
        <v>334</v>
      </c>
      <c r="F20" t="s">
        <v>335</v>
      </c>
      <c r="G20" t="s">
        <v>336</v>
      </c>
      <c r="H20" t="s">
        <v>336</v>
      </c>
      <c r="J20">
        <v>-2</v>
      </c>
      <c r="K20" t="s">
        <v>166</v>
      </c>
      <c r="L20" t="s">
        <v>336</v>
      </c>
      <c r="M20" t="s">
        <v>337</v>
      </c>
      <c r="N20">
        <v>0</v>
      </c>
      <c r="O20">
        <v>12</v>
      </c>
      <c r="P20">
        <v>0</v>
      </c>
      <c r="Q20">
        <v>12</v>
      </c>
      <c r="T20" t="s">
        <v>338</v>
      </c>
      <c r="U20">
        <v>52000</v>
      </c>
      <c r="W20">
        <v>0</v>
      </c>
      <c r="X20">
        <v>0</v>
      </c>
      <c r="Y20">
        <v>0</v>
      </c>
      <c r="Z20">
        <v>4333.333333333333</v>
      </c>
      <c r="AA20">
        <v>20</v>
      </c>
      <c r="AB20" t="s">
        <v>336</v>
      </c>
      <c r="AC20">
        <v>0</v>
      </c>
      <c r="AD20" t="s">
        <v>336</v>
      </c>
      <c r="AE20" t="s">
        <v>336</v>
      </c>
      <c r="AG20">
        <v>7535</v>
      </c>
    </row>
    <row r="21" spans="1:33">
      <c r="A21">
        <v>368</v>
      </c>
      <c r="B21" t="s">
        <v>376</v>
      </c>
      <c r="C21" t="s">
        <v>377</v>
      </c>
      <c r="D21" t="s">
        <v>343</v>
      </c>
      <c r="E21" t="s">
        <v>334</v>
      </c>
      <c r="F21" t="s">
        <v>335</v>
      </c>
      <c r="G21" t="s">
        <v>336</v>
      </c>
      <c r="H21" t="s">
        <v>336</v>
      </c>
      <c r="J21">
        <v>-2</v>
      </c>
      <c r="K21" t="s">
        <v>166</v>
      </c>
      <c r="L21" t="s">
        <v>336</v>
      </c>
      <c r="M21" t="s">
        <v>337</v>
      </c>
      <c r="N21">
        <v>0</v>
      </c>
      <c r="O21">
        <v>12</v>
      </c>
      <c r="P21">
        <v>0</v>
      </c>
      <c r="Q21">
        <v>12</v>
      </c>
      <c r="T21" t="s">
        <v>338</v>
      </c>
      <c r="U21">
        <v>52000</v>
      </c>
      <c r="W21">
        <v>0</v>
      </c>
      <c r="X21">
        <v>0</v>
      </c>
      <c r="Y21">
        <v>0</v>
      </c>
      <c r="Z21">
        <v>4333.333333333333</v>
      </c>
      <c r="AA21">
        <v>20</v>
      </c>
      <c r="AB21" t="s">
        <v>336</v>
      </c>
      <c r="AC21">
        <v>0</v>
      </c>
      <c r="AD21" t="s">
        <v>336</v>
      </c>
      <c r="AE21" t="s">
        <v>336</v>
      </c>
      <c r="AG21">
        <v>7534</v>
      </c>
    </row>
    <row r="22" spans="1:33">
      <c r="A22">
        <v>369</v>
      </c>
      <c r="B22" t="s">
        <v>378</v>
      </c>
      <c r="C22" t="s">
        <v>379</v>
      </c>
      <c r="D22" t="s">
        <v>343</v>
      </c>
      <c r="E22" t="s">
        <v>334</v>
      </c>
      <c r="F22" t="s">
        <v>335</v>
      </c>
      <c r="G22" t="s">
        <v>336</v>
      </c>
      <c r="H22" t="s">
        <v>336</v>
      </c>
      <c r="J22">
        <v>-2</v>
      </c>
      <c r="K22" t="s">
        <v>166</v>
      </c>
      <c r="L22" t="s">
        <v>336</v>
      </c>
      <c r="M22" t="s">
        <v>337</v>
      </c>
      <c r="N22">
        <v>0</v>
      </c>
      <c r="O22">
        <v>12</v>
      </c>
      <c r="P22">
        <v>0</v>
      </c>
      <c r="Q22">
        <v>12</v>
      </c>
      <c r="T22" t="s">
        <v>338</v>
      </c>
      <c r="U22">
        <v>52000</v>
      </c>
      <c r="W22">
        <v>0</v>
      </c>
      <c r="X22">
        <v>0</v>
      </c>
      <c r="Y22">
        <v>0</v>
      </c>
      <c r="Z22">
        <v>4333.333333333333</v>
      </c>
      <c r="AA22">
        <v>20</v>
      </c>
      <c r="AB22" t="s">
        <v>336</v>
      </c>
      <c r="AC22">
        <v>0</v>
      </c>
      <c r="AD22" t="s">
        <v>336</v>
      </c>
      <c r="AE22" t="s">
        <v>336</v>
      </c>
      <c r="AG22">
        <v>7533</v>
      </c>
    </row>
    <row r="23" spans="1:33">
      <c r="A23">
        <v>370</v>
      </c>
      <c r="B23" t="s">
        <v>380</v>
      </c>
      <c r="C23" t="s">
        <v>381</v>
      </c>
      <c r="D23" t="s">
        <v>343</v>
      </c>
      <c r="E23" t="s">
        <v>334</v>
      </c>
      <c r="F23" t="s">
        <v>335</v>
      </c>
      <c r="G23" t="s">
        <v>336</v>
      </c>
      <c r="H23" t="s">
        <v>336</v>
      </c>
      <c r="J23">
        <v>-2</v>
      </c>
      <c r="K23" t="s">
        <v>166</v>
      </c>
      <c r="L23" t="s">
        <v>336</v>
      </c>
      <c r="M23" t="s">
        <v>337</v>
      </c>
      <c r="N23">
        <v>0</v>
      </c>
      <c r="O23">
        <v>12.5</v>
      </c>
      <c r="P23">
        <v>0</v>
      </c>
      <c r="Q23">
        <v>12.5</v>
      </c>
      <c r="T23" t="s">
        <v>338</v>
      </c>
      <c r="U23">
        <v>52000</v>
      </c>
      <c r="W23">
        <v>0</v>
      </c>
      <c r="X23">
        <v>0</v>
      </c>
      <c r="Y23">
        <v>0</v>
      </c>
      <c r="Z23">
        <v>4160</v>
      </c>
      <c r="AA23">
        <v>20</v>
      </c>
      <c r="AB23" t="s">
        <v>336</v>
      </c>
      <c r="AC23">
        <v>0</v>
      </c>
      <c r="AD23" t="s">
        <v>336</v>
      </c>
      <c r="AE23" t="s">
        <v>336</v>
      </c>
      <c r="AG23">
        <v>7532</v>
      </c>
    </row>
    <row r="24" spans="1:33">
      <c r="A24">
        <v>371</v>
      </c>
      <c r="B24" t="s">
        <v>382</v>
      </c>
      <c r="C24" t="s">
        <v>383</v>
      </c>
      <c r="D24" t="s">
        <v>343</v>
      </c>
      <c r="E24" t="s">
        <v>334</v>
      </c>
      <c r="F24" t="s">
        <v>335</v>
      </c>
      <c r="G24" t="s">
        <v>336</v>
      </c>
      <c r="H24" t="s">
        <v>336</v>
      </c>
      <c r="J24">
        <v>-2</v>
      </c>
      <c r="K24" t="s">
        <v>166</v>
      </c>
      <c r="L24" t="s">
        <v>336</v>
      </c>
      <c r="M24" t="s">
        <v>337</v>
      </c>
      <c r="N24">
        <v>0</v>
      </c>
      <c r="O24">
        <v>12.5</v>
      </c>
      <c r="P24">
        <v>0</v>
      </c>
      <c r="Q24">
        <v>12.5</v>
      </c>
      <c r="T24" t="s">
        <v>338</v>
      </c>
      <c r="U24">
        <v>52000</v>
      </c>
      <c r="W24">
        <v>0</v>
      </c>
      <c r="X24">
        <v>0</v>
      </c>
      <c r="Y24">
        <v>0</v>
      </c>
      <c r="Z24">
        <v>4160</v>
      </c>
      <c r="AA24">
        <v>20</v>
      </c>
      <c r="AB24" t="s">
        <v>336</v>
      </c>
      <c r="AC24">
        <v>0</v>
      </c>
      <c r="AD24" t="s">
        <v>336</v>
      </c>
      <c r="AE24" t="s">
        <v>336</v>
      </c>
      <c r="AG24">
        <v>7531</v>
      </c>
    </row>
    <row r="25" spans="1:33">
      <c r="A25">
        <v>372</v>
      </c>
      <c r="B25" t="s">
        <v>384</v>
      </c>
      <c r="C25" t="s">
        <v>385</v>
      </c>
      <c r="D25" t="s">
        <v>343</v>
      </c>
      <c r="E25" t="s">
        <v>334</v>
      </c>
      <c r="F25" t="s">
        <v>335</v>
      </c>
      <c r="G25" t="s">
        <v>336</v>
      </c>
      <c r="H25" t="s">
        <v>336</v>
      </c>
      <c r="J25">
        <v>-2</v>
      </c>
      <c r="K25" t="s">
        <v>166</v>
      </c>
      <c r="L25" t="s">
        <v>336</v>
      </c>
      <c r="M25" t="s">
        <v>337</v>
      </c>
      <c r="N25">
        <v>0</v>
      </c>
      <c r="O25">
        <v>12.5</v>
      </c>
      <c r="P25">
        <v>0</v>
      </c>
      <c r="Q25">
        <v>12.5</v>
      </c>
      <c r="T25" t="s">
        <v>338</v>
      </c>
      <c r="U25">
        <v>52000</v>
      </c>
      <c r="W25">
        <v>0</v>
      </c>
      <c r="X25">
        <v>0</v>
      </c>
      <c r="Y25">
        <v>0</v>
      </c>
      <c r="Z25">
        <v>4160</v>
      </c>
      <c r="AA25">
        <v>20</v>
      </c>
      <c r="AB25" t="s">
        <v>336</v>
      </c>
      <c r="AC25">
        <v>0</v>
      </c>
      <c r="AD25" t="s">
        <v>336</v>
      </c>
      <c r="AE25" t="s">
        <v>336</v>
      </c>
      <c r="AG25">
        <v>7530</v>
      </c>
    </row>
    <row r="26" spans="1:33">
      <c r="A26">
        <v>373</v>
      </c>
      <c r="B26" t="s">
        <v>386</v>
      </c>
      <c r="C26" t="s">
        <v>387</v>
      </c>
      <c r="D26" t="s">
        <v>343</v>
      </c>
      <c r="E26" t="s">
        <v>334</v>
      </c>
      <c r="F26" t="s">
        <v>335</v>
      </c>
      <c r="G26" t="s">
        <v>336</v>
      </c>
      <c r="H26" t="s">
        <v>336</v>
      </c>
      <c r="J26">
        <v>-2</v>
      </c>
      <c r="K26" t="s">
        <v>166</v>
      </c>
      <c r="L26" t="s">
        <v>336</v>
      </c>
      <c r="M26" t="s">
        <v>337</v>
      </c>
      <c r="N26">
        <v>0</v>
      </c>
      <c r="O26">
        <v>12.5</v>
      </c>
      <c r="P26">
        <v>0</v>
      </c>
      <c r="Q26">
        <v>12.5</v>
      </c>
      <c r="T26" t="s">
        <v>338</v>
      </c>
      <c r="U26">
        <v>52000</v>
      </c>
      <c r="W26">
        <v>0</v>
      </c>
      <c r="X26">
        <v>0</v>
      </c>
      <c r="Y26">
        <v>0</v>
      </c>
      <c r="Z26">
        <v>4160</v>
      </c>
      <c r="AA26">
        <v>20</v>
      </c>
      <c r="AB26" t="s">
        <v>336</v>
      </c>
      <c r="AC26">
        <v>0</v>
      </c>
      <c r="AD26" t="s">
        <v>336</v>
      </c>
      <c r="AE26" t="s">
        <v>336</v>
      </c>
      <c r="AG26">
        <v>7529</v>
      </c>
    </row>
    <row r="27" spans="1:33">
      <c r="A27">
        <v>374</v>
      </c>
      <c r="B27" t="s">
        <v>388</v>
      </c>
      <c r="C27" t="s">
        <v>389</v>
      </c>
      <c r="D27" t="s">
        <v>343</v>
      </c>
      <c r="E27" t="s">
        <v>334</v>
      </c>
      <c r="F27" t="s">
        <v>335</v>
      </c>
      <c r="G27" t="s">
        <v>336</v>
      </c>
      <c r="H27" t="s">
        <v>336</v>
      </c>
      <c r="J27">
        <v>-2</v>
      </c>
      <c r="K27" t="s">
        <v>166</v>
      </c>
      <c r="L27" t="s">
        <v>336</v>
      </c>
      <c r="M27" t="s">
        <v>337</v>
      </c>
      <c r="N27">
        <v>0</v>
      </c>
      <c r="O27">
        <v>12.5</v>
      </c>
      <c r="P27">
        <v>0</v>
      </c>
      <c r="Q27">
        <v>12.5</v>
      </c>
      <c r="T27" t="s">
        <v>338</v>
      </c>
      <c r="U27">
        <v>52000</v>
      </c>
      <c r="W27">
        <v>0</v>
      </c>
      <c r="X27">
        <v>0</v>
      </c>
      <c r="Y27">
        <v>0</v>
      </c>
      <c r="Z27">
        <v>4160</v>
      </c>
      <c r="AA27">
        <v>20</v>
      </c>
      <c r="AB27" t="s">
        <v>336</v>
      </c>
      <c r="AC27">
        <v>0</v>
      </c>
      <c r="AD27" t="s">
        <v>336</v>
      </c>
      <c r="AE27" t="s">
        <v>336</v>
      </c>
      <c r="AG27">
        <v>7528</v>
      </c>
    </row>
    <row r="28" spans="1:33">
      <c r="A28">
        <v>375</v>
      </c>
      <c r="B28" t="s">
        <v>390</v>
      </c>
      <c r="C28" t="s">
        <v>391</v>
      </c>
      <c r="D28" t="s">
        <v>343</v>
      </c>
      <c r="E28" t="s">
        <v>334</v>
      </c>
      <c r="F28" t="s">
        <v>335</v>
      </c>
      <c r="G28" t="s">
        <v>336</v>
      </c>
      <c r="H28" t="s">
        <v>336</v>
      </c>
      <c r="J28">
        <v>-2</v>
      </c>
      <c r="K28" t="s">
        <v>166</v>
      </c>
      <c r="L28" t="s">
        <v>336</v>
      </c>
      <c r="M28" t="s">
        <v>337</v>
      </c>
      <c r="N28">
        <v>0</v>
      </c>
      <c r="O28">
        <v>12.5</v>
      </c>
      <c r="P28">
        <v>0</v>
      </c>
      <c r="Q28">
        <v>12.5</v>
      </c>
      <c r="T28" t="s">
        <v>338</v>
      </c>
      <c r="U28">
        <v>52000</v>
      </c>
      <c r="W28">
        <v>0</v>
      </c>
      <c r="X28">
        <v>0</v>
      </c>
      <c r="Y28">
        <v>0</v>
      </c>
      <c r="Z28">
        <v>4160</v>
      </c>
      <c r="AA28">
        <v>20</v>
      </c>
      <c r="AB28" t="s">
        <v>336</v>
      </c>
      <c r="AC28">
        <v>0</v>
      </c>
      <c r="AD28" t="s">
        <v>336</v>
      </c>
      <c r="AE28" t="s">
        <v>336</v>
      </c>
      <c r="AG28">
        <v>7527</v>
      </c>
    </row>
    <row r="29" spans="1:33">
      <c r="A29">
        <v>376</v>
      </c>
      <c r="B29" t="s">
        <v>392</v>
      </c>
      <c r="C29" t="s">
        <v>393</v>
      </c>
      <c r="D29" t="s">
        <v>343</v>
      </c>
      <c r="E29" t="s">
        <v>334</v>
      </c>
      <c r="F29" t="s">
        <v>335</v>
      </c>
      <c r="G29" t="s">
        <v>336</v>
      </c>
      <c r="H29" t="s">
        <v>336</v>
      </c>
      <c r="J29">
        <v>-2</v>
      </c>
      <c r="K29" t="s">
        <v>166</v>
      </c>
      <c r="L29" t="s">
        <v>336</v>
      </c>
      <c r="M29" t="s">
        <v>337</v>
      </c>
      <c r="N29">
        <v>0</v>
      </c>
      <c r="O29">
        <v>12</v>
      </c>
      <c r="P29">
        <v>0</v>
      </c>
      <c r="Q29">
        <v>12</v>
      </c>
      <c r="T29" t="s">
        <v>338</v>
      </c>
      <c r="U29">
        <v>52000</v>
      </c>
      <c r="W29">
        <v>0</v>
      </c>
      <c r="X29">
        <v>0</v>
      </c>
      <c r="Y29">
        <v>0</v>
      </c>
      <c r="Z29">
        <v>4333.333333333333</v>
      </c>
      <c r="AA29">
        <v>20</v>
      </c>
      <c r="AB29" t="s">
        <v>336</v>
      </c>
      <c r="AC29">
        <v>0</v>
      </c>
      <c r="AD29" t="s">
        <v>336</v>
      </c>
      <c r="AE29" t="s">
        <v>336</v>
      </c>
      <c r="AG29">
        <v>7526</v>
      </c>
    </row>
    <row r="30" spans="1:33">
      <c r="A30">
        <v>377</v>
      </c>
      <c r="B30" t="s">
        <v>394</v>
      </c>
      <c r="C30" t="s">
        <v>395</v>
      </c>
      <c r="D30" t="s">
        <v>343</v>
      </c>
      <c r="E30" t="s">
        <v>334</v>
      </c>
      <c r="F30" t="s">
        <v>335</v>
      </c>
      <c r="G30" t="s">
        <v>336</v>
      </c>
      <c r="H30" t="s">
        <v>336</v>
      </c>
      <c r="J30">
        <v>-2</v>
      </c>
      <c r="K30" t="s">
        <v>166</v>
      </c>
      <c r="L30" t="s">
        <v>336</v>
      </c>
      <c r="M30" t="s">
        <v>337</v>
      </c>
      <c r="N30">
        <v>0</v>
      </c>
      <c r="O30">
        <v>12</v>
      </c>
      <c r="P30">
        <v>0</v>
      </c>
      <c r="Q30">
        <v>12</v>
      </c>
      <c r="T30" t="s">
        <v>338</v>
      </c>
      <c r="U30">
        <v>52000</v>
      </c>
      <c r="W30">
        <v>0</v>
      </c>
      <c r="X30">
        <v>0</v>
      </c>
      <c r="Y30">
        <v>0</v>
      </c>
      <c r="Z30">
        <v>4333.333333333333</v>
      </c>
      <c r="AA30">
        <v>20</v>
      </c>
      <c r="AB30" t="s">
        <v>336</v>
      </c>
      <c r="AC30">
        <v>0</v>
      </c>
      <c r="AD30" t="s">
        <v>336</v>
      </c>
      <c r="AE30" t="s">
        <v>336</v>
      </c>
      <c r="AG30">
        <v>7525</v>
      </c>
    </row>
    <row r="31" spans="1:33">
      <c r="A31">
        <v>378</v>
      </c>
      <c r="B31" t="s">
        <v>396</v>
      </c>
      <c r="C31" t="s">
        <v>397</v>
      </c>
      <c r="D31" t="s">
        <v>343</v>
      </c>
      <c r="E31" t="s">
        <v>334</v>
      </c>
      <c r="F31" t="s">
        <v>335</v>
      </c>
      <c r="G31" t="s">
        <v>336</v>
      </c>
      <c r="H31" t="s">
        <v>336</v>
      </c>
      <c r="J31">
        <v>-2</v>
      </c>
      <c r="K31" t="s">
        <v>166</v>
      </c>
      <c r="L31" t="s">
        <v>336</v>
      </c>
      <c r="M31" t="s">
        <v>337</v>
      </c>
      <c r="N31">
        <v>0</v>
      </c>
      <c r="O31">
        <v>12</v>
      </c>
      <c r="P31">
        <v>0</v>
      </c>
      <c r="Q31">
        <v>12</v>
      </c>
      <c r="T31" t="s">
        <v>338</v>
      </c>
      <c r="U31">
        <v>52000</v>
      </c>
      <c r="W31">
        <v>0</v>
      </c>
      <c r="X31">
        <v>0</v>
      </c>
      <c r="Y31">
        <v>0</v>
      </c>
      <c r="Z31">
        <v>4333.333333333333</v>
      </c>
      <c r="AA31">
        <v>20</v>
      </c>
      <c r="AB31" t="s">
        <v>336</v>
      </c>
      <c r="AC31">
        <v>0</v>
      </c>
      <c r="AD31" t="s">
        <v>336</v>
      </c>
      <c r="AE31" t="s">
        <v>336</v>
      </c>
      <c r="AG31">
        <v>7524</v>
      </c>
    </row>
    <row r="32" spans="1:33">
      <c r="A32">
        <v>379</v>
      </c>
      <c r="B32" t="s">
        <v>398</v>
      </c>
      <c r="C32" t="s">
        <v>399</v>
      </c>
      <c r="D32" t="s">
        <v>343</v>
      </c>
      <c r="E32" t="s">
        <v>334</v>
      </c>
      <c r="F32" t="s">
        <v>335</v>
      </c>
      <c r="G32" t="s">
        <v>336</v>
      </c>
      <c r="H32" t="s">
        <v>336</v>
      </c>
      <c r="J32">
        <v>-2</v>
      </c>
      <c r="K32" t="s">
        <v>166</v>
      </c>
      <c r="L32" t="s">
        <v>336</v>
      </c>
      <c r="M32" t="s">
        <v>337</v>
      </c>
      <c r="N32">
        <v>0</v>
      </c>
      <c r="O32">
        <v>12</v>
      </c>
      <c r="P32">
        <v>0</v>
      </c>
      <c r="Q32">
        <v>12</v>
      </c>
      <c r="T32" t="s">
        <v>338</v>
      </c>
      <c r="U32">
        <v>52000</v>
      </c>
      <c r="W32">
        <v>0</v>
      </c>
      <c r="X32">
        <v>0</v>
      </c>
      <c r="Y32">
        <v>0</v>
      </c>
      <c r="Z32">
        <v>4333.333333333333</v>
      </c>
      <c r="AA32">
        <v>20</v>
      </c>
      <c r="AB32" t="s">
        <v>336</v>
      </c>
      <c r="AC32">
        <v>0</v>
      </c>
      <c r="AD32" t="s">
        <v>336</v>
      </c>
      <c r="AE32" t="s">
        <v>336</v>
      </c>
      <c r="AG32">
        <v>7523</v>
      </c>
    </row>
    <row r="33" spans="1:33">
      <c r="A33">
        <v>380</v>
      </c>
      <c r="B33" t="s">
        <v>400</v>
      </c>
      <c r="C33" t="s">
        <v>401</v>
      </c>
      <c r="D33" t="s">
        <v>343</v>
      </c>
      <c r="E33" t="s">
        <v>334</v>
      </c>
      <c r="F33" t="s">
        <v>335</v>
      </c>
      <c r="G33" t="s">
        <v>336</v>
      </c>
      <c r="H33" t="s">
        <v>336</v>
      </c>
      <c r="J33">
        <v>-2</v>
      </c>
      <c r="K33" t="s">
        <v>166</v>
      </c>
      <c r="L33" t="s">
        <v>336</v>
      </c>
      <c r="M33" t="s">
        <v>337</v>
      </c>
      <c r="N33">
        <v>0</v>
      </c>
      <c r="O33">
        <v>12</v>
      </c>
      <c r="P33">
        <v>0</v>
      </c>
      <c r="Q33">
        <v>12</v>
      </c>
      <c r="T33" t="s">
        <v>338</v>
      </c>
      <c r="U33">
        <v>52000</v>
      </c>
      <c r="W33">
        <v>0</v>
      </c>
      <c r="X33">
        <v>0</v>
      </c>
      <c r="Y33">
        <v>0</v>
      </c>
      <c r="Z33">
        <v>4333.333333333333</v>
      </c>
      <c r="AA33">
        <v>20</v>
      </c>
      <c r="AB33" t="s">
        <v>336</v>
      </c>
      <c r="AC33">
        <v>0</v>
      </c>
      <c r="AD33" t="s">
        <v>336</v>
      </c>
      <c r="AE33" t="s">
        <v>336</v>
      </c>
      <c r="AG33">
        <v>7522</v>
      </c>
    </row>
    <row r="34" spans="1:33">
      <c r="A34">
        <v>381</v>
      </c>
      <c r="B34" t="s">
        <v>402</v>
      </c>
      <c r="C34" t="s">
        <v>403</v>
      </c>
      <c r="D34" t="s">
        <v>343</v>
      </c>
      <c r="E34" t="s">
        <v>334</v>
      </c>
      <c r="F34" t="s">
        <v>335</v>
      </c>
      <c r="G34" t="s">
        <v>336</v>
      </c>
      <c r="H34" t="s">
        <v>336</v>
      </c>
      <c r="J34">
        <v>-2</v>
      </c>
      <c r="K34" t="s">
        <v>166</v>
      </c>
      <c r="L34" t="s">
        <v>336</v>
      </c>
      <c r="M34" t="s">
        <v>337</v>
      </c>
      <c r="N34">
        <v>0</v>
      </c>
      <c r="O34">
        <v>12</v>
      </c>
      <c r="P34">
        <v>0</v>
      </c>
      <c r="Q34">
        <v>12</v>
      </c>
      <c r="T34" t="s">
        <v>338</v>
      </c>
      <c r="U34">
        <v>52000</v>
      </c>
      <c r="W34">
        <v>0</v>
      </c>
      <c r="X34">
        <v>0</v>
      </c>
      <c r="Y34">
        <v>0</v>
      </c>
      <c r="Z34">
        <v>4333.333333333333</v>
      </c>
      <c r="AA34">
        <v>20</v>
      </c>
      <c r="AB34" t="s">
        <v>336</v>
      </c>
      <c r="AC34">
        <v>0</v>
      </c>
      <c r="AD34" t="s">
        <v>336</v>
      </c>
      <c r="AE34" t="s">
        <v>336</v>
      </c>
      <c r="AG34">
        <v>7521</v>
      </c>
    </row>
    <row r="35" spans="1:33">
      <c r="A35">
        <v>382</v>
      </c>
      <c r="B35" t="s">
        <v>404</v>
      </c>
      <c r="C35" t="s">
        <v>405</v>
      </c>
      <c r="D35" t="s">
        <v>343</v>
      </c>
      <c r="E35" t="s">
        <v>334</v>
      </c>
      <c r="F35" t="s">
        <v>335</v>
      </c>
      <c r="G35" t="s">
        <v>336</v>
      </c>
      <c r="H35" t="s">
        <v>336</v>
      </c>
      <c r="J35">
        <v>-2</v>
      </c>
      <c r="K35" t="s">
        <v>166</v>
      </c>
      <c r="L35" t="s">
        <v>336</v>
      </c>
      <c r="M35" t="s">
        <v>337</v>
      </c>
      <c r="N35">
        <v>0</v>
      </c>
      <c r="O35">
        <v>12.5</v>
      </c>
      <c r="P35">
        <v>0</v>
      </c>
      <c r="Q35">
        <v>12.5</v>
      </c>
      <c r="T35" t="s">
        <v>338</v>
      </c>
      <c r="U35">
        <v>52000</v>
      </c>
      <c r="W35">
        <v>0</v>
      </c>
      <c r="X35">
        <v>0</v>
      </c>
      <c r="Y35">
        <v>0</v>
      </c>
      <c r="Z35">
        <v>4160</v>
      </c>
      <c r="AA35">
        <v>20</v>
      </c>
      <c r="AB35" t="s">
        <v>336</v>
      </c>
      <c r="AC35">
        <v>0</v>
      </c>
      <c r="AD35" t="s">
        <v>336</v>
      </c>
      <c r="AE35" t="s">
        <v>336</v>
      </c>
      <c r="AG35">
        <v>7520</v>
      </c>
    </row>
    <row r="36" spans="1:33">
      <c r="A36">
        <v>383</v>
      </c>
      <c r="B36" t="s">
        <v>406</v>
      </c>
      <c r="C36" t="s">
        <v>407</v>
      </c>
      <c r="D36" t="s">
        <v>343</v>
      </c>
      <c r="E36" t="s">
        <v>334</v>
      </c>
      <c r="F36" t="s">
        <v>335</v>
      </c>
      <c r="G36" t="s">
        <v>336</v>
      </c>
      <c r="H36" t="s">
        <v>336</v>
      </c>
      <c r="J36">
        <v>-2</v>
      </c>
      <c r="K36" t="s">
        <v>166</v>
      </c>
      <c r="L36" t="s">
        <v>336</v>
      </c>
      <c r="M36" t="s">
        <v>337</v>
      </c>
      <c r="N36">
        <v>0</v>
      </c>
      <c r="O36">
        <v>12.5</v>
      </c>
      <c r="P36">
        <v>0</v>
      </c>
      <c r="Q36">
        <v>12.5</v>
      </c>
      <c r="T36" t="s">
        <v>338</v>
      </c>
      <c r="U36">
        <v>52000</v>
      </c>
      <c r="W36">
        <v>0</v>
      </c>
      <c r="X36">
        <v>0</v>
      </c>
      <c r="Y36">
        <v>0</v>
      </c>
      <c r="Z36">
        <v>4160</v>
      </c>
      <c r="AA36">
        <v>20</v>
      </c>
      <c r="AB36" t="s">
        <v>336</v>
      </c>
      <c r="AC36">
        <v>0</v>
      </c>
      <c r="AD36" t="s">
        <v>336</v>
      </c>
      <c r="AE36" t="s">
        <v>336</v>
      </c>
      <c r="AG36">
        <v>7519</v>
      </c>
    </row>
    <row r="37" spans="1:33">
      <c r="A37">
        <v>384</v>
      </c>
      <c r="B37" t="s">
        <v>408</v>
      </c>
      <c r="C37" t="s">
        <v>409</v>
      </c>
      <c r="D37" t="s">
        <v>343</v>
      </c>
      <c r="E37" t="s">
        <v>334</v>
      </c>
      <c r="F37" t="s">
        <v>335</v>
      </c>
      <c r="G37" t="s">
        <v>336</v>
      </c>
      <c r="H37" t="s">
        <v>336</v>
      </c>
      <c r="J37">
        <v>-2</v>
      </c>
      <c r="K37" t="s">
        <v>166</v>
      </c>
      <c r="L37" t="s">
        <v>336</v>
      </c>
      <c r="M37" t="s">
        <v>337</v>
      </c>
      <c r="N37">
        <v>0</v>
      </c>
      <c r="O37">
        <v>13.5</v>
      </c>
      <c r="P37">
        <v>0</v>
      </c>
      <c r="Q37">
        <v>13.5</v>
      </c>
      <c r="T37" t="s">
        <v>338</v>
      </c>
      <c r="U37">
        <v>52000</v>
      </c>
      <c r="W37">
        <v>0</v>
      </c>
      <c r="X37">
        <v>0</v>
      </c>
      <c r="Y37">
        <v>0</v>
      </c>
      <c r="Z37">
        <v>3851.8518518518517</v>
      </c>
      <c r="AA37">
        <v>20</v>
      </c>
      <c r="AB37" t="s">
        <v>336</v>
      </c>
      <c r="AC37">
        <v>0</v>
      </c>
      <c r="AD37" t="s">
        <v>336</v>
      </c>
      <c r="AE37" t="s">
        <v>336</v>
      </c>
      <c r="AG37">
        <v>7518</v>
      </c>
    </row>
    <row r="38" spans="1:33">
      <c r="A38">
        <v>385</v>
      </c>
      <c r="B38" t="s">
        <v>410</v>
      </c>
      <c r="C38" t="s">
        <v>411</v>
      </c>
      <c r="D38" t="s">
        <v>343</v>
      </c>
      <c r="E38" t="s">
        <v>334</v>
      </c>
      <c r="F38" t="s">
        <v>335</v>
      </c>
      <c r="G38" t="s">
        <v>336</v>
      </c>
      <c r="H38" t="s">
        <v>336</v>
      </c>
      <c r="J38">
        <v>-2</v>
      </c>
      <c r="K38" t="s">
        <v>166</v>
      </c>
      <c r="L38" t="s">
        <v>336</v>
      </c>
      <c r="M38" t="s">
        <v>337</v>
      </c>
      <c r="N38">
        <v>0</v>
      </c>
      <c r="O38">
        <v>12.5</v>
      </c>
      <c r="P38">
        <v>0</v>
      </c>
      <c r="Q38">
        <v>12.5</v>
      </c>
      <c r="T38" t="s">
        <v>338</v>
      </c>
      <c r="U38">
        <v>52000</v>
      </c>
      <c r="W38">
        <v>0</v>
      </c>
      <c r="X38">
        <v>0</v>
      </c>
      <c r="Y38">
        <v>0</v>
      </c>
      <c r="Z38">
        <v>4160</v>
      </c>
      <c r="AA38">
        <v>20</v>
      </c>
      <c r="AB38" t="s">
        <v>336</v>
      </c>
      <c r="AC38">
        <v>0</v>
      </c>
      <c r="AD38" t="s">
        <v>336</v>
      </c>
      <c r="AE38" t="s">
        <v>336</v>
      </c>
      <c r="AG38">
        <v>7517</v>
      </c>
    </row>
    <row r="39" spans="1:33">
      <c r="A39">
        <v>386</v>
      </c>
      <c r="B39" t="s">
        <v>412</v>
      </c>
      <c r="C39" t="s">
        <v>413</v>
      </c>
      <c r="D39" t="s">
        <v>343</v>
      </c>
      <c r="E39" t="s">
        <v>334</v>
      </c>
      <c r="F39" t="s">
        <v>335</v>
      </c>
      <c r="G39" t="s">
        <v>336</v>
      </c>
      <c r="H39" t="s">
        <v>336</v>
      </c>
      <c r="J39">
        <v>-2</v>
      </c>
      <c r="K39" t="s">
        <v>166</v>
      </c>
      <c r="L39" t="s">
        <v>336</v>
      </c>
      <c r="M39" t="s">
        <v>337</v>
      </c>
      <c r="N39">
        <v>0</v>
      </c>
      <c r="O39">
        <v>12.5</v>
      </c>
      <c r="P39">
        <v>0</v>
      </c>
      <c r="Q39">
        <v>12.5</v>
      </c>
      <c r="T39" t="s">
        <v>338</v>
      </c>
      <c r="U39">
        <v>52000</v>
      </c>
      <c r="W39">
        <v>0</v>
      </c>
      <c r="X39">
        <v>0</v>
      </c>
      <c r="Y39">
        <v>0</v>
      </c>
      <c r="Z39">
        <v>4160</v>
      </c>
      <c r="AA39">
        <v>20</v>
      </c>
      <c r="AB39" t="s">
        <v>336</v>
      </c>
      <c r="AC39">
        <v>0</v>
      </c>
      <c r="AD39" t="s">
        <v>336</v>
      </c>
      <c r="AE39" t="s">
        <v>336</v>
      </c>
      <c r="AG39">
        <v>7516</v>
      </c>
    </row>
    <row r="40" spans="1:33">
      <c r="A40">
        <v>387</v>
      </c>
      <c r="B40" t="s">
        <v>414</v>
      </c>
      <c r="C40" t="s">
        <v>415</v>
      </c>
      <c r="D40" t="s">
        <v>343</v>
      </c>
      <c r="E40" t="s">
        <v>334</v>
      </c>
      <c r="F40" t="s">
        <v>335</v>
      </c>
      <c r="G40" t="s">
        <v>336</v>
      </c>
      <c r="H40" t="s">
        <v>336</v>
      </c>
      <c r="J40">
        <v>-2</v>
      </c>
      <c r="K40" t="s">
        <v>166</v>
      </c>
      <c r="L40" t="s">
        <v>336</v>
      </c>
      <c r="M40" t="s">
        <v>337</v>
      </c>
      <c r="N40">
        <v>0</v>
      </c>
      <c r="O40">
        <v>12</v>
      </c>
      <c r="P40">
        <v>0</v>
      </c>
      <c r="Q40">
        <v>12</v>
      </c>
      <c r="T40" t="s">
        <v>338</v>
      </c>
      <c r="U40">
        <v>52000</v>
      </c>
      <c r="W40">
        <v>0</v>
      </c>
      <c r="X40">
        <v>0</v>
      </c>
      <c r="Y40">
        <v>0</v>
      </c>
      <c r="Z40">
        <v>4333.333333333333</v>
      </c>
      <c r="AA40">
        <v>20</v>
      </c>
      <c r="AB40" t="s">
        <v>336</v>
      </c>
      <c r="AC40">
        <v>0</v>
      </c>
      <c r="AD40" t="s">
        <v>336</v>
      </c>
      <c r="AE40" t="s">
        <v>336</v>
      </c>
      <c r="AG40">
        <v>7515</v>
      </c>
    </row>
    <row r="41" spans="1:33">
      <c r="A41">
        <v>388</v>
      </c>
      <c r="B41" t="s">
        <v>416</v>
      </c>
      <c r="C41" t="s">
        <v>417</v>
      </c>
      <c r="D41" t="s">
        <v>343</v>
      </c>
      <c r="E41" t="s">
        <v>334</v>
      </c>
      <c r="F41" t="s">
        <v>335</v>
      </c>
      <c r="G41" t="s">
        <v>336</v>
      </c>
      <c r="H41" t="s">
        <v>336</v>
      </c>
      <c r="J41">
        <v>-2</v>
      </c>
      <c r="K41" t="s">
        <v>166</v>
      </c>
      <c r="L41" t="s">
        <v>336</v>
      </c>
      <c r="M41" t="s">
        <v>337</v>
      </c>
      <c r="N41">
        <v>0</v>
      </c>
      <c r="O41">
        <v>12</v>
      </c>
      <c r="P41">
        <v>0</v>
      </c>
      <c r="Q41">
        <v>12</v>
      </c>
      <c r="T41" t="s">
        <v>338</v>
      </c>
      <c r="U41">
        <v>52000</v>
      </c>
      <c r="W41">
        <v>0</v>
      </c>
      <c r="X41">
        <v>0</v>
      </c>
      <c r="Y41">
        <v>0</v>
      </c>
      <c r="Z41">
        <v>4333.333333333333</v>
      </c>
      <c r="AA41">
        <v>20</v>
      </c>
      <c r="AB41" t="s">
        <v>336</v>
      </c>
      <c r="AC41">
        <v>0</v>
      </c>
      <c r="AD41" t="s">
        <v>336</v>
      </c>
      <c r="AE41" t="s">
        <v>336</v>
      </c>
      <c r="AG41">
        <v>7514</v>
      </c>
    </row>
    <row r="42" spans="1:33">
      <c r="A42">
        <v>389</v>
      </c>
      <c r="B42" t="s">
        <v>418</v>
      </c>
      <c r="C42" t="s">
        <v>419</v>
      </c>
      <c r="D42" t="s">
        <v>343</v>
      </c>
      <c r="E42" t="s">
        <v>334</v>
      </c>
      <c r="F42" t="s">
        <v>335</v>
      </c>
      <c r="G42" t="s">
        <v>336</v>
      </c>
      <c r="H42" t="s">
        <v>336</v>
      </c>
      <c r="J42">
        <v>-2</v>
      </c>
      <c r="K42" t="s">
        <v>166</v>
      </c>
      <c r="L42" t="s">
        <v>336</v>
      </c>
      <c r="M42" t="s">
        <v>337</v>
      </c>
      <c r="N42">
        <v>0</v>
      </c>
      <c r="O42">
        <v>12</v>
      </c>
      <c r="P42">
        <v>0</v>
      </c>
      <c r="Q42">
        <v>12</v>
      </c>
      <c r="T42" t="s">
        <v>338</v>
      </c>
      <c r="U42">
        <v>52000</v>
      </c>
      <c r="W42">
        <v>0</v>
      </c>
      <c r="X42">
        <v>0</v>
      </c>
      <c r="Y42">
        <v>0</v>
      </c>
      <c r="Z42">
        <v>4333.333333333333</v>
      </c>
      <c r="AA42">
        <v>20</v>
      </c>
      <c r="AB42" t="s">
        <v>336</v>
      </c>
      <c r="AC42">
        <v>0</v>
      </c>
      <c r="AD42" t="s">
        <v>336</v>
      </c>
      <c r="AE42" t="s">
        <v>336</v>
      </c>
      <c r="AG42">
        <v>7513</v>
      </c>
    </row>
    <row r="43" spans="1:33">
      <c r="A43">
        <v>390</v>
      </c>
      <c r="B43" t="s">
        <v>420</v>
      </c>
      <c r="C43" t="s">
        <v>421</v>
      </c>
      <c r="D43" t="s">
        <v>343</v>
      </c>
      <c r="E43" t="s">
        <v>334</v>
      </c>
      <c r="F43" t="s">
        <v>335</v>
      </c>
      <c r="G43" t="s">
        <v>336</v>
      </c>
      <c r="H43" t="s">
        <v>336</v>
      </c>
      <c r="J43">
        <v>-1</v>
      </c>
      <c r="K43" t="s">
        <v>166</v>
      </c>
      <c r="L43" t="s">
        <v>336</v>
      </c>
      <c r="M43" t="s">
        <v>337</v>
      </c>
      <c r="N43">
        <v>0</v>
      </c>
      <c r="O43">
        <v>12</v>
      </c>
      <c r="P43">
        <v>0</v>
      </c>
      <c r="Q43">
        <v>12</v>
      </c>
      <c r="T43" t="s">
        <v>338</v>
      </c>
      <c r="U43">
        <v>51000</v>
      </c>
      <c r="W43">
        <v>0</v>
      </c>
      <c r="X43">
        <v>0</v>
      </c>
      <c r="Y43">
        <v>0</v>
      </c>
      <c r="Z43">
        <v>4250</v>
      </c>
      <c r="AA43">
        <v>20</v>
      </c>
      <c r="AB43" t="s">
        <v>336</v>
      </c>
      <c r="AC43">
        <v>0</v>
      </c>
      <c r="AD43" t="s">
        <v>336</v>
      </c>
      <c r="AE43" t="s">
        <v>336</v>
      </c>
      <c r="AG43">
        <v>7512</v>
      </c>
    </row>
    <row r="44" spans="1:33">
      <c r="A44">
        <v>391</v>
      </c>
      <c r="B44" t="s">
        <v>422</v>
      </c>
      <c r="C44" t="s">
        <v>423</v>
      </c>
      <c r="D44" t="s">
        <v>343</v>
      </c>
      <c r="E44" t="s">
        <v>334</v>
      </c>
      <c r="F44" t="s">
        <v>335</v>
      </c>
      <c r="G44" t="s">
        <v>336</v>
      </c>
      <c r="H44" t="s">
        <v>336</v>
      </c>
      <c r="J44">
        <v>-1</v>
      </c>
      <c r="K44" t="s">
        <v>166</v>
      </c>
      <c r="L44" t="s">
        <v>336</v>
      </c>
      <c r="M44" t="s">
        <v>337</v>
      </c>
      <c r="N44">
        <v>0</v>
      </c>
      <c r="O44">
        <v>12</v>
      </c>
      <c r="P44">
        <v>0</v>
      </c>
      <c r="Q44">
        <v>12</v>
      </c>
      <c r="T44" t="s">
        <v>338</v>
      </c>
      <c r="U44">
        <v>51000</v>
      </c>
      <c r="W44">
        <v>0</v>
      </c>
      <c r="X44">
        <v>0</v>
      </c>
      <c r="Y44">
        <v>0</v>
      </c>
      <c r="Z44">
        <v>4250</v>
      </c>
      <c r="AA44">
        <v>20</v>
      </c>
      <c r="AB44" t="s">
        <v>336</v>
      </c>
      <c r="AC44">
        <v>0</v>
      </c>
      <c r="AD44" t="s">
        <v>336</v>
      </c>
      <c r="AE44" t="s">
        <v>336</v>
      </c>
      <c r="AG44">
        <v>7511</v>
      </c>
    </row>
    <row r="45" spans="1:33">
      <c r="A45">
        <v>392</v>
      </c>
      <c r="B45" t="s">
        <v>424</v>
      </c>
      <c r="C45" t="s">
        <v>425</v>
      </c>
      <c r="D45" t="s">
        <v>343</v>
      </c>
      <c r="E45" t="s">
        <v>334</v>
      </c>
      <c r="F45" t="s">
        <v>335</v>
      </c>
      <c r="G45" t="s">
        <v>336</v>
      </c>
      <c r="H45" t="s">
        <v>336</v>
      </c>
      <c r="J45">
        <v>-1</v>
      </c>
      <c r="K45" t="s">
        <v>166</v>
      </c>
      <c r="L45" t="s">
        <v>336</v>
      </c>
      <c r="M45" t="s">
        <v>337</v>
      </c>
      <c r="N45">
        <v>0</v>
      </c>
      <c r="O45">
        <v>12</v>
      </c>
      <c r="P45">
        <v>0</v>
      </c>
      <c r="Q45">
        <v>12</v>
      </c>
      <c r="T45" t="s">
        <v>338</v>
      </c>
      <c r="U45">
        <v>51000</v>
      </c>
      <c r="W45">
        <v>0</v>
      </c>
      <c r="X45">
        <v>0</v>
      </c>
      <c r="Y45">
        <v>0</v>
      </c>
      <c r="Z45">
        <v>4250</v>
      </c>
      <c r="AA45">
        <v>20</v>
      </c>
      <c r="AB45" t="s">
        <v>336</v>
      </c>
      <c r="AC45">
        <v>0</v>
      </c>
      <c r="AD45" t="s">
        <v>336</v>
      </c>
      <c r="AE45" t="s">
        <v>336</v>
      </c>
      <c r="AG45">
        <v>7510</v>
      </c>
    </row>
    <row r="46" spans="1:33">
      <c r="A46">
        <v>393</v>
      </c>
      <c r="B46" t="s">
        <v>426</v>
      </c>
      <c r="C46" t="s">
        <v>427</v>
      </c>
      <c r="D46" t="s">
        <v>343</v>
      </c>
      <c r="E46" t="s">
        <v>334</v>
      </c>
      <c r="F46" t="s">
        <v>335</v>
      </c>
      <c r="G46" t="s">
        <v>336</v>
      </c>
      <c r="H46" t="s">
        <v>336</v>
      </c>
      <c r="J46">
        <v>-1</v>
      </c>
      <c r="K46" t="s">
        <v>166</v>
      </c>
      <c r="L46" t="s">
        <v>336</v>
      </c>
      <c r="M46" t="s">
        <v>337</v>
      </c>
      <c r="N46">
        <v>0</v>
      </c>
      <c r="O46">
        <v>12.5</v>
      </c>
      <c r="P46">
        <v>0</v>
      </c>
      <c r="Q46">
        <v>12.5</v>
      </c>
      <c r="T46" t="s">
        <v>338</v>
      </c>
      <c r="U46">
        <v>51000</v>
      </c>
      <c r="W46">
        <v>0</v>
      </c>
      <c r="X46">
        <v>0</v>
      </c>
      <c r="Y46">
        <v>0</v>
      </c>
      <c r="Z46">
        <v>4080</v>
      </c>
      <c r="AA46">
        <v>20</v>
      </c>
      <c r="AB46" t="s">
        <v>336</v>
      </c>
      <c r="AC46">
        <v>0</v>
      </c>
      <c r="AD46" t="s">
        <v>336</v>
      </c>
      <c r="AE46" t="s">
        <v>336</v>
      </c>
      <c r="AG46">
        <v>7509</v>
      </c>
    </row>
    <row r="47" spans="1:33">
      <c r="A47">
        <v>394</v>
      </c>
      <c r="B47" t="s">
        <v>428</v>
      </c>
      <c r="C47" t="s">
        <v>429</v>
      </c>
      <c r="D47" t="s">
        <v>343</v>
      </c>
      <c r="E47" t="s">
        <v>334</v>
      </c>
      <c r="F47" t="s">
        <v>335</v>
      </c>
      <c r="G47" t="s">
        <v>336</v>
      </c>
      <c r="H47" t="s">
        <v>336</v>
      </c>
      <c r="J47">
        <v>-1</v>
      </c>
      <c r="K47" t="s">
        <v>166</v>
      </c>
      <c r="L47" t="s">
        <v>336</v>
      </c>
      <c r="M47" t="s">
        <v>337</v>
      </c>
      <c r="N47">
        <v>0</v>
      </c>
      <c r="O47">
        <v>12.5</v>
      </c>
      <c r="P47">
        <v>0</v>
      </c>
      <c r="Q47">
        <v>12.5</v>
      </c>
      <c r="T47" t="s">
        <v>338</v>
      </c>
      <c r="U47">
        <v>51000</v>
      </c>
      <c r="W47">
        <v>0</v>
      </c>
      <c r="X47">
        <v>0</v>
      </c>
      <c r="Y47">
        <v>0</v>
      </c>
      <c r="Z47">
        <v>4080</v>
      </c>
      <c r="AA47">
        <v>20</v>
      </c>
      <c r="AB47" t="s">
        <v>336</v>
      </c>
      <c r="AC47">
        <v>0</v>
      </c>
      <c r="AD47" t="s">
        <v>336</v>
      </c>
      <c r="AE47" t="s">
        <v>336</v>
      </c>
      <c r="AG47">
        <v>7508</v>
      </c>
    </row>
    <row r="48" spans="1:33">
      <c r="A48">
        <v>395</v>
      </c>
      <c r="B48" t="s">
        <v>430</v>
      </c>
      <c r="C48" t="s">
        <v>431</v>
      </c>
      <c r="D48" t="s">
        <v>343</v>
      </c>
      <c r="E48" t="s">
        <v>334</v>
      </c>
      <c r="F48" t="s">
        <v>335</v>
      </c>
      <c r="G48" t="s">
        <v>336</v>
      </c>
      <c r="H48" t="s">
        <v>336</v>
      </c>
      <c r="J48">
        <v>-1</v>
      </c>
      <c r="K48" t="s">
        <v>166</v>
      </c>
      <c r="L48" t="s">
        <v>336</v>
      </c>
      <c r="M48" t="s">
        <v>337</v>
      </c>
      <c r="N48">
        <v>0</v>
      </c>
      <c r="O48">
        <v>12.5</v>
      </c>
      <c r="P48">
        <v>0</v>
      </c>
      <c r="Q48">
        <v>12.5</v>
      </c>
      <c r="T48" t="s">
        <v>338</v>
      </c>
      <c r="U48">
        <v>51000</v>
      </c>
      <c r="W48">
        <v>0</v>
      </c>
      <c r="X48">
        <v>0</v>
      </c>
      <c r="Y48">
        <v>0</v>
      </c>
      <c r="Z48">
        <v>4080</v>
      </c>
      <c r="AA48">
        <v>20</v>
      </c>
      <c r="AB48" t="s">
        <v>336</v>
      </c>
      <c r="AC48">
        <v>0</v>
      </c>
      <c r="AD48" t="s">
        <v>336</v>
      </c>
      <c r="AE48" t="s">
        <v>336</v>
      </c>
      <c r="AG48">
        <v>7507</v>
      </c>
    </row>
    <row r="49" spans="1:42">
      <c r="A49">
        <v>396</v>
      </c>
      <c r="B49" t="s">
        <v>432</v>
      </c>
      <c r="C49" t="s">
        <v>433</v>
      </c>
      <c r="D49" t="s">
        <v>343</v>
      </c>
      <c r="E49" t="s">
        <v>334</v>
      </c>
      <c r="F49" t="s">
        <v>335</v>
      </c>
      <c r="G49" t="s">
        <v>336</v>
      </c>
      <c r="H49" t="s">
        <v>336</v>
      </c>
      <c r="J49">
        <v>-1</v>
      </c>
      <c r="K49" t="s">
        <v>166</v>
      </c>
      <c r="L49" t="s">
        <v>336</v>
      </c>
      <c r="M49" t="s">
        <v>337</v>
      </c>
      <c r="N49">
        <v>0</v>
      </c>
      <c r="O49">
        <v>12.5</v>
      </c>
      <c r="P49">
        <v>0</v>
      </c>
      <c r="Q49">
        <v>12.5</v>
      </c>
      <c r="T49" t="s">
        <v>338</v>
      </c>
      <c r="U49">
        <v>51000</v>
      </c>
      <c r="W49">
        <v>0</v>
      </c>
      <c r="X49">
        <v>0</v>
      </c>
      <c r="Y49">
        <v>0</v>
      </c>
      <c r="Z49">
        <v>4080</v>
      </c>
      <c r="AA49">
        <v>20</v>
      </c>
      <c r="AB49" t="s">
        <v>336</v>
      </c>
      <c r="AC49">
        <v>0</v>
      </c>
      <c r="AD49" t="s">
        <v>336</v>
      </c>
      <c r="AE49" t="s">
        <v>336</v>
      </c>
      <c r="AG49">
        <v>7506</v>
      </c>
    </row>
    <row r="50" spans="1:42">
      <c r="A50">
        <v>397</v>
      </c>
      <c r="B50" t="s">
        <v>434</v>
      </c>
      <c r="C50" t="s">
        <v>435</v>
      </c>
      <c r="D50" t="s">
        <v>343</v>
      </c>
      <c r="E50" t="s">
        <v>334</v>
      </c>
      <c r="F50" t="s">
        <v>335</v>
      </c>
      <c r="G50" t="s">
        <v>336</v>
      </c>
      <c r="H50" t="s">
        <v>336</v>
      </c>
      <c r="J50">
        <v>-1</v>
      </c>
      <c r="K50" t="s">
        <v>166</v>
      </c>
      <c r="L50" t="s">
        <v>336</v>
      </c>
      <c r="M50" t="s">
        <v>337</v>
      </c>
      <c r="N50">
        <v>0</v>
      </c>
      <c r="O50">
        <v>12.5</v>
      </c>
      <c r="P50">
        <v>0</v>
      </c>
      <c r="Q50">
        <v>12.5</v>
      </c>
      <c r="T50" t="s">
        <v>338</v>
      </c>
      <c r="U50">
        <v>51000</v>
      </c>
      <c r="W50">
        <v>0</v>
      </c>
      <c r="X50">
        <v>0</v>
      </c>
      <c r="Y50">
        <v>0</v>
      </c>
      <c r="Z50">
        <v>4080</v>
      </c>
      <c r="AA50">
        <v>20</v>
      </c>
      <c r="AB50" t="s">
        <v>336</v>
      </c>
      <c r="AC50">
        <v>0</v>
      </c>
      <c r="AD50" t="s">
        <v>336</v>
      </c>
      <c r="AE50" t="s">
        <v>336</v>
      </c>
      <c r="AG50">
        <v>7505</v>
      </c>
    </row>
    <row r="51" spans="1:42">
      <c r="A51">
        <v>398</v>
      </c>
      <c r="B51" t="s">
        <v>436</v>
      </c>
      <c r="C51" t="s">
        <v>437</v>
      </c>
      <c r="D51" t="s">
        <v>343</v>
      </c>
      <c r="E51" t="s">
        <v>334</v>
      </c>
      <c r="F51" t="s">
        <v>335</v>
      </c>
      <c r="G51" t="s">
        <v>336</v>
      </c>
      <c r="H51" t="s">
        <v>336</v>
      </c>
      <c r="J51">
        <v>-1</v>
      </c>
      <c r="K51" t="s">
        <v>166</v>
      </c>
      <c r="L51" t="s">
        <v>336</v>
      </c>
      <c r="M51" t="s">
        <v>337</v>
      </c>
      <c r="N51">
        <v>0</v>
      </c>
      <c r="O51">
        <v>12.5</v>
      </c>
      <c r="P51">
        <v>0</v>
      </c>
      <c r="Q51">
        <v>12.5</v>
      </c>
      <c r="T51" t="s">
        <v>338</v>
      </c>
      <c r="U51">
        <v>51000</v>
      </c>
      <c r="W51">
        <v>0</v>
      </c>
      <c r="X51">
        <v>0</v>
      </c>
      <c r="Y51">
        <v>0</v>
      </c>
      <c r="Z51">
        <v>4080</v>
      </c>
      <c r="AA51">
        <v>20</v>
      </c>
      <c r="AB51" t="s">
        <v>336</v>
      </c>
      <c r="AC51">
        <v>0</v>
      </c>
      <c r="AD51" t="s">
        <v>336</v>
      </c>
      <c r="AE51" t="s">
        <v>336</v>
      </c>
      <c r="AG51">
        <v>7504</v>
      </c>
    </row>
    <row r="52" spans="1:42">
      <c r="A52">
        <v>399</v>
      </c>
      <c r="B52" t="s">
        <v>438</v>
      </c>
      <c r="C52" t="s">
        <v>439</v>
      </c>
      <c r="D52" t="s">
        <v>343</v>
      </c>
      <c r="E52" t="s">
        <v>334</v>
      </c>
      <c r="F52" t="s">
        <v>335</v>
      </c>
      <c r="G52" t="s">
        <v>336</v>
      </c>
      <c r="H52" t="s">
        <v>336</v>
      </c>
      <c r="J52">
        <v>-1</v>
      </c>
      <c r="K52" t="s">
        <v>166</v>
      </c>
      <c r="L52" t="s">
        <v>336</v>
      </c>
      <c r="M52" t="s">
        <v>337</v>
      </c>
      <c r="N52">
        <v>0</v>
      </c>
      <c r="O52">
        <v>12</v>
      </c>
      <c r="P52">
        <v>0</v>
      </c>
      <c r="Q52">
        <v>12</v>
      </c>
      <c r="T52" t="s">
        <v>338</v>
      </c>
      <c r="U52">
        <v>51000</v>
      </c>
      <c r="W52">
        <v>0</v>
      </c>
      <c r="X52">
        <v>0</v>
      </c>
      <c r="Y52">
        <v>0</v>
      </c>
      <c r="Z52">
        <v>4250</v>
      </c>
      <c r="AA52">
        <v>20</v>
      </c>
      <c r="AB52" t="s">
        <v>336</v>
      </c>
      <c r="AC52">
        <v>0</v>
      </c>
      <c r="AD52" t="s">
        <v>336</v>
      </c>
      <c r="AE52" t="s">
        <v>336</v>
      </c>
      <c r="AG52">
        <v>7503</v>
      </c>
    </row>
    <row r="53" spans="1:42">
      <c r="A53">
        <v>400</v>
      </c>
      <c r="B53" t="s">
        <v>440</v>
      </c>
      <c r="C53" t="s">
        <v>441</v>
      </c>
      <c r="D53" t="s">
        <v>343</v>
      </c>
      <c r="E53" t="s">
        <v>334</v>
      </c>
      <c r="F53" t="s">
        <v>335</v>
      </c>
      <c r="G53" t="s">
        <v>336</v>
      </c>
      <c r="H53" t="s">
        <v>336</v>
      </c>
      <c r="J53">
        <v>-1</v>
      </c>
      <c r="K53" t="s">
        <v>166</v>
      </c>
      <c r="L53" t="s">
        <v>336</v>
      </c>
      <c r="M53" t="s">
        <v>337</v>
      </c>
      <c r="N53">
        <v>0</v>
      </c>
      <c r="O53">
        <v>12</v>
      </c>
      <c r="P53">
        <v>0</v>
      </c>
      <c r="Q53">
        <v>12</v>
      </c>
      <c r="T53" t="s">
        <v>338</v>
      </c>
      <c r="U53">
        <v>51000</v>
      </c>
      <c r="W53">
        <v>0</v>
      </c>
      <c r="X53">
        <v>0</v>
      </c>
      <c r="Y53">
        <v>0</v>
      </c>
      <c r="Z53">
        <v>4250</v>
      </c>
      <c r="AA53">
        <v>20</v>
      </c>
      <c r="AB53" t="s">
        <v>336</v>
      </c>
      <c r="AC53">
        <v>0</v>
      </c>
      <c r="AD53" t="s">
        <v>336</v>
      </c>
      <c r="AE53" t="s">
        <v>336</v>
      </c>
      <c r="AG53">
        <v>7502</v>
      </c>
    </row>
    <row r="54" spans="1:42">
      <c r="A54">
        <v>401</v>
      </c>
      <c r="B54" t="s">
        <v>442</v>
      </c>
      <c r="C54" t="s">
        <v>443</v>
      </c>
      <c r="D54" t="s">
        <v>343</v>
      </c>
      <c r="E54" t="s">
        <v>334</v>
      </c>
      <c r="F54" t="s">
        <v>335</v>
      </c>
      <c r="G54" t="s">
        <v>336</v>
      </c>
      <c r="H54" t="s">
        <v>336</v>
      </c>
      <c r="J54">
        <v>-1</v>
      </c>
      <c r="K54" t="s">
        <v>166</v>
      </c>
      <c r="L54" t="s">
        <v>336</v>
      </c>
      <c r="M54" t="s">
        <v>337</v>
      </c>
      <c r="N54">
        <v>0</v>
      </c>
      <c r="O54">
        <v>12</v>
      </c>
      <c r="P54">
        <v>0</v>
      </c>
      <c r="Q54">
        <v>12</v>
      </c>
      <c r="T54" t="s">
        <v>338</v>
      </c>
      <c r="U54">
        <v>51000</v>
      </c>
      <c r="W54">
        <v>0</v>
      </c>
      <c r="X54">
        <v>0</v>
      </c>
      <c r="Y54">
        <v>0</v>
      </c>
      <c r="Z54">
        <v>4250</v>
      </c>
      <c r="AA54">
        <v>20</v>
      </c>
      <c r="AB54" t="s">
        <v>336</v>
      </c>
      <c r="AC54">
        <v>0</v>
      </c>
      <c r="AD54" t="s">
        <v>336</v>
      </c>
      <c r="AE54" t="s">
        <v>336</v>
      </c>
      <c r="AG54">
        <v>7501</v>
      </c>
    </row>
    <row r="55" spans="1:42">
      <c r="A55">
        <v>402</v>
      </c>
      <c r="B55" t="s">
        <v>444</v>
      </c>
      <c r="C55" t="s">
        <v>445</v>
      </c>
      <c r="D55" t="s">
        <v>343</v>
      </c>
      <c r="E55" t="s">
        <v>334</v>
      </c>
      <c r="F55" t="s">
        <v>335</v>
      </c>
      <c r="G55" t="s">
        <v>336</v>
      </c>
      <c r="H55" t="s">
        <v>336</v>
      </c>
      <c r="J55">
        <v>-1</v>
      </c>
      <c r="K55" t="s">
        <v>166</v>
      </c>
      <c r="L55" t="s">
        <v>336</v>
      </c>
      <c r="M55" t="s">
        <v>337</v>
      </c>
      <c r="N55">
        <v>0</v>
      </c>
      <c r="O55">
        <v>12</v>
      </c>
      <c r="P55">
        <v>0</v>
      </c>
      <c r="Q55">
        <v>12</v>
      </c>
      <c r="T55" t="s">
        <v>338</v>
      </c>
      <c r="U55">
        <v>51000</v>
      </c>
      <c r="W55">
        <v>0</v>
      </c>
      <c r="X55">
        <v>0</v>
      </c>
      <c r="Y55">
        <v>0</v>
      </c>
      <c r="Z55">
        <v>4250</v>
      </c>
      <c r="AA55">
        <v>20</v>
      </c>
      <c r="AB55" t="s">
        <v>336</v>
      </c>
      <c r="AC55">
        <v>0</v>
      </c>
      <c r="AD55" t="s">
        <v>336</v>
      </c>
      <c r="AE55" t="s">
        <v>336</v>
      </c>
      <c r="AG55">
        <v>7500</v>
      </c>
    </row>
    <row r="56" spans="1:42">
      <c r="A56">
        <v>403</v>
      </c>
      <c r="B56" t="s">
        <v>446</v>
      </c>
      <c r="C56" t="s">
        <v>447</v>
      </c>
      <c r="D56" t="s">
        <v>343</v>
      </c>
      <c r="E56" t="s">
        <v>334</v>
      </c>
      <c r="F56" t="s">
        <v>335</v>
      </c>
      <c r="G56" t="s">
        <v>336</v>
      </c>
      <c r="H56" t="s">
        <v>336</v>
      </c>
      <c r="J56">
        <v>-1</v>
      </c>
      <c r="K56" t="s">
        <v>166</v>
      </c>
      <c r="L56" t="s">
        <v>336</v>
      </c>
      <c r="M56" t="s">
        <v>337</v>
      </c>
      <c r="N56">
        <v>0</v>
      </c>
      <c r="O56">
        <v>12</v>
      </c>
      <c r="P56">
        <v>0</v>
      </c>
      <c r="Q56">
        <v>12</v>
      </c>
      <c r="T56" t="s">
        <v>338</v>
      </c>
      <c r="U56">
        <v>51000</v>
      </c>
      <c r="W56">
        <v>0</v>
      </c>
      <c r="X56">
        <v>0</v>
      </c>
      <c r="Y56">
        <v>0</v>
      </c>
      <c r="Z56">
        <v>4250</v>
      </c>
      <c r="AA56">
        <v>20</v>
      </c>
      <c r="AB56" t="s">
        <v>336</v>
      </c>
      <c r="AC56">
        <v>0</v>
      </c>
      <c r="AD56" t="s">
        <v>336</v>
      </c>
      <c r="AE56" t="s">
        <v>336</v>
      </c>
      <c r="AG56">
        <v>7499</v>
      </c>
    </row>
    <row r="57" spans="1:42">
      <c r="A57">
        <v>404</v>
      </c>
      <c r="B57" t="s">
        <v>448</v>
      </c>
      <c r="C57" t="s">
        <v>449</v>
      </c>
      <c r="D57" t="s">
        <v>343</v>
      </c>
      <c r="E57" t="s">
        <v>334</v>
      </c>
      <c r="F57" t="s">
        <v>335</v>
      </c>
      <c r="G57" t="s">
        <v>336</v>
      </c>
      <c r="H57" t="s">
        <v>336</v>
      </c>
      <c r="J57">
        <v>-1</v>
      </c>
      <c r="K57" t="s">
        <v>166</v>
      </c>
      <c r="L57" t="s">
        <v>336</v>
      </c>
      <c r="M57" t="s">
        <v>337</v>
      </c>
      <c r="N57">
        <v>0</v>
      </c>
      <c r="O57">
        <v>12</v>
      </c>
      <c r="P57">
        <v>0</v>
      </c>
      <c r="Q57">
        <v>12</v>
      </c>
      <c r="T57" t="s">
        <v>338</v>
      </c>
      <c r="U57">
        <v>51000</v>
      </c>
      <c r="W57">
        <v>0</v>
      </c>
      <c r="X57">
        <v>0</v>
      </c>
      <c r="Y57">
        <v>0</v>
      </c>
      <c r="Z57">
        <v>4250</v>
      </c>
      <c r="AA57">
        <v>20</v>
      </c>
      <c r="AB57" t="s">
        <v>336</v>
      </c>
      <c r="AC57">
        <v>0</v>
      </c>
      <c r="AD57" t="s">
        <v>336</v>
      </c>
      <c r="AE57" t="s">
        <v>336</v>
      </c>
      <c r="AG57">
        <v>7498</v>
      </c>
    </row>
    <row r="58" spans="1:42">
      <c r="A58">
        <v>405</v>
      </c>
      <c r="B58" t="s">
        <v>450</v>
      </c>
      <c r="C58" t="s">
        <v>451</v>
      </c>
      <c r="D58" t="s">
        <v>343</v>
      </c>
      <c r="E58" t="s">
        <v>334</v>
      </c>
      <c r="F58" t="s">
        <v>335</v>
      </c>
      <c r="G58" t="s">
        <v>336</v>
      </c>
      <c r="H58" t="s">
        <v>336</v>
      </c>
      <c r="J58">
        <v>-1</v>
      </c>
      <c r="K58" t="s">
        <v>166</v>
      </c>
      <c r="L58" t="s">
        <v>336</v>
      </c>
      <c r="M58" t="s">
        <v>337</v>
      </c>
      <c r="N58">
        <v>0</v>
      </c>
      <c r="O58">
        <v>12.5</v>
      </c>
      <c r="P58">
        <v>0</v>
      </c>
      <c r="Q58">
        <v>12.5</v>
      </c>
      <c r="T58" t="s">
        <v>338</v>
      </c>
      <c r="U58">
        <v>51000</v>
      </c>
      <c r="W58">
        <v>0</v>
      </c>
      <c r="X58">
        <v>0</v>
      </c>
      <c r="Y58">
        <v>0</v>
      </c>
      <c r="Z58">
        <v>4080</v>
      </c>
      <c r="AA58">
        <v>20</v>
      </c>
      <c r="AB58" t="s">
        <v>336</v>
      </c>
      <c r="AC58">
        <v>0</v>
      </c>
      <c r="AD58" t="s">
        <v>336</v>
      </c>
      <c r="AE58" t="s">
        <v>336</v>
      </c>
      <c r="AG58">
        <v>7497</v>
      </c>
    </row>
    <row r="59" spans="1:42">
      <c r="A59">
        <v>406</v>
      </c>
      <c r="B59" t="s">
        <v>452</v>
      </c>
      <c r="C59" t="s">
        <v>453</v>
      </c>
      <c r="D59" t="s">
        <v>343</v>
      </c>
      <c r="E59" t="s">
        <v>334</v>
      </c>
      <c r="F59" t="s">
        <v>335</v>
      </c>
      <c r="G59" t="s">
        <v>336</v>
      </c>
      <c r="H59" t="s">
        <v>336</v>
      </c>
      <c r="J59">
        <v>-1</v>
      </c>
      <c r="K59" t="s">
        <v>166</v>
      </c>
      <c r="L59" t="s">
        <v>336</v>
      </c>
      <c r="M59" t="s">
        <v>337</v>
      </c>
      <c r="N59">
        <v>0</v>
      </c>
      <c r="O59">
        <v>12.5</v>
      </c>
      <c r="P59">
        <v>0</v>
      </c>
      <c r="Q59">
        <v>12.5</v>
      </c>
      <c r="T59" t="s">
        <v>338</v>
      </c>
      <c r="U59">
        <v>51000</v>
      </c>
      <c r="W59">
        <v>0</v>
      </c>
      <c r="X59">
        <v>0</v>
      </c>
      <c r="Y59">
        <v>0</v>
      </c>
      <c r="Z59">
        <v>4080</v>
      </c>
      <c r="AA59">
        <v>20</v>
      </c>
      <c r="AB59" t="s">
        <v>336</v>
      </c>
      <c r="AC59">
        <v>0</v>
      </c>
      <c r="AD59" t="s">
        <v>336</v>
      </c>
      <c r="AE59" t="s">
        <v>336</v>
      </c>
      <c r="AG59">
        <v>7496</v>
      </c>
    </row>
    <row r="60" spans="1:42">
      <c r="A60">
        <v>407</v>
      </c>
      <c r="B60" t="s">
        <v>454</v>
      </c>
      <c r="C60" t="s">
        <v>455</v>
      </c>
      <c r="D60" t="s">
        <v>343</v>
      </c>
      <c r="E60" t="s">
        <v>334</v>
      </c>
      <c r="F60" t="s">
        <v>335</v>
      </c>
      <c r="G60" t="s">
        <v>336</v>
      </c>
      <c r="H60" t="s">
        <v>336</v>
      </c>
      <c r="J60">
        <v>-1</v>
      </c>
      <c r="K60" t="s">
        <v>166</v>
      </c>
      <c r="L60" t="s">
        <v>336</v>
      </c>
      <c r="M60" t="s">
        <v>337</v>
      </c>
      <c r="N60">
        <v>0</v>
      </c>
      <c r="O60">
        <v>12</v>
      </c>
      <c r="P60">
        <v>0</v>
      </c>
      <c r="Q60">
        <v>12</v>
      </c>
      <c r="T60" t="s">
        <v>338</v>
      </c>
      <c r="U60">
        <v>51000</v>
      </c>
      <c r="W60">
        <v>0</v>
      </c>
      <c r="X60">
        <v>0</v>
      </c>
      <c r="Y60">
        <v>0</v>
      </c>
      <c r="Z60">
        <v>4250</v>
      </c>
      <c r="AA60">
        <v>20</v>
      </c>
      <c r="AB60" t="s">
        <v>336</v>
      </c>
      <c r="AC60">
        <v>0</v>
      </c>
      <c r="AD60" t="s">
        <v>336</v>
      </c>
      <c r="AE60" t="s">
        <v>336</v>
      </c>
      <c r="AG60">
        <v>7495</v>
      </c>
    </row>
    <row r="61" spans="1:42">
      <c r="A61">
        <v>408</v>
      </c>
      <c r="B61" t="s">
        <v>456</v>
      </c>
      <c r="C61" t="s">
        <v>457</v>
      </c>
      <c r="D61" t="s">
        <v>343</v>
      </c>
      <c r="E61" t="s">
        <v>334</v>
      </c>
      <c r="F61" t="s">
        <v>335</v>
      </c>
      <c r="G61" t="s">
        <v>336</v>
      </c>
      <c r="H61" t="s">
        <v>336</v>
      </c>
      <c r="J61">
        <v>-1</v>
      </c>
      <c r="K61" t="s">
        <v>166</v>
      </c>
      <c r="L61" t="s">
        <v>336</v>
      </c>
      <c r="M61" t="s">
        <v>337</v>
      </c>
      <c r="N61">
        <v>0</v>
      </c>
      <c r="O61">
        <v>12</v>
      </c>
      <c r="P61">
        <v>0</v>
      </c>
      <c r="Q61">
        <v>12</v>
      </c>
      <c r="T61" t="s">
        <v>338</v>
      </c>
      <c r="U61">
        <v>51000</v>
      </c>
      <c r="W61">
        <v>0</v>
      </c>
      <c r="X61">
        <v>0</v>
      </c>
      <c r="Y61">
        <v>0</v>
      </c>
      <c r="Z61">
        <v>4250</v>
      </c>
      <c r="AA61">
        <v>20</v>
      </c>
      <c r="AB61" t="s">
        <v>336</v>
      </c>
      <c r="AC61">
        <v>0</v>
      </c>
      <c r="AD61" t="s">
        <v>336</v>
      </c>
      <c r="AE61" t="s">
        <v>336</v>
      </c>
      <c r="AG61">
        <v>7494</v>
      </c>
    </row>
    <row r="62" spans="1:42">
      <c r="A62">
        <v>409</v>
      </c>
      <c r="B62" t="s">
        <v>458</v>
      </c>
      <c r="C62" t="s">
        <v>459</v>
      </c>
      <c r="D62" t="s">
        <v>343</v>
      </c>
      <c r="E62" t="s">
        <v>334</v>
      </c>
      <c r="F62" t="s">
        <v>335</v>
      </c>
      <c r="G62" t="s">
        <v>336</v>
      </c>
      <c r="H62" t="s">
        <v>336</v>
      </c>
      <c r="J62">
        <v>-1</v>
      </c>
      <c r="K62" t="s">
        <v>166</v>
      </c>
      <c r="L62" t="s">
        <v>336</v>
      </c>
      <c r="M62" t="s">
        <v>337</v>
      </c>
      <c r="N62">
        <v>0</v>
      </c>
      <c r="O62">
        <v>12</v>
      </c>
      <c r="P62">
        <v>0</v>
      </c>
      <c r="Q62">
        <v>12</v>
      </c>
      <c r="T62" t="s">
        <v>338</v>
      </c>
      <c r="U62">
        <v>51000</v>
      </c>
      <c r="W62">
        <v>0</v>
      </c>
      <c r="X62">
        <v>0</v>
      </c>
      <c r="Y62">
        <v>0</v>
      </c>
      <c r="Z62">
        <v>4250</v>
      </c>
      <c r="AA62">
        <v>20</v>
      </c>
      <c r="AB62" t="s">
        <v>336</v>
      </c>
      <c r="AC62">
        <v>0</v>
      </c>
      <c r="AD62" t="s">
        <v>336</v>
      </c>
      <c r="AE62" t="s">
        <v>336</v>
      </c>
      <c r="AG62">
        <v>7493</v>
      </c>
    </row>
    <row r="63" spans="1:42">
      <c r="A63">
        <v>410</v>
      </c>
      <c r="B63" t="s">
        <v>460</v>
      </c>
      <c r="C63" t="s">
        <v>461</v>
      </c>
      <c r="D63" t="s">
        <v>343</v>
      </c>
      <c r="E63" t="s">
        <v>334</v>
      </c>
      <c r="F63" t="s">
        <v>335</v>
      </c>
      <c r="G63" t="s">
        <v>336</v>
      </c>
      <c r="H63" t="s">
        <v>336</v>
      </c>
      <c r="J63">
        <v>-1</v>
      </c>
      <c r="K63" t="s">
        <v>166</v>
      </c>
      <c r="L63" t="s">
        <v>336</v>
      </c>
      <c r="M63" t="s">
        <v>337</v>
      </c>
      <c r="N63">
        <v>0</v>
      </c>
      <c r="O63">
        <v>13.5</v>
      </c>
      <c r="P63">
        <v>0</v>
      </c>
      <c r="Q63">
        <v>13.5</v>
      </c>
      <c r="T63" t="s">
        <v>338</v>
      </c>
      <c r="U63">
        <v>51000</v>
      </c>
      <c r="W63">
        <v>0</v>
      </c>
      <c r="X63">
        <v>0</v>
      </c>
      <c r="Y63">
        <v>0</v>
      </c>
      <c r="Z63">
        <v>3777.7777777777778</v>
      </c>
      <c r="AA63">
        <v>20</v>
      </c>
      <c r="AB63" t="s">
        <v>336</v>
      </c>
      <c r="AC63">
        <v>0</v>
      </c>
      <c r="AD63" t="s">
        <v>336</v>
      </c>
      <c r="AE63" t="s">
        <v>336</v>
      </c>
      <c r="AG63">
        <v>7492</v>
      </c>
    </row>
    <row r="64" spans="1:42">
      <c r="A64">
        <v>411</v>
      </c>
      <c r="B64" t="s">
        <v>462</v>
      </c>
      <c r="C64">
        <v>101</v>
      </c>
      <c r="D64" t="s">
        <v>463</v>
      </c>
      <c r="E64" t="s">
        <v>334</v>
      </c>
      <c r="F64" t="s">
        <v>335</v>
      </c>
      <c r="G64" t="s">
        <v>336</v>
      </c>
      <c r="H64" t="s">
        <v>336</v>
      </c>
      <c r="I64" t="s">
        <v>239</v>
      </c>
      <c r="J64">
        <v>1</v>
      </c>
      <c r="K64" t="s">
        <v>166</v>
      </c>
      <c r="L64" t="s">
        <v>336</v>
      </c>
      <c r="M64" t="s">
        <v>337</v>
      </c>
      <c r="N64">
        <v>0</v>
      </c>
      <c r="O64">
        <v>39.93</v>
      </c>
      <c r="P64">
        <v>8.9499999999999993</v>
      </c>
      <c r="Q64">
        <v>48.88</v>
      </c>
      <c r="T64" t="s">
        <v>338</v>
      </c>
      <c r="U64">
        <v>335400</v>
      </c>
      <c r="W64">
        <v>0</v>
      </c>
      <c r="X64">
        <v>0</v>
      </c>
      <c r="Y64">
        <v>0</v>
      </c>
      <c r="Z64">
        <v>6861.7021276595742</v>
      </c>
      <c r="AA64">
        <v>20</v>
      </c>
      <c r="AB64" t="s">
        <v>336</v>
      </c>
      <c r="AC64">
        <v>0</v>
      </c>
      <c r="AD64" t="s">
        <v>336</v>
      </c>
      <c r="AE64" t="s">
        <v>336</v>
      </c>
      <c r="AG64">
        <v>7491</v>
      </c>
      <c r="AM64" t="s">
        <v>23</v>
      </c>
      <c r="AP64" t="s">
        <v>52</v>
      </c>
    </row>
    <row r="65" spans="1:42">
      <c r="A65">
        <v>412</v>
      </c>
      <c r="B65" t="s">
        <v>464</v>
      </c>
      <c r="C65">
        <v>102</v>
      </c>
      <c r="D65" t="s">
        <v>463</v>
      </c>
      <c r="E65" t="s">
        <v>334</v>
      </c>
      <c r="F65" t="s">
        <v>335</v>
      </c>
      <c r="G65" t="s">
        <v>336</v>
      </c>
      <c r="H65" t="s">
        <v>336</v>
      </c>
      <c r="I65" t="s">
        <v>37</v>
      </c>
      <c r="J65">
        <v>1</v>
      </c>
      <c r="K65" t="s">
        <v>166</v>
      </c>
      <c r="L65" t="s">
        <v>336</v>
      </c>
      <c r="M65" t="s">
        <v>337</v>
      </c>
      <c r="N65">
        <v>0</v>
      </c>
      <c r="O65">
        <v>43.6</v>
      </c>
      <c r="P65">
        <v>5.83</v>
      </c>
      <c r="Q65">
        <v>49.43</v>
      </c>
      <c r="T65" t="s">
        <v>338</v>
      </c>
      <c r="U65">
        <v>354000</v>
      </c>
      <c r="W65">
        <v>0</v>
      </c>
      <c r="X65">
        <v>0</v>
      </c>
      <c r="Y65">
        <v>0</v>
      </c>
      <c r="Z65">
        <v>7161.6427270888125</v>
      </c>
      <c r="AA65">
        <v>20</v>
      </c>
      <c r="AB65" t="s">
        <v>336</v>
      </c>
      <c r="AC65">
        <v>0</v>
      </c>
      <c r="AD65" t="s">
        <v>336</v>
      </c>
      <c r="AE65" t="s">
        <v>336</v>
      </c>
      <c r="AG65">
        <v>7490</v>
      </c>
      <c r="AM65" t="s">
        <v>23</v>
      </c>
      <c r="AP65" t="s">
        <v>52</v>
      </c>
    </row>
    <row r="66" spans="1:42">
      <c r="A66">
        <v>413</v>
      </c>
      <c r="B66" t="s">
        <v>465</v>
      </c>
      <c r="C66">
        <v>103</v>
      </c>
      <c r="D66" t="s">
        <v>463</v>
      </c>
      <c r="E66" t="s">
        <v>334</v>
      </c>
      <c r="F66" t="s">
        <v>335</v>
      </c>
      <c r="G66" t="s">
        <v>336</v>
      </c>
      <c r="H66" t="s">
        <v>336</v>
      </c>
      <c r="I66" t="s">
        <v>38</v>
      </c>
      <c r="J66">
        <v>1</v>
      </c>
      <c r="K66" t="s">
        <v>166</v>
      </c>
      <c r="L66" t="s">
        <v>336</v>
      </c>
      <c r="M66" t="s">
        <v>337</v>
      </c>
      <c r="N66">
        <v>0</v>
      </c>
      <c r="O66">
        <v>60.88</v>
      </c>
      <c r="P66">
        <v>15.71</v>
      </c>
      <c r="Q66">
        <v>76.59</v>
      </c>
      <c r="T66" t="s">
        <v>338</v>
      </c>
      <c r="U66">
        <v>468900</v>
      </c>
      <c r="W66">
        <v>0</v>
      </c>
      <c r="X66">
        <v>0</v>
      </c>
      <c r="Y66">
        <v>0</v>
      </c>
      <c r="Z66">
        <v>6122.2091656874263</v>
      </c>
      <c r="AA66">
        <v>20</v>
      </c>
      <c r="AB66" t="s">
        <v>336</v>
      </c>
      <c r="AC66">
        <v>0</v>
      </c>
      <c r="AD66" t="s">
        <v>336</v>
      </c>
      <c r="AE66" t="s">
        <v>336</v>
      </c>
      <c r="AG66">
        <v>7489</v>
      </c>
      <c r="AM66" t="s">
        <v>24</v>
      </c>
      <c r="AP66" t="s">
        <v>52</v>
      </c>
    </row>
    <row r="67" spans="1:42">
      <c r="A67">
        <v>414</v>
      </c>
      <c r="B67" t="s">
        <v>466</v>
      </c>
      <c r="C67">
        <v>104</v>
      </c>
      <c r="D67" t="s">
        <v>463</v>
      </c>
      <c r="E67" t="s">
        <v>334</v>
      </c>
      <c r="F67" t="s">
        <v>335</v>
      </c>
      <c r="G67" t="s">
        <v>336</v>
      </c>
      <c r="H67" t="s">
        <v>336</v>
      </c>
      <c r="I67" t="s">
        <v>39</v>
      </c>
      <c r="J67">
        <v>1</v>
      </c>
      <c r="K67" t="s">
        <v>166</v>
      </c>
      <c r="L67" t="s">
        <v>336</v>
      </c>
      <c r="M67" t="s">
        <v>337</v>
      </c>
      <c r="N67">
        <v>0</v>
      </c>
      <c r="O67">
        <v>53.06</v>
      </c>
      <c r="P67">
        <v>7.31</v>
      </c>
      <c r="Q67">
        <v>60.37</v>
      </c>
      <c r="T67" t="s">
        <v>338</v>
      </c>
      <c r="U67">
        <v>400000</v>
      </c>
      <c r="W67">
        <v>0</v>
      </c>
      <c r="X67">
        <v>0</v>
      </c>
      <c r="Y67">
        <v>0</v>
      </c>
      <c r="Z67">
        <v>6625.8075202915352</v>
      </c>
      <c r="AA67">
        <v>20</v>
      </c>
      <c r="AB67" t="s">
        <v>336</v>
      </c>
      <c r="AC67">
        <v>0</v>
      </c>
      <c r="AD67" t="s">
        <v>336</v>
      </c>
      <c r="AE67" t="s">
        <v>336</v>
      </c>
      <c r="AG67">
        <v>7488</v>
      </c>
      <c r="AM67" t="s">
        <v>24</v>
      </c>
      <c r="AP67" t="s">
        <v>52</v>
      </c>
    </row>
    <row r="68" spans="1:42">
      <c r="A68">
        <v>415</v>
      </c>
      <c r="B68" t="s">
        <v>467</v>
      </c>
      <c r="C68">
        <v>105</v>
      </c>
      <c r="D68" t="s">
        <v>463</v>
      </c>
      <c r="E68" t="s">
        <v>334</v>
      </c>
      <c r="F68" t="s">
        <v>335</v>
      </c>
      <c r="G68" t="s">
        <v>336</v>
      </c>
      <c r="H68" t="s">
        <v>336</v>
      </c>
      <c r="I68" t="s">
        <v>40</v>
      </c>
      <c r="J68">
        <v>1</v>
      </c>
      <c r="K68" t="s">
        <v>166</v>
      </c>
      <c r="L68" t="s">
        <v>336</v>
      </c>
      <c r="M68" t="s">
        <v>337</v>
      </c>
      <c r="N68">
        <v>0</v>
      </c>
      <c r="O68">
        <v>55.24</v>
      </c>
      <c r="P68">
        <v>17.440000000000001</v>
      </c>
      <c r="Q68">
        <v>72.680000000000007</v>
      </c>
      <c r="T68" t="s">
        <v>338</v>
      </c>
      <c r="U68">
        <v>436100</v>
      </c>
      <c r="W68">
        <v>0</v>
      </c>
      <c r="X68">
        <v>0</v>
      </c>
      <c r="Y68">
        <v>0</v>
      </c>
      <c r="Z68">
        <v>6000.2751788662626</v>
      </c>
      <c r="AA68">
        <v>20</v>
      </c>
      <c r="AB68" t="s">
        <v>336</v>
      </c>
      <c r="AC68">
        <v>0</v>
      </c>
      <c r="AD68" t="s">
        <v>336</v>
      </c>
      <c r="AE68" t="s">
        <v>336</v>
      </c>
      <c r="AG68">
        <v>7487</v>
      </c>
      <c r="AM68" t="s">
        <v>24</v>
      </c>
      <c r="AP68" t="s">
        <v>52</v>
      </c>
    </row>
    <row r="69" spans="1:42">
      <c r="A69">
        <v>416</v>
      </c>
      <c r="B69" t="s">
        <v>468</v>
      </c>
      <c r="C69">
        <v>201</v>
      </c>
      <c r="D69" t="s">
        <v>463</v>
      </c>
      <c r="E69" t="s">
        <v>334</v>
      </c>
      <c r="F69" t="s">
        <v>335</v>
      </c>
      <c r="G69" t="s">
        <v>336</v>
      </c>
      <c r="H69" t="s">
        <v>336</v>
      </c>
      <c r="I69" t="s">
        <v>469</v>
      </c>
      <c r="J69">
        <v>2</v>
      </c>
      <c r="K69" t="s">
        <v>166</v>
      </c>
      <c r="L69" t="s">
        <v>336</v>
      </c>
      <c r="M69" t="s">
        <v>337</v>
      </c>
      <c r="N69">
        <v>0</v>
      </c>
      <c r="O69">
        <v>39.93</v>
      </c>
      <c r="P69">
        <v>0</v>
      </c>
      <c r="Q69">
        <v>39.93</v>
      </c>
      <c r="T69" t="s">
        <v>338</v>
      </c>
      <c r="U69">
        <v>308700</v>
      </c>
      <c r="W69">
        <v>0</v>
      </c>
      <c r="X69">
        <v>0</v>
      </c>
      <c r="Y69">
        <v>0</v>
      </c>
      <c r="Z69">
        <v>7731.0293012772354</v>
      </c>
      <c r="AA69">
        <v>20</v>
      </c>
      <c r="AB69" t="s">
        <v>336</v>
      </c>
      <c r="AC69">
        <v>0</v>
      </c>
      <c r="AD69" t="s">
        <v>336</v>
      </c>
      <c r="AE69" t="s">
        <v>336</v>
      </c>
      <c r="AG69">
        <v>7486</v>
      </c>
      <c r="AM69" t="s">
        <v>23</v>
      </c>
      <c r="AP69" t="s">
        <v>52</v>
      </c>
    </row>
    <row r="70" spans="1:42">
      <c r="A70">
        <v>417</v>
      </c>
      <c r="B70" t="s">
        <v>470</v>
      </c>
      <c r="C70">
        <v>202</v>
      </c>
      <c r="D70" t="s">
        <v>463</v>
      </c>
      <c r="E70" t="s">
        <v>334</v>
      </c>
      <c r="F70" t="s">
        <v>335</v>
      </c>
      <c r="G70" t="s">
        <v>336</v>
      </c>
      <c r="H70" t="s">
        <v>336</v>
      </c>
      <c r="I70" t="s">
        <v>41</v>
      </c>
      <c r="J70">
        <v>2</v>
      </c>
      <c r="K70" t="s">
        <v>166</v>
      </c>
      <c r="L70" t="s">
        <v>336</v>
      </c>
      <c r="M70" t="s">
        <v>337</v>
      </c>
      <c r="N70">
        <v>0</v>
      </c>
      <c r="O70">
        <v>54.15</v>
      </c>
      <c r="P70">
        <v>2.4700000000000002</v>
      </c>
      <c r="Q70">
        <v>56.62</v>
      </c>
      <c r="T70" t="s">
        <v>338</v>
      </c>
      <c r="U70">
        <v>395200</v>
      </c>
      <c r="W70">
        <v>0</v>
      </c>
      <c r="X70">
        <v>0</v>
      </c>
      <c r="Y70">
        <v>0</v>
      </c>
      <c r="Z70">
        <v>6979.8657718120803</v>
      </c>
      <c r="AA70">
        <v>20</v>
      </c>
      <c r="AB70" t="s">
        <v>336</v>
      </c>
      <c r="AC70">
        <v>0</v>
      </c>
      <c r="AD70" t="s">
        <v>336</v>
      </c>
      <c r="AE70" t="s">
        <v>336</v>
      </c>
      <c r="AG70">
        <v>7485</v>
      </c>
      <c r="AM70" t="s">
        <v>24</v>
      </c>
      <c r="AP70" t="s">
        <v>52</v>
      </c>
    </row>
    <row r="71" spans="1:42">
      <c r="A71">
        <v>418</v>
      </c>
      <c r="B71" t="s">
        <v>471</v>
      </c>
      <c r="C71">
        <v>203</v>
      </c>
      <c r="D71" t="s">
        <v>463</v>
      </c>
      <c r="E71" t="s">
        <v>334</v>
      </c>
      <c r="F71" t="s">
        <v>335</v>
      </c>
      <c r="G71" t="s">
        <v>336</v>
      </c>
      <c r="H71" t="s">
        <v>336</v>
      </c>
      <c r="I71" t="s">
        <v>42</v>
      </c>
      <c r="J71">
        <v>2</v>
      </c>
      <c r="K71" t="s">
        <v>166</v>
      </c>
      <c r="L71" t="s">
        <v>336</v>
      </c>
      <c r="M71" t="s">
        <v>337</v>
      </c>
      <c r="N71">
        <v>0</v>
      </c>
      <c r="O71">
        <v>52.57</v>
      </c>
      <c r="P71">
        <v>6.19</v>
      </c>
      <c r="Q71">
        <v>58.76</v>
      </c>
      <c r="T71" t="s">
        <v>338</v>
      </c>
      <c r="U71">
        <v>393000</v>
      </c>
      <c r="W71">
        <v>0</v>
      </c>
      <c r="X71">
        <v>0</v>
      </c>
      <c r="Y71">
        <v>0</v>
      </c>
      <c r="Z71">
        <v>6688.2232811436352</v>
      </c>
      <c r="AA71">
        <v>20</v>
      </c>
      <c r="AB71" t="s">
        <v>336</v>
      </c>
      <c r="AC71">
        <v>0</v>
      </c>
      <c r="AD71" t="s">
        <v>336</v>
      </c>
      <c r="AE71" t="s">
        <v>336</v>
      </c>
      <c r="AG71">
        <v>7484</v>
      </c>
      <c r="AM71" t="s">
        <v>24</v>
      </c>
      <c r="AP71" t="s">
        <v>52</v>
      </c>
    </row>
    <row r="72" spans="1:42">
      <c r="A72">
        <v>419</v>
      </c>
      <c r="B72" t="s">
        <v>472</v>
      </c>
      <c r="C72">
        <v>204</v>
      </c>
      <c r="D72" t="s">
        <v>463</v>
      </c>
      <c r="E72" t="s">
        <v>334</v>
      </c>
      <c r="F72" t="s">
        <v>335</v>
      </c>
      <c r="G72" t="s">
        <v>336</v>
      </c>
      <c r="H72" t="s">
        <v>336</v>
      </c>
      <c r="I72" t="s">
        <v>473</v>
      </c>
      <c r="J72">
        <v>2</v>
      </c>
      <c r="K72" t="s">
        <v>166</v>
      </c>
      <c r="L72" t="s">
        <v>336</v>
      </c>
      <c r="M72" t="s">
        <v>337</v>
      </c>
      <c r="N72">
        <v>0</v>
      </c>
      <c r="O72">
        <v>60.03</v>
      </c>
      <c r="P72">
        <v>0</v>
      </c>
      <c r="Q72">
        <v>60.03</v>
      </c>
      <c r="T72" t="s">
        <v>338</v>
      </c>
      <c r="U72">
        <v>420100</v>
      </c>
      <c r="W72">
        <v>0</v>
      </c>
      <c r="X72">
        <v>0</v>
      </c>
      <c r="Y72">
        <v>0</v>
      </c>
      <c r="Z72">
        <v>6998.1675828752286</v>
      </c>
      <c r="AA72">
        <v>20</v>
      </c>
      <c r="AB72" t="s">
        <v>336</v>
      </c>
      <c r="AC72">
        <v>0</v>
      </c>
      <c r="AD72" t="s">
        <v>336</v>
      </c>
      <c r="AE72" t="s">
        <v>336</v>
      </c>
      <c r="AG72">
        <v>7483</v>
      </c>
      <c r="AM72" t="s">
        <v>24</v>
      </c>
      <c r="AP72" t="s">
        <v>52</v>
      </c>
    </row>
    <row r="73" spans="1:42">
      <c r="A73">
        <v>420</v>
      </c>
      <c r="B73" t="s">
        <v>474</v>
      </c>
      <c r="C73">
        <v>205</v>
      </c>
      <c r="D73" t="s">
        <v>463</v>
      </c>
      <c r="E73" t="s">
        <v>334</v>
      </c>
      <c r="F73" t="s">
        <v>335</v>
      </c>
      <c r="G73" t="s">
        <v>336</v>
      </c>
      <c r="H73" t="s">
        <v>336</v>
      </c>
      <c r="I73" t="s">
        <v>475</v>
      </c>
      <c r="J73">
        <v>2</v>
      </c>
      <c r="K73" t="s">
        <v>166</v>
      </c>
      <c r="L73" t="s">
        <v>336</v>
      </c>
      <c r="M73" t="s">
        <v>337</v>
      </c>
      <c r="N73">
        <v>0</v>
      </c>
      <c r="O73">
        <v>69.319999999999993</v>
      </c>
      <c r="P73">
        <v>0</v>
      </c>
      <c r="Q73">
        <v>69.319999999999993</v>
      </c>
      <c r="T73" t="s">
        <v>338</v>
      </c>
      <c r="U73">
        <v>501300</v>
      </c>
      <c r="W73">
        <v>0</v>
      </c>
      <c r="X73">
        <v>0</v>
      </c>
      <c r="Y73">
        <v>0</v>
      </c>
      <c r="Z73">
        <v>7231.6791690709751</v>
      </c>
      <c r="AA73">
        <v>20</v>
      </c>
      <c r="AB73" t="s">
        <v>336</v>
      </c>
      <c r="AC73">
        <v>0</v>
      </c>
      <c r="AD73" t="s">
        <v>336</v>
      </c>
      <c r="AE73" t="s">
        <v>336</v>
      </c>
      <c r="AG73">
        <v>7482</v>
      </c>
      <c r="AM73" t="s">
        <v>25</v>
      </c>
      <c r="AP73" t="s">
        <v>53</v>
      </c>
    </row>
    <row r="74" spans="1:42">
      <c r="A74">
        <v>421</v>
      </c>
      <c r="B74" t="s">
        <v>476</v>
      </c>
      <c r="C74">
        <v>206</v>
      </c>
      <c r="D74" t="s">
        <v>463</v>
      </c>
      <c r="E74" t="s">
        <v>334</v>
      </c>
      <c r="F74" t="s">
        <v>335</v>
      </c>
      <c r="G74" t="s">
        <v>336</v>
      </c>
      <c r="H74" t="s">
        <v>336</v>
      </c>
      <c r="I74" t="s">
        <v>477</v>
      </c>
      <c r="J74">
        <v>2</v>
      </c>
      <c r="K74" t="s">
        <v>166</v>
      </c>
      <c r="L74" t="s">
        <v>336</v>
      </c>
      <c r="M74" t="s">
        <v>337</v>
      </c>
      <c r="N74">
        <v>0</v>
      </c>
      <c r="O74">
        <v>54.03</v>
      </c>
      <c r="P74">
        <v>0</v>
      </c>
      <c r="Q74">
        <v>54.03</v>
      </c>
      <c r="T74" t="s">
        <v>338</v>
      </c>
      <c r="U74">
        <v>396000</v>
      </c>
      <c r="W74">
        <v>0</v>
      </c>
      <c r="X74">
        <v>0</v>
      </c>
      <c r="Y74">
        <v>0</v>
      </c>
      <c r="Z74">
        <v>7329.2615213770132</v>
      </c>
      <c r="AA74">
        <v>20</v>
      </c>
      <c r="AB74" t="s">
        <v>336</v>
      </c>
      <c r="AC74">
        <v>0</v>
      </c>
      <c r="AD74" t="s">
        <v>336</v>
      </c>
      <c r="AE74" t="s">
        <v>336</v>
      </c>
      <c r="AG74">
        <v>7481</v>
      </c>
      <c r="AM74" t="s">
        <v>24</v>
      </c>
      <c r="AP74" t="s">
        <v>53</v>
      </c>
    </row>
    <row r="75" spans="1:42">
      <c r="A75">
        <v>422</v>
      </c>
      <c r="B75" t="s">
        <v>478</v>
      </c>
      <c r="C75">
        <v>207</v>
      </c>
      <c r="D75" t="s">
        <v>463</v>
      </c>
      <c r="E75" t="s">
        <v>334</v>
      </c>
      <c r="F75" t="s">
        <v>335</v>
      </c>
      <c r="G75" t="s">
        <v>336</v>
      </c>
      <c r="H75" t="s">
        <v>336</v>
      </c>
      <c r="I75" t="s">
        <v>479</v>
      </c>
      <c r="J75">
        <v>2</v>
      </c>
      <c r="K75" t="s">
        <v>166</v>
      </c>
      <c r="L75" t="s">
        <v>336</v>
      </c>
      <c r="M75" t="s">
        <v>337</v>
      </c>
      <c r="N75">
        <v>0</v>
      </c>
      <c r="O75">
        <v>37.049999999999997</v>
      </c>
      <c r="P75">
        <v>0</v>
      </c>
      <c r="Q75">
        <v>37.049999999999997</v>
      </c>
      <c r="T75" t="s">
        <v>338</v>
      </c>
      <c r="U75">
        <v>294300</v>
      </c>
      <c r="W75">
        <v>0</v>
      </c>
      <c r="X75">
        <v>0</v>
      </c>
      <c r="Y75">
        <v>0</v>
      </c>
      <c r="Z75">
        <v>7943.3198380566801</v>
      </c>
      <c r="AA75">
        <v>20</v>
      </c>
      <c r="AB75" t="s">
        <v>336</v>
      </c>
      <c r="AC75">
        <v>0</v>
      </c>
      <c r="AD75" t="s">
        <v>336</v>
      </c>
      <c r="AE75" t="s">
        <v>336</v>
      </c>
      <c r="AG75">
        <v>7480</v>
      </c>
      <c r="AM75" t="s">
        <v>23</v>
      </c>
      <c r="AP75" t="s">
        <v>53</v>
      </c>
    </row>
    <row r="76" spans="1:42">
      <c r="A76">
        <v>423</v>
      </c>
      <c r="B76" t="s">
        <v>480</v>
      </c>
      <c r="C76">
        <v>208</v>
      </c>
      <c r="D76" t="s">
        <v>463</v>
      </c>
      <c r="E76" t="s">
        <v>334</v>
      </c>
      <c r="F76" t="s">
        <v>335</v>
      </c>
      <c r="G76" t="s">
        <v>336</v>
      </c>
      <c r="H76" t="s">
        <v>336</v>
      </c>
      <c r="I76" t="s">
        <v>481</v>
      </c>
      <c r="J76">
        <v>2</v>
      </c>
      <c r="K76" t="s">
        <v>166</v>
      </c>
      <c r="L76" t="s">
        <v>336</v>
      </c>
      <c r="M76" t="s">
        <v>337</v>
      </c>
      <c r="N76">
        <v>0</v>
      </c>
      <c r="O76">
        <v>55.25</v>
      </c>
      <c r="P76">
        <v>0</v>
      </c>
      <c r="Q76">
        <v>55.25</v>
      </c>
      <c r="T76" t="s">
        <v>338</v>
      </c>
      <c r="U76">
        <v>396900</v>
      </c>
      <c r="W76">
        <v>0</v>
      </c>
      <c r="X76">
        <v>0</v>
      </c>
      <c r="Y76">
        <v>0</v>
      </c>
      <c r="Z76">
        <v>7183.7104072398188</v>
      </c>
      <c r="AA76">
        <v>20</v>
      </c>
      <c r="AB76" t="s">
        <v>336</v>
      </c>
      <c r="AC76">
        <v>0</v>
      </c>
      <c r="AD76" t="s">
        <v>336</v>
      </c>
      <c r="AE76" t="s">
        <v>336</v>
      </c>
      <c r="AG76">
        <v>7479</v>
      </c>
      <c r="AM76" t="s">
        <v>24</v>
      </c>
      <c r="AP76" t="s">
        <v>52</v>
      </c>
    </row>
    <row r="77" spans="1:42">
      <c r="A77">
        <v>424</v>
      </c>
      <c r="B77" t="s">
        <v>482</v>
      </c>
      <c r="C77">
        <v>209</v>
      </c>
      <c r="D77" t="s">
        <v>463</v>
      </c>
      <c r="E77" t="s">
        <v>334</v>
      </c>
      <c r="F77" t="s">
        <v>335</v>
      </c>
      <c r="G77" t="s">
        <v>336</v>
      </c>
      <c r="H77" t="s">
        <v>336</v>
      </c>
      <c r="I77" t="s">
        <v>483</v>
      </c>
      <c r="J77">
        <v>2</v>
      </c>
      <c r="K77" t="s">
        <v>166</v>
      </c>
      <c r="L77" t="s">
        <v>336</v>
      </c>
      <c r="M77" t="s">
        <v>337</v>
      </c>
      <c r="N77">
        <v>0</v>
      </c>
      <c r="O77">
        <v>53.05</v>
      </c>
      <c r="P77">
        <v>0</v>
      </c>
      <c r="Q77">
        <v>53.05</v>
      </c>
      <c r="T77" t="s">
        <v>338</v>
      </c>
      <c r="U77">
        <v>379300</v>
      </c>
      <c r="W77">
        <v>0</v>
      </c>
      <c r="X77">
        <v>0</v>
      </c>
      <c r="Y77">
        <v>0</v>
      </c>
      <c r="Z77">
        <v>7149.85862393968</v>
      </c>
      <c r="AA77">
        <v>20</v>
      </c>
      <c r="AB77" t="s">
        <v>336</v>
      </c>
      <c r="AC77">
        <v>0</v>
      </c>
      <c r="AD77" t="s">
        <v>336</v>
      </c>
      <c r="AE77" t="s">
        <v>336</v>
      </c>
      <c r="AG77">
        <v>7478</v>
      </c>
      <c r="AM77" t="s">
        <v>24</v>
      </c>
      <c r="AP77" t="s">
        <v>52</v>
      </c>
    </row>
    <row r="78" spans="1:42">
      <c r="A78">
        <v>425</v>
      </c>
      <c r="B78" t="s">
        <v>484</v>
      </c>
      <c r="C78">
        <v>301</v>
      </c>
      <c r="D78" t="s">
        <v>463</v>
      </c>
      <c r="E78" t="s">
        <v>334</v>
      </c>
      <c r="F78" t="s">
        <v>335</v>
      </c>
      <c r="G78" t="s">
        <v>336</v>
      </c>
      <c r="H78" t="s">
        <v>336</v>
      </c>
      <c r="I78" t="s">
        <v>469</v>
      </c>
      <c r="J78">
        <v>3</v>
      </c>
      <c r="K78" t="s">
        <v>166</v>
      </c>
      <c r="L78" t="s">
        <v>336</v>
      </c>
      <c r="M78" t="s">
        <v>337</v>
      </c>
      <c r="N78">
        <v>0</v>
      </c>
      <c r="O78">
        <v>39.93</v>
      </c>
      <c r="P78">
        <v>0</v>
      </c>
      <c r="Q78">
        <v>39.93</v>
      </c>
      <c r="T78" t="s">
        <v>338</v>
      </c>
      <c r="U78">
        <v>307600</v>
      </c>
      <c r="W78">
        <v>0</v>
      </c>
      <c r="X78">
        <v>0</v>
      </c>
      <c r="Y78">
        <v>0</v>
      </c>
      <c r="Z78">
        <v>7703.481091910844</v>
      </c>
      <c r="AA78">
        <v>20</v>
      </c>
      <c r="AB78" t="s">
        <v>336</v>
      </c>
      <c r="AC78">
        <v>0</v>
      </c>
      <c r="AD78" t="s">
        <v>336</v>
      </c>
      <c r="AE78" t="s">
        <v>336</v>
      </c>
      <c r="AG78">
        <v>7477</v>
      </c>
      <c r="AM78" t="s">
        <v>23</v>
      </c>
      <c r="AP78" t="s">
        <v>52</v>
      </c>
    </row>
    <row r="79" spans="1:42">
      <c r="A79">
        <v>426</v>
      </c>
      <c r="B79" t="s">
        <v>485</v>
      </c>
      <c r="C79">
        <v>302</v>
      </c>
      <c r="D79" t="s">
        <v>463</v>
      </c>
      <c r="E79" t="s">
        <v>334</v>
      </c>
      <c r="F79" t="s">
        <v>335</v>
      </c>
      <c r="G79" t="s">
        <v>336</v>
      </c>
      <c r="H79" t="s">
        <v>336</v>
      </c>
      <c r="I79" t="s">
        <v>486</v>
      </c>
      <c r="J79">
        <v>3</v>
      </c>
      <c r="K79" t="s">
        <v>166</v>
      </c>
      <c r="L79" t="s">
        <v>336</v>
      </c>
      <c r="M79" t="s">
        <v>337</v>
      </c>
      <c r="N79">
        <v>0</v>
      </c>
      <c r="O79">
        <v>54.15</v>
      </c>
      <c r="P79">
        <v>0</v>
      </c>
      <c r="Q79">
        <v>54.15</v>
      </c>
      <c r="T79" t="s">
        <v>338</v>
      </c>
      <c r="U79">
        <v>388400</v>
      </c>
      <c r="W79">
        <v>0</v>
      </c>
      <c r="X79">
        <v>0</v>
      </c>
      <c r="Y79">
        <v>0</v>
      </c>
      <c r="Z79">
        <v>7172.6685133887349</v>
      </c>
      <c r="AA79">
        <v>20</v>
      </c>
      <c r="AB79" t="s">
        <v>336</v>
      </c>
      <c r="AC79">
        <v>0</v>
      </c>
      <c r="AD79" t="s">
        <v>336</v>
      </c>
      <c r="AE79" t="s">
        <v>336</v>
      </c>
      <c r="AG79">
        <v>7476</v>
      </c>
      <c r="AM79" t="s">
        <v>24</v>
      </c>
      <c r="AP79" t="s">
        <v>52</v>
      </c>
    </row>
    <row r="80" spans="1:42">
      <c r="A80">
        <v>427</v>
      </c>
      <c r="B80" t="s">
        <v>487</v>
      </c>
      <c r="C80">
        <v>303</v>
      </c>
      <c r="D80" t="s">
        <v>463</v>
      </c>
      <c r="E80" t="s">
        <v>334</v>
      </c>
      <c r="F80" t="s">
        <v>335</v>
      </c>
      <c r="G80" t="s">
        <v>336</v>
      </c>
      <c r="H80" t="s">
        <v>336</v>
      </c>
      <c r="I80" t="s">
        <v>488</v>
      </c>
      <c r="J80">
        <v>3</v>
      </c>
      <c r="K80" t="s">
        <v>166</v>
      </c>
      <c r="L80" t="s">
        <v>336</v>
      </c>
      <c r="M80" t="s">
        <v>337</v>
      </c>
      <c r="N80">
        <v>0</v>
      </c>
      <c r="O80">
        <v>52.57</v>
      </c>
      <c r="P80">
        <v>0</v>
      </c>
      <c r="Q80">
        <v>52.57</v>
      </c>
      <c r="T80" t="s">
        <v>338</v>
      </c>
      <c r="U80">
        <v>385000</v>
      </c>
      <c r="W80">
        <v>0</v>
      </c>
      <c r="X80">
        <v>0</v>
      </c>
      <c r="Y80">
        <v>0</v>
      </c>
      <c r="Z80">
        <v>7323.5685752330228</v>
      </c>
      <c r="AA80">
        <v>20</v>
      </c>
      <c r="AB80" t="s">
        <v>336</v>
      </c>
      <c r="AC80">
        <v>0</v>
      </c>
      <c r="AD80" t="s">
        <v>336</v>
      </c>
      <c r="AE80" t="s">
        <v>336</v>
      </c>
      <c r="AG80">
        <v>7475</v>
      </c>
      <c r="AM80" t="s">
        <v>24</v>
      </c>
      <c r="AP80" t="s">
        <v>52</v>
      </c>
    </row>
    <row r="81" spans="1:42">
      <c r="A81">
        <v>428</v>
      </c>
      <c r="B81" t="s">
        <v>489</v>
      </c>
      <c r="C81">
        <v>304</v>
      </c>
      <c r="D81" t="s">
        <v>463</v>
      </c>
      <c r="E81" t="s">
        <v>334</v>
      </c>
      <c r="F81" t="s">
        <v>335</v>
      </c>
      <c r="G81" t="s">
        <v>336</v>
      </c>
      <c r="H81" t="s">
        <v>336</v>
      </c>
      <c r="I81" t="s">
        <v>473</v>
      </c>
      <c r="J81">
        <v>3</v>
      </c>
      <c r="K81" t="s">
        <v>166</v>
      </c>
      <c r="L81" t="s">
        <v>336</v>
      </c>
      <c r="M81" t="s">
        <v>337</v>
      </c>
      <c r="N81">
        <v>0</v>
      </c>
      <c r="O81">
        <v>60.03</v>
      </c>
      <c r="P81">
        <v>0</v>
      </c>
      <c r="Q81">
        <v>60.03</v>
      </c>
      <c r="T81" t="s">
        <v>338</v>
      </c>
      <c r="U81">
        <v>418500</v>
      </c>
      <c r="W81">
        <v>0</v>
      </c>
      <c r="X81">
        <v>0</v>
      </c>
      <c r="Y81">
        <v>0</v>
      </c>
      <c r="Z81">
        <v>6971.5142428785612</v>
      </c>
      <c r="AA81">
        <v>20</v>
      </c>
      <c r="AB81" t="s">
        <v>336</v>
      </c>
      <c r="AC81">
        <v>0</v>
      </c>
      <c r="AD81" t="s">
        <v>336</v>
      </c>
      <c r="AE81" t="s">
        <v>336</v>
      </c>
      <c r="AG81">
        <v>7474</v>
      </c>
      <c r="AM81" t="s">
        <v>24</v>
      </c>
      <c r="AP81" t="s">
        <v>52</v>
      </c>
    </row>
    <row r="82" spans="1:42">
      <c r="A82">
        <v>429</v>
      </c>
      <c r="B82" t="s">
        <v>490</v>
      </c>
      <c r="C82">
        <v>305</v>
      </c>
      <c r="D82" t="s">
        <v>463</v>
      </c>
      <c r="E82" t="s">
        <v>334</v>
      </c>
      <c r="F82" t="s">
        <v>335</v>
      </c>
      <c r="G82" t="s">
        <v>336</v>
      </c>
      <c r="H82" t="s">
        <v>336</v>
      </c>
      <c r="I82" t="s">
        <v>475</v>
      </c>
      <c r="J82">
        <v>3</v>
      </c>
      <c r="K82" t="s">
        <v>166</v>
      </c>
      <c r="L82" t="s">
        <v>336</v>
      </c>
      <c r="M82" t="s">
        <v>337</v>
      </c>
      <c r="N82">
        <v>0</v>
      </c>
      <c r="O82">
        <v>69.319999999999993</v>
      </c>
      <c r="P82">
        <v>0</v>
      </c>
      <c r="Q82">
        <v>69.319999999999993</v>
      </c>
      <c r="T82" t="s">
        <v>338</v>
      </c>
      <c r="U82">
        <v>499300</v>
      </c>
      <c r="W82">
        <v>0</v>
      </c>
      <c r="X82">
        <v>0</v>
      </c>
      <c r="Y82">
        <v>0</v>
      </c>
      <c r="Z82">
        <v>7202.8274668205422</v>
      </c>
      <c r="AA82">
        <v>20</v>
      </c>
      <c r="AB82" t="s">
        <v>336</v>
      </c>
      <c r="AC82">
        <v>0</v>
      </c>
      <c r="AD82" t="s">
        <v>336</v>
      </c>
      <c r="AE82" t="s">
        <v>336</v>
      </c>
      <c r="AG82">
        <v>7473</v>
      </c>
      <c r="AM82" t="s">
        <v>25</v>
      </c>
      <c r="AP82" t="s">
        <v>53</v>
      </c>
    </row>
    <row r="83" spans="1:42">
      <c r="A83">
        <v>430</v>
      </c>
      <c r="B83" t="s">
        <v>491</v>
      </c>
      <c r="C83">
        <v>306</v>
      </c>
      <c r="D83" t="s">
        <v>463</v>
      </c>
      <c r="E83" t="s">
        <v>334</v>
      </c>
      <c r="F83" t="s">
        <v>335</v>
      </c>
      <c r="G83" t="s">
        <v>336</v>
      </c>
      <c r="H83" t="s">
        <v>336</v>
      </c>
      <c r="I83" t="s">
        <v>477</v>
      </c>
      <c r="J83">
        <v>3</v>
      </c>
      <c r="K83" t="s">
        <v>166</v>
      </c>
      <c r="L83" t="s">
        <v>336</v>
      </c>
      <c r="M83" t="s">
        <v>337</v>
      </c>
      <c r="N83">
        <v>0</v>
      </c>
      <c r="O83">
        <v>54.03</v>
      </c>
      <c r="P83">
        <v>0</v>
      </c>
      <c r="Q83">
        <v>54.03</v>
      </c>
      <c r="T83" t="s">
        <v>338</v>
      </c>
      <c r="U83">
        <v>394600</v>
      </c>
      <c r="W83">
        <v>0</v>
      </c>
      <c r="X83">
        <v>0</v>
      </c>
      <c r="Y83">
        <v>0</v>
      </c>
      <c r="Z83">
        <v>7303.3499907458818</v>
      </c>
      <c r="AA83">
        <v>20</v>
      </c>
      <c r="AB83" t="s">
        <v>336</v>
      </c>
      <c r="AC83">
        <v>0</v>
      </c>
      <c r="AD83" t="s">
        <v>336</v>
      </c>
      <c r="AE83" t="s">
        <v>336</v>
      </c>
      <c r="AG83">
        <v>7472</v>
      </c>
      <c r="AM83" t="s">
        <v>24</v>
      </c>
      <c r="AP83" t="s">
        <v>53</v>
      </c>
    </row>
    <row r="84" spans="1:42">
      <c r="A84">
        <v>431</v>
      </c>
      <c r="B84" t="s">
        <v>492</v>
      </c>
      <c r="C84">
        <v>307</v>
      </c>
      <c r="D84" t="s">
        <v>463</v>
      </c>
      <c r="E84" t="s">
        <v>334</v>
      </c>
      <c r="F84" t="s">
        <v>335</v>
      </c>
      <c r="G84" t="s">
        <v>336</v>
      </c>
      <c r="H84" t="s">
        <v>336</v>
      </c>
      <c r="I84" t="s">
        <v>479</v>
      </c>
      <c r="J84">
        <v>3</v>
      </c>
      <c r="K84" t="s">
        <v>166</v>
      </c>
      <c r="L84" t="s">
        <v>336</v>
      </c>
      <c r="M84" t="s">
        <v>337</v>
      </c>
      <c r="N84">
        <v>0</v>
      </c>
      <c r="O84">
        <v>37.049999999999997</v>
      </c>
      <c r="P84">
        <v>0</v>
      </c>
      <c r="Q84">
        <v>37.049999999999997</v>
      </c>
      <c r="T84" t="s">
        <v>338</v>
      </c>
      <c r="U84">
        <v>293200</v>
      </c>
      <c r="W84">
        <v>0</v>
      </c>
      <c r="X84">
        <v>0</v>
      </c>
      <c r="Y84">
        <v>0</v>
      </c>
      <c r="Z84">
        <v>7913.630229419703</v>
      </c>
      <c r="AA84">
        <v>20</v>
      </c>
      <c r="AB84" t="s">
        <v>336</v>
      </c>
      <c r="AC84">
        <v>0</v>
      </c>
      <c r="AD84" t="s">
        <v>336</v>
      </c>
      <c r="AE84" t="s">
        <v>336</v>
      </c>
      <c r="AG84">
        <v>7471</v>
      </c>
      <c r="AM84" t="s">
        <v>23</v>
      </c>
      <c r="AP84" t="s">
        <v>53</v>
      </c>
    </row>
    <row r="85" spans="1:42">
      <c r="A85">
        <v>432</v>
      </c>
      <c r="B85" t="s">
        <v>493</v>
      </c>
      <c r="C85">
        <v>308</v>
      </c>
      <c r="D85" t="s">
        <v>463</v>
      </c>
      <c r="E85" t="s">
        <v>334</v>
      </c>
      <c r="F85" t="s">
        <v>335</v>
      </c>
      <c r="G85" t="s">
        <v>336</v>
      </c>
      <c r="H85" t="s">
        <v>336</v>
      </c>
      <c r="I85" t="s">
        <v>481</v>
      </c>
      <c r="J85">
        <v>3</v>
      </c>
      <c r="K85" t="s">
        <v>166</v>
      </c>
      <c r="L85" t="s">
        <v>336</v>
      </c>
      <c r="M85" t="s">
        <v>337</v>
      </c>
      <c r="N85">
        <v>0</v>
      </c>
      <c r="O85">
        <v>55.25</v>
      </c>
      <c r="P85">
        <v>0</v>
      </c>
      <c r="Q85">
        <v>55.25</v>
      </c>
      <c r="T85" t="s">
        <v>338</v>
      </c>
      <c r="U85">
        <v>395400</v>
      </c>
      <c r="W85">
        <v>0</v>
      </c>
      <c r="X85">
        <v>0</v>
      </c>
      <c r="Y85">
        <v>0</v>
      </c>
      <c r="Z85">
        <v>7156.5610859728504</v>
      </c>
      <c r="AA85">
        <v>20</v>
      </c>
      <c r="AB85" t="s">
        <v>336</v>
      </c>
      <c r="AC85">
        <v>0</v>
      </c>
      <c r="AD85" t="s">
        <v>336</v>
      </c>
      <c r="AE85" t="s">
        <v>336</v>
      </c>
      <c r="AG85">
        <v>7470</v>
      </c>
      <c r="AM85" t="s">
        <v>24</v>
      </c>
      <c r="AP85" t="s">
        <v>52</v>
      </c>
    </row>
    <row r="86" spans="1:42">
      <c r="A86">
        <v>433</v>
      </c>
      <c r="B86" t="s">
        <v>494</v>
      </c>
      <c r="C86">
        <v>309</v>
      </c>
      <c r="D86" t="s">
        <v>463</v>
      </c>
      <c r="E86" t="s">
        <v>334</v>
      </c>
      <c r="F86" t="s">
        <v>335</v>
      </c>
      <c r="G86" t="s">
        <v>336</v>
      </c>
      <c r="H86" t="s">
        <v>336</v>
      </c>
      <c r="I86" t="s">
        <v>483</v>
      </c>
      <c r="J86">
        <v>3</v>
      </c>
      <c r="K86" t="s">
        <v>166</v>
      </c>
      <c r="L86" t="s">
        <v>336</v>
      </c>
      <c r="M86" t="s">
        <v>337</v>
      </c>
      <c r="N86">
        <v>0</v>
      </c>
      <c r="O86">
        <v>53.05</v>
      </c>
      <c r="P86">
        <v>0</v>
      </c>
      <c r="Q86">
        <v>53.05</v>
      </c>
      <c r="T86" t="s">
        <v>338</v>
      </c>
      <c r="U86">
        <v>377900</v>
      </c>
      <c r="W86">
        <v>0</v>
      </c>
      <c r="X86">
        <v>0</v>
      </c>
      <c r="Y86">
        <v>0</v>
      </c>
      <c r="Z86">
        <v>7123.4684260131953</v>
      </c>
      <c r="AA86">
        <v>20</v>
      </c>
      <c r="AB86" t="s">
        <v>336</v>
      </c>
      <c r="AC86">
        <v>0</v>
      </c>
      <c r="AD86" t="s">
        <v>336</v>
      </c>
      <c r="AE86" t="s">
        <v>336</v>
      </c>
      <c r="AG86">
        <v>7469</v>
      </c>
      <c r="AM86" t="s">
        <v>24</v>
      </c>
      <c r="AP86" t="s">
        <v>52</v>
      </c>
    </row>
    <row r="87" spans="1:42">
      <c r="A87">
        <v>434</v>
      </c>
      <c r="B87" t="s">
        <v>495</v>
      </c>
      <c r="C87">
        <v>401</v>
      </c>
      <c r="D87" t="s">
        <v>463</v>
      </c>
      <c r="E87" t="s">
        <v>334</v>
      </c>
      <c r="F87" t="s">
        <v>335</v>
      </c>
      <c r="G87" t="s">
        <v>336</v>
      </c>
      <c r="H87" t="s">
        <v>336</v>
      </c>
      <c r="I87" t="s">
        <v>469</v>
      </c>
      <c r="J87">
        <v>4</v>
      </c>
      <c r="K87" t="s">
        <v>166</v>
      </c>
      <c r="L87" t="s">
        <v>336</v>
      </c>
      <c r="M87" t="s">
        <v>337</v>
      </c>
      <c r="N87">
        <v>0</v>
      </c>
      <c r="O87">
        <v>39.93</v>
      </c>
      <c r="P87">
        <v>0</v>
      </c>
      <c r="Q87">
        <v>39.93</v>
      </c>
      <c r="T87" t="s">
        <v>338</v>
      </c>
      <c r="U87">
        <v>306400</v>
      </c>
      <c r="W87">
        <v>0</v>
      </c>
      <c r="X87">
        <v>0</v>
      </c>
      <c r="Y87">
        <v>0</v>
      </c>
      <c r="Z87">
        <v>7673.4284998747808</v>
      </c>
      <c r="AA87">
        <v>20</v>
      </c>
      <c r="AB87" t="s">
        <v>336</v>
      </c>
      <c r="AC87">
        <v>0</v>
      </c>
      <c r="AD87" t="s">
        <v>336</v>
      </c>
      <c r="AE87" t="s">
        <v>336</v>
      </c>
      <c r="AG87">
        <v>7468</v>
      </c>
      <c r="AM87" t="s">
        <v>23</v>
      </c>
      <c r="AP87" t="s">
        <v>52</v>
      </c>
    </row>
    <row r="88" spans="1:42">
      <c r="A88">
        <v>435</v>
      </c>
      <c r="B88" t="s">
        <v>496</v>
      </c>
      <c r="C88">
        <v>402</v>
      </c>
      <c r="D88" t="s">
        <v>463</v>
      </c>
      <c r="E88" t="s">
        <v>334</v>
      </c>
      <c r="F88" t="s">
        <v>335</v>
      </c>
      <c r="G88" t="s">
        <v>336</v>
      </c>
      <c r="H88" t="s">
        <v>336</v>
      </c>
      <c r="I88" t="s">
        <v>486</v>
      </c>
      <c r="J88">
        <v>4</v>
      </c>
      <c r="K88" t="s">
        <v>166</v>
      </c>
      <c r="L88" t="s">
        <v>336</v>
      </c>
      <c r="M88" t="s">
        <v>337</v>
      </c>
      <c r="N88">
        <v>0</v>
      </c>
      <c r="O88">
        <v>54.15</v>
      </c>
      <c r="P88">
        <v>0</v>
      </c>
      <c r="Q88">
        <v>54.15</v>
      </c>
      <c r="T88" t="s">
        <v>338</v>
      </c>
      <c r="U88">
        <v>386900</v>
      </c>
      <c r="W88">
        <v>0</v>
      </c>
      <c r="X88">
        <v>0</v>
      </c>
      <c r="Y88">
        <v>0</v>
      </c>
      <c r="Z88">
        <v>7144.9676823638047</v>
      </c>
      <c r="AA88">
        <v>20</v>
      </c>
      <c r="AB88" t="s">
        <v>336</v>
      </c>
      <c r="AC88">
        <v>0</v>
      </c>
      <c r="AD88" t="s">
        <v>336</v>
      </c>
      <c r="AE88" t="s">
        <v>336</v>
      </c>
      <c r="AG88">
        <v>7467</v>
      </c>
      <c r="AM88" t="s">
        <v>24</v>
      </c>
      <c r="AP88" t="s">
        <v>52</v>
      </c>
    </row>
    <row r="89" spans="1:42">
      <c r="A89">
        <v>436</v>
      </c>
      <c r="B89" t="s">
        <v>497</v>
      </c>
      <c r="C89">
        <v>403</v>
      </c>
      <c r="D89" t="s">
        <v>463</v>
      </c>
      <c r="E89" t="s">
        <v>334</v>
      </c>
      <c r="F89" t="s">
        <v>335</v>
      </c>
      <c r="G89" t="s">
        <v>336</v>
      </c>
      <c r="H89" t="s">
        <v>336</v>
      </c>
      <c r="I89" t="s">
        <v>488</v>
      </c>
      <c r="J89">
        <v>4</v>
      </c>
      <c r="K89" t="s">
        <v>166</v>
      </c>
      <c r="L89" t="s">
        <v>336</v>
      </c>
      <c r="M89" t="s">
        <v>337</v>
      </c>
      <c r="N89">
        <v>0</v>
      </c>
      <c r="O89">
        <v>52.57</v>
      </c>
      <c r="P89">
        <v>0</v>
      </c>
      <c r="Q89">
        <v>52.57</v>
      </c>
      <c r="T89" t="s">
        <v>338</v>
      </c>
      <c r="U89">
        <v>383500</v>
      </c>
      <c r="W89">
        <v>0</v>
      </c>
      <c r="X89">
        <v>0</v>
      </c>
      <c r="Y89">
        <v>0</v>
      </c>
      <c r="Z89">
        <v>7295.0351911736734</v>
      </c>
      <c r="AA89">
        <v>20</v>
      </c>
      <c r="AB89" t="s">
        <v>336</v>
      </c>
      <c r="AC89">
        <v>0</v>
      </c>
      <c r="AD89" t="s">
        <v>336</v>
      </c>
      <c r="AE89" t="s">
        <v>336</v>
      </c>
      <c r="AG89">
        <v>7466</v>
      </c>
      <c r="AM89" t="s">
        <v>24</v>
      </c>
      <c r="AP89" t="s">
        <v>52</v>
      </c>
    </row>
    <row r="90" spans="1:42">
      <c r="A90">
        <v>437</v>
      </c>
      <c r="B90" t="s">
        <v>498</v>
      </c>
      <c r="C90">
        <v>404</v>
      </c>
      <c r="D90" t="s">
        <v>463</v>
      </c>
      <c r="E90" t="s">
        <v>334</v>
      </c>
      <c r="F90" t="s">
        <v>335</v>
      </c>
      <c r="G90" t="s">
        <v>336</v>
      </c>
      <c r="H90" t="s">
        <v>336</v>
      </c>
      <c r="I90" t="s">
        <v>473</v>
      </c>
      <c r="J90">
        <v>4</v>
      </c>
      <c r="K90" t="s">
        <v>166</v>
      </c>
      <c r="L90" t="s">
        <v>336</v>
      </c>
      <c r="M90" t="s">
        <v>337</v>
      </c>
      <c r="N90">
        <v>0</v>
      </c>
      <c r="O90">
        <v>60.03</v>
      </c>
      <c r="P90">
        <v>0</v>
      </c>
      <c r="Q90">
        <v>60.03</v>
      </c>
      <c r="T90" t="s">
        <v>338</v>
      </c>
      <c r="U90">
        <v>416900</v>
      </c>
      <c r="W90">
        <v>0</v>
      </c>
      <c r="X90">
        <v>0</v>
      </c>
      <c r="Y90">
        <v>0</v>
      </c>
      <c r="Z90">
        <v>6944.8609028818928</v>
      </c>
      <c r="AA90">
        <v>20</v>
      </c>
      <c r="AB90" t="s">
        <v>336</v>
      </c>
      <c r="AC90">
        <v>0</v>
      </c>
      <c r="AD90" t="s">
        <v>336</v>
      </c>
      <c r="AE90" t="s">
        <v>336</v>
      </c>
      <c r="AG90">
        <v>7465</v>
      </c>
      <c r="AM90" t="s">
        <v>24</v>
      </c>
      <c r="AP90" t="s">
        <v>52</v>
      </c>
    </row>
    <row r="91" spans="1:42">
      <c r="A91">
        <v>438</v>
      </c>
      <c r="B91" t="s">
        <v>499</v>
      </c>
      <c r="C91">
        <v>405</v>
      </c>
      <c r="D91" t="s">
        <v>463</v>
      </c>
      <c r="E91" t="s">
        <v>334</v>
      </c>
      <c r="F91" t="s">
        <v>335</v>
      </c>
      <c r="G91" t="s">
        <v>336</v>
      </c>
      <c r="H91" t="s">
        <v>336</v>
      </c>
      <c r="I91" t="s">
        <v>475</v>
      </c>
      <c r="J91">
        <v>4</v>
      </c>
      <c r="K91" t="s">
        <v>166</v>
      </c>
      <c r="L91" t="s">
        <v>336</v>
      </c>
      <c r="M91" t="s">
        <v>337</v>
      </c>
      <c r="N91">
        <v>0</v>
      </c>
      <c r="O91">
        <v>69.319999999999993</v>
      </c>
      <c r="P91">
        <v>0</v>
      </c>
      <c r="Q91">
        <v>69.319999999999993</v>
      </c>
      <c r="T91" t="s">
        <v>338</v>
      </c>
      <c r="U91">
        <v>497400</v>
      </c>
      <c r="W91">
        <v>0</v>
      </c>
      <c r="X91">
        <v>0</v>
      </c>
      <c r="Y91">
        <v>0</v>
      </c>
      <c r="Z91">
        <v>7175.4183496826308</v>
      </c>
      <c r="AA91">
        <v>20</v>
      </c>
      <c r="AB91" t="s">
        <v>336</v>
      </c>
      <c r="AC91">
        <v>0</v>
      </c>
      <c r="AD91" t="s">
        <v>336</v>
      </c>
      <c r="AE91" t="s">
        <v>336</v>
      </c>
      <c r="AG91">
        <v>7464</v>
      </c>
      <c r="AM91" t="s">
        <v>25</v>
      </c>
      <c r="AP91" t="s">
        <v>53</v>
      </c>
    </row>
    <row r="92" spans="1:42">
      <c r="A92">
        <v>439</v>
      </c>
      <c r="B92" t="s">
        <v>500</v>
      </c>
      <c r="C92">
        <v>406</v>
      </c>
      <c r="D92" t="s">
        <v>463</v>
      </c>
      <c r="E92" t="s">
        <v>334</v>
      </c>
      <c r="F92" t="s">
        <v>335</v>
      </c>
      <c r="G92" t="s">
        <v>336</v>
      </c>
      <c r="H92" t="s">
        <v>336</v>
      </c>
      <c r="I92" t="s">
        <v>477</v>
      </c>
      <c r="J92">
        <v>4</v>
      </c>
      <c r="K92" t="s">
        <v>166</v>
      </c>
      <c r="L92" t="s">
        <v>336</v>
      </c>
      <c r="M92" t="s">
        <v>337</v>
      </c>
      <c r="N92">
        <v>0</v>
      </c>
      <c r="O92">
        <v>54.03</v>
      </c>
      <c r="P92">
        <v>0</v>
      </c>
      <c r="Q92">
        <v>54.03</v>
      </c>
      <c r="T92" t="s">
        <v>338</v>
      </c>
      <c r="U92">
        <v>393100</v>
      </c>
      <c r="W92">
        <v>0</v>
      </c>
      <c r="X92">
        <v>0</v>
      </c>
      <c r="Y92">
        <v>0</v>
      </c>
      <c r="Z92">
        <v>7275.5876364982414</v>
      </c>
      <c r="AA92">
        <v>20</v>
      </c>
      <c r="AB92" t="s">
        <v>336</v>
      </c>
      <c r="AC92">
        <v>0</v>
      </c>
      <c r="AD92" t="s">
        <v>336</v>
      </c>
      <c r="AE92" t="s">
        <v>336</v>
      </c>
      <c r="AG92">
        <v>7463</v>
      </c>
      <c r="AM92" t="s">
        <v>24</v>
      </c>
      <c r="AP92" t="s">
        <v>53</v>
      </c>
    </row>
    <row r="93" spans="1:42">
      <c r="A93">
        <v>440</v>
      </c>
      <c r="B93" t="s">
        <v>501</v>
      </c>
      <c r="C93">
        <v>407</v>
      </c>
      <c r="D93" t="s">
        <v>463</v>
      </c>
      <c r="E93" t="s">
        <v>334</v>
      </c>
      <c r="F93" t="s">
        <v>335</v>
      </c>
      <c r="G93" t="s">
        <v>336</v>
      </c>
      <c r="H93" t="s">
        <v>336</v>
      </c>
      <c r="I93" t="s">
        <v>479</v>
      </c>
      <c r="J93">
        <v>4</v>
      </c>
      <c r="K93" t="s">
        <v>166</v>
      </c>
      <c r="L93" t="s">
        <v>336</v>
      </c>
      <c r="M93" t="s">
        <v>337</v>
      </c>
      <c r="N93">
        <v>0</v>
      </c>
      <c r="O93">
        <v>37.049999999999997</v>
      </c>
      <c r="P93">
        <v>0</v>
      </c>
      <c r="Q93">
        <v>37.049999999999997</v>
      </c>
      <c r="T93" t="s">
        <v>338</v>
      </c>
      <c r="U93">
        <v>292200</v>
      </c>
      <c r="W93">
        <v>0</v>
      </c>
      <c r="X93">
        <v>0</v>
      </c>
      <c r="Y93">
        <v>0</v>
      </c>
      <c r="Z93">
        <v>7886.6396761133601</v>
      </c>
      <c r="AA93">
        <v>20</v>
      </c>
      <c r="AB93" t="s">
        <v>336</v>
      </c>
      <c r="AC93">
        <v>0</v>
      </c>
      <c r="AD93" t="s">
        <v>336</v>
      </c>
      <c r="AE93" t="s">
        <v>336</v>
      </c>
      <c r="AG93">
        <v>7462</v>
      </c>
      <c r="AM93" t="s">
        <v>23</v>
      </c>
      <c r="AP93" t="s">
        <v>53</v>
      </c>
    </row>
    <row r="94" spans="1:42">
      <c r="A94">
        <v>441</v>
      </c>
      <c r="B94" t="s">
        <v>502</v>
      </c>
      <c r="C94">
        <v>408</v>
      </c>
      <c r="D94" t="s">
        <v>463</v>
      </c>
      <c r="E94" t="s">
        <v>334</v>
      </c>
      <c r="F94" t="s">
        <v>335</v>
      </c>
      <c r="G94" t="s">
        <v>336</v>
      </c>
      <c r="H94" t="s">
        <v>336</v>
      </c>
      <c r="I94" t="s">
        <v>481</v>
      </c>
      <c r="J94">
        <v>4</v>
      </c>
      <c r="K94" t="s">
        <v>166</v>
      </c>
      <c r="L94" t="s">
        <v>336</v>
      </c>
      <c r="M94" t="s">
        <v>337</v>
      </c>
      <c r="N94">
        <v>0</v>
      </c>
      <c r="O94">
        <v>55.25</v>
      </c>
      <c r="P94">
        <v>0</v>
      </c>
      <c r="Q94">
        <v>55.25</v>
      </c>
      <c r="T94" t="s">
        <v>338</v>
      </c>
      <c r="U94">
        <v>394000</v>
      </c>
      <c r="W94">
        <v>0</v>
      </c>
      <c r="X94">
        <v>0</v>
      </c>
      <c r="Y94">
        <v>0</v>
      </c>
      <c r="Z94">
        <v>7131.2217194570139</v>
      </c>
      <c r="AA94">
        <v>20</v>
      </c>
      <c r="AB94" t="s">
        <v>336</v>
      </c>
      <c r="AC94">
        <v>0</v>
      </c>
      <c r="AD94" t="s">
        <v>336</v>
      </c>
      <c r="AE94" t="s">
        <v>336</v>
      </c>
      <c r="AG94">
        <v>7461</v>
      </c>
      <c r="AM94" t="s">
        <v>24</v>
      </c>
      <c r="AP94" t="s">
        <v>52</v>
      </c>
    </row>
    <row r="95" spans="1:42">
      <c r="A95">
        <v>442</v>
      </c>
      <c r="B95" t="s">
        <v>503</v>
      </c>
      <c r="C95">
        <v>409</v>
      </c>
      <c r="D95" t="s">
        <v>463</v>
      </c>
      <c r="E95" t="s">
        <v>334</v>
      </c>
      <c r="F95" t="s">
        <v>335</v>
      </c>
      <c r="G95" t="s">
        <v>336</v>
      </c>
      <c r="H95" t="s">
        <v>336</v>
      </c>
      <c r="I95" t="s">
        <v>483</v>
      </c>
      <c r="J95">
        <v>4</v>
      </c>
      <c r="K95" t="s">
        <v>166</v>
      </c>
      <c r="L95" t="s">
        <v>336</v>
      </c>
      <c r="M95" t="s">
        <v>337</v>
      </c>
      <c r="N95">
        <v>0</v>
      </c>
      <c r="O95">
        <v>53.05</v>
      </c>
      <c r="P95">
        <v>0</v>
      </c>
      <c r="Q95">
        <v>53.05</v>
      </c>
      <c r="T95" t="s">
        <v>338</v>
      </c>
      <c r="U95">
        <v>376500</v>
      </c>
      <c r="W95">
        <v>0</v>
      </c>
      <c r="X95">
        <v>0</v>
      </c>
      <c r="Y95">
        <v>0</v>
      </c>
      <c r="Z95">
        <v>7097.0782280867106</v>
      </c>
      <c r="AA95">
        <v>20</v>
      </c>
      <c r="AB95" t="s">
        <v>336</v>
      </c>
      <c r="AC95">
        <v>0</v>
      </c>
      <c r="AD95" t="s">
        <v>336</v>
      </c>
      <c r="AE95" t="s">
        <v>336</v>
      </c>
      <c r="AG95">
        <v>7460</v>
      </c>
      <c r="AM95" t="s">
        <v>24</v>
      </c>
      <c r="AP95" t="s">
        <v>52</v>
      </c>
    </row>
    <row r="96" spans="1:42">
      <c r="A96">
        <v>443</v>
      </c>
      <c r="B96" t="s">
        <v>504</v>
      </c>
      <c r="C96">
        <v>501</v>
      </c>
      <c r="D96" t="s">
        <v>463</v>
      </c>
      <c r="E96" t="s">
        <v>334</v>
      </c>
      <c r="F96" t="s">
        <v>335</v>
      </c>
      <c r="G96" t="s">
        <v>336</v>
      </c>
      <c r="H96" t="s">
        <v>336</v>
      </c>
      <c r="I96" t="s">
        <v>469</v>
      </c>
      <c r="J96">
        <v>5</v>
      </c>
      <c r="K96" t="s">
        <v>166</v>
      </c>
      <c r="L96" t="s">
        <v>336</v>
      </c>
      <c r="M96" t="s">
        <v>337</v>
      </c>
      <c r="N96">
        <v>0</v>
      </c>
      <c r="O96">
        <v>39.93</v>
      </c>
      <c r="P96">
        <v>0</v>
      </c>
      <c r="Q96">
        <v>39.93</v>
      </c>
      <c r="T96" t="s">
        <v>338</v>
      </c>
      <c r="U96">
        <v>305300</v>
      </c>
      <c r="W96">
        <v>0</v>
      </c>
      <c r="X96">
        <v>0</v>
      </c>
      <c r="Y96">
        <v>0</v>
      </c>
      <c r="Z96">
        <v>7645.8802905083894</v>
      </c>
      <c r="AA96">
        <v>20</v>
      </c>
      <c r="AB96" t="s">
        <v>336</v>
      </c>
      <c r="AC96">
        <v>0</v>
      </c>
      <c r="AD96" t="s">
        <v>336</v>
      </c>
      <c r="AE96" t="s">
        <v>336</v>
      </c>
      <c r="AG96">
        <v>7459</v>
      </c>
      <c r="AM96" t="s">
        <v>23</v>
      </c>
      <c r="AP96" t="s">
        <v>52</v>
      </c>
    </row>
    <row r="97" spans="1:42">
      <c r="A97">
        <v>444</v>
      </c>
      <c r="B97" t="s">
        <v>505</v>
      </c>
      <c r="C97">
        <v>502</v>
      </c>
      <c r="D97" t="s">
        <v>463</v>
      </c>
      <c r="E97" t="s">
        <v>334</v>
      </c>
      <c r="F97" t="s">
        <v>335</v>
      </c>
      <c r="G97" t="s">
        <v>336</v>
      </c>
      <c r="H97" t="s">
        <v>336</v>
      </c>
      <c r="I97" t="s">
        <v>486</v>
      </c>
      <c r="J97">
        <v>5</v>
      </c>
      <c r="K97" t="s">
        <v>166</v>
      </c>
      <c r="L97" t="s">
        <v>336</v>
      </c>
      <c r="M97" t="s">
        <v>337</v>
      </c>
      <c r="N97">
        <v>0</v>
      </c>
      <c r="O97">
        <v>54.15</v>
      </c>
      <c r="P97">
        <v>0</v>
      </c>
      <c r="Q97">
        <v>54.15</v>
      </c>
      <c r="T97" t="s">
        <v>338</v>
      </c>
      <c r="U97">
        <v>385400</v>
      </c>
      <c r="W97">
        <v>0</v>
      </c>
      <c r="X97">
        <v>0</v>
      </c>
      <c r="Y97">
        <v>0</v>
      </c>
      <c r="Z97">
        <v>7117.2668513388735</v>
      </c>
      <c r="AA97">
        <v>20</v>
      </c>
      <c r="AB97" t="s">
        <v>336</v>
      </c>
      <c r="AC97">
        <v>0</v>
      </c>
      <c r="AD97" t="s">
        <v>336</v>
      </c>
      <c r="AE97" t="s">
        <v>336</v>
      </c>
      <c r="AG97">
        <v>7458</v>
      </c>
      <c r="AM97" t="s">
        <v>24</v>
      </c>
      <c r="AP97" t="s">
        <v>52</v>
      </c>
    </row>
    <row r="98" spans="1:42">
      <c r="A98">
        <v>445</v>
      </c>
      <c r="B98" t="s">
        <v>506</v>
      </c>
      <c r="C98">
        <v>503</v>
      </c>
      <c r="D98" t="s">
        <v>463</v>
      </c>
      <c r="E98" t="s">
        <v>334</v>
      </c>
      <c r="F98" t="s">
        <v>335</v>
      </c>
      <c r="G98" t="s">
        <v>336</v>
      </c>
      <c r="H98" t="s">
        <v>336</v>
      </c>
      <c r="I98" t="s">
        <v>488</v>
      </c>
      <c r="J98">
        <v>5</v>
      </c>
      <c r="K98" t="s">
        <v>166</v>
      </c>
      <c r="L98" t="s">
        <v>336</v>
      </c>
      <c r="M98" t="s">
        <v>337</v>
      </c>
      <c r="N98">
        <v>0</v>
      </c>
      <c r="O98">
        <v>52.57</v>
      </c>
      <c r="P98">
        <v>0</v>
      </c>
      <c r="Q98">
        <v>52.57</v>
      </c>
      <c r="T98" t="s">
        <v>338</v>
      </c>
      <c r="U98">
        <v>382100</v>
      </c>
      <c r="W98">
        <v>0</v>
      </c>
      <c r="X98">
        <v>0</v>
      </c>
      <c r="Y98">
        <v>0</v>
      </c>
      <c r="Z98">
        <v>7268.4040327182802</v>
      </c>
      <c r="AA98">
        <v>20</v>
      </c>
      <c r="AB98" t="s">
        <v>336</v>
      </c>
      <c r="AC98">
        <v>0</v>
      </c>
      <c r="AD98" t="s">
        <v>336</v>
      </c>
      <c r="AE98" t="s">
        <v>336</v>
      </c>
      <c r="AG98">
        <v>7457</v>
      </c>
      <c r="AM98" t="s">
        <v>24</v>
      </c>
      <c r="AP98" t="s">
        <v>52</v>
      </c>
    </row>
    <row r="99" spans="1:42">
      <c r="A99">
        <v>446</v>
      </c>
      <c r="B99" t="s">
        <v>507</v>
      </c>
      <c r="C99">
        <v>504</v>
      </c>
      <c r="D99" t="s">
        <v>463</v>
      </c>
      <c r="E99" t="s">
        <v>334</v>
      </c>
      <c r="F99" t="s">
        <v>335</v>
      </c>
      <c r="G99" t="s">
        <v>336</v>
      </c>
      <c r="H99" t="s">
        <v>336</v>
      </c>
      <c r="I99" t="s">
        <v>473</v>
      </c>
      <c r="J99">
        <v>5</v>
      </c>
      <c r="K99" t="s">
        <v>166</v>
      </c>
      <c r="L99" t="s">
        <v>336</v>
      </c>
      <c r="M99" t="s">
        <v>337</v>
      </c>
      <c r="N99">
        <v>0</v>
      </c>
      <c r="O99">
        <v>60.03</v>
      </c>
      <c r="P99">
        <v>0</v>
      </c>
      <c r="Q99">
        <v>60.03</v>
      </c>
      <c r="T99" t="s">
        <v>338</v>
      </c>
      <c r="U99">
        <v>415300</v>
      </c>
      <c r="W99">
        <v>0</v>
      </c>
      <c r="X99">
        <v>0</v>
      </c>
      <c r="Y99">
        <v>0</v>
      </c>
      <c r="Z99">
        <v>6918.2075628852244</v>
      </c>
      <c r="AA99">
        <v>20</v>
      </c>
      <c r="AB99" t="s">
        <v>336</v>
      </c>
      <c r="AC99">
        <v>0</v>
      </c>
      <c r="AD99" t="s">
        <v>336</v>
      </c>
      <c r="AE99" t="s">
        <v>336</v>
      </c>
      <c r="AG99">
        <v>7456</v>
      </c>
      <c r="AM99" t="s">
        <v>24</v>
      </c>
      <c r="AP99" t="s">
        <v>52</v>
      </c>
    </row>
    <row r="100" spans="1:42">
      <c r="A100">
        <v>447</v>
      </c>
      <c r="B100" t="s">
        <v>508</v>
      </c>
      <c r="C100">
        <v>505</v>
      </c>
      <c r="D100" t="s">
        <v>463</v>
      </c>
      <c r="E100" t="s">
        <v>334</v>
      </c>
      <c r="F100" t="s">
        <v>335</v>
      </c>
      <c r="G100" t="s">
        <v>336</v>
      </c>
      <c r="H100" t="s">
        <v>336</v>
      </c>
      <c r="I100" t="s">
        <v>475</v>
      </c>
      <c r="J100">
        <v>5</v>
      </c>
      <c r="K100" t="s">
        <v>166</v>
      </c>
      <c r="L100" t="s">
        <v>336</v>
      </c>
      <c r="M100" t="s">
        <v>337</v>
      </c>
      <c r="N100">
        <v>0</v>
      </c>
      <c r="O100">
        <v>69.319999999999993</v>
      </c>
      <c r="P100">
        <v>0</v>
      </c>
      <c r="Q100">
        <v>69.319999999999993</v>
      </c>
      <c r="T100" t="s">
        <v>338</v>
      </c>
      <c r="U100">
        <v>495500</v>
      </c>
      <c r="W100">
        <v>0</v>
      </c>
      <c r="X100">
        <v>0</v>
      </c>
      <c r="Y100">
        <v>0</v>
      </c>
      <c r="Z100">
        <v>7148.0092325447204</v>
      </c>
      <c r="AA100">
        <v>20</v>
      </c>
      <c r="AB100" t="s">
        <v>336</v>
      </c>
      <c r="AC100">
        <v>0</v>
      </c>
      <c r="AD100" t="s">
        <v>336</v>
      </c>
      <c r="AE100" t="s">
        <v>336</v>
      </c>
      <c r="AG100">
        <v>7455</v>
      </c>
      <c r="AM100" t="s">
        <v>25</v>
      </c>
      <c r="AP100" t="s">
        <v>53</v>
      </c>
    </row>
    <row r="101" spans="1:42">
      <c r="A101">
        <v>448</v>
      </c>
      <c r="B101" t="s">
        <v>509</v>
      </c>
      <c r="C101">
        <v>506</v>
      </c>
      <c r="D101" t="s">
        <v>463</v>
      </c>
      <c r="E101" t="s">
        <v>334</v>
      </c>
      <c r="F101" t="s">
        <v>335</v>
      </c>
      <c r="G101" t="s">
        <v>336</v>
      </c>
      <c r="H101" t="s">
        <v>336</v>
      </c>
      <c r="I101" t="s">
        <v>477</v>
      </c>
      <c r="J101">
        <v>5</v>
      </c>
      <c r="K101" t="s">
        <v>166</v>
      </c>
      <c r="L101" t="s">
        <v>336</v>
      </c>
      <c r="M101" t="s">
        <v>337</v>
      </c>
      <c r="N101">
        <v>0</v>
      </c>
      <c r="O101">
        <v>54.03</v>
      </c>
      <c r="P101">
        <v>0</v>
      </c>
      <c r="Q101">
        <v>54.03</v>
      </c>
      <c r="T101" t="s">
        <v>338</v>
      </c>
      <c r="U101">
        <v>391600</v>
      </c>
      <c r="W101">
        <v>0</v>
      </c>
      <c r="X101">
        <v>0</v>
      </c>
      <c r="Y101">
        <v>0</v>
      </c>
      <c r="Z101">
        <v>7247.825282250602</v>
      </c>
      <c r="AA101">
        <v>20</v>
      </c>
      <c r="AB101" t="s">
        <v>336</v>
      </c>
      <c r="AC101">
        <v>0</v>
      </c>
      <c r="AD101" t="s">
        <v>336</v>
      </c>
      <c r="AE101" t="s">
        <v>336</v>
      </c>
      <c r="AG101">
        <v>7454</v>
      </c>
      <c r="AM101" t="s">
        <v>24</v>
      </c>
      <c r="AP101" t="s">
        <v>53</v>
      </c>
    </row>
    <row r="102" spans="1:42">
      <c r="A102">
        <v>449</v>
      </c>
      <c r="B102" t="s">
        <v>510</v>
      </c>
      <c r="C102">
        <v>507</v>
      </c>
      <c r="D102" t="s">
        <v>463</v>
      </c>
      <c r="E102" t="s">
        <v>334</v>
      </c>
      <c r="F102" t="s">
        <v>335</v>
      </c>
      <c r="G102" t="s">
        <v>336</v>
      </c>
      <c r="H102" t="s">
        <v>336</v>
      </c>
      <c r="I102" t="s">
        <v>479</v>
      </c>
      <c r="J102">
        <v>5</v>
      </c>
      <c r="K102" t="s">
        <v>166</v>
      </c>
      <c r="L102" t="s">
        <v>336</v>
      </c>
      <c r="M102" t="s">
        <v>337</v>
      </c>
      <c r="N102">
        <v>0</v>
      </c>
      <c r="O102">
        <v>37.049999999999997</v>
      </c>
      <c r="P102">
        <v>0</v>
      </c>
      <c r="Q102">
        <v>37.049999999999997</v>
      </c>
      <c r="T102" t="s">
        <v>338</v>
      </c>
      <c r="U102">
        <v>291100</v>
      </c>
      <c r="W102">
        <v>0</v>
      </c>
      <c r="X102">
        <v>0</v>
      </c>
      <c r="Y102">
        <v>0</v>
      </c>
      <c r="Z102">
        <v>7856.9500674763831</v>
      </c>
      <c r="AA102">
        <v>20</v>
      </c>
      <c r="AB102" t="s">
        <v>336</v>
      </c>
      <c r="AC102">
        <v>0</v>
      </c>
      <c r="AD102" t="s">
        <v>336</v>
      </c>
      <c r="AE102" t="s">
        <v>336</v>
      </c>
      <c r="AG102">
        <v>7453</v>
      </c>
      <c r="AM102" t="s">
        <v>23</v>
      </c>
      <c r="AP102" t="s">
        <v>53</v>
      </c>
    </row>
    <row r="103" spans="1:42">
      <c r="A103">
        <v>450</v>
      </c>
      <c r="B103" t="s">
        <v>511</v>
      </c>
      <c r="C103">
        <v>508</v>
      </c>
      <c r="D103" t="s">
        <v>463</v>
      </c>
      <c r="E103" t="s">
        <v>334</v>
      </c>
      <c r="F103" t="s">
        <v>335</v>
      </c>
      <c r="G103" t="s">
        <v>336</v>
      </c>
      <c r="H103" t="s">
        <v>336</v>
      </c>
      <c r="I103" t="s">
        <v>481</v>
      </c>
      <c r="J103">
        <v>5</v>
      </c>
      <c r="K103" t="s">
        <v>166</v>
      </c>
      <c r="L103" t="s">
        <v>336</v>
      </c>
      <c r="M103" t="s">
        <v>337</v>
      </c>
      <c r="N103">
        <v>0</v>
      </c>
      <c r="O103">
        <v>55.25</v>
      </c>
      <c r="P103">
        <v>0</v>
      </c>
      <c r="Q103">
        <v>55.25</v>
      </c>
      <c r="T103" t="s">
        <v>338</v>
      </c>
      <c r="U103">
        <v>392500</v>
      </c>
      <c r="W103">
        <v>0</v>
      </c>
      <c r="X103">
        <v>0</v>
      </c>
      <c r="Y103">
        <v>0</v>
      </c>
      <c r="Z103">
        <v>7104.0723981900455</v>
      </c>
      <c r="AA103">
        <v>20</v>
      </c>
      <c r="AB103" t="s">
        <v>336</v>
      </c>
      <c r="AC103">
        <v>0</v>
      </c>
      <c r="AD103" t="s">
        <v>336</v>
      </c>
      <c r="AE103" t="s">
        <v>336</v>
      </c>
      <c r="AG103">
        <v>7452</v>
      </c>
      <c r="AM103" t="s">
        <v>24</v>
      </c>
      <c r="AP103" t="s">
        <v>52</v>
      </c>
    </row>
    <row r="104" spans="1:42">
      <c r="A104">
        <v>451</v>
      </c>
      <c r="B104" t="s">
        <v>512</v>
      </c>
      <c r="C104">
        <v>509</v>
      </c>
      <c r="D104" t="s">
        <v>463</v>
      </c>
      <c r="E104" t="s">
        <v>334</v>
      </c>
      <c r="F104" t="s">
        <v>335</v>
      </c>
      <c r="G104" t="s">
        <v>336</v>
      </c>
      <c r="H104" t="s">
        <v>336</v>
      </c>
      <c r="I104" t="s">
        <v>483</v>
      </c>
      <c r="J104">
        <v>5</v>
      </c>
      <c r="K104" t="s">
        <v>166</v>
      </c>
      <c r="L104" t="s">
        <v>336</v>
      </c>
      <c r="M104" t="s">
        <v>337</v>
      </c>
      <c r="N104">
        <v>0</v>
      </c>
      <c r="O104">
        <v>53.05</v>
      </c>
      <c r="P104">
        <v>0</v>
      </c>
      <c r="Q104">
        <v>53.05</v>
      </c>
      <c r="T104" t="s">
        <v>338</v>
      </c>
      <c r="U104">
        <v>375000</v>
      </c>
      <c r="W104">
        <v>0</v>
      </c>
      <c r="X104">
        <v>0</v>
      </c>
      <c r="Y104">
        <v>0</v>
      </c>
      <c r="Z104">
        <v>7068.8030160226199</v>
      </c>
      <c r="AA104">
        <v>20</v>
      </c>
      <c r="AB104" t="s">
        <v>336</v>
      </c>
      <c r="AC104">
        <v>0</v>
      </c>
      <c r="AD104" t="s">
        <v>336</v>
      </c>
      <c r="AE104" t="s">
        <v>336</v>
      </c>
      <c r="AG104">
        <v>7451</v>
      </c>
      <c r="AM104" t="s">
        <v>24</v>
      </c>
      <c r="AP104" t="s">
        <v>52</v>
      </c>
    </row>
    <row r="105" spans="1:42">
      <c r="A105">
        <v>452</v>
      </c>
      <c r="B105" t="s">
        <v>513</v>
      </c>
      <c r="C105">
        <v>601</v>
      </c>
      <c r="D105" t="s">
        <v>463</v>
      </c>
      <c r="E105" t="s">
        <v>334</v>
      </c>
      <c r="F105" t="s">
        <v>335</v>
      </c>
      <c r="G105" t="s">
        <v>336</v>
      </c>
      <c r="H105" t="s">
        <v>336</v>
      </c>
      <c r="I105" t="s">
        <v>469</v>
      </c>
      <c r="J105">
        <v>6</v>
      </c>
      <c r="K105" t="s">
        <v>166</v>
      </c>
      <c r="L105" t="s">
        <v>336</v>
      </c>
      <c r="M105" t="s">
        <v>337</v>
      </c>
      <c r="N105">
        <v>0</v>
      </c>
      <c r="O105">
        <v>39.93</v>
      </c>
      <c r="P105">
        <v>0</v>
      </c>
      <c r="Q105">
        <v>39.93</v>
      </c>
      <c r="T105" t="s">
        <v>338</v>
      </c>
      <c r="U105">
        <v>304200</v>
      </c>
      <c r="W105">
        <v>0</v>
      </c>
      <c r="X105">
        <v>0</v>
      </c>
      <c r="Y105">
        <v>0</v>
      </c>
      <c r="Z105">
        <v>7618.3320811419981</v>
      </c>
      <c r="AA105">
        <v>20</v>
      </c>
      <c r="AB105" t="s">
        <v>336</v>
      </c>
      <c r="AC105">
        <v>0</v>
      </c>
      <c r="AD105" t="s">
        <v>336</v>
      </c>
      <c r="AE105" t="s">
        <v>336</v>
      </c>
      <c r="AG105">
        <v>7450</v>
      </c>
      <c r="AM105" t="s">
        <v>23</v>
      </c>
      <c r="AP105" t="s">
        <v>52</v>
      </c>
    </row>
    <row r="106" spans="1:42">
      <c r="A106">
        <v>453</v>
      </c>
      <c r="B106" t="s">
        <v>514</v>
      </c>
      <c r="C106">
        <v>602</v>
      </c>
      <c r="D106" t="s">
        <v>463</v>
      </c>
      <c r="E106" t="s">
        <v>334</v>
      </c>
      <c r="F106" t="s">
        <v>335</v>
      </c>
      <c r="G106" t="s">
        <v>336</v>
      </c>
      <c r="H106" t="s">
        <v>336</v>
      </c>
      <c r="I106" t="s">
        <v>486</v>
      </c>
      <c r="J106">
        <v>6</v>
      </c>
      <c r="K106" t="s">
        <v>166</v>
      </c>
      <c r="L106" t="s">
        <v>336</v>
      </c>
      <c r="M106" t="s">
        <v>337</v>
      </c>
      <c r="N106">
        <v>0</v>
      </c>
      <c r="O106">
        <v>54.15</v>
      </c>
      <c r="P106">
        <v>0</v>
      </c>
      <c r="Q106">
        <v>54.15</v>
      </c>
      <c r="T106" t="s">
        <v>338</v>
      </c>
      <c r="U106">
        <v>384000</v>
      </c>
      <c r="W106">
        <v>0</v>
      </c>
      <c r="X106">
        <v>0</v>
      </c>
      <c r="Y106">
        <v>0</v>
      </c>
      <c r="Z106">
        <v>7091.4127423822711</v>
      </c>
      <c r="AA106">
        <v>20</v>
      </c>
      <c r="AB106" t="s">
        <v>336</v>
      </c>
      <c r="AC106">
        <v>0</v>
      </c>
      <c r="AD106" t="s">
        <v>336</v>
      </c>
      <c r="AE106" t="s">
        <v>336</v>
      </c>
      <c r="AG106">
        <v>7449</v>
      </c>
      <c r="AM106" t="s">
        <v>24</v>
      </c>
      <c r="AP106" t="s">
        <v>52</v>
      </c>
    </row>
    <row r="107" spans="1:42">
      <c r="A107">
        <v>454</v>
      </c>
      <c r="B107" t="s">
        <v>515</v>
      </c>
      <c r="C107">
        <v>603</v>
      </c>
      <c r="D107" t="s">
        <v>463</v>
      </c>
      <c r="E107" t="s">
        <v>334</v>
      </c>
      <c r="F107" t="s">
        <v>335</v>
      </c>
      <c r="G107" t="s">
        <v>336</v>
      </c>
      <c r="H107" t="s">
        <v>336</v>
      </c>
      <c r="I107" t="s">
        <v>488</v>
      </c>
      <c r="J107">
        <v>6</v>
      </c>
      <c r="K107" t="s">
        <v>166</v>
      </c>
      <c r="L107" t="s">
        <v>336</v>
      </c>
      <c r="M107" t="s">
        <v>337</v>
      </c>
      <c r="N107">
        <v>0</v>
      </c>
      <c r="O107">
        <v>52.57</v>
      </c>
      <c r="P107">
        <v>0</v>
      </c>
      <c r="Q107">
        <v>52.57</v>
      </c>
      <c r="T107" t="s">
        <v>338</v>
      </c>
      <c r="U107">
        <v>380600</v>
      </c>
      <c r="W107">
        <v>0</v>
      </c>
      <c r="X107">
        <v>0</v>
      </c>
      <c r="Y107">
        <v>0</v>
      </c>
      <c r="Z107">
        <v>7239.8706486589308</v>
      </c>
      <c r="AA107">
        <v>20</v>
      </c>
      <c r="AB107" t="s">
        <v>336</v>
      </c>
      <c r="AC107">
        <v>0</v>
      </c>
      <c r="AD107" t="s">
        <v>336</v>
      </c>
      <c r="AE107" t="s">
        <v>336</v>
      </c>
      <c r="AG107">
        <v>7448</v>
      </c>
      <c r="AM107" t="s">
        <v>24</v>
      </c>
      <c r="AP107" t="s">
        <v>52</v>
      </c>
    </row>
    <row r="108" spans="1:42">
      <c r="A108">
        <v>455</v>
      </c>
      <c r="B108" t="s">
        <v>516</v>
      </c>
      <c r="C108">
        <v>604</v>
      </c>
      <c r="D108" t="s">
        <v>463</v>
      </c>
      <c r="E108" t="s">
        <v>334</v>
      </c>
      <c r="F108" t="s">
        <v>335</v>
      </c>
      <c r="G108" t="s">
        <v>336</v>
      </c>
      <c r="H108" t="s">
        <v>336</v>
      </c>
      <c r="I108" t="s">
        <v>473</v>
      </c>
      <c r="J108">
        <v>6</v>
      </c>
      <c r="K108" t="s">
        <v>166</v>
      </c>
      <c r="L108" t="s">
        <v>336</v>
      </c>
      <c r="M108" t="s">
        <v>337</v>
      </c>
      <c r="N108">
        <v>0</v>
      </c>
      <c r="O108">
        <v>60.03</v>
      </c>
      <c r="P108">
        <v>0</v>
      </c>
      <c r="Q108">
        <v>60.03</v>
      </c>
      <c r="T108" t="s">
        <v>338</v>
      </c>
      <c r="U108">
        <v>413700</v>
      </c>
      <c r="W108">
        <v>0</v>
      </c>
      <c r="X108">
        <v>0</v>
      </c>
      <c r="Y108">
        <v>0</v>
      </c>
      <c r="Z108">
        <v>6891.5542228885561</v>
      </c>
      <c r="AA108">
        <v>20</v>
      </c>
      <c r="AB108" t="s">
        <v>336</v>
      </c>
      <c r="AC108">
        <v>0</v>
      </c>
      <c r="AD108" t="s">
        <v>336</v>
      </c>
      <c r="AE108" t="s">
        <v>336</v>
      </c>
      <c r="AG108">
        <v>7447</v>
      </c>
      <c r="AM108" t="s">
        <v>24</v>
      </c>
      <c r="AP108" t="s">
        <v>52</v>
      </c>
    </row>
    <row r="109" spans="1:42">
      <c r="A109">
        <v>456</v>
      </c>
      <c r="B109" t="s">
        <v>517</v>
      </c>
      <c r="C109">
        <v>605</v>
      </c>
      <c r="D109" t="s">
        <v>463</v>
      </c>
      <c r="E109" t="s">
        <v>334</v>
      </c>
      <c r="F109" t="s">
        <v>335</v>
      </c>
      <c r="G109" t="s">
        <v>336</v>
      </c>
      <c r="H109" t="s">
        <v>336</v>
      </c>
      <c r="I109" t="s">
        <v>475</v>
      </c>
      <c r="J109">
        <v>6</v>
      </c>
      <c r="K109" t="s">
        <v>166</v>
      </c>
      <c r="L109" t="s">
        <v>336</v>
      </c>
      <c r="M109" t="s">
        <v>337</v>
      </c>
      <c r="N109">
        <v>0</v>
      </c>
      <c r="O109">
        <v>69.319999999999993</v>
      </c>
      <c r="P109">
        <v>0</v>
      </c>
      <c r="Q109">
        <v>69.319999999999993</v>
      </c>
      <c r="T109" t="s">
        <v>338</v>
      </c>
      <c r="U109">
        <v>493600</v>
      </c>
      <c r="W109">
        <v>0</v>
      </c>
      <c r="X109">
        <v>0</v>
      </c>
      <c r="Y109">
        <v>0</v>
      </c>
      <c r="Z109">
        <v>7120.600115406809</v>
      </c>
      <c r="AA109">
        <v>20</v>
      </c>
      <c r="AB109" t="s">
        <v>336</v>
      </c>
      <c r="AC109">
        <v>0</v>
      </c>
      <c r="AD109" t="s">
        <v>336</v>
      </c>
      <c r="AE109" t="s">
        <v>336</v>
      </c>
      <c r="AG109">
        <v>7446</v>
      </c>
      <c r="AM109" t="s">
        <v>25</v>
      </c>
      <c r="AP109" t="s">
        <v>53</v>
      </c>
    </row>
    <row r="110" spans="1:42">
      <c r="A110">
        <v>457</v>
      </c>
      <c r="B110" t="s">
        <v>518</v>
      </c>
      <c r="C110">
        <v>606</v>
      </c>
      <c r="D110" t="s">
        <v>463</v>
      </c>
      <c r="E110" t="s">
        <v>334</v>
      </c>
      <c r="F110" t="s">
        <v>335</v>
      </c>
      <c r="G110" t="s">
        <v>336</v>
      </c>
      <c r="H110" t="s">
        <v>336</v>
      </c>
      <c r="I110" t="s">
        <v>477</v>
      </c>
      <c r="J110">
        <v>6</v>
      </c>
      <c r="K110" t="s">
        <v>166</v>
      </c>
      <c r="L110" t="s">
        <v>336</v>
      </c>
      <c r="M110" t="s">
        <v>337</v>
      </c>
      <c r="N110">
        <v>0</v>
      </c>
      <c r="O110">
        <v>54.03</v>
      </c>
      <c r="P110">
        <v>0</v>
      </c>
      <c r="Q110">
        <v>54.03</v>
      </c>
      <c r="T110" t="s">
        <v>338</v>
      </c>
      <c r="U110">
        <v>390100</v>
      </c>
      <c r="W110">
        <v>0</v>
      </c>
      <c r="X110">
        <v>0</v>
      </c>
      <c r="Y110">
        <v>0</v>
      </c>
      <c r="Z110">
        <v>7220.0629280029616</v>
      </c>
      <c r="AA110">
        <v>20</v>
      </c>
      <c r="AB110" t="s">
        <v>336</v>
      </c>
      <c r="AC110">
        <v>0</v>
      </c>
      <c r="AD110" t="s">
        <v>336</v>
      </c>
      <c r="AE110" t="s">
        <v>336</v>
      </c>
      <c r="AG110">
        <v>7445</v>
      </c>
      <c r="AM110" t="s">
        <v>24</v>
      </c>
      <c r="AP110" t="s">
        <v>53</v>
      </c>
    </row>
    <row r="111" spans="1:42">
      <c r="A111">
        <v>458</v>
      </c>
      <c r="B111" t="s">
        <v>519</v>
      </c>
      <c r="C111">
        <v>607</v>
      </c>
      <c r="D111" t="s">
        <v>463</v>
      </c>
      <c r="E111" t="s">
        <v>334</v>
      </c>
      <c r="F111" t="s">
        <v>335</v>
      </c>
      <c r="G111" t="s">
        <v>336</v>
      </c>
      <c r="H111" t="s">
        <v>336</v>
      </c>
      <c r="I111" t="s">
        <v>479</v>
      </c>
      <c r="J111">
        <v>6</v>
      </c>
      <c r="K111" t="s">
        <v>166</v>
      </c>
      <c r="L111" t="s">
        <v>336</v>
      </c>
      <c r="M111" t="s">
        <v>337</v>
      </c>
      <c r="N111">
        <v>0</v>
      </c>
      <c r="O111">
        <v>37.049999999999997</v>
      </c>
      <c r="P111">
        <v>0</v>
      </c>
      <c r="Q111">
        <v>37.049999999999997</v>
      </c>
      <c r="T111" t="s">
        <v>338</v>
      </c>
      <c r="U111">
        <v>290000</v>
      </c>
      <c r="W111">
        <v>0</v>
      </c>
      <c r="X111">
        <v>0</v>
      </c>
      <c r="Y111">
        <v>0</v>
      </c>
      <c r="Z111">
        <v>7827.2604588394061</v>
      </c>
      <c r="AA111">
        <v>20</v>
      </c>
      <c r="AB111" t="s">
        <v>336</v>
      </c>
      <c r="AC111">
        <v>0</v>
      </c>
      <c r="AD111" t="s">
        <v>336</v>
      </c>
      <c r="AE111" t="s">
        <v>336</v>
      </c>
      <c r="AG111">
        <v>7444</v>
      </c>
      <c r="AM111" t="s">
        <v>23</v>
      </c>
      <c r="AP111" t="s">
        <v>53</v>
      </c>
    </row>
    <row r="112" spans="1:42">
      <c r="A112">
        <v>459</v>
      </c>
      <c r="B112" t="s">
        <v>520</v>
      </c>
      <c r="C112">
        <v>608</v>
      </c>
      <c r="D112" t="s">
        <v>463</v>
      </c>
      <c r="E112" t="s">
        <v>334</v>
      </c>
      <c r="F112" t="s">
        <v>335</v>
      </c>
      <c r="G112" t="s">
        <v>336</v>
      </c>
      <c r="H112" t="s">
        <v>336</v>
      </c>
      <c r="I112" t="s">
        <v>481</v>
      </c>
      <c r="J112">
        <v>6</v>
      </c>
      <c r="K112" t="s">
        <v>166</v>
      </c>
      <c r="L112" t="s">
        <v>336</v>
      </c>
      <c r="M112" t="s">
        <v>337</v>
      </c>
      <c r="N112">
        <v>0</v>
      </c>
      <c r="O112">
        <v>55.25</v>
      </c>
      <c r="P112">
        <v>0</v>
      </c>
      <c r="Q112">
        <v>55.25</v>
      </c>
      <c r="T112" t="s">
        <v>338</v>
      </c>
      <c r="U112">
        <v>391000</v>
      </c>
      <c r="W112">
        <v>0</v>
      </c>
      <c r="X112">
        <v>0</v>
      </c>
      <c r="Y112">
        <v>0</v>
      </c>
      <c r="Z112">
        <v>7076.9230769230771</v>
      </c>
      <c r="AA112">
        <v>20</v>
      </c>
      <c r="AB112" t="s">
        <v>336</v>
      </c>
      <c r="AC112">
        <v>0</v>
      </c>
      <c r="AD112" t="s">
        <v>336</v>
      </c>
      <c r="AE112" t="s">
        <v>336</v>
      </c>
      <c r="AG112">
        <v>7443</v>
      </c>
      <c r="AM112" t="s">
        <v>24</v>
      </c>
      <c r="AP112" t="s">
        <v>52</v>
      </c>
    </row>
    <row r="113" spans="1:42">
      <c r="A113">
        <v>460</v>
      </c>
      <c r="B113" t="s">
        <v>521</v>
      </c>
      <c r="C113">
        <v>609</v>
      </c>
      <c r="D113" t="s">
        <v>463</v>
      </c>
      <c r="E113" t="s">
        <v>334</v>
      </c>
      <c r="F113" t="s">
        <v>335</v>
      </c>
      <c r="G113" t="s">
        <v>336</v>
      </c>
      <c r="H113" t="s">
        <v>336</v>
      </c>
      <c r="I113" t="s">
        <v>483</v>
      </c>
      <c r="J113">
        <v>6</v>
      </c>
      <c r="K113" t="s">
        <v>166</v>
      </c>
      <c r="L113" t="s">
        <v>336</v>
      </c>
      <c r="M113" t="s">
        <v>337</v>
      </c>
      <c r="N113">
        <v>0</v>
      </c>
      <c r="O113">
        <v>53.05</v>
      </c>
      <c r="P113">
        <v>0</v>
      </c>
      <c r="Q113">
        <v>53.05</v>
      </c>
      <c r="T113" t="s">
        <v>338</v>
      </c>
      <c r="U113">
        <v>373600</v>
      </c>
      <c r="W113">
        <v>0</v>
      </c>
      <c r="X113">
        <v>0</v>
      </c>
      <c r="Y113">
        <v>0</v>
      </c>
      <c r="Z113">
        <v>7042.4128180961361</v>
      </c>
      <c r="AA113">
        <v>20</v>
      </c>
      <c r="AB113" t="s">
        <v>336</v>
      </c>
      <c r="AC113">
        <v>0</v>
      </c>
      <c r="AD113" t="s">
        <v>336</v>
      </c>
      <c r="AE113" t="s">
        <v>336</v>
      </c>
      <c r="AG113">
        <v>7442</v>
      </c>
      <c r="AM113" t="s">
        <v>24</v>
      </c>
      <c r="AP113" t="s">
        <v>52</v>
      </c>
    </row>
    <row r="114" spans="1:42">
      <c r="A114">
        <v>461</v>
      </c>
      <c r="B114" t="s">
        <v>522</v>
      </c>
      <c r="C114">
        <v>701</v>
      </c>
      <c r="D114" t="s">
        <v>463</v>
      </c>
      <c r="E114" t="s">
        <v>334</v>
      </c>
      <c r="F114" t="s">
        <v>335</v>
      </c>
      <c r="G114" t="s">
        <v>336</v>
      </c>
      <c r="H114" t="s">
        <v>336</v>
      </c>
      <c r="I114" t="s">
        <v>469</v>
      </c>
      <c r="J114">
        <v>7</v>
      </c>
      <c r="K114" t="s">
        <v>166</v>
      </c>
      <c r="L114" t="s">
        <v>336</v>
      </c>
      <c r="M114" t="s">
        <v>337</v>
      </c>
      <c r="N114">
        <v>0</v>
      </c>
      <c r="O114">
        <v>39.93</v>
      </c>
      <c r="P114">
        <v>0</v>
      </c>
      <c r="Q114">
        <v>39.93</v>
      </c>
      <c r="T114" t="s">
        <v>338</v>
      </c>
      <c r="U114">
        <v>303100</v>
      </c>
      <c r="W114">
        <v>0</v>
      </c>
      <c r="X114">
        <v>0</v>
      </c>
      <c r="Y114">
        <v>0</v>
      </c>
      <c r="Z114">
        <v>7590.7838717756076</v>
      </c>
      <c r="AA114">
        <v>20</v>
      </c>
      <c r="AB114" t="s">
        <v>336</v>
      </c>
      <c r="AC114">
        <v>0</v>
      </c>
      <c r="AD114" t="s">
        <v>336</v>
      </c>
      <c r="AE114" t="s">
        <v>336</v>
      </c>
      <c r="AG114">
        <v>7441</v>
      </c>
      <c r="AM114" t="s">
        <v>23</v>
      </c>
      <c r="AP114" t="s">
        <v>52</v>
      </c>
    </row>
    <row r="115" spans="1:42">
      <c r="A115">
        <v>462</v>
      </c>
      <c r="B115" t="s">
        <v>523</v>
      </c>
      <c r="C115">
        <v>702</v>
      </c>
      <c r="D115" t="s">
        <v>463</v>
      </c>
      <c r="E115" t="s">
        <v>334</v>
      </c>
      <c r="F115" t="s">
        <v>335</v>
      </c>
      <c r="G115" t="s">
        <v>336</v>
      </c>
      <c r="H115" t="s">
        <v>336</v>
      </c>
      <c r="I115" t="s">
        <v>486</v>
      </c>
      <c r="J115">
        <v>7</v>
      </c>
      <c r="K115" t="s">
        <v>166</v>
      </c>
      <c r="L115" t="s">
        <v>336</v>
      </c>
      <c r="M115" t="s">
        <v>337</v>
      </c>
      <c r="N115">
        <v>0</v>
      </c>
      <c r="O115">
        <v>54.15</v>
      </c>
      <c r="P115">
        <v>0</v>
      </c>
      <c r="Q115">
        <v>54.15</v>
      </c>
      <c r="T115" t="s">
        <v>338</v>
      </c>
      <c r="U115">
        <v>382500</v>
      </c>
      <c r="W115">
        <v>0</v>
      </c>
      <c r="X115">
        <v>0</v>
      </c>
      <c r="Y115">
        <v>0</v>
      </c>
      <c r="Z115">
        <v>7063.7119113573408</v>
      </c>
      <c r="AA115">
        <v>20</v>
      </c>
      <c r="AB115" t="s">
        <v>336</v>
      </c>
      <c r="AC115">
        <v>0</v>
      </c>
      <c r="AD115" t="s">
        <v>336</v>
      </c>
      <c r="AE115" t="s">
        <v>336</v>
      </c>
      <c r="AG115">
        <v>7440</v>
      </c>
      <c r="AM115" t="s">
        <v>24</v>
      </c>
      <c r="AP115" t="s">
        <v>52</v>
      </c>
    </row>
    <row r="116" spans="1:42">
      <c r="A116">
        <v>463</v>
      </c>
      <c r="B116" t="s">
        <v>524</v>
      </c>
      <c r="C116">
        <v>703</v>
      </c>
      <c r="D116" t="s">
        <v>463</v>
      </c>
      <c r="E116" t="s">
        <v>334</v>
      </c>
      <c r="F116" t="s">
        <v>335</v>
      </c>
      <c r="G116" t="s">
        <v>336</v>
      </c>
      <c r="H116" t="s">
        <v>336</v>
      </c>
      <c r="I116" t="s">
        <v>488</v>
      </c>
      <c r="J116">
        <v>7</v>
      </c>
      <c r="K116" t="s">
        <v>166</v>
      </c>
      <c r="L116" t="s">
        <v>336</v>
      </c>
      <c r="M116" t="s">
        <v>337</v>
      </c>
      <c r="N116">
        <v>0</v>
      </c>
      <c r="O116">
        <v>52.57</v>
      </c>
      <c r="P116">
        <v>0</v>
      </c>
      <c r="Q116">
        <v>52.57</v>
      </c>
      <c r="T116" t="s">
        <v>338</v>
      </c>
      <c r="U116">
        <v>379200</v>
      </c>
      <c r="W116">
        <v>0</v>
      </c>
      <c r="X116">
        <v>0</v>
      </c>
      <c r="Y116">
        <v>0</v>
      </c>
      <c r="Z116">
        <v>7213.2394902035385</v>
      </c>
      <c r="AA116">
        <v>20</v>
      </c>
      <c r="AB116" t="s">
        <v>336</v>
      </c>
      <c r="AC116">
        <v>0</v>
      </c>
      <c r="AD116" t="s">
        <v>336</v>
      </c>
      <c r="AE116" t="s">
        <v>336</v>
      </c>
      <c r="AG116">
        <v>7439</v>
      </c>
      <c r="AM116" t="s">
        <v>24</v>
      </c>
      <c r="AP116" t="s">
        <v>52</v>
      </c>
    </row>
    <row r="117" spans="1:42">
      <c r="A117">
        <v>464</v>
      </c>
      <c r="B117" t="s">
        <v>525</v>
      </c>
      <c r="C117">
        <v>704</v>
      </c>
      <c r="D117" t="s">
        <v>463</v>
      </c>
      <c r="E117" t="s">
        <v>334</v>
      </c>
      <c r="F117" t="s">
        <v>335</v>
      </c>
      <c r="G117" t="s">
        <v>336</v>
      </c>
      <c r="H117" t="s">
        <v>336</v>
      </c>
      <c r="I117" t="s">
        <v>473</v>
      </c>
      <c r="J117">
        <v>7</v>
      </c>
      <c r="K117" t="s">
        <v>166</v>
      </c>
      <c r="L117" t="s">
        <v>336</v>
      </c>
      <c r="M117" t="s">
        <v>337</v>
      </c>
      <c r="N117">
        <v>0</v>
      </c>
      <c r="O117">
        <v>60.03</v>
      </c>
      <c r="P117">
        <v>0</v>
      </c>
      <c r="Q117">
        <v>60.03</v>
      </c>
      <c r="T117" t="s">
        <v>338</v>
      </c>
      <c r="U117">
        <v>412100</v>
      </c>
      <c r="W117">
        <v>0</v>
      </c>
      <c r="X117">
        <v>0</v>
      </c>
      <c r="Y117">
        <v>0</v>
      </c>
      <c r="Z117">
        <v>6864.9008828918877</v>
      </c>
      <c r="AA117">
        <v>20</v>
      </c>
      <c r="AB117" t="s">
        <v>336</v>
      </c>
      <c r="AC117">
        <v>0</v>
      </c>
      <c r="AD117" t="s">
        <v>336</v>
      </c>
      <c r="AE117" t="s">
        <v>336</v>
      </c>
      <c r="AG117">
        <v>7438</v>
      </c>
      <c r="AM117" t="s">
        <v>24</v>
      </c>
      <c r="AP117" t="s">
        <v>52</v>
      </c>
    </row>
    <row r="118" spans="1:42">
      <c r="A118">
        <v>465</v>
      </c>
      <c r="B118" t="s">
        <v>526</v>
      </c>
      <c r="C118">
        <v>705</v>
      </c>
      <c r="D118" t="s">
        <v>463</v>
      </c>
      <c r="E118" t="s">
        <v>334</v>
      </c>
      <c r="F118" t="s">
        <v>335</v>
      </c>
      <c r="G118" t="s">
        <v>336</v>
      </c>
      <c r="H118" t="s">
        <v>336</v>
      </c>
      <c r="I118" t="s">
        <v>475</v>
      </c>
      <c r="J118">
        <v>7</v>
      </c>
      <c r="K118" t="s">
        <v>166</v>
      </c>
      <c r="L118" t="s">
        <v>336</v>
      </c>
      <c r="M118" t="s">
        <v>337</v>
      </c>
      <c r="N118">
        <v>0</v>
      </c>
      <c r="O118">
        <v>69.319999999999993</v>
      </c>
      <c r="P118">
        <v>0</v>
      </c>
      <c r="Q118">
        <v>69.319999999999993</v>
      </c>
      <c r="T118" t="s">
        <v>338</v>
      </c>
      <c r="U118">
        <v>491600</v>
      </c>
      <c r="W118">
        <v>0</v>
      </c>
      <c r="X118">
        <v>0</v>
      </c>
      <c r="Y118">
        <v>0</v>
      </c>
      <c r="Z118">
        <v>7091.748413156376</v>
      </c>
      <c r="AA118">
        <v>20</v>
      </c>
      <c r="AB118" t="s">
        <v>336</v>
      </c>
      <c r="AC118">
        <v>0</v>
      </c>
      <c r="AD118" t="s">
        <v>336</v>
      </c>
      <c r="AE118" t="s">
        <v>336</v>
      </c>
      <c r="AG118">
        <v>7437</v>
      </c>
      <c r="AM118" t="s">
        <v>25</v>
      </c>
      <c r="AP118" t="s">
        <v>53</v>
      </c>
    </row>
    <row r="119" spans="1:42">
      <c r="A119">
        <v>466</v>
      </c>
      <c r="B119" t="s">
        <v>527</v>
      </c>
      <c r="C119">
        <v>706</v>
      </c>
      <c r="D119" t="s">
        <v>463</v>
      </c>
      <c r="E119" t="s">
        <v>334</v>
      </c>
      <c r="F119" t="s">
        <v>335</v>
      </c>
      <c r="G119" t="s">
        <v>336</v>
      </c>
      <c r="H119" t="s">
        <v>336</v>
      </c>
      <c r="I119" t="s">
        <v>477</v>
      </c>
      <c r="J119">
        <v>7</v>
      </c>
      <c r="K119" t="s">
        <v>166</v>
      </c>
      <c r="L119" t="s">
        <v>336</v>
      </c>
      <c r="M119" t="s">
        <v>337</v>
      </c>
      <c r="N119">
        <v>0</v>
      </c>
      <c r="O119">
        <v>54.03</v>
      </c>
      <c r="P119">
        <v>0</v>
      </c>
      <c r="Q119">
        <v>54.03</v>
      </c>
      <c r="T119" t="s">
        <v>338</v>
      </c>
      <c r="U119">
        <v>388600</v>
      </c>
      <c r="W119">
        <v>0</v>
      </c>
      <c r="X119">
        <v>0</v>
      </c>
      <c r="Y119">
        <v>0</v>
      </c>
      <c r="Z119">
        <v>7192.3005737553212</v>
      </c>
      <c r="AA119">
        <v>20</v>
      </c>
      <c r="AB119" t="s">
        <v>336</v>
      </c>
      <c r="AC119">
        <v>0</v>
      </c>
      <c r="AD119" t="s">
        <v>336</v>
      </c>
      <c r="AE119" t="s">
        <v>336</v>
      </c>
      <c r="AG119">
        <v>7436</v>
      </c>
      <c r="AM119" t="s">
        <v>24</v>
      </c>
      <c r="AP119" t="s">
        <v>53</v>
      </c>
    </row>
    <row r="120" spans="1:42">
      <c r="A120">
        <v>467</v>
      </c>
      <c r="B120" t="s">
        <v>528</v>
      </c>
      <c r="C120">
        <v>707</v>
      </c>
      <c r="D120" t="s">
        <v>463</v>
      </c>
      <c r="E120" t="s">
        <v>334</v>
      </c>
      <c r="F120" t="s">
        <v>335</v>
      </c>
      <c r="G120" t="s">
        <v>336</v>
      </c>
      <c r="H120" t="s">
        <v>336</v>
      </c>
      <c r="I120" t="s">
        <v>479</v>
      </c>
      <c r="J120">
        <v>7</v>
      </c>
      <c r="K120" t="s">
        <v>166</v>
      </c>
      <c r="L120" t="s">
        <v>336</v>
      </c>
      <c r="M120" t="s">
        <v>337</v>
      </c>
      <c r="N120">
        <v>0</v>
      </c>
      <c r="O120">
        <v>37.049999999999997</v>
      </c>
      <c r="P120">
        <v>0</v>
      </c>
      <c r="Q120">
        <v>37.049999999999997</v>
      </c>
      <c r="T120" t="s">
        <v>338</v>
      </c>
      <c r="U120">
        <v>289000</v>
      </c>
      <c r="W120">
        <v>0</v>
      </c>
      <c r="X120">
        <v>0</v>
      </c>
      <c r="Y120">
        <v>0</v>
      </c>
      <c r="Z120">
        <v>7800.2699055330631</v>
      </c>
      <c r="AA120">
        <v>20</v>
      </c>
      <c r="AB120" t="s">
        <v>336</v>
      </c>
      <c r="AC120">
        <v>0</v>
      </c>
      <c r="AD120" t="s">
        <v>336</v>
      </c>
      <c r="AE120" t="s">
        <v>336</v>
      </c>
      <c r="AG120">
        <v>7435</v>
      </c>
      <c r="AM120" t="s">
        <v>23</v>
      </c>
      <c r="AP120" t="s">
        <v>53</v>
      </c>
    </row>
    <row r="121" spans="1:42">
      <c r="A121">
        <v>468</v>
      </c>
      <c r="B121" t="s">
        <v>529</v>
      </c>
      <c r="C121">
        <v>708</v>
      </c>
      <c r="D121" t="s">
        <v>463</v>
      </c>
      <c r="E121" t="s">
        <v>334</v>
      </c>
      <c r="F121" t="s">
        <v>335</v>
      </c>
      <c r="G121" t="s">
        <v>336</v>
      </c>
      <c r="H121" t="s">
        <v>336</v>
      </c>
      <c r="I121" t="s">
        <v>481</v>
      </c>
      <c r="J121">
        <v>7</v>
      </c>
      <c r="K121" t="s">
        <v>166</v>
      </c>
      <c r="L121" t="s">
        <v>336</v>
      </c>
      <c r="M121" t="s">
        <v>337</v>
      </c>
      <c r="N121">
        <v>0</v>
      </c>
      <c r="O121">
        <v>55.25</v>
      </c>
      <c r="P121">
        <v>0</v>
      </c>
      <c r="Q121">
        <v>55.25</v>
      </c>
      <c r="T121" t="s">
        <v>338</v>
      </c>
      <c r="U121">
        <v>389500</v>
      </c>
      <c r="W121">
        <v>0</v>
      </c>
      <c r="X121">
        <v>0</v>
      </c>
      <c r="Y121">
        <v>0</v>
      </c>
      <c r="Z121">
        <v>7049.7737556561087</v>
      </c>
      <c r="AA121">
        <v>20</v>
      </c>
      <c r="AB121" t="s">
        <v>336</v>
      </c>
      <c r="AC121">
        <v>0</v>
      </c>
      <c r="AD121" t="s">
        <v>336</v>
      </c>
      <c r="AE121" t="s">
        <v>336</v>
      </c>
      <c r="AG121">
        <v>7434</v>
      </c>
      <c r="AM121" t="s">
        <v>24</v>
      </c>
      <c r="AP121" t="s">
        <v>52</v>
      </c>
    </row>
    <row r="122" spans="1:42">
      <c r="A122">
        <v>469</v>
      </c>
      <c r="B122" t="s">
        <v>530</v>
      </c>
      <c r="C122">
        <v>709</v>
      </c>
      <c r="D122" t="s">
        <v>463</v>
      </c>
      <c r="E122" t="s">
        <v>334</v>
      </c>
      <c r="F122" t="s">
        <v>335</v>
      </c>
      <c r="G122" t="s">
        <v>336</v>
      </c>
      <c r="H122" t="s">
        <v>336</v>
      </c>
      <c r="I122" t="s">
        <v>483</v>
      </c>
      <c r="J122">
        <v>7</v>
      </c>
      <c r="K122" t="s">
        <v>166</v>
      </c>
      <c r="L122" t="s">
        <v>336</v>
      </c>
      <c r="M122" t="s">
        <v>337</v>
      </c>
      <c r="N122">
        <v>0</v>
      </c>
      <c r="O122">
        <v>53.05</v>
      </c>
      <c r="P122">
        <v>0</v>
      </c>
      <c r="Q122">
        <v>53.05</v>
      </c>
      <c r="T122" t="s">
        <v>338</v>
      </c>
      <c r="U122">
        <v>372200</v>
      </c>
      <c r="W122">
        <v>0</v>
      </c>
      <c r="X122">
        <v>0</v>
      </c>
      <c r="Y122">
        <v>0</v>
      </c>
      <c r="Z122">
        <v>7016.0226201696514</v>
      </c>
      <c r="AA122">
        <v>20</v>
      </c>
      <c r="AB122" t="s">
        <v>336</v>
      </c>
      <c r="AC122">
        <v>0</v>
      </c>
      <c r="AD122" t="s">
        <v>336</v>
      </c>
      <c r="AE122" t="s">
        <v>336</v>
      </c>
      <c r="AG122">
        <v>7433</v>
      </c>
      <c r="AM122" t="s">
        <v>24</v>
      </c>
      <c r="AP122" t="s">
        <v>52</v>
      </c>
    </row>
    <row r="123" spans="1:42">
      <c r="A123">
        <v>470</v>
      </c>
      <c r="B123" t="s">
        <v>531</v>
      </c>
      <c r="C123">
        <v>801</v>
      </c>
      <c r="D123" t="s">
        <v>463</v>
      </c>
      <c r="E123" t="s">
        <v>334</v>
      </c>
      <c r="F123" t="s">
        <v>335</v>
      </c>
      <c r="G123" t="s">
        <v>336</v>
      </c>
      <c r="H123" t="s">
        <v>336</v>
      </c>
      <c r="I123" t="s">
        <v>469</v>
      </c>
      <c r="J123">
        <v>8</v>
      </c>
      <c r="K123" t="s">
        <v>166</v>
      </c>
      <c r="L123" t="s">
        <v>336</v>
      </c>
      <c r="M123" t="s">
        <v>337</v>
      </c>
      <c r="N123">
        <v>0</v>
      </c>
      <c r="O123">
        <v>39.93</v>
      </c>
      <c r="P123">
        <v>0</v>
      </c>
      <c r="Q123">
        <v>39.93</v>
      </c>
      <c r="T123" t="s">
        <v>338</v>
      </c>
      <c r="U123">
        <v>301900</v>
      </c>
      <c r="W123">
        <v>0</v>
      </c>
      <c r="X123">
        <v>0</v>
      </c>
      <c r="Y123">
        <v>0</v>
      </c>
      <c r="Z123">
        <v>7560.7312797395443</v>
      </c>
      <c r="AA123">
        <v>20</v>
      </c>
      <c r="AB123" t="s">
        <v>336</v>
      </c>
      <c r="AC123">
        <v>0</v>
      </c>
      <c r="AD123" t="s">
        <v>336</v>
      </c>
      <c r="AE123" t="s">
        <v>336</v>
      </c>
      <c r="AG123">
        <v>7432</v>
      </c>
      <c r="AM123" t="s">
        <v>23</v>
      </c>
      <c r="AP123" t="s">
        <v>52</v>
      </c>
    </row>
    <row r="124" spans="1:42">
      <c r="A124">
        <v>471</v>
      </c>
      <c r="B124" t="s">
        <v>532</v>
      </c>
      <c r="C124">
        <v>802</v>
      </c>
      <c r="D124" t="s">
        <v>463</v>
      </c>
      <c r="E124" t="s">
        <v>334</v>
      </c>
      <c r="F124" t="s">
        <v>335</v>
      </c>
      <c r="G124" t="s">
        <v>336</v>
      </c>
      <c r="H124" t="s">
        <v>336</v>
      </c>
      <c r="I124" t="s">
        <v>486</v>
      </c>
      <c r="J124">
        <v>8</v>
      </c>
      <c r="K124" t="s">
        <v>166</v>
      </c>
      <c r="L124" t="s">
        <v>336</v>
      </c>
      <c r="M124" t="s">
        <v>337</v>
      </c>
      <c r="N124">
        <v>0</v>
      </c>
      <c r="O124">
        <v>54.15</v>
      </c>
      <c r="P124">
        <v>0</v>
      </c>
      <c r="Q124">
        <v>54.15</v>
      </c>
      <c r="T124" t="s">
        <v>338</v>
      </c>
      <c r="U124">
        <v>381100</v>
      </c>
      <c r="W124">
        <v>0</v>
      </c>
      <c r="X124">
        <v>0</v>
      </c>
      <c r="Y124">
        <v>0</v>
      </c>
      <c r="Z124">
        <v>7037.8578024007384</v>
      </c>
      <c r="AA124">
        <v>20</v>
      </c>
      <c r="AB124" t="s">
        <v>336</v>
      </c>
      <c r="AC124">
        <v>0</v>
      </c>
      <c r="AD124" t="s">
        <v>336</v>
      </c>
      <c r="AE124" t="s">
        <v>336</v>
      </c>
      <c r="AG124">
        <v>7431</v>
      </c>
      <c r="AM124" t="s">
        <v>24</v>
      </c>
      <c r="AP124" t="s">
        <v>52</v>
      </c>
    </row>
    <row r="125" spans="1:42">
      <c r="A125">
        <v>472</v>
      </c>
      <c r="B125" t="s">
        <v>533</v>
      </c>
      <c r="C125">
        <v>803</v>
      </c>
      <c r="D125" t="s">
        <v>463</v>
      </c>
      <c r="E125" t="s">
        <v>334</v>
      </c>
      <c r="F125" t="s">
        <v>335</v>
      </c>
      <c r="G125" t="s">
        <v>336</v>
      </c>
      <c r="H125" t="s">
        <v>336</v>
      </c>
      <c r="I125" t="s">
        <v>488</v>
      </c>
      <c r="J125">
        <v>8</v>
      </c>
      <c r="K125" t="s">
        <v>166</v>
      </c>
      <c r="L125" t="s">
        <v>336</v>
      </c>
      <c r="M125" t="s">
        <v>337</v>
      </c>
      <c r="N125">
        <v>0</v>
      </c>
      <c r="O125">
        <v>52.57</v>
      </c>
      <c r="P125">
        <v>0</v>
      </c>
      <c r="Q125">
        <v>52.57</v>
      </c>
      <c r="T125" t="s">
        <v>338</v>
      </c>
      <c r="U125">
        <v>377700</v>
      </c>
      <c r="W125">
        <v>0</v>
      </c>
      <c r="X125">
        <v>0</v>
      </c>
      <c r="Y125">
        <v>0</v>
      </c>
      <c r="Z125">
        <v>7184.7061061441891</v>
      </c>
      <c r="AA125">
        <v>20</v>
      </c>
      <c r="AB125" t="s">
        <v>336</v>
      </c>
      <c r="AC125">
        <v>0</v>
      </c>
      <c r="AD125" t="s">
        <v>336</v>
      </c>
      <c r="AE125" t="s">
        <v>336</v>
      </c>
      <c r="AG125">
        <v>7430</v>
      </c>
      <c r="AM125" t="s">
        <v>24</v>
      </c>
      <c r="AP125" t="s">
        <v>52</v>
      </c>
    </row>
    <row r="126" spans="1:42">
      <c r="A126">
        <v>473</v>
      </c>
      <c r="B126" t="s">
        <v>534</v>
      </c>
      <c r="C126">
        <v>804</v>
      </c>
      <c r="D126" t="s">
        <v>463</v>
      </c>
      <c r="E126" t="s">
        <v>334</v>
      </c>
      <c r="F126" t="s">
        <v>335</v>
      </c>
      <c r="G126" t="s">
        <v>336</v>
      </c>
      <c r="H126" t="s">
        <v>336</v>
      </c>
      <c r="I126" t="s">
        <v>473</v>
      </c>
      <c r="J126">
        <v>8</v>
      </c>
      <c r="K126" t="s">
        <v>166</v>
      </c>
      <c r="L126" t="s">
        <v>336</v>
      </c>
      <c r="M126" t="s">
        <v>337</v>
      </c>
      <c r="N126">
        <v>0</v>
      </c>
      <c r="O126">
        <v>60.03</v>
      </c>
      <c r="P126">
        <v>0</v>
      </c>
      <c r="Q126">
        <v>60.03</v>
      </c>
      <c r="T126" t="s">
        <v>338</v>
      </c>
      <c r="U126">
        <v>410500</v>
      </c>
      <c r="W126">
        <v>0</v>
      </c>
      <c r="X126">
        <v>0</v>
      </c>
      <c r="Y126">
        <v>0</v>
      </c>
      <c r="Z126">
        <v>6838.2475428952193</v>
      </c>
      <c r="AA126">
        <v>20</v>
      </c>
      <c r="AB126" t="s">
        <v>336</v>
      </c>
      <c r="AC126">
        <v>0</v>
      </c>
      <c r="AD126" t="s">
        <v>336</v>
      </c>
      <c r="AE126" t="s">
        <v>336</v>
      </c>
      <c r="AG126">
        <v>7429</v>
      </c>
      <c r="AM126" t="s">
        <v>24</v>
      </c>
      <c r="AP126" t="s">
        <v>52</v>
      </c>
    </row>
    <row r="127" spans="1:42">
      <c r="A127">
        <v>474</v>
      </c>
      <c r="B127" t="s">
        <v>535</v>
      </c>
      <c r="C127">
        <v>805</v>
      </c>
      <c r="D127" t="s">
        <v>463</v>
      </c>
      <c r="E127" t="s">
        <v>334</v>
      </c>
      <c r="F127" t="s">
        <v>335</v>
      </c>
      <c r="G127" t="s">
        <v>336</v>
      </c>
      <c r="H127" t="s">
        <v>336</v>
      </c>
      <c r="I127" t="s">
        <v>475</v>
      </c>
      <c r="J127">
        <v>8</v>
      </c>
      <c r="K127" t="s">
        <v>166</v>
      </c>
      <c r="L127" t="s">
        <v>336</v>
      </c>
      <c r="M127" t="s">
        <v>337</v>
      </c>
      <c r="N127">
        <v>0</v>
      </c>
      <c r="O127">
        <v>69.319999999999993</v>
      </c>
      <c r="P127">
        <v>0</v>
      </c>
      <c r="Q127">
        <v>69.319999999999993</v>
      </c>
      <c r="T127" t="s">
        <v>338</v>
      </c>
      <c r="U127">
        <v>489700</v>
      </c>
      <c r="W127">
        <v>0</v>
      </c>
      <c r="X127">
        <v>0</v>
      </c>
      <c r="Y127">
        <v>0</v>
      </c>
      <c r="Z127">
        <v>7064.3392960184647</v>
      </c>
      <c r="AA127">
        <v>20</v>
      </c>
      <c r="AB127" t="s">
        <v>336</v>
      </c>
      <c r="AC127">
        <v>0</v>
      </c>
      <c r="AD127" t="s">
        <v>336</v>
      </c>
      <c r="AE127" t="s">
        <v>336</v>
      </c>
      <c r="AG127">
        <v>7428</v>
      </c>
      <c r="AM127" t="s">
        <v>25</v>
      </c>
      <c r="AP127" t="s">
        <v>53</v>
      </c>
    </row>
    <row r="128" spans="1:42">
      <c r="A128">
        <v>475</v>
      </c>
      <c r="B128" t="s">
        <v>536</v>
      </c>
      <c r="C128">
        <v>806</v>
      </c>
      <c r="D128" t="s">
        <v>463</v>
      </c>
      <c r="E128" t="s">
        <v>334</v>
      </c>
      <c r="F128" t="s">
        <v>335</v>
      </c>
      <c r="G128" t="s">
        <v>336</v>
      </c>
      <c r="H128" t="s">
        <v>336</v>
      </c>
      <c r="I128" t="s">
        <v>477</v>
      </c>
      <c r="J128">
        <v>8</v>
      </c>
      <c r="K128" t="s">
        <v>166</v>
      </c>
      <c r="L128" t="s">
        <v>336</v>
      </c>
      <c r="M128" t="s">
        <v>337</v>
      </c>
      <c r="N128">
        <v>0</v>
      </c>
      <c r="O128">
        <v>54.03</v>
      </c>
      <c r="P128">
        <v>0</v>
      </c>
      <c r="Q128">
        <v>54.03</v>
      </c>
      <c r="T128" t="s">
        <v>338</v>
      </c>
      <c r="U128">
        <v>387100</v>
      </c>
      <c r="W128">
        <v>0</v>
      </c>
      <c r="X128">
        <v>0</v>
      </c>
      <c r="Y128">
        <v>0</v>
      </c>
      <c r="Z128">
        <v>7164.5382195076809</v>
      </c>
      <c r="AA128">
        <v>20</v>
      </c>
      <c r="AB128" t="s">
        <v>336</v>
      </c>
      <c r="AC128">
        <v>0</v>
      </c>
      <c r="AD128" t="s">
        <v>336</v>
      </c>
      <c r="AE128" t="s">
        <v>336</v>
      </c>
      <c r="AG128">
        <v>7427</v>
      </c>
      <c r="AM128" t="s">
        <v>24</v>
      </c>
      <c r="AP128" t="s">
        <v>53</v>
      </c>
    </row>
    <row r="129" spans="1:42">
      <c r="A129">
        <v>476</v>
      </c>
      <c r="B129" t="s">
        <v>537</v>
      </c>
      <c r="C129">
        <v>807</v>
      </c>
      <c r="D129" t="s">
        <v>463</v>
      </c>
      <c r="E129" t="s">
        <v>334</v>
      </c>
      <c r="F129" t="s">
        <v>335</v>
      </c>
      <c r="G129" t="s">
        <v>336</v>
      </c>
      <c r="H129" t="s">
        <v>336</v>
      </c>
      <c r="I129" t="s">
        <v>479</v>
      </c>
      <c r="J129">
        <v>8</v>
      </c>
      <c r="K129" t="s">
        <v>166</v>
      </c>
      <c r="L129" t="s">
        <v>336</v>
      </c>
      <c r="M129" t="s">
        <v>337</v>
      </c>
      <c r="N129">
        <v>0</v>
      </c>
      <c r="O129">
        <v>37.049999999999997</v>
      </c>
      <c r="P129">
        <v>0</v>
      </c>
      <c r="Q129">
        <v>37.049999999999997</v>
      </c>
      <c r="T129" t="s">
        <v>338</v>
      </c>
      <c r="U129">
        <v>287900</v>
      </c>
      <c r="W129">
        <v>0</v>
      </c>
      <c r="X129">
        <v>0</v>
      </c>
      <c r="Y129">
        <v>0</v>
      </c>
      <c r="Z129">
        <v>7770.5802968960861</v>
      </c>
      <c r="AA129">
        <v>20</v>
      </c>
      <c r="AB129" t="s">
        <v>336</v>
      </c>
      <c r="AC129">
        <v>0</v>
      </c>
      <c r="AD129" t="s">
        <v>336</v>
      </c>
      <c r="AE129" t="s">
        <v>336</v>
      </c>
      <c r="AG129">
        <v>7426</v>
      </c>
      <c r="AM129" t="s">
        <v>23</v>
      </c>
      <c r="AP129" t="s">
        <v>53</v>
      </c>
    </row>
    <row r="130" spans="1:42">
      <c r="A130">
        <v>477</v>
      </c>
      <c r="B130" t="s">
        <v>538</v>
      </c>
      <c r="C130">
        <v>808</v>
      </c>
      <c r="D130" t="s">
        <v>463</v>
      </c>
      <c r="E130" t="s">
        <v>334</v>
      </c>
      <c r="F130" t="s">
        <v>335</v>
      </c>
      <c r="G130" t="s">
        <v>336</v>
      </c>
      <c r="H130" t="s">
        <v>336</v>
      </c>
      <c r="I130" t="s">
        <v>481</v>
      </c>
      <c r="J130">
        <v>8</v>
      </c>
      <c r="K130" t="s">
        <v>166</v>
      </c>
      <c r="L130" t="s">
        <v>336</v>
      </c>
      <c r="M130" t="s">
        <v>337</v>
      </c>
      <c r="N130">
        <v>0</v>
      </c>
      <c r="O130">
        <v>55.25</v>
      </c>
      <c r="P130">
        <v>0</v>
      </c>
      <c r="Q130">
        <v>55.25</v>
      </c>
      <c r="T130" t="s">
        <v>338</v>
      </c>
      <c r="U130">
        <v>388000</v>
      </c>
      <c r="W130">
        <v>0</v>
      </c>
      <c r="X130">
        <v>0</v>
      </c>
      <c r="Y130">
        <v>0</v>
      </c>
      <c r="Z130">
        <v>7022.6244343891403</v>
      </c>
      <c r="AA130">
        <v>20</v>
      </c>
      <c r="AB130" t="s">
        <v>336</v>
      </c>
      <c r="AC130">
        <v>0</v>
      </c>
      <c r="AD130" t="s">
        <v>336</v>
      </c>
      <c r="AE130" t="s">
        <v>336</v>
      </c>
      <c r="AG130">
        <v>7425</v>
      </c>
      <c r="AM130" t="s">
        <v>24</v>
      </c>
      <c r="AP130" t="s">
        <v>52</v>
      </c>
    </row>
    <row r="131" spans="1:42">
      <c r="A131">
        <v>478</v>
      </c>
      <c r="B131" t="s">
        <v>539</v>
      </c>
      <c r="C131">
        <v>809</v>
      </c>
      <c r="D131" t="s">
        <v>463</v>
      </c>
      <c r="E131" t="s">
        <v>334</v>
      </c>
      <c r="F131" t="s">
        <v>335</v>
      </c>
      <c r="G131" t="s">
        <v>336</v>
      </c>
      <c r="H131" t="s">
        <v>336</v>
      </c>
      <c r="I131" t="s">
        <v>483</v>
      </c>
      <c r="J131">
        <v>8</v>
      </c>
      <c r="K131" t="s">
        <v>166</v>
      </c>
      <c r="L131" t="s">
        <v>336</v>
      </c>
      <c r="M131" t="s">
        <v>337</v>
      </c>
      <c r="N131">
        <v>0</v>
      </c>
      <c r="O131">
        <v>53.05</v>
      </c>
      <c r="P131">
        <v>0</v>
      </c>
      <c r="Q131">
        <v>53.05</v>
      </c>
      <c r="T131" t="s">
        <v>338</v>
      </c>
      <c r="U131">
        <v>370800</v>
      </c>
      <c r="W131">
        <v>0</v>
      </c>
      <c r="X131">
        <v>0</v>
      </c>
      <c r="Y131">
        <v>0</v>
      </c>
      <c r="Z131">
        <v>6989.6324222431667</v>
      </c>
      <c r="AA131">
        <v>20</v>
      </c>
      <c r="AB131" t="s">
        <v>336</v>
      </c>
      <c r="AC131">
        <v>0</v>
      </c>
      <c r="AD131" t="s">
        <v>336</v>
      </c>
      <c r="AE131" t="s">
        <v>336</v>
      </c>
      <c r="AG131">
        <v>7424</v>
      </c>
      <c r="AM131" t="s">
        <v>24</v>
      </c>
      <c r="AP131" t="s">
        <v>52</v>
      </c>
    </row>
    <row r="132" spans="1:42">
      <c r="A132">
        <v>479</v>
      </c>
      <c r="B132" t="s">
        <v>540</v>
      </c>
      <c r="C132">
        <v>901</v>
      </c>
      <c r="D132" t="s">
        <v>463</v>
      </c>
      <c r="E132" t="s">
        <v>334</v>
      </c>
      <c r="F132" t="s">
        <v>335</v>
      </c>
      <c r="G132" t="s">
        <v>336</v>
      </c>
      <c r="H132" t="s">
        <v>336</v>
      </c>
      <c r="I132" t="s">
        <v>469</v>
      </c>
      <c r="J132">
        <v>9</v>
      </c>
      <c r="K132" t="s">
        <v>166</v>
      </c>
      <c r="L132" t="s">
        <v>336</v>
      </c>
      <c r="M132" t="s">
        <v>337</v>
      </c>
      <c r="N132">
        <v>0</v>
      </c>
      <c r="O132">
        <v>39.93</v>
      </c>
      <c r="P132">
        <v>0</v>
      </c>
      <c r="Q132">
        <v>39.93</v>
      </c>
      <c r="T132" t="s">
        <v>338</v>
      </c>
      <c r="U132">
        <v>300800</v>
      </c>
      <c r="W132">
        <v>0</v>
      </c>
      <c r="X132">
        <v>0</v>
      </c>
      <c r="Y132">
        <v>0</v>
      </c>
      <c r="Z132">
        <v>7533.183070373153</v>
      </c>
      <c r="AA132">
        <v>20</v>
      </c>
      <c r="AB132" t="s">
        <v>336</v>
      </c>
      <c r="AC132">
        <v>0</v>
      </c>
      <c r="AD132" t="s">
        <v>336</v>
      </c>
      <c r="AE132" t="s">
        <v>336</v>
      </c>
      <c r="AG132">
        <v>7423</v>
      </c>
      <c r="AM132" t="s">
        <v>23</v>
      </c>
      <c r="AP132" t="s">
        <v>52</v>
      </c>
    </row>
    <row r="133" spans="1:42">
      <c r="A133">
        <v>480</v>
      </c>
      <c r="B133" t="s">
        <v>541</v>
      </c>
      <c r="C133">
        <v>902</v>
      </c>
      <c r="D133" t="s">
        <v>463</v>
      </c>
      <c r="E133" t="s">
        <v>334</v>
      </c>
      <c r="F133" t="s">
        <v>335</v>
      </c>
      <c r="G133" t="s">
        <v>336</v>
      </c>
      <c r="H133" t="s">
        <v>336</v>
      </c>
      <c r="I133" t="s">
        <v>486</v>
      </c>
      <c r="J133">
        <v>9</v>
      </c>
      <c r="K133" t="s">
        <v>166</v>
      </c>
      <c r="L133" t="s">
        <v>336</v>
      </c>
      <c r="M133" t="s">
        <v>337</v>
      </c>
      <c r="N133">
        <v>0</v>
      </c>
      <c r="O133">
        <v>54.15</v>
      </c>
      <c r="P133">
        <v>0</v>
      </c>
      <c r="Q133">
        <v>54.15</v>
      </c>
      <c r="T133" t="s">
        <v>338</v>
      </c>
      <c r="U133">
        <v>379600</v>
      </c>
      <c r="W133">
        <v>0</v>
      </c>
      <c r="X133">
        <v>0</v>
      </c>
      <c r="Y133">
        <v>0</v>
      </c>
      <c r="Z133">
        <v>7010.1569713758081</v>
      </c>
      <c r="AA133">
        <v>20</v>
      </c>
      <c r="AB133" t="s">
        <v>336</v>
      </c>
      <c r="AC133">
        <v>0</v>
      </c>
      <c r="AD133" t="s">
        <v>336</v>
      </c>
      <c r="AE133" t="s">
        <v>336</v>
      </c>
      <c r="AG133">
        <v>7422</v>
      </c>
      <c r="AM133" t="s">
        <v>24</v>
      </c>
      <c r="AP133" t="s">
        <v>52</v>
      </c>
    </row>
    <row r="134" spans="1:42">
      <c r="A134">
        <v>481</v>
      </c>
      <c r="B134" t="s">
        <v>542</v>
      </c>
      <c r="C134">
        <v>903</v>
      </c>
      <c r="D134" t="s">
        <v>463</v>
      </c>
      <c r="E134" t="s">
        <v>334</v>
      </c>
      <c r="F134" t="s">
        <v>335</v>
      </c>
      <c r="G134" t="s">
        <v>336</v>
      </c>
      <c r="H134" t="s">
        <v>336</v>
      </c>
      <c r="I134" t="s">
        <v>488</v>
      </c>
      <c r="J134">
        <v>9</v>
      </c>
      <c r="K134" t="s">
        <v>166</v>
      </c>
      <c r="L134" t="s">
        <v>336</v>
      </c>
      <c r="M134" t="s">
        <v>337</v>
      </c>
      <c r="N134">
        <v>0</v>
      </c>
      <c r="O134">
        <v>52.57</v>
      </c>
      <c r="P134">
        <v>0</v>
      </c>
      <c r="Q134">
        <v>52.57</v>
      </c>
      <c r="T134" t="s">
        <v>338</v>
      </c>
      <c r="U134">
        <v>376300</v>
      </c>
      <c r="W134">
        <v>0</v>
      </c>
      <c r="X134">
        <v>0</v>
      </c>
      <c r="Y134">
        <v>0</v>
      </c>
      <c r="Z134">
        <v>7158.0749476887959</v>
      </c>
      <c r="AA134">
        <v>20</v>
      </c>
      <c r="AB134" t="s">
        <v>336</v>
      </c>
      <c r="AC134">
        <v>0</v>
      </c>
      <c r="AD134" t="s">
        <v>336</v>
      </c>
      <c r="AE134" t="s">
        <v>336</v>
      </c>
      <c r="AG134">
        <v>7421</v>
      </c>
      <c r="AM134" t="s">
        <v>24</v>
      </c>
      <c r="AP134" t="s">
        <v>52</v>
      </c>
    </row>
    <row r="135" spans="1:42">
      <c r="A135">
        <v>482</v>
      </c>
      <c r="B135" t="s">
        <v>543</v>
      </c>
      <c r="C135">
        <v>904</v>
      </c>
      <c r="D135" t="s">
        <v>463</v>
      </c>
      <c r="E135" t="s">
        <v>334</v>
      </c>
      <c r="F135" t="s">
        <v>335</v>
      </c>
      <c r="G135" t="s">
        <v>336</v>
      </c>
      <c r="H135" t="s">
        <v>336</v>
      </c>
      <c r="I135" t="s">
        <v>473</v>
      </c>
      <c r="J135">
        <v>9</v>
      </c>
      <c r="K135" t="s">
        <v>166</v>
      </c>
      <c r="L135" t="s">
        <v>336</v>
      </c>
      <c r="M135" t="s">
        <v>337</v>
      </c>
      <c r="N135">
        <v>0</v>
      </c>
      <c r="O135">
        <v>60.03</v>
      </c>
      <c r="P135">
        <v>0</v>
      </c>
      <c r="Q135">
        <v>60.03</v>
      </c>
      <c r="T135" t="s">
        <v>338</v>
      </c>
      <c r="U135">
        <v>408900</v>
      </c>
      <c r="W135">
        <v>0</v>
      </c>
      <c r="X135">
        <v>0</v>
      </c>
      <c r="Y135">
        <v>0</v>
      </c>
      <c r="Z135">
        <v>6811.594202898551</v>
      </c>
      <c r="AA135">
        <v>20</v>
      </c>
      <c r="AB135" t="s">
        <v>336</v>
      </c>
      <c r="AC135">
        <v>0</v>
      </c>
      <c r="AD135" t="s">
        <v>336</v>
      </c>
      <c r="AE135" t="s">
        <v>336</v>
      </c>
      <c r="AG135">
        <v>7420</v>
      </c>
      <c r="AM135" t="s">
        <v>24</v>
      </c>
      <c r="AP135" t="s">
        <v>52</v>
      </c>
    </row>
    <row r="136" spans="1:42">
      <c r="A136">
        <v>483</v>
      </c>
      <c r="B136" t="s">
        <v>544</v>
      </c>
      <c r="C136">
        <v>905</v>
      </c>
      <c r="D136" t="s">
        <v>463</v>
      </c>
      <c r="E136" t="s">
        <v>334</v>
      </c>
      <c r="F136" t="s">
        <v>335</v>
      </c>
      <c r="G136" t="s">
        <v>336</v>
      </c>
      <c r="H136" t="s">
        <v>336</v>
      </c>
      <c r="I136" t="s">
        <v>475</v>
      </c>
      <c r="J136">
        <v>9</v>
      </c>
      <c r="K136" t="s">
        <v>166</v>
      </c>
      <c r="L136" t="s">
        <v>336</v>
      </c>
      <c r="M136" t="s">
        <v>337</v>
      </c>
      <c r="N136">
        <v>0</v>
      </c>
      <c r="O136">
        <v>69.319999999999993</v>
      </c>
      <c r="P136">
        <v>0</v>
      </c>
      <c r="Q136">
        <v>69.319999999999993</v>
      </c>
      <c r="T136" t="s">
        <v>338</v>
      </c>
      <c r="U136">
        <v>487800</v>
      </c>
      <c r="W136">
        <v>0</v>
      </c>
      <c r="X136">
        <v>0</v>
      </c>
      <c r="Y136">
        <v>0</v>
      </c>
      <c r="Z136">
        <v>7036.9301788805542</v>
      </c>
      <c r="AA136">
        <v>20</v>
      </c>
      <c r="AB136" t="s">
        <v>336</v>
      </c>
      <c r="AC136">
        <v>0</v>
      </c>
      <c r="AD136" t="s">
        <v>336</v>
      </c>
      <c r="AE136" t="s">
        <v>336</v>
      </c>
      <c r="AG136">
        <v>7419</v>
      </c>
      <c r="AM136" t="s">
        <v>25</v>
      </c>
      <c r="AP136" t="s">
        <v>53</v>
      </c>
    </row>
    <row r="137" spans="1:42">
      <c r="A137">
        <v>484</v>
      </c>
      <c r="B137" t="s">
        <v>545</v>
      </c>
      <c r="C137">
        <v>906</v>
      </c>
      <c r="D137" t="s">
        <v>463</v>
      </c>
      <c r="E137" t="s">
        <v>334</v>
      </c>
      <c r="F137" t="s">
        <v>335</v>
      </c>
      <c r="G137" t="s">
        <v>336</v>
      </c>
      <c r="H137" t="s">
        <v>336</v>
      </c>
      <c r="I137" t="s">
        <v>477</v>
      </c>
      <c r="J137">
        <v>9</v>
      </c>
      <c r="K137" t="s">
        <v>166</v>
      </c>
      <c r="L137" t="s">
        <v>336</v>
      </c>
      <c r="M137" t="s">
        <v>337</v>
      </c>
      <c r="N137">
        <v>0</v>
      </c>
      <c r="O137">
        <v>54.03</v>
      </c>
      <c r="P137">
        <v>0</v>
      </c>
      <c r="Q137">
        <v>54.03</v>
      </c>
      <c r="T137" t="s">
        <v>338</v>
      </c>
      <c r="U137">
        <v>385600</v>
      </c>
      <c r="W137">
        <v>0</v>
      </c>
      <c r="X137">
        <v>0</v>
      </c>
      <c r="Y137">
        <v>0</v>
      </c>
      <c r="Z137">
        <v>7136.7758652600405</v>
      </c>
      <c r="AA137">
        <v>20</v>
      </c>
      <c r="AB137" t="s">
        <v>336</v>
      </c>
      <c r="AC137">
        <v>0</v>
      </c>
      <c r="AD137" t="s">
        <v>336</v>
      </c>
      <c r="AE137" t="s">
        <v>336</v>
      </c>
      <c r="AG137">
        <v>7418</v>
      </c>
      <c r="AM137" t="s">
        <v>24</v>
      </c>
      <c r="AP137" t="s">
        <v>53</v>
      </c>
    </row>
    <row r="138" spans="1:42">
      <c r="A138">
        <v>485</v>
      </c>
      <c r="B138" t="s">
        <v>546</v>
      </c>
      <c r="C138">
        <v>907</v>
      </c>
      <c r="D138" t="s">
        <v>463</v>
      </c>
      <c r="E138" t="s">
        <v>334</v>
      </c>
      <c r="F138" t="s">
        <v>335</v>
      </c>
      <c r="G138" t="s">
        <v>336</v>
      </c>
      <c r="H138" t="s">
        <v>336</v>
      </c>
      <c r="I138" t="s">
        <v>479</v>
      </c>
      <c r="J138">
        <v>9</v>
      </c>
      <c r="K138" t="s">
        <v>166</v>
      </c>
      <c r="L138" t="s">
        <v>336</v>
      </c>
      <c r="M138" t="s">
        <v>337</v>
      </c>
      <c r="N138">
        <v>0</v>
      </c>
      <c r="O138">
        <v>37.049999999999997</v>
      </c>
      <c r="P138">
        <v>0</v>
      </c>
      <c r="Q138">
        <v>37.049999999999997</v>
      </c>
      <c r="T138" t="s">
        <v>338</v>
      </c>
      <c r="U138">
        <v>286900</v>
      </c>
      <c r="W138">
        <v>0</v>
      </c>
      <c r="X138">
        <v>0</v>
      </c>
      <c r="Y138">
        <v>0</v>
      </c>
      <c r="Z138">
        <v>7743.5897435897432</v>
      </c>
      <c r="AA138">
        <v>20</v>
      </c>
      <c r="AB138" t="s">
        <v>336</v>
      </c>
      <c r="AC138">
        <v>0</v>
      </c>
      <c r="AD138" t="s">
        <v>336</v>
      </c>
      <c r="AE138" t="s">
        <v>336</v>
      </c>
      <c r="AG138">
        <v>7417</v>
      </c>
      <c r="AM138" t="s">
        <v>23</v>
      </c>
      <c r="AP138" t="s">
        <v>53</v>
      </c>
    </row>
    <row r="139" spans="1:42">
      <c r="A139">
        <v>486</v>
      </c>
      <c r="B139" t="s">
        <v>547</v>
      </c>
      <c r="C139">
        <v>908</v>
      </c>
      <c r="D139" t="s">
        <v>463</v>
      </c>
      <c r="E139" t="s">
        <v>334</v>
      </c>
      <c r="F139" t="s">
        <v>335</v>
      </c>
      <c r="G139" t="s">
        <v>336</v>
      </c>
      <c r="H139" t="s">
        <v>336</v>
      </c>
      <c r="I139" t="s">
        <v>481</v>
      </c>
      <c r="J139">
        <v>9</v>
      </c>
      <c r="K139" t="s">
        <v>166</v>
      </c>
      <c r="L139" t="s">
        <v>336</v>
      </c>
      <c r="M139" t="s">
        <v>337</v>
      </c>
      <c r="N139">
        <v>0</v>
      </c>
      <c r="O139">
        <v>55.25</v>
      </c>
      <c r="P139">
        <v>0</v>
      </c>
      <c r="Q139">
        <v>55.25</v>
      </c>
      <c r="T139" t="s">
        <v>338</v>
      </c>
      <c r="U139">
        <v>386500</v>
      </c>
      <c r="W139">
        <v>0</v>
      </c>
      <c r="X139">
        <v>0</v>
      </c>
      <c r="Y139">
        <v>0</v>
      </c>
      <c r="Z139">
        <v>6995.4751131221719</v>
      </c>
      <c r="AA139">
        <v>20</v>
      </c>
      <c r="AB139" t="s">
        <v>336</v>
      </c>
      <c r="AC139">
        <v>0</v>
      </c>
      <c r="AD139" t="s">
        <v>336</v>
      </c>
      <c r="AE139" t="s">
        <v>336</v>
      </c>
      <c r="AG139">
        <v>7416</v>
      </c>
      <c r="AM139" t="s">
        <v>24</v>
      </c>
      <c r="AP139" t="s">
        <v>52</v>
      </c>
    </row>
    <row r="140" spans="1:42">
      <c r="A140">
        <v>487</v>
      </c>
      <c r="B140" t="s">
        <v>548</v>
      </c>
      <c r="C140">
        <v>909</v>
      </c>
      <c r="D140" t="s">
        <v>463</v>
      </c>
      <c r="E140" t="s">
        <v>334</v>
      </c>
      <c r="F140" t="s">
        <v>335</v>
      </c>
      <c r="G140" t="s">
        <v>336</v>
      </c>
      <c r="H140" t="s">
        <v>336</v>
      </c>
      <c r="I140" t="s">
        <v>483</v>
      </c>
      <c r="J140">
        <v>9</v>
      </c>
      <c r="K140" t="s">
        <v>166</v>
      </c>
      <c r="L140" t="s">
        <v>336</v>
      </c>
      <c r="M140" t="s">
        <v>337</v>
      </c>
      <c r="N140">
        <v>0</v>
      </c>
      <c r="O140">
        <v>53.05</v>
      </c>
      <c r="P140">
        <v>0</v>
      </c>
      <c r="Q140">
        <v>53.05</v>
      </c>
      <c r="T140" t="s">
        <v>338</v>
      </c>
      <c r="U140">
        <v>369400</v>
      </c>
      <c r="W140">
        <v>0</v>
      </c>
      <c r="X140">
        <v>0</v>
      </c>
      <c r="Y140">
        <v>0</v>
      </c>
      <c r="Z140">
        <v>6963.242224316682</v>
      </c>
      <c r="AA140">
        <v>20</v>
      </c>
      <c r="AB140" t="s">
        <v>336</v>
      </c>
      <c r="AC140">
        <v>0</v>
      </c>
      <c r="AD140" t="s">
        <v>336</v>
      </c>
      <c r="AE140" t="s">
        <v>336</v>
      </c>
      <c r="AG140">
        <v>7415</v>
      </c>
      <c r="AM140" t="s">
        <v>24</v>
      </c>
      <c r="AP140" t="s">
        <v>52</v>
      </c>
    </row>
    <row r="141" spans="1:42">
      <c r="A141">
        <v>488</v>
      </c>
      <c r="B141" t="s">
        <v>549</v>
      </c>
      <c r="C141">
        <v>1001</v>
      </c>
      <c r="D141" t="s">
        <v>463</v>
      </c>
      <c r="E141" t="s">
        <v>334</v>
      </c>
      <c r="F141" t="s">
        <v>335</v>
      </c>
      <c r="G141" t="s">
        <v>336</v>
      </c>
      <c r="H141" t="s">
        <v>336</v>
      </c>
      <c r="I141" t="s">
        <v>469</v>
      </c>
      <c r="J141">
        <v>10</v>
      </c>
      <c r="K141" t="s">
        <v>166</v>
      </c>
      <c r="L141" t="s">
        <v>336</v>
      </c>
      <c r="M141" t="s">
        <v>337</v>
      </c>
      <c r="N141">
        <v>0</v>
      </c>
      <c r="O141">
        <v>39.93</v>
      </c>
      <c r="P141">
        <v>0</v>
      </c>
      <c r="Q141">
        <v>39.93</v>
      </c>
      <c r="T141" t="s">
        <v>338</v>
      </c>
      <c r="U141">
        <v>299700</v>
      </c>
      <c r="W141">
        <v>0</v>
      </c>
      <c r="X141">
        <v>0</v>
      </c>
      <c r="Y141">
        <v>0</v>
      </c>
      <c r="Z141">
        <v>7505.6348610067616</v>
      </c>
      <c r="AA141">
        <v>20</v>
      </c>
      <c r="AB141" t="s">
        <v>336</v>
      </c>
      <c r="AC141">
        <v>0</v>
      </c>
      <c r="AD141" t="s">
        <v>336</v>
      </c>
      <c r="AE141" t="s">
        <v>336</v>
      </c>
      <c r="AG141">
        <v>7414</v>
      </c>
      <c r="AM141" t="s">
        <v>23</v>
      </c>
      <c r="AP141" t="s">
        <v>52</v>
      </c>
    </row>
    <row r="142" spans="1:42">
      <c r="A142">
        <v>489</v>
      </c>
      <c r="B142" t="s">
        <v>550</v>
      </c>
      <c r="C142">
        <v>1002</v>
      </c>
      <c r="D142" t="s">
        <v>463</v>
      </c>
      <c r="E142" t="s">
        <v>334</v>
      </c>
      <c r="F142" t="s">
        <v>335</v>
      </c>
      <c r="G142" t="s">
        <v>336</v>
      </c>
      <c r="H142" t="s">
        <v>336</v>
      </c>
      <c r="I142" t="s">
        <v>486</v>
      </c>
      <c r="J142">
        <v>10</v>
      </c>
      <c r="K142" t="s">
        <v>166</v>
      </c>
      <c r="L142" t="s">
        <v>336</v>
      </c>
      <c r="M142" t="s">
        <v>337</v>
      </c>
      <c r="N142">
        <v>0</v>
      </c>
      <c r="O142">
        <v>54.15</v>
      </c>
      <c r="P142">
        <v>0</v>
      </c>
      <c r="Q142">
        <v>54.15</v>
      </c>
      <c r="T142" t="s">
        <v>338</v>
      </c>
      <c r="U142">
        <v>378100</v>
      </c>
      <c r="W142">
        <v>0</v>
      </c>
      <c r="X142">
        <v>0</v>
      </c>
      <c r="Y142">
        <v>0</v>
      </c>
      <c r="Z142">
        <v>6982.4561403508769</v>
      </c>
      <c r="AA142">
        <v>20</v>
      </c>
      <c r="AB142" t="s">
        <v>336</v>
      </c>
      <c r="AC142">
        <v>0</v>
      </c>
      <c r="AD142" t="s">
        <v>336</v>
      </c>
      <c r="AE142" t="s">
        <v>336</v>
      </c>
      <c r="AG142">
        <v>7413</v>
      </c>
      <c r="AM142" t="s">
        <v>24</v>
      </c>
      <c r="AP142" t="s">
        <v>52</v>
      </c>
    </row>
    <row r="143" spans="1:42">
      <c r="A143">
        <v>490</v>
      </c>
      <c r="B143" t="s">
        <v>551</v>
      </c>
      <c r="C143">
        <v>1003</v>
      </c>
      <c r="D143" t="s">
        <v>463</v>
      </c>
      <c r="E143" t="s">
        <v>334</v>
      </c>
      <c r="F143" t="s">
        <v>335</v>
      </c>
      <c r="G143" t="s">
        <v>336</v>
      </c>
      <c r="H143" t="s">
        <v>336</v>
      </c>
      <c r="I143" t="s">
        <v>488</v>
      </c>
      <c r="J143">
        <v>10</v>
      </c>
      <c r="K143" t="s">
        <v>166</v>
      </c>
      <c r="L143" t="s">
        <v>336</v>
      </c>
      <c r="M143" t="s">
        <v>337</v>
      </c>
      <c r="N143">
        <v>0</v>
      </c>
      <c r="O143">
        <v>52.57</v>
      </c>
      <c r="P143">
        <v>0</v>
      </c>
      <c r="Q143">
        <v>52.57</v>
      </c>
      <c r="T143" t="s">
        <v>338</v>
      </c>
      <c r="U143">
        <v>374800</v>
      </c>
      <c r="W143">
        <v>0</v>
      </c>
      <c r="X143">
        <v>0</v>
      </c>
      <c r="Y143">
        <v>0</v>
      </c>
      <c r="Z143">
        <v>7129.5415636294465</v>
      </c>
      <c r="AA143">
        <v>20</v>
      </c>
      <c r="AB143" t="s">
        <v>336</v>
      </c>
      <c r="AC143">
        <v>0</v>
      </c>
      <c r="AD143" t="s">
        <v>336</v>
      </c>
      <c r="AE143" t="s">
        <v>336</v>
      </c>
      <c r="AG143">
        <v>7412</v>
      </c>
      <c r="AM143" t="s">
        <v>24</v>
      </c>
      <c r="AP143" t="s">
        <v>52</v>
      </c>
    </row>
    <row r="144" spans="1:42">
      <c r="A144">
        <v>491</v>
      </c>
      <c r="B144" t="s">
        <v>552</v>
      </c>
      <c r="C144">
        <v>1004</v>
      </c>
      <c r="D144" t="s">
        <v>463</v>
      </c>
      <c r="E144" t="s">
        <v>334</v>
      </c>
      <c r="F144" t="s">
        <v>335</v>
      </c>
      <c r="G144" t="s">
        <v>336</v>
      </c>
      <c r="H144" t="s">
        <v>336</v>
      </c>
      <c r="I144" t="s">
        <v>473</v>
      </c>
      <c r="J144">
        <v>10</v>
      </c>
      <c r="K144" t="s">
        <v>166</v>
      </c>
      <c r="L144" t="s">
        <v>336</v>
      </c>
      <c r="M144" t="s">
        <v>337</v>
      </c>
      <c r="N144">
        <v>0</v>
      </c>
      <c r="O144">
        <v>60.03</v>
      </c>
      <c r="P144">
        <v>0</v>
      </c>
      <c r="Q144">
        <v>60.03</v>
      </c>
      <c r="T144" t="s">
        <v>338</v>
      </c>
      <c r="U144">
        <v>407400</v>
      </c>
      <c r="W144">
        <v>0</v>
      </c>
      <c r="X144">
        <v>0</v>
      </c>
      <c r="Y144">
        <v>0</v>
      </c>
      <c r="Z144">
        <v>6786.6066966516746</v>
      </c>
      <c r="AA144">
        <v>20</v>
      </c>
      <c r="AB144" t="s">
        <v>336</v>
      </c>
      <c r="AC144">
        <v>0</v>
      </c>
      <c r="AD144" t="s">
        <v>336</v>
      </c>
      <c r="AE144" t="s">
        <v>336</v>
      </c>
      <c r="AG144">
        <v>7411</v>
      </c>
      <c r="AM144" t="s">
        <v>24</v>
      </c>
      <c r="AP144" t="s">
        <v>52</v>
      </c>
    </row>
    <row r="145" spans="1:42">
      <c r="A145">
        <v>492</v>
      </c>
      <c r="B145" t="s">
        <v>553</v>
      </c>
      <c r="C145">
        <v>1005</v>
      </c>
      <c r="D145" t="s">
        <v>463</v>
      </c>
      <c r="E145" t="s">
        <v>334</v>
      </c>
      <c r="F145" t="s">
        <v>335</v>
      </c>
      <c r="G145" t="s">
        <v>336</v>
      </c>
      <c r="H145" t="s">
        <v>336</v>
      </c>
      <c r="I145" t="s">
        <v>475</v>
      </c>
      <c r="J145">
        <v>10</v>
      </c>
      <c r="K145" t="s">
        <v>166</v>
      </c>
      <c r="L145" t="s">
        <v>336</v>
      </c>
      <c r="M145" t="s">
        <v>337</v>
      </c>
      <c r="N145">
        <v>0</v>
      </c>
      <c r="O145">
        <v>69.319999999999993</v>
      </c>
      <c r="P145">
        <v>0</v>
      </c>
      <c r="Q145">
        <v>69.319999999999993</v>
      </c>
      <c r="T145" t="s">
        <v>338</v>
      </c>
      <c r="U145">
        <v>485900</v>
      </c>
      <c r="W145">
        <v>0</v>
      </c>
      <c r="X145">
        <v>0</v>
      </c>
      <c r="Y145">
        <v>0</v>
      </c>
      <c r="Z145">
        <v>7009.5210617426428</v>
      </c>
      <c r="AA145">
        <v>20</v>
      </c>
      <c r="AB145" t="s">
        <v>336</v>
      </c>
      <c r="AC145">
        <v>0</v>
      </c>
      <c r="AD145" t="s">
        <v>336</v>
      </c>
      <c r="AE145" t="s">
        <v>336</v>
      </c>
      <c r="AG145">
        <v>7410</v>
      </c>
      <c r="AM145" t="s">
        <v>25</v>
      </c>
      <c r="AP145" t="s">
        <v>53</v>
      </c>
    </row>
    <row r="146" spans="1:42">
      <c r="A146">
        <v>493</v>
      </c>
      <c r="B146" t="s">
        <v>554</v>
      </c>
      <c r="C146">
        <v>1006</v>
      </c>
      <c r="D146" t="s">
        <v>463</v>
      </c>
      <c r="E146" t="s">
        <v>334</v>
      </c>
      <c r="F146" t="s">
        <v>335</v>
      </c>
      <c r="G146" t="s">
        <v>336</v>
      </c>
      <c r="H146" t="s">
        <v>336</v>
      </c>
      <c r="I146" t="s">
        <v>477</v>
      </c>
      <c r="J146">
        <v>10</v>
      </c>
      <c r="K146" t="s">
        <v>166</v>
      </c>
      <c r="L146" t="s">
        <v>336</v>
      </c>
      <c r="M146" t="s">
        <v>337</v>
      </c>
      <c r="N146">
        <v>0</v>
      </c>
      <c r="O146">
        <v>54.03</v>
      </c>
      <c r="P146">
        <v>0</v>
      </c>
      <c r="Q146">
        <v>54.03</v>
      </c>
      <c r="T146" t="s">
        <v>338</v>
      </c>
      <c r="U146">
        <v>384100</v>
      </c>
      <c r="W146">
        <v>0</v>
      </c>
      <c r="X146">
        <v>0</v>
      </c>
      <c r="Y146">
        <v>0</v>
      </c>
      <c r="Z146">
        <v>7109.0135110124002</v>
      </c>
      <c r="AA146">
        <v>20</v>
      </c>
      <c r="AB146" t="s">
        <v>336</v>
      </c>
      <c r="AC146">
        <v>0</v>
      </c>
      <c r="AD146" t="s">
        <v>336</v>
      </c>
      <c r="AE146" t="s">
        <v>336</v>
      </c>
      <c r="AG146">
        <v>7409</v>
      </c>
      <c r="AM146" t="s">
        <v>24</v>
      </c>
      <c r="AP146" t="s">
        <v>53</v>
      </c>
    </row>
    <row r="147" spans="1:42">
      <c r="A147">
        <v>494</v>
      </c>
      <c r="B147" t="s">
        <v>555</v>
      </c>
      <c r="C147">
        <v>1007</v>
      </c>
      <c r="D147" t="s">
        <v>463</v>
      </c>
      <c r="E147" t="s">
        <v>334</v>
      </c>
      <c r="F147" t="s">
        <v>335</v>
      </c>
      <c r="G147" t="s">
        <v>336</v>
      </c>
      <c r="H147" t="s">
        <v>336</v>
      </c>
      <c r="I147" t="s">
        <v>479</v>
      </c>
      <c r="J147">
        <v>10</v>
      </c>
      <c r="K147" t="s">
        <v>166</v>
      </c>
      <c r="L147" t="s">
        <v>336</v>
      </c>
      <c r="M147" t="s">
        <v>337</v>
      </c>
      <c r="N147">
        <v>0</v>
      </c>
      <c r="O147">
        <v>37.049999999999997</v>
      </c>
      <c r="P147">
        <v>0</v>
      </c>
      <c r="Q147">
        <v>37.049999999999997</v>
      </c>
      <c r="T147" t="s">
        <v>338</v>
      </c>
      <c r="U147">
        <v>285800</v>
      </c>
      <c r="W147">
        <v>0</v>
      </c>
      <c r="X147">
        <v>0</v>
      </c>
      <c r="Y147">
        <v>0</v>
      </c>
      <c r="Z147">
        <v>7713.9001349527662</v>
      </c>
      <c r="AA147">
        <v>20</v>
      </c>
      <c r="AB147" t="s">
        <v>336</v>
      </c>
      <c r="AC147">
        <v>0</v>
      </c>
      <c r="AD147" t="s">
        <v>336</v>
      </c>
      <c r="AE147" t="s">
        <v>336</v>
      </c>
      <c r="AG147">
        <v>7408</v>
      </c>
      <c r="AM147" t="s">
        <v>23</v>
      </c>
      <c r="AP147" t="s">
        <v>53</v>
      </c>
    </row>
    <row r="148" spans="1:42">
      <c r="A148">
        <v>495</v>
      </c>
      <c r="B148" t="s">
        <v>556</v>
      </c>
      <c r="C148">
        <v>1008</v>
      </c>
      <c r="D148" t="s">
        <v>463</v>
      </c>
      <c r="E148" t="s">
        <v>334</v>
      </c>
      <c r="F148" t="s">
        <v>335</v>
      </c>
      <c r="G148" t="s">
        <v>336</v>
      </c>
      <c r="H148" t="s">
        <v>336</v>
      </c>
      <c r="I148" t="s">
        <v>481</v>
      </c>
      <c r="J148">
        <v>10</v>
      </c>
      <c r="K148" t="s">
        <v>166</v>
      </c>
      <c r="L148" t="s">
        <v>336</v>
      </c>
      <c r="M148" t="s">
        <v>337</v>
      </c>
      <c r="N148">
        <v>0</v>
      </c>
      <c r="O148">
        <v>55.25</v>
      </c>
      <c r="P148">
        <v>0</v>
      </c>
      <c r="Q148">
        <v>55.25</v>
      </c>
      <c r="T148" t="s">
        <v>338</v>
      </c>
      <c r="U148">
        <v>385000</v>
      </c>
      <c r="W148">
        <v>0</v>
      </c>
      <c r="X148">
        <v>0</v>
      </c>
      <c r="Y148">
        <v>0</v>
      </c>
      <c r="Z148">
        <v>6968.3257918552035</v>
      </c>
      <c r="AA148">
        <v>20</v>
      </c>
      <c r="AB148" t="s">
        <v>336</v>
      </c>
      <c r="AC148">
        <v>0</v>
      </c>
      <c r="AD148" t="s">
        <v>336</v>
      </c>
      <c r="AE148" t="s">
        <v>336</v>
      </c>
      <c r="AG148">
        <v>7407</v>
      </c>
      <c r="AM148" t="s">
        <v>24</v>
      </c>
      <c r="AP148" t="s">
        <v>52</v>
      </c>
    </row>
    <row r="149" spans="1:42">
      <c r="A149">
        <v>496</v>
      </c>
      <c r="B149" t="s">
        <v>557</v>
      </c>
      <c r="C149">
        <v>1009</v>
      </c>
      <c r="D149" t="s">
        <v>463</v>
      </c>
      <c r="E149" t="s">
        <v>334</v>
      </c>
      <c r="F149" t="s">
        <v>335</v>
      </c>
      <c r="G149" t="s">
        <v>336</v>
      </c>
      <c r="H149" t="s">
        <v>336</v>
      </c>
      <c r="I149" t="s">
        <v>483</v>
      </c>
      <c r="J149">
        <v>10</v>
      </c>
      <c r="K149" t="s">
        <v>166</v>
      </c>
      <c r="L149" t="s">
        <v>336</v>
      </c>
      <c r="M149" t="s">
        <v>337</v>
      </c>
      <c r="N149">
        <v>0</v>
      </c>
      <c r="O149">
        <v>53.05</v>
      </c>
      <c r="P149">
        <v>0</v>
      </c>
      <c r="Q149">
        <v>53.05</v>
      </c>
      <c r="T149" t="s">
        <v>338</v>
      </c>
      <c r="U149">
        <v>368000</v>
      </c>
      <c r="W149">
        <v>0</v>
      </c>
      <c r="X149">
        <v>0</v>
      </c>
      <c r="Y149">
        <v>0</v>
      </c>
      <c r="Z149">
        <v>6936.8520263901983</v>
      </c>
      <c r="AA149">
        <v>20</v>
      </c>
      <c r="AB149" t="s">
        <v>336</v>
      </c>
      <c r="AC149">
        <v>0</v>
      </c>
      <c r="AD149" t="s">
        <v>336</v>
      </c>
      <c r="AE149" t="s">
        <v>336</v>
      </c>
      <c r="AG149">
        <v>7406</v>
      </c>
      <c r="AM149" t="s">
        <v>24</v>
      </c>
      <c r="AP149" t="s">
        <v>52</v>
      </c>
    </row>
    <row r="150" spans="1:42">
      <c r="A150">
        <v>497</v>
      </c>
      <c r="B150" t="s">
        <v>558</v>
      </c>
      <c r="C150">
        <v>1101</v>
      </c>
      <c r="D150" t="s">
        <v>463</v>
      </c>
      <c r="E150" t="s">
        <v>334</v>
      </c>
      <c r="F150" t="s">
        <v>335</v>
      </c>
      <c r="G150" t="s">
        <v>336</v>
      </c>
      <c r="H150" t="s">
        <v>336</v>
      </c>
      <c r="I150" t="s">
        <v>469</v>
      </c>
      <c r="J150">
        <v>11</v>
      </c>
      <c r="K150" t="s">
        <v>166</v>
      </c>
      <c r="L150" t="s">
        <v>336</v>
      </c>
      <c r="M150" t="s">
        <v>337</v>
      </c>
      <c r="N150">
        <v>0</v>
      </c>
      <c r="O150">
        <v>39.93</v>
      </c>
      <c r="P150">
        <v>0</v>
      </c>
      <c r="Q150">
        <v>39.93</v>
      </c>
      <c r="T150" t="s">
        <v>338</v>
      </c>
      <c r="U150">
        <v>298600</v>
      </c>
      <c r="W150">
        <v>0</v>
      </c>
      <c r="X150">
        <v>0</v>
      </c>
      <c r="Y150">
        <v>0</v>
      </c>
      <c r="Z150">
        <v>7478.0866516403703</v>
      </c>
      <c r="AA150">
        <v>20</v>
      </c>
      <c r="AB150" t="s">
        <v>336</v>
      </c>
      <c r="AC150">
        <v>0</v>
      </c>
      <c r="AD150" t="s">
        <v>336</v>
      </c>
      <c r="AE150" t="s">
        <v>336</v>
      </c>
      <c r="AG150">
        <v>7405</v>
      </c>
      <c r="AM150" t="s">
        <v>23</v>
      </c>
      <c r="AP150" t="s">
        <v>52</v>
      </c>
    </row>
    <row r="151" spans="1:42">
      <c r="A151">
        <v>498</v>
      </c>
      <c r="B151" t="s">
        <v>559</v>
      </c>
      <c r="C151">
        <v>1102</v>
      </c>
      <c r="D151" t="s">
        <v>463</v>
      </c>
      <c r="E151" t="s">
        <v>334</v>
      </c>
      <c r="F151" t="s">
        <v>335</v>
      </c>
      <c r="G151" t="s">
        <v>336</v>
      </c>
      <c r="H151" t="s">
        <v>336</v>
      </c>
      <c r="I151" t="s">
        <v>486</v>
      </c>
      <c r="J151">
        <v>11</v>
      </c>
      <c r="K151" t="s">
        <v>166</v>
      </c>
      <c r="L151" t="s">
        <v>336</v>
      </c>
      <c r="M151" t="s">
        <v>337</v>
      </c>
      <c r="N151">
        <v>0</v>
      </c>
      <c r="O151">
        <v>54.15</v>
      </c>
      <c r="P151">
        <v>0</v>
      </c>
      <c r="Q151">
        <v>54.15</v>
      </c>
      <c r="T151" t="s">
        <v>338</v>
      </c>
      <c r="U151">
        <v>376700</v>
      </c>
      <c r="W151">
        <v>0</v>
      </c>
      <c r="X151">
        <v>0</v>
      </c>
      <c r="Y151">
        <v>0</v>
      </c>
      <c r="Z151">
        <v>6956.6020313942754</v>
      </c>
      <c r="AA151">
        <v>20</v>
      </c>
      <c r="AB151" t="s">
        <v>336</v>
      </c>
      <c r="AC151">
        <v>0</v>
      </c>
      <c r="AD151" t="s">
        <v>336</v>
      </c>
      <c r="AE151" t="s">
        <v>336</v>
      </c>
      <c r="AG151">
        <v>7404</v>
      </c>
      <c r="AM151" t="s">
        <v>24</v>
      </c>
      <c r="AP151" t="s">
        <v>52</v>
      </c>
    </row>
    <row r="152" spans="1:42">
      <c r="A152">
        <v>499</v>
      </c>
      <c r="B152" t="s">
        <v>560</v>
      </c>
      <c r="C152">
        <v>1103</v>
      </c>
      <c r="D152" t="s">
        <v>463</v>
      </c>
      <c r="E152" t="s">
        <v>334</v>
      </c>
      <c r="F152" t="s">
        <v>335</v>
      </c>
      <c r="G152" t="s">
        <v>336</v>
      </c>
      <c r="H152" t="s">
        <v>336</v>
      </c>
      <c r="I152" t="s">
        <v>488</v>
      </c>
      <c r="J152">
        <v>11</v>
      </c>
      <c r="K152" t="s">
        <v>166</v>
      </c>
      <c r="L152" t="s">
        <v>336</v>
      </c>
      <c r="M152" t="s">
        <v>337</v>
      </c>
      <c r="N152">
        <v>0</v>
      </c>
      <c r="O152">
        <v>52.57</v>
      </c>
      <c r="P152">
        <v>0</v>
      </c>
      <c r="Q152">
        <v>52.57</v>
      </c>
      <c r="T152" t="s">
        <v>338</v>
      </c>
      <c r="U152">
        <v>373400</v>
      </c>
      <c r="W152">
        <v>0</v>
      </c>
      <c r="X152">
        <v>0</v>
      </c>
      <c r="Y152">
        <v>0</v>
      </c>
      <c r="Z152">
        <v>7102.9104051740533</v>
      </c>
      <c r="AA152">
        <v>20</v>
      </c>
      <c r="AB152" t="s">
        <v>336</v>
      </c>
      <c r="AC152">
        <v>0</v>
      </c>
      <c r="AD152" t="s">
        <v>336</v>
      </c>
      <c r="AE152" t="s">
        <v>336</v>
      </c>
      <c r="AG152">
        <v>7403</v>
      </c>
      <c r="AM152" t="s">
        <v>24</v>
      </c>
      <c r="AP152" t="s">
        <v>52</v>
      </c>
    </row>
    <row r="153" spans="1:42">
      <c r="A153">
        <v>500</v>
      </c>
      <c r="B153" t="s">
        <v>561</v>
      </c>
      <c r="C153">
        <v>1104</v>
      </c>
      <c r="D153" t="s">
        <v>463</v>
      </c>
      <c r="E153" t="s">
        <v>334</v>
      </c>
      <c r="F153" t="s">
        <v>335</v>
      </c>
      <c r="G153" t="s">
        <v>336</v>
      </c>
      <c r="H153" t="s">
        <v>336</v>
      </c>
      <c r="I153" t="s">
        <v>473</v>
      </c>
      <c r="J153">
        <v>11</v>
      </c>
      <c r="K153" t="s">
        <v>166</v>
      </c>
      <c r="L153" t="s">
        <v>336</v>
      </c>
      <c r="M153" t="s">
        <v>337</v>
      </c>
      <c r="N153">
        <v>0</v>
      </c>
      <c r="O153">
        <v>60.03</v>
      </c>
      <c r="P153">
        <v>0</v>
      </c>
      <c r="Q153">
        <v>60.03</v>
      </c>
      <c r="T153" t="s">
        <v>338</v>
      </c>
      <c r="U153">
        <v>405800</v>
      </c>
      <c r="W153">
        <v>0</v>
      </c>
      <c r="X153">
        <v>0</v>
      </c>
      <c r="Y153">
        <v>0</v>
      </c>
      <c r="Z153">
        <v>6759.9533566550062</v>
      </c>
      <c r="AA153">
        <v>20</v>
      </c>
      <c r="AB153" t="s">
        <v>336</v>
      </c>
      <c r="AC153">
        <v>0</v>
      </c>
      <c r="AD153" t="s">
        <v>336</v>
      </c>
      <c r="AE153" t="s">
        <v>336</v>
      </c>
      <c r="AG153">
        <v>7402</v>
      </c>
      <c r="AM153" t="s">
        <v>24</v>
      </c>
      <c r="AP153" t="s">
        <v>52</v>
      </c>
    </row>
    <row r="154" spans="1:42">
      <c r="A154">
        <v>501</v>
      </c>
      <c r="B154" t="s">
        <v>562</v>
      </c>
      <c r="C154">
        <v>1105</v>
      </c>
      <c r="D154" t="s">
        <v>463</v>
      </c>
      <c r="E154" t="s">
        <v>334</v>
      </c>
      <c r="F154" t="s">
        <v>335</v>
      </c>
      <c r="G154" t="s">
        <v>336</v>
      </c>
      <c r="H154" t="s">
        <v>336</v>
      </c>
      <c r="I154" t="s">
        <v>475</v>
      </c>
      <c r="J154">
        <v>11</v>
      </c>
      <c r="K154" t="s">
        <v>166</v>
      </c>
      <c r="L154" t="s">
        <v>336</v>
      </c>
      <c r="M154" t="s">
        <v>337</v>
      </c>
      <c r="N154">
        <v>0</v>
      </c>
      <c r="O154">
        <v>69.319999999999993</v>
      </c>
      <c r="P154">
        <v>0</v>
      </c>
      <c r="Q154">
        <v>69.319999999999993</v>
      </c>
      <c r="T154" t="s">
        <v>338</v>
      </c>
      <c r="U154">
        <v>483900</v>
      </c>
      <c r="W154">
        <v>0</v>
      </c>
      <c r="X154">
        <v>0</v>
      </c>
      <c r="Y154">
        <v>0</v>
      </c>
      <c r="Z154">
        <v>6980.6693594922099</v>
      </c>
      <c r="AA154">
        <v>20</v>
      </c>
      <c r="AB154" t="s">
        <v>336</v>
      </c>
      <c r="AC154">
        <v>0</v>
      </c>
      <c r="AD154" t="s">
        <v>336</v>
      </c>
      <c r="AE154" t="s">
        <v>336</v>
      </c>
      <c r="AG154">
        <v>7401</v>
      </c>
      <c r="AM154" t="s">
        <v>25</v>
      </c>
      <c r="AP154" t="s">
        <v>53</v>
      </c>
    </row>
    <row r="155" spans="1:42">
      <c r="A155">
        <v>502</v>
      </c>
      <c r="B155" t="s">
        <v>563</v>
      </c>
      <c r="C155">
        <v>1106</v>
      </c>
      <c r="D155" t="s">
        <v>463</v>
      </c>
      <c r="E155" t="s">
        <v>334</v>
      </c>
      <c r="F155" t="s">
        <v>335</v>
      </c>
      <c r="G155" t="s">
        <v>336</v>
      </c>
      <c r="H155" t="s">
        <v>336</v>
      </c>
      <c r="I155" t="s">
        <v>477</v>
      </c>
      <c r="J155">
        <v>11</v>
      </c>
      <c r="K155" t="s">
        <v>166</v>
      </c>
      <c r="L155" t="s">
        <v>336</v>
      </c>
      <c r="M155" t="s">
        <v>337</v>
      </c>
      <c r="N155">
        <v>0</v>
      </c>
      <c r="O155">
        <v>54.03</v>
      </c>
      <c r="P155">
        <v>0</v>
      </c>
      <c r="Q155">
        <v>54.03</v>
      </c>
      <c r="T155" t="s">
        <v>338</v>
      </c>
      <c r="U155">
        <v>382700</v>
      </c>
      <c r="W155">
        <v>0</v>
      </c>
      <c r="X155">
        <v>0</v>
      </c>
      <c r="Y155">
        <v>0</v>
      </c>
      <c r="Z155">
        <v>7083.1019803812696</v>
      </c>
      <c r="AA155">
        <v>20</v>
      </c>
      <c r="AB155" t="s">
        <v>336</v>
      </c>
      <c r="AC155">
        <v>0</v>
      </c>
      <c r="AD155" t="s">
        <v>336</v>
      </c>
      <c r="AE155" t="s">
        <v>336</v>
      </c>
      <c r="AG155">
        <v>7400</v>
      </c>
      <c r="AM155" t="s">
        <v>24</v>
      </c>
      <c r="AP155" t="s">
        <v>53</v>
      </c>
    </row>
    <row r="156" spans="1:42">
      <c r="A156">
        <v>503</v>
      </c>
      <c r="B156" t="s">
        <v>564</v>
      </c>
      <c r="C156">
        <v>1107</v>
      </c>
      <c r="D156" t="s">
        <v>463</v>
      </c>
      <c r="E156" t="s">
        <v>334</v>
      </c>
      <c r="F156" t="s">
        <v>335</v>
      </c>
      <c r="G156" t="s">
        <v>336</v>
      </c>
      <c r="H156" t="s">
        <v>336</v>
      </c>
      <c r="I156" t="s">
        <v>479</v>
      </c>
      <c r="J156">
        <v>11</v>
      </c>
      <c r="K156" t="s">
        <v>166</v>
      </c>
      <c r="L156" t="s">
        <v>336</v>
      </c>
      <c r="M156" t="s">
        <v>337</v>
      </c>
      <c r="N156">
        <v>0</v>
      </c>
      <c r="O156">
        <v>37.049999999999997</v>
      </c>
      <c r="P156">
        <v>0</v>
      </c>
      <c r="Q156">
        <v>37.049999999999997</v>
      </c>
      <c r="T156" t="s">
        <v>338</v>
      </c>
      <c r="U156">
        <v>284700</v>
      </c>
      <c r="W156">
        <v>0</v>
      </c>
      <c r="X156">
        <v>0</v>
      </c>
      <c r="Y156">
        <v>0</v>
      </c>
      <c r="Z156">
        <v>7684.2105263157891</v>
      </c>
      <c r="AA156">
        <v>20</v>
      </c>
      <c r="AB156" t="s">
        <v>336</v>
      </c>
      <c r="AC156">
        <v>0</v>
      </c>
      <c r="AD156" t="s">
        <v>336</v>
      </c>
      <c r="AE156" t="s">
        <v>336</v>
      </c>
      <c r="AG156">
        <v>7399</v>
      </c>
      <c r="AM156" t="s">
        <v>23</v>
      </c>
      <c r="AP156" t="s">
        <v>53</v>
      </c>
    </row>
    <row r="157" spans="1:42">
      <c r="A157">
        <v>504</v>
      </c>
      <c r="B157" t="s">
        <v>565</v>
      </c>
      <c r="C157">
        <v>1108</v>
      </c>
      <c r="D157" t="s">
        <v>463</v>
      </c>
      <c r="E157" t="s">
        <v>334</v>
      </c>
      <c r="F157" t="s">
        <v>335</v>
      </c>
      <c r="G157" t="s">
        <v>336</v>
      </c>
      <c r="H157" t="s">
        <v>336</v>
      </c>
      <c r="I157" t="s">
        <v>481</v>
      </c>
      <c r="J157">
        <v>11</v>
      </c>
      <c r="K157" t="s">
        <v>166</v>
      </c>
      <c r="L157" t="s">
        <v>336</v>
      </c>
      <c r="M157" t="s">
        <v>337</v>
      </c>
      <c r="N157">
        <v>0</v>
      </c>
      <c r="O157">
        <v>55.25</v>
      </c>
      <c r="P157">
        <v>0</v>
      </c>
      <c r="Q157">
        <v>55.25</v>
      </c>
      <c r="T157" t="s">
        <v>338</v>
      </c>
      <c r="U157">
        <v>383500</v>
      </c>
      <c r="W157">
        <v>0</v>
      </c>
      <c r="X157">
        <v>0</v>
      </c>
      <c r="Y157">
        <v>0</v>
      </c>
      <c r="Z157">
        <v>6941.1764705882351</v>
      </c>
      <c r="AA157">
        <v>20</v>
      </c>
      <c r="AB157" t="s">
        <v>336</v>
      </c>
      <c r="AC157">
        <v>0</v>
      </c>
      <c r="AD157" t="s">
        <v>336</v>
      </c>
      <c r="AE157" t="s">
        <v>336</v>
      </c>
      <c r="AG157">
        <v>7398</v>
      </c>
      <c r="AM157" t="s">
        <v>24</v>
      </c>
      <c r="AP157" t="s">
        <v>52</v>
      </c>
    </row>
    <row r="158" spans="1:42">
      <c r="A158">
        <v>505</v>
      </c>
      <c r="B158" t="s">
        <v>566</v>
      </c>
      <c r="C158">
        <v>1109</v>
      </c>
      <c r="D158" t="s">
        <v>463</v>
      </c>
      <c r="E158" t="s">
        <v>334</v>
      </c>
      <c r="F158" t="s">
        <v>335</v>
      </c>
      <c r="G158" t="s">
        <v>336</v>
      </c>
      <c r="H158" t="s">
        <v>336</v>
      </c>
      <c r="I158" t="s">
        <v>483</v>
      </c>
      <c r="J158">
        <v>11</v>
      </c>
      <c r="K158" t="s">
        <v>166</v>
      </c>
      <c r="L158" t="s">
        <v>336</v>
      </c>
      <c r="M158" t="s">
        <v>337</v>
      </c>
      <c r="N158">
        <v>0</v>
      </c>
      <c r="O158">
        <v>53.05</v>
      </c>
      <c r="P158">
        <v>0</v>
      </c>
      <c r="Q158">
        <v>53.05</v>
      </c>
      <c r="T158" t="s">
        <v>338</v>
      </c>
      <c r="U158">
        <v>366500</v>
      </c>
      <c r="W158">
        <v>0</v>
      </c>
      <c r="X158">
        <v>0</v>
      </c>
      <c r="Y158">
        <v>0</v>
      </c>
      <c r="Z158">
        <v>6908.5768143261075</v>
      </c>
      <c r="AA158">
        <v>20</v>
      </c>
      <c r="AB158" t="s">
        <v>336</v>
      </c>
      <c r="AC158">
        <v>0</v>
      </c>
      <c r="AD158" t="s">
        <v>336</v>
      </c>
      <c r="AE158" t="s">
        <v>336</v>
      </c>
      <c r="AG158">
        <v>7397</v>
      </c>
      <c r="AM158" t="s">
        <v>24</v>
      </c>
      <c r="AP158" t="s">
        <v>52</v>
      </c>
    </row>
    <row r="159" spans="1:42">
      <c r="A159">
        <v>506</v>
      </c>
      <c r="B159" t="s">
        <v>567</v>
      </c>
      <c r="C159">
        <v>1201</v>
      </c>
      <c r="D159" t="s">
        <v>463</v>
      </c>
      <c r="E159" t="s">
        <v>334</v>
      </c>
      <c r="F159" t="s">
        <v>335</v>
      </c>
      <c r="G159" t="s">
        <v>336</v>
      </c>
      <c r="H159" t="s">
        <v>336</v>
      </c>
      <c r="I159" t="s">
        <v>469</v>
      </c>
      <c r="J159">
        <v>12</v>
      </c>
      <c r="K159" t="s">
        <v>166</v>
      </c>
      <c r="L159" t="s">
        <v>336</v>
      </c>
      <c r="M159" t="s">
        <v>337</v>
      </c>
      <c r="N159">
        <v>0</v>
      </c>
      <c r="O159">
        <v>39.93</v>
      </c>
      <c r="P159">
        <v>0</v>
      </c>
      <c r="Q159">
        <v>39.93</v>
      </c>
      <c r="T159" t="s">
        <v>338</v>
      </c>
      <c r="U159">
        <v>297500</v>
      </c>
      <c r="W159">
        <v>0</v>
      </c>
      <c r="X159">
        <v>0</v>
      </c>
      <c r="Y159">
        <v>0</v>
      </c>
      <c r="Z159">
        <v>7450.5384422739799</v>
      </c>
      <c r="AA159">
        <v>20</v>
      </c>
      <c r="AB159" t="s">
        <v>336</v>
      </c>
      <c r="AC159">
        <v>0</v>
      </c>
      <c r="AD159" t="s">
        <v>336</v>
      </c>
      <c r="AE159" t="s">
        <v>336</v>
      </c>
      <c r="AG159">
        <v>7396</v>
      </c>
      <c r="AM159" t="s">
        <v>23</v>
      </c>
      <c r="AP159" t="s">
        <v>52</v>
      </c>
    </row>
    <row r="160" spans="1:42">
      <c r="A160">
        <v>507</v>
      </c>
      <c r="B160" t="s">
        <v>568</v>
      </c>
      <c r="C160">
        <v>1202</v>
      </c>
      <c r="D160" t="s">
        <v>463</v>
      </c>
      <c r="E160" t="s">
        <v>334</v>
      </c>
      <c r="F160" t="s">
        <v>335</v>
      </c>
      <c r="G160" t="s">
        <v>336</v>
      </c>
      <c r="H160" t="s">
        <v>336</v>
      </c>
      <c r="I160" t="s">
        <v>486</v>
      </c>
      <c r="J160">
        <v>12</v>
      </c>
      <c r="K160" t="s">
        <v>166</v>
      </c>
      <c r="L160" t="s">
        <v>336</v>
      </c>
      <c r="M160" t="s">
        <v>337</v>
      </c>
      <c r="N160">
        <v>0</v>
      </c>
      <c r="O160">
        <v>54.15</v>
      </c>
      <c r="P160">
        <v>0</v>
      </c>
      <c r="Q160">
        <v>54.15</v>
      </c>
      <c r="T160" t="s">
        <v>338</v>
      </c>
      <c r="U160">
        <v>375200</v>
      </c>
      <c r="W160">
        <v>0</v>
      </c>
      <c r="X160">
        <v>0</v>
      </c>
      <c r="Y160">
        <v>0</v>
      </c>
      <c r="Z160">
        <v>6928.9012003693442</v>
      </c>
      <c r="AA160">
        <v>20</v>
      </c>
      <c r="AB160" t="s">
        <v>336</v>
      </c>
      <c r="AC160">
        <v>0</v>
      </c>
      <c r="AD160" t="s">
        <v>336</v>
      </c>
      <c r="AE160" t="s">
        <v>336</v>
      </c>
      <c r="AG160">
        <v>7395</v>
      </c>
      <c r="AM160" t="s">
        <v>24</v>
      </c>
      <c r="AP160" t="s">
        <v>52</v>
      </c>
    </row>
    <row r="161" spans="1:42">
      <c r="A161">
        <v>508</v>
      </c>
      <c r="B161" t="s">
        <v>569</v>
      </c>
      <c r="C161">
        <v>1203</v>
      </c>
      <c r="D161" t="s">
        <v>463</v>
      </c>
      <c r="E161" t="s">
        <v>334</v>
      </c>
      <c r="F161" t="s">
        <v>335</v>
      </c>
      <c r="G161" t="s">
        <v>336</v>
      </c>
      <c r="H161" t="s">
        <v>336</v>
      </c>
      <c r="I161" t="s">
        <v>488</v>
      </c>
      <c r="J161">
        <v>12</v>
      </c>
      <c r="K161" t="s">
        <v>166</v>
      </c>
      <c r="L161" t="s">
        <v>336</v>
      </c>
      <c r="M161" t="s">
        <v>337</v>
      </c>
      <c r="N161">
        <v>0</v>
      </c>
      <c r="O161">
        <v>52.57</v>
      </c>
      <c r="P161">
        <v>0</v>
      </c>
      <c r="Q161">
        <v>52.57</v>
      </c>
      <c r="T161" t="s">
        <v>338</v>
      </c>
      <c r="U161">
        <v>371900</v>
      </c>
      <c r="W161">
        <v>0</v>
      </c>
      <c r="X161">
        <v>0</v>
      </c>
      <c r="Y161">
        <v>0</v>
      </c>
      <c r="Z161">
        <v>7074.3770211147039</v>
      </c>
      <c r="AA161">
        <v>20</v>
      </c>
      <c r="AB161" t="s">
        <v>336</v>
      </c>
      <c r="AC161">
        <v>0</v>
      </c>
      <c r="AD161" t="s">
        <v>336</v>
      </c>
      <c r="AE161" t="s">
        <v>336</v>
      </c>
      <c r="AG161">
        <v>7394</v>
      </c>
      <c r="AM161" t="s">
        <v>24</v>
      </c>
      <c r="AP161" t="s">
        <v>52</v>
      </c>
    </row>
    <row r="162" spans="1:42">
      <c r="A162">
        <v>509</v>
      </c>
      <c r="B162" t="s">
        <v>570</v>
      </c>
      <c r="C162">
        <v>1204</v>
      </c>
      <c r="D162" t="s">
        <v>463</v>
      </c>
      <c r="E162" t="s">
        <v>334</v>
      </c>
      <c r="F162" t="s">
        <v>335</v>
      </c>
      <c r="G162" t="s">
        <v>336</v>
      </c>
      <c r="H162" t="s">
        <v>336</v>
      </c>
      <c r="I162" t="s">
        <v>473</v>
      </c>
      <c r="J162">
        <v>12</v>
      </c>
      <c r="K162" t="s">
        <v>166</v>
      </c>
      <c r="L162" t="s">
        <v>336</v>
      </c>
      <c r="M162" t="s">
        <v>337</v>
      </c>
      <c r="N162">
        <v>0</v>
      </c>
      <c r="O162">
        <v>60.03</v>
      </c>
      <c r="P162">
        <v>0</v>
      </c>
      <c r="Q162">
        <v>60.03</v>
      </c>
      <c r="T162" t="s">
        <v>338</v>
      </c>
      <c r="U162">
        <v>404200</v>
      </c>
      <c r="W162">
        <v>0</v>
      </c>
      <c r="X162">
        <v>0</v>
      </c>
      <c r="Y162">
        <v>0</v>
      </c>
      <c r="Z162">
        <v>6733.3000166583379</v>
      </c>
      <c r="AA162">
        <v>20</v>
      </c>
      <c r="AB162" t="s">
        <v>336</v>
      </c>
      <c r="AC162">
        <v>0</v>
      </c>
      <c r="AD162" t="s">
        <v>336</v>
      </c>
      <c r="AE162" t="s">
        <v>336</v>
      </c>
      <c r="AG162">
        <v>7393</v>
      </c>
      <c r="AM162" t="s">
        <v>24</v>
      </c>
      <c r="AP162" t="s">
        <v>52</v>
      </c>
    </row>
    <row r="163" spans="1:42">
      <c r="A163">
        <v>510</v>
      </c>
      <c r="B163" t="s">
        <v>571</v>
      </c>
      <c r="C163">
        <v>1205</v>
      </c>
      <c r="D163" t="s">
        <v>463</v>
      </c>
      <c r="E163" t="s">
        <v>334</v>
      </c>
      <c r="F163" t="s">
        <v>335</v>
      </c>
      <c r="G163" t="s">
        <v>336</v>
      </c>
      <c r="H163" t="s">
        <v>336</v>
      </c>
      <c r="I163" t="s">
        <v>475</v>
      </c>
      <c r="J163">
        <v>12</v>
      </c>
      <c r="K163" t="s">
        <v>166</v>
      </c>
      <c r="L163" t="s">
        <v>336</v>
      </c>
      <c r="M163" t="s">
        <v>337</v>
      </c>
      <c r="N163">
        <v>0</v>
      </c>
      <c r="O163">
        <v>69.319999999999993</v>
      </c>
      <c r="P163">
        <v>0</v>
      </c>
      <c r="Q163">
        <v>69.319999999999993</v>
      </c>
      <c r="T163" t="s">
        <v>338</v>
      </c>
      <c r="U163">
        <v>482000</v>
      </c>
      <c r="W163">
        <v>0</v>
      </c>
      <c r="X163">
        <v>0</v>
      </c>
      <c r="Y163">
        <v>0</v>
      </c>
      <c r="Z163">
        <v>6953.2602423542985</v>
      </c>
      <c r="AA163">
        <v>20</v>
      </c>
      <c r="AB163" t="s">
        <v>336</v>
      </c>
      <c r="AC163">
        <v>0</v>
      </c>
      <c r="AD163" t="s">
        <v>336</v>
      </c>
      <c r="AE163" t="s">
        <v>336</v>
      </c>
      <c r="AG163">
        <v>7392</v>
      </c>
      <c r="AM163" t="s">
        <v>25</v>
      </c>
      <c r="AP163" t="s">
        <v>53</v>
      </c>
    </row>
    <row r="164" spans="1:42">
      <c r="A164">
        <v>511</v>
      </c>
      <c r="B164" t="s">
        <v>572</v>
      </c>
      <c r="C164">
        <v>1206</v>
      </c>
      <c r="D164" t="s">
        <v>463</v>
      </c>
      <c r="E164" t="s">
        <v>334</v>
      </c>
      <c r="F164" t="s">
        <v>335</v>
      </c>
      <c r="G164" t="s">
        <v>336</v>
      </c>
      <c r="H164" t="s">
        <v>336</v>
      </c>
      <c r="I164" t="s">
        <v>477</v>
      </c>
      <c r="J164">
        <v>12</v>
      </c>
      <c r="K164" t="s">
        <v>166</v>
      </c>
      <c r="L164" t="s">
        <v>336</v>
      </c>
      <c r="M164" t="s">
        <v>337</v>
      </c>
      <c r="N164">
        <v>0</v>
      </c>
      <c r="O164">
        <v>54.03</v>
      </c>
      <c r="P164">
        <v>0</v>
      </c>
      <c r="Q164">
        <v>54.03</v>
      </c>
      <c r="T164" t="s">
        <v>338</v>
      </c>
      <c r="U164">
        <v>381200</v>
      </c>
      <c r="W164">
        <v>0</v>
      </c>
      <c r="X164">
        <v>0</v>
      </c>
      <c r="Y164">
        <v>0</v>
      </c>
      <c r="Z164">
        <v>7055.3396261336293</v>
      </c>
      <c r="AA164">
        <v>20</v>
      </c>
      <c r="AB164" t="s">
        <v>336</v>
      </c>
      <c r="AC164">
        <v>0</v>
      </c>
      <c r="AD164" t="s">
        <v>336</v>
      </c>
      <c r="AE164" t="s">
        <v>336</v>
      </c>
      <c r="AG164">
        <v>7391</v>
      </c>
      <c r="AM164" t="s">
        <v>24</v>
      </c>
      <c r="AP164" t="s">
        <v>53</v>
      </c>
    </row>
    <row r="165" spans="1:42">
      <c r="A165">
        <v>512</v>
      </c>
      <c r="B165" t="s">
        <v>573</v>
      </c>
      <c r="C165">
        <v>1207</v>
      </c>
      <c r="D165" t="s">
        <v>463</v>
      </c>
      <c r="E165" t="s">
        <v>334</v>
      </c>
      <c r="F165" t="s">
        <v>335</v>
      </c>
      <c r="G165" t="s">
        <v>336</v>
      </c>
      <c r="H165" t="s">
        <v>336</v>
      </c>
      <c r="I165" t="s">
        <v>479</v>
      </c>
      <c r="J165">
        <v>12</v>
      </c>
      <c r="K165" t="s">
        <v>166</v>
      </c>
      <c r="L165" t="s">
        <v>336</v>
      </c>
      <c r="M165" t="s">
        <v>337</v>
      </c>
      <c r="N165">
        <v>0</v>
      </c>
      <c r="O165">
        <v>37.049999999999997</v>
      </c>
      <c r="P165">
        <v>0</v>
      </c>
      <c r="Q165">
        <v>37.049999999999997</v>
      </c>
      <c r="T165" t="s">
        <v>338</v>
      </c>
      <c r="U165">
        <v>283700</v>
      </c>
      <c r="W165">
        <v>0</v>
      </c>
      <c r="X165">
        <v>0</v>
      </c>
      <c r="Y165">
        <v>0</v>
      </c>
      <c r="Z165">
        <v>7657.2199730094471</v>
      </c>
      <c r="AA165">
        <v>20</v>
      </c>
      <c r="AB165" t="s">
        <v>336</v>
      </c>
      <c r="AC165">
        <v>0</v>
      </c>
      <c r="AD165" t="s">
        <v>336</v>
      </c>
      <c r="AE165" t="s">
        <v>336</v>
      </c>
      <c r="AG165">
        <v>7390</v>
      </c>
      <c r="AM165" t="s">
        <v>23</v>
      </c>
      <c r="AP165" t="s">
        <v>53</v>
      </c>
    </row>
    <row r="166" spans="1:42">
      <c r="A166">
        <v>513</v>
      </c>
      <c r="B166" t="s">
        <v>574</v>
      </c>
      <c r="C166">
        <v>1208</v>
      </c>
      <c r="D166" t="s">
        <v>463</v>
      </c>
      <c r="E166" t="s">
        <v>334</v>
      </c>
      <c r="F166" t="s">
        <v>335</v>
      </c>
      <c r="G166" t="s">
        <v>336</v>
      </c>
      <c r="H166" t="s">
        <v>336</v>
      </c>
      <c r="I166" t="s">
        <v>481</v>
      </c>
      <c r="J166">
        <v>12</v>
      </c>
      <c r="K166" t="s">
        <v>166</v>
      </c>
      <c r="L166" t="s">
        <v>336</v>
      </c>
      <c r="M166" t="s">
        <v>337</v>
      </c>
      <c r="N166">
        <v>0</v>
      </c>
      <c r="O166">
        <v>55.25</v>
      </c>
      <c r="P166">
        <v>0</v>
      </c>
      <c r="Q166">
        <v>55.25</v>
      </c>
      <c r="T166" t="s">
        <v>338</v>
      </c>
      <c r="U166">
        <v>382000</v>
      </c>
      <c r="W166">
        <v>0</v>
      </c>
      <c r="X166">
        <v>0</v>
      </c>
      <c r="Y166">
        <v>0</v>
      </c>
      <c r="Z166">
        <v>6914.0271493212667</v>
      </c>
      <c r="AA166">
        <v>20</v>
      </c>
      <c r="AB166" t="s">
        <v>336</v>
      </c>
      <c r="AC166">
        <v>0</v>
      </c>
      <c r="AD166" t="s">
        <v>336</v>
      </c>
      <c r="AE166" t="s">
        <v>336</v>
      </c>
      <c r="AG166">
        <v>7389</v>
      </c>
      <c r="AM166" t="s">
        <v>24</v>
      </c>
      <c r="AP166" t="s">
        <v>52</v>
      </c>
    </row>
    <row r="167" spans="1:42">
      <c r="A167">
        <v>514</v>
      </c>
      <c r="B167" t="s">
        <v>575</v>
      </c>
      <c r="C167">
        <v>1209</v>
      </c>
      <c r="D167" t="s">
        <v>463</v>
      </c>
      <c r="E167" t="s">
        <v>334</v>
      </c>
      <c r="F167" t="s">
        <v>335</v>
      </c>
      <c r="G167" t="s">
        <v>336</v>
      </c>
      <c r="H167" t="s">
        <v>336</v>
      </c>
      <c r="I167" t="s">
        <v>483</v>
      </c>
      <c r="J167">
        <v>12</v>
      </c>
      <c r="K167" t="s">
        <v>166</v>
      </c>
      <c r="L167" t="s">
        <v>336</v>
      </c>
      <c r="M167" t="s">
        <v>337</v>
      </c>
      <c r="N167">
        <v>0</v>
      </c>
      <c r="O167">
        <v>53.05</v>
      </c>
      <c r="P167">
        <v>0</v>
      </c>
      <c r="Q167">
        <v>53.05</v>
      </c>
      <c r="T167" t="s">
        <v>338</v>
      </c>
      <c r="U167">
        <v>365100</v>
      </c>
      <c r="W167">
        <v>0</v>
      </c>
      <c r="X167">
        <v>0</v>
      </c>
      <c r="Y167">
        <v>0</v>
      </c>
      <c r="Z167">
        <v>6882.1866163996228</v>
      </c>
      <c r="AA167">
        <v>20</v>
      </c>
      <c r="AB167" t="s">
        <v>336</v>
      </c>
      <c r="AC167">
        <v>0</v>
      </c>
      <c r="AD167" t="s">
        <v>336</v>
      </c>
      <c r="AE167" t="s">
        <v>336</v>
      </c>
      <c r="AG167">
        <v>7388</v>
      </c>
      <c r="AM167" t="s">
        <v>24</v>
      </c>
      <c r="AP167" t="s">
        <v>52</v>
      </c>
    </row>
    <row r="168" spans="1:42">
      <c r="A168">
        <v>515</v>
      </c>
      <c r="B168" t="s">
        <v>576</v>
      </c>
      <c r="C168">
        <v>1301</v>
      </c>
      <c r="D168" t="s">
        <v>463</v>
      </c>
      <c r="E168" t="s">
        <v>334</v>
      </c>
      <c r="F168" t="s">
        <v>335</v>
      </c>
      <c r="G168" t="s">
        <v>336</v>
      </c>
      <c r="H168" t="s">
        <v>336</v>
      </c>
      <c r="I168" t="s">
        <v>469</v>
      </c>
      <c r="J168">
        <v>13</v>
      </c>
      <c r="K168" t="s">
        <v>166</v>
      </c>
      <c r="L168" t="s">
        <v>336</v>
      </c>
      <c r="M168" t="s">
        <v>337</v>
      </c>
      <c r="N168">
        <v>0</v>
      </c>
      <c r="O168">
        <v>39.93</v>
      </c>
      <c r="P168">
        <v>0</v>
      </c>
      <c r="Q168">
        <v>39.93</v>
      </c>
      <c r="T168" t="s">
        <v>338</v>
      </c>
      <c r="U168">
        <v>296300</v>
      </c>
      <c r="W168">
        <v>0</v>
      </c>
      <c r="X168">
        <v>0</v>
      </c>
      <c r="Y168">
        <v>0</v>
      </c>
      <c r="Z168">
        <v>7420.4858502379166</v>
      </c>
      <c r="AA168">
        <v>20</v>
      </c>
      <c r="AB168" t="s">
        <v>336</v>
      </c>
      <c r="AC168">
        <v>0</v>
      </c>
      <c r="AD168" t="s">
        <v>336</v>
      </c>
      <c r="AE168" t="s">
        <v>336</v>
      </c>
      <c r="AG168">
        <v>7387</v>
      </c>
      <c r="AM168" t="s">
        <v>23</v>
      </c>
      <c r="AP168" t="s">
        <v>52</v>
      </c>
    </row>
    <row r="169" spans="1:42">
      <c r="A169">
        <v>516</v>
      </c>
      <c r="B169" t="s">
        <v>577</v>
      </c>
      <c r="C169">
        <v>1302</v>
      </c>
      <c r="D169" t="s">
        <v>463</v>
      </c>
      <c r="E169" t="s">
        <v>334</v>
      </c>
      <c r="F169" t="s">
        <v>335</v>
      </c>
      <c r="G169" t="s">
        <v>336</v>
      </c>
      <c r="H169" t="s">
        <v>336</v>
      </c>
      <c r="I169" t="s">
        <v>486</v>
      </c>
      <c r="J169">
        <v>13</v>
      </c>
      <c r="K169" t="s">
        <v>166</v>
      </c>
      <c r="L169" t="s">
        <v>336</v>
      </c>
      <c r="M169" t="s">
        <v>337</v>
      </c>
      <c r="N169">
        <v>0</v>
      </c>
      <c r="O169">
        <v>54.15</v>
      </c>
      <c r="P169">
        <v>0</v>
      </c>
      <c r="Q169">
        <v>54.15</v>
      </c>
      <c r="T169" t="s">
        <v>338</v>
      </c>
      <c r="U169">
        <v>373800</v>
      </c>
      <c r="W169">
        <v>0</v>
      </c>
      <c r="X169">
        <v>0</v>
      </c>
      <c r="Y169">
        <v>0</v>
      </c>
      <c r="Z169">
        <v>6903.0470914127427</v>
      </c>
      <c r="AA169">
        <v>20</v>
      </c>
      <c r="AB169" t="s">
        <v>336</v>
      </c>
      <c r="AC169">
        <v>0</v>
      </c>
      <c r="AD169" t="s">
        <v>336</v>
      </c>
      <c r="AE169" t="s">
        <v>336</v>
      </c>
      <c r="AG169">
        <v>7386</v>
      </c>
      <c r="AM169" t="s">
        <v>24</v>
      </c>
      <c r="AP169" t="s">
        <v>52</v>
      </c>
    </row>
    <row r="170" spans="1:42">
      <c r="A170">
        <v>517</v>
      </c>
      <c r="B170" t="s">
        <v>578</v>
      </c>
      <c r="C170">
        <v>1303</v>
      </c>
      <c r="D170" t="s">
        <v>463</v>
      </c>
      <c r="E170" t="s">
        <v>334</v>
      </c>
      <c r="F170" t="s">
        <v>335</v>
      </c>
      <c r="G170" t="s">
        <v>336</v>
      </c>
      <c r="H170" t="s">
        <v>336</v>
      </c>
      <c r="I170" t="s">
        <v>488</v>
      </c>
      <c r="J170">
        <v>13</v>
      </c>
      <c r="K170" t="s">
        <v>166</v>
      </c>
      <c r="L170" t="s">
        <v>336</v>
      </c>
      <c r="M170" t="s">
        <v>337</v>
      </c>
      <c r="N170">
        <v>0</v>
      </c>
      <c r="O170">
        <v>52.57</v>
      </c>
      <c r="P170">
        <v>0</v>
      </c>
      <c r="Q170">
        <v>52.57</v>
      </c>
      <c r="T170" t="s">
        <v>338</v>
      </c>
      <c r="U170">
        <v>370500</v>
      </c>
      <c r="W170">
        <v>0</v>
      </c>
      <c r="X170">
        <v>0</v>
      </c>
      <c r="Y170">
        <v>0</v>
      </c>
      <c r="Z170">
        <v>7047.7458626593116</v>
      </c>
      <c r="AA170">
        <v>20</v>
      </c>
      <c r="AB170" t="s">
        <v>336</v>
      </c>
      <c r="AC170">
        <v>0</v>
      </c>
      <c r="AD170" t="s">
        <v>336</v>
      </c>
      <c r="AE170" t="s">
        <v>336</v>
      </c>
      <c r="AG170">
        <v>7385</v>
      </c>
      <c r="AM170" t="s">
        <v>24</v>
      </c>
      <c r="AP170" t="s">
        <v>52</v>
      </c>
    </row>
    <row r="171" spans="1:42">
      <c r="A171">
        <v>518</v>
      </c>
      <c r="B171" t="s">
        <v>579</v>
      </c>
      <c r="C171">
        <v>1304</v>
      </c>
      <c r="D171" t="s">
        <v>463</v>
      </c>
      <c r="E171" t="s">
        <v>334</v>
      </c>
      <c r="F171" t="s">
        <v>335</v>
      </c>
      <c r="G171" t="s">
        <v>336</v>
      </c>
      <c r="H171" t="s">
        <v>336</v>
      </c>
      <c r="I171" t="s">
        <v>473</v>
      </c>
      <c r="J171">
        <v>13</v>
      </c>
      <c r="K171" t="s">
        <v>166</v>
      </c>
      <c r="L171" t="s">
        <v>336</v>
      </c>
      <c r="M171" t="s">
        <v>337</v>
      </c>
      <c r="N171">
        <v>0</v>
      </c>
      <c r="O171">
        <v>60.03</v>
      </c>
      <c r="P171">
        <v>0</v>
      </c>
      <c r="Q171">
        <v>60.03</v>
      </c>
      <c r="T171" t="s">
        <v>338</v>
      </c>
      <c r="U171">
        <v>402600</v>
      </c>
      <c r="W171">
        <v>0</v>
      </c>
      <c r="X171">
        <v>0</v>
      </c>
      <c r="Y171">
        <v>0</v>
      </c>
      <c r="Z171">
        <v>6706.6466766616695</v>
      </c>
      <c r="AA171">
        <v>20</v>
      </c>
      <c r="AB171" t="s">
        <v>336</v>
      </c>
      <c r="AC171">
        <v>0</v>
      </c>
      <c r="AD171" t="s">
        <v>336</v>
      </c>
      <c r="AE171" t="s">
        <v>336</v>
      </c>
      <c r="AG171">
        <v>7384</v>
      </c>
      <c r="AM171" t="s">
        <v>24</v>
      </c>
      <c r="AP171" t="s">
        <v>52</v>
      </c>
    </row>
    <row r="172" spans="1:42">
      <c r="A172">
        <v>519</v>
      </c>
      <c r="B172" t="s">
        <v>580</v>
      </c>
      <c r="C172">
        <v>1305</v>
      </c>
      <c r="D172" t="s">
        <v>463</v>
      </c>
      <c r="E172" t="s">
        <v>334</v>
      </c>
      <c r="F172" t="s">
        <v>335</v>
      </c>
      <c r="G172" t="s">
        <v>336</v>
      </c>
      <c r="H172" t="s">
        <v>336</v>
      </c>
      <c r="I172" t="s">
        <v>475</v>
      </c>
      <c r="J172">
        <v>13</v>
      </c>
      <c r="K172" t="s">
        <v>166</v>
      </c>
      <c r="L172" t="s">
        <v>336</v>
      </c>
      <c r="M172" t="s">
        <v>337</v>
      </c>
      <c r="N172">
        <v>0</v>
      </c>
      <c r="O172">
        <v>69.319999999999993</v>
      </c>
      <c r="P172">
        <v>0</v>
      </c>
      <c r="Q172">
        <v>69.319999999999993</v>
      </c>
      <c r="T172" t="s">
        <v>338</v>
      </c>
      <c r="U172">
        <v>480100</v>
      </c>
      <c r="W172">
        <v>0</v>
      </c>
      <c r="X172">
        <v>0</v>
      </c>
      <c r="Y172">
        <v>0</v>
      </c>
      <c r="Z172">
        <v>6925.851125216388</v>
      </c>
      <c r="AA172">
        <v>20</v>
      </c>
      <c r="AB172" t="s">
        <v>336</v>
      </c>
      <c r="AC172">
        <v>0</v>
      </c>
      <c r="AD172" t="s">
        <v>336</v>
      </c>
      <c r="AE172" t="s">
        <v>336</v>
      </c>
      <c r="AG172">
        <v>7383</v>
      </c>
      <c r="AM172" t="s">
        <v>25</v>
      </c>
      <c r="AP172" t="s">
        <v>53</v>
      </c>
    </row>
    <row r="173" spans="1:42">
      <c r="A173">
        <v>520</v>
      </c>
      <c r="B173" t="s">
        <v>581</v>
      </c>
      <c r="C173">
        <v>1306</v>
      </c>
      <c r="D173" t="s">
        <v>463</v>
      </c>
      <c r="E173" t="s">
        <v>334</v>
      </c>
      <c r="F173" t="s">
        <v>335</v>
      </c>
      <c r="G173" t="s">
        <v>336</v>
      </c>
      <c r="H173" t="s">
        <v>336</v>
      </c>
      <c r="I173" t="s">
        <v>477</v>
      </c>
      <c r="J173">
        <v>13</v>
      </c>
      <c r="K173" t="s">
        <v>166</v>
      </c>
      <c r="L173" t="s">
        <v>336</v>
      </c>
      <c r="M173" t="s">
        <v>337</v>
      </c>
      <c r="N173">
        <v>0</v>
      </c>
      <c r="O173">
        <v>54.03</v>
      </c>
      <c r="P173">
        <v>0</v>
      </c>
      <c r="Q173">
        <v>54.03</v>
      </c>
      <c r="T173" t="s">
        <v>338</v>
      </c>
      <c r="U173">
        <v>379700</v>
      </c>
      <c r="W173">
        <v>0</v>
      </c>
      <c r="X173">
        <v>0</v>
      </c>
      <c r="Y173">
        <v>0</v>
      </c>
      <c r="Z173">
        <v>7027.5772718859889</v>
      </c>
      <c r="AA173">
        <v>20</v>
      </c>
      <c r="AB173" t="s">
        <v>336</v>
      </c>
      <c r="AC173">
        <v>0</v>
      </c>
      <c r="AD173" t="s">
        <v>336</v>
      </c>
      <c r="AE173" t="s">
        <v>336</v>
      </c>
      <c r="AG173">
        <v>7382</v>
      </c>
      <c r="AM173" t="s">
        <v>24</v>
      </c>
      <c r="AP173" t="s">
        <v>53</v>
      </c>
    </row>
    <row r="174" spans="1:42">
      <c r="A174">
        <v>521</v>
      </c>
      <c r="B174" t="s">
        <v>582</v>
      </c>
      <c r="C174">
        <v>1307</v>
      </c>
      <c r="D174" t="s">
        <v>463</v>
      </c>
      <c r="E174" t="s">
        <v>334</v>
      </c>
      <c r="F174" t="s">
        <v>335</v>
      </c>
      <c r="G174" t="s">
        <v>336</v>
      </c>
      <c r="H174" t="s">
        <v>336</v>
      </c>
      <c r="I174" t="s">
        <v>479</v>
      </c>
      <c r="J174">
        <v>13</v>
      </c>
      <c r="K174" t="s">
        <v>166</v>
      </c>
      <c r="L174" t="s">
        <v>336</v>
      </c>
      <c r="M174" t="s">
        <v>337</v>
      </c>
      <c r="N174">
        <v>0</v>
      </c>
      <c r="O174">
        <v>37.049999999999997</v>
      </c>
      <c r="P174">
        <v>0</v>
      </c>
      <c r="Q174">
        <v>37.049999999999997</v>
      </c>
      <c r="T174" t="s">
        <v>338</v>
      </c>
      <c r="U174">
        <v>282600</v>
      </c>
      <c r="W174">
        <v>0</v>
      </c>
      <c r="X174">
        <v>0</v>
      </c>
      <c r="Y174">
        <v>0</v>
      </c>
      <c r="Z174">
        <v>7627.5303643724692</v>
      </c>
      <c r="AA174">
        <v>20</v>
      </c>
      <c r="AB174" t="s">
        <v>336</v>
      </c>
      <c r="AC174">
        <v>0</v>
      </c>
      <c r="AD174" t="s">
        <v>336</v>
      </c>
      <c r="AE174" t="s">
        <v>336</v>
      </c>
      <c r="AG174">
        <v>7381</v>
      </c>
      <c r="AM174" t="s">
        <v>23</v>
      </c>
      <c r="AP174" t="s">
        <v>53</v>
      </c>
    </row>
    <row r="175" spans="1:42">
      <c r="A175">
        <v>522</v>
      </c>
      <c r="B175" t="s">
        <v>583</v>
      </c>
      <c r="C175">
        <v>1308</v>
      </c>
      <c r="D175" t="s">
        <v>463</v>
      </c>
      <c r="E175" t="s">
        <v>334</v>
      </c>
      <c r="F175" t="s">
        <v>335</v>
      </c>
      <c r="G175" t="s">
        <v>336</v>
      </c>
      <c r="H175" t="s">
        <v>336</v>
      </c>
      <c r="I175" t="s">
        <v>481</v>
      </c>
      <c r="J175">
        <v>13</v>
      </c>
      <c r="K175" t="s">
        <v>166</v>
      </c>
      <c r="L175" t="s">
        <v>336</v>
      </c>
      <c r="M175" t="s">
        <v>337</v>
      </c>
      <c r="N175">
        <v>0</v>
      </c>
      <c r="O175">
        <v>55.25</v>
      </c>
      <c r="P175">
        <v>0</v>
      </c>
      <c r="Q175">
        <v>55.25</v>
      </c>
      <c r="T175" t="s">
        <v>338</v>
      </c>
      <c r="U175">
        <v>380500</v>
      </c>
      <c r="W175">
        <v>0</v>
      </c>
      <c r="X175">
        <v>0</v>
      </c>
      <c r="Y175">
        <v>0</v>
      </c>
      <c r="Z175">
        <v>6886.8778280542983</v>
      </c>
      <c r="AA175">
        <v>20</v>
      </c>
      <c r="AB175" t="s">
        <v>336</v>
      </c>
      <c r="AC175">
        <v>0</v>
      </c>
      <c r="AD175" t="s">
        <v>336</v>
      </c>
      <c r="AE175" t="s">
        <v>336</v>
      </c>
      <c r="AG175">
        <v>7380</v>
      </c>
      <c r="AM175" t="s">
        <v>24</v>
      </c>
      <c r="AP175" t="s">
        <v>52</v>
      </c>
    </row>
    <row r="176" spans="1:42">
      <c r="A176">
        <v>523</v>
      </c>
      <c r="B176" t="s">
        <v>584</v>
      </c>
      <c r="C176">
        <v>1309</v>
      </c>
      <c r="D176" t="s">
        <v>463</v>
      </c>
      <c r="E176" t="s">
        <v>334</v>
      </c>
      <c r="F176" t="s">
        <v>335</v>
      </c>
      <c r="G176" t="s">
        <v>336</v>
      </c>
      <c r="H176" t="s">
        <v>336</v>
      </c>
      <c r="I176" t="s">
        <v>483</v>
      </c>
      <c r="J176">
        <v>13</v>
      </c>
      <c r="K176" t="s">
        <v>166</v>
      </c>
      <c r="L176" t="s">
        <v>336</v>
      </c>
      <c r="M176" t="s">
        <v>337</v>
      </c>
      <c r="N176">
        <v>0</v>
      </c>
      <c r="O176">
        <v>53.05</v>
      </c>
      <c r="P176">
        <v>0</v>
      </c>
      <c r="Q176">
        <v>53.05</v>
      </c>
      <c r="T176" t="s">
        <v>338</v>
      </c>
      <c r="U176">
        <v>363700</v>
      </c>
      <c r="W176">
        <v>0</v>
      </c>
      <c r="X176">
        <v>0</v>
      </c>
      <c r="Y176">
        <v>0</v>
      </c>
      <c r="Z176">
        <v>6855.7964184731381</v>
      </c>
      <c r="AA176">
        <v>20</v>
      </c>
      <c r="AB176" t="s">
        <v>336</v>
      </c>
      <c r="AC176">
        <v>0</v>
      </c>
      <c r="AD176" t="s">
        <v>336</v>
      </c>
      <c r="AE176" t="s">
        <v>336</v>
      </c>
      <c r="AG176">
        <v>7379</v>
      </c>
      <c r="AM176" t="s">
        <v>24</v>
      </c>
      <c r="AP176" t="s">
        <v>52</v>
      </c>
    </row>
    <row r="177" spans="1:42">
      <c r="A177">
        <v>524</v>
      </c>
      <c r="B177" t="s">
        <v>585</v>
      </c>
      <c r="C177">
        <v>1401</v>
      </c>
      <c r="D177" t="s">
        <v>463</v>
      </c>
      <c r="E177" t="s">
        <v>334</v>
      </c>
      <c r="F177" t="s">
        <v>335</v>
      </c>
      <c r="G177" t="s">
        <v>336</v>
      </c>
      <c r="H177" t="s">
        <v>336</v>
      </c>
      <c r="I177" t="s">
        <v>469</v>
      </c>
      <c r="J177">
        <v>14</v>
      </c>
      <c r="K177" t="s">
        <v>166</v>
      </c>
      <c r="L177" t="s">
        <v>336</v>
      </c>
      <c r="M177" t="s">
        <v>337</v>
      </c>
      <c r="N177">
        <v>0</v>
      </c>
      <c r="O177">
        <v>39.93</v>
      </c>
      <c r="P177">
        <v>0</v>
      </c>
      <c r="Q177">
        <v>39.93</v>
      </c>
      <c r="T177" t="s">
        <v>338</v>
      </c>
      <c r="U177">
        <v>295200</v>
      </c>
      <c r="W177">
        <v>0</v>
      </c>
      <c r="X177">
        <v>0</v>
      </c>
      <c r="Y177">
        <v>0</v>
      </c>
      <c r="Z177">
        <v>7392.9376408715252</v>
      </c>
      <c r="AA177">
        <v>20</v>
      </c>
      <c r="AB177" t="s">
        <v>336</v>
      </c>
      <c r="AC177">
        <v>0</v>
      </c>
      <c r="AD177" t="s">
        <v>336</v>
      </c>
      <c r="AE177" t="s">
        <v>336</v>
      </c>
      <c r="AG177">
        <v>7378</v>
      </c>
      <c r="AM177" t="s">
        <v>23</v>
      </c>
      <c r="AP177" t="s">
        <v>52</v>
      </c>
    </row>
    <row r="178" spans="1:42">
      <c r="A178">
        <v>525</v>
      </c>
      <c r="B178" t="s">
        <v>586</v>
      </c>
      <c r="C178">
        <v>1402</v>
      </c>
      <c r="D178" t="s">
        <v>463</v>
      </c>
      <c r="E178" t="s">
        <v>334</v>
      </c>
      <c r="F178" t="s">
        <v>335</v>
      </c>
      <c r="G178" t="s">
        <v>336</v>
      </c>
      <c r="H178" t="s">
        <v>336</v>
      </c>
      <c r="I178" t="s">
        <v>486</v>
      </c>
      <c r="J178">
        <v>14</v>
      </c>
      <c r="K178" t="s">
        <v>166</v>
      </c>
      <c r="L178" t="s">
        <v>336</v>
      </c>
      <c r="M178" t="s">
        <v>337</v>
      </c>
      <c r="N178">
        <v>0</v>
      </c>
      <c r="O178">
        <v>54.15</v>
      </c>
      <c r="P178">
        <v>0</v>
      </c>
      <c r="Q178">
        <v>54.15</v>
      </c>
      <c r="T178" t="s">
        <v>338</v>
      </c>
      <c r="U178">
        <v>372300</v>
      </c>
      <c r="W178">
        <v>0</v>
      </c>
      <c r="X178">
        <v>0</v>
      </c>
      <c r="Y178">
        <v>0</v>
      </c>
      <c r="Z178">
        <v>6875.3462603878115</v>
      </c>
      <c r="AA178">
        <v>20</v>
      </c>
      <c r="AB178" t="s">
        <v>336</v>
      </c>
      <c r="AC178">
        <v>0</v>
      </c>
      <c r="AD178" t="s">
        <v>336</v>
      </c>
      <c r="AE178" t="s">
        <v>336</v>
      </c>
      <c r="AG178">
        <v>7377</v>
      </c>
      <c r="AM178" t="s">
        <v>24</v>
      </c>
      <c r="AP178" t="s">
        <v>52</v>
      </c>
    </row>
    <row r="179" spans="1:42">
      <c r="A179">
        <v>526</v>
      </c>
      <c r="B179" t="s">
        <v>587</v>
      </c>
      <c r="C179">
        <v>1403</v>
      </c>
      <c r="D179" t="s">
        <v>463</v>
      </c>
      <c r="E179" t="s">
        <v>334</v>
      </c>
      <c r="F179" t="s">
        <v>335</v>
      </c>
      <c r="G179" t="s">
        <v>336</v>
      </c>
      <c r="H179" t="s">
        <v>336</v>
      </c>
      <c r="I179" t="s">
        <v>488</v>
      </c>
      <c r="J179">
        <v>14</v>
      </c>
      <c r="K179" t="s">
        <v>166</v>
      </c>
      <c r="L179" t="s">
        <v>336</v>
      </c>
      <c r="M179" t="s">
        <v>337</v>
      </c>
      <c r="N179">
        <v>0</v>
      </c>
      <c r="O179">
        <v>52.57</v>
      </c>
      <c r="P179">
        <v>0</v>
      </c>
      <c r="Q179">
        <v>52.57</v>
      </c>
      <c r="T179" t="s">
        <v>338</v>
      </c>
      <c r="U179">
        <v>369000</v>
      </c>
      <c r="W179">
        <v>0</v>
      </c>
      <c r="X179">
        <v>0</v>
      </c>
      <c r="Y179">
        <v>0</v>
      </c>
      <c r="Z179">
        <v>7019.2124785999622</v>
      </c>
      <c r="AA179">
        <v>20</v>
      </c>
      <c r="AB179" t="s">
        <v>336</v>
      </c>
      <c r="AC179">
        <v>0</v>
      </c>
      <c r="AD179" t="s">
        <v>336</v>
      </c>
      <c r="AE179" t="s">
        <v>336</v>
      </c>
      <c r="AG179">
        <v>7376</v>
      </c>
      <c r="AM179" t="s">
        <v>24</v>
      </c>
      <c r="AP179" t="s">
        <v>52</v>
      </c>
    </row>
    <row r="180" spans="1:42">
      <c r="A180">
        <v>527</v>
      </c>
      <c r="B180" t="s">
        <v>588</v>
      </c>
      <c r="C180">
        <v>1404</v>
      </c>
      <c r="D180" t="s">
        <v>463</v>
      </c>
      <c r="E180" t="s">
        <v>334</v>
      </c>
      <c r="F180" t="s">
        <v>335</v>
      </c>
      <c r="G180" t="s">
        <v>336</v>
      </c>
      <c r="H180" t="s">
        <v>336</v>
      </c>
      <c r="I180" t="s">
        <v>473</v>
      </c>
      <c r="J180">
        <v>14</v>
      </c>
      <c r="K180" t="s">
        <v>166</v>
      </c>
      <c r="L180" t="s">
        <v>336</v>
      </c>
      <c r="M180" t="s">
        <v>337</v>
      </c>
      <c r="N180">
        <v>0</v>
      </c>
      <c r="O180">
        <v>60.03</v>
      </c>
      <c r="P180">
        <v>0</v>
      </c>
      <c r="Q180">
        <v>60.03</v>
      </c>
      <c r="T180" t="s">
        <v>338</v>
      </c>
      <c r="U180">
        <v>401000</v>
      </c>
      <c r="W180">
        <v>0</v>
      </c>
      <c r="X180">
        <v>0</v>
      </c>
      <c r="Y180">
        <v>0</v>
      </c>
      <c r="Z180">
        <v>6679.9933366650012</v>
      </c>
      <c r="AA180">
        <v>20</v>
      </c>
      <c r="AB180" t="s">
        <v>336</v>
      </c>
      <c r="AC180">
        <v>0</v>
      </c>
      <c r="AD180" t="s">
        <v>336</v>
      </c>
      <c r="AE180" t="s">
        <v>336</v>
      </c>
      <c r="AG180">
        <v>7375</v>
      </c>
      <c r="AM180" t="s">
        <v>24</v>
      </c>
      <c r="AP180" t="s">
        <v>52</v>
      </c>
    </row>
    <row r="181" spans="1:42">
      <c r="A181">
        <v>528</v>
      </c>
      <c r="B181" t="s">
        <v>589</v>
      </c>
      <c r="C181">
        <v>1405</v>
      </c>
      <c r="D181" t="s">
        <v>463</v>
      </c>
      <c r="E181" t="s">
        <v>334</v>
      </c>
      <c r="F181" t="s">
        <v>335</v>
      </c>
      <c r="G181" t="s">
        <v>336</v>
      </c>
      <c r="H181" t="s">
        <v>336</v>
      </c>
      <c r="I181" t="s">
        <v>475</v>
      </c>
      <c r="J181">
        <v>14</v>
      </c>
      <c r="K181" t="s">
        <v>166</v>
      </c>
      <c r="L181" t="s">
        <v>336</v>
      </c>
      <c r="M181" t="s">
        <v>337</v>
      </c>
      <c r="N181">
        <v>0</v>
      </c>
      <c r="O181">
        <v>69.319999999999993</v>
      </c>
      <c r="P181">
        <v>0</v>
      </c>
      <c r="Q181">
        <v>69.319999999999993</v>
      </c>
      <c r="T181" t="s">
        <v>338</v>
      </c>
      <c r="U181">
        <v>478100</v>
      </c>
      <c r="W181">
        <v>0</v>
      </c>
      <c r="X181">
        <v>0</v>
      </c>
      <c r="Y181">
        <v>0</v>
      </c>
      <c r="Z181">
        <v>6896.9994229659551</v>
      </c>
      <c r="AA181">
        <v>20</v>
      </c>
      <c r="AB181" t="s">
        <v>336</v>
      </c>
      <c r="AC181">
        <v>0</v>
      </c>
      <c r="AD181" t="s">
        <v>336</v>
      </c>
      <c r="AE181" t="s">
        <v>336</v>
      </c>
      <c r="AG181">
        <v>7374</v>
      </c>
      <c r="AM181" t="s">
        <v>25</v>
      </c>
      <c r="AP181" t="s">
        <v>53</v>
      </c>
    </row>
    <row r="182" spans="1:42">
      <c r="A182">
        <v>529</v>
      </c>
      <c r="B182" t="s">
        <v>590</v>
      </c>
      <c r="C182">
        <v>1406</v>
      </c>
      <c r="D182" t="s">
        <v>463</v>
      </c>
      <c r="E182" t="s">
        <v>334</v>
      </c>
      <c r="F182" t="s">
        <v>335</v>
      </c>
      <c r="G182" t="s">
        <v>336</v>
      </c>
      <c r="H182" t="s">
        <v>336</v>
      </c>
      <c r="I182" t="s">
        <v>477</v>
      </c>
      <c r="J182">
        <v>14</v>
      </c>
      <c r="K182" t="s">
        <v>166</v>
      </c>
      <c r="L182" t="s">
        <v>336</v>
      </c>
      <c r="M182" t="s">
        <v>337</v>
      </c>
      <c r="N182">
        <v>0</v>
      </c>
      <c r="O182">
        <v>54.03</v>
      </c>
      <c r="P182">
        <v>0</v>
      </c>
      <c r="Q182">
        <v>54.03</v>
      </c>
      <c r="T182" t="s">
        <v>338</v>
      </c>
      <c r="U182">
        <v>378200</v>
      </c>
      <c r="W182">
        <v>0</v>
      </c>
      <c r="X182">
        <v>0</v>
      </c>
      <c r="Y182">
        <v>0</v>
      </c>
      <c r="Z182">
        <v>6999.8149176383495</v>
      </c>
      <c r="AA182">
        <v>20</v>
      </c>
      <c r="AB182" t="s">
        <v>336</v>
      </c>
      <c r="AC182">
        <v>0</v>
      </c>
      <c r="AD182" t="s">
        <v>336</v>
      </c>
      <c r="AE182" t="s">
        <v>336</v>
      </c>
      <c r="AG182">
        <v>7373</v>
      </c>
      <c r="AM182" t="s">
        <v>24</v>
      </c>
      <c r="AP182" t="s">
        <v>53</v>
      </c>
    </row>
    <row r="183" spans="1:42">
      <c r="A183">
        <v>530</v>
      </c>
      <c r="B183" t="s">
        <v>591</v>
      </c>
      <c r="C183">
        <v>1407</v>
      </c>
      <c r="D183" t="s">
        <v>463</v>
      </c>
      <c r="E183" t="s">
        <v>334</v>
      </c>
      <c r="F183" t="s">
        <v>335</v>
      </c>
      <c r="G183" t="s">
        <v>336</v>
      </c>
      <c r="H183" t="s">
        <v>336</v>
      </c>
      <c r="I183" t="s">
        <v>479</v>
      </c>
      <c r="J183">
        <v>14</v>
      </c>
      <c r="K183" t="s">
        <v>166</v>
      </c>
      <c r="L183" t="s">
        <v>336</v>
      </c>
      <c r="M183" t="s">
        <v>337</v>
      </c>
      <c r="N183">
        <v>0</v>
      </c>
      <c r="O183">
        <v>37.049999999999997</v>
      </c>
      <c r="P183">
        <v>0</v>
      </c>
      <c r="Q183">
        <v>37.049999999999997</v>
      </c>
      <c r="T183" t="s">
        <v>338</v>
      </c>
      <c r="U183">
        <v>281500</v>
      </c>
      <c r="W183">
        <v>0</v>
      </c>
      <c r="X183">
        <v>0</v>
      </c>
      <c r="Y183">
        <v>0</v>
      </c>
      <c r="Z183">
        <v>7597.8407557354922</v>
      </c>
      <c r="AA183">
        <v>20</v>
      </c>
      <c r="AB183" t="s">
        <v>336</v>
      </c>
      <c r="AC183">
        <v>0</v>
      </c>
      <c r="AD183" t="s">
        <v>336</v>
      </c>
      <c r="AE183" t="s">
        <v>336</v>
      </c>
      <c r="AG183">
        <v>7372</v>
      </c>
      <c r="AM183" t="s">
        <v>23</v>
      </c>
      <c r="AP183" t="s">
        <v>53</v>
      </c>
    </row>
    <row r="184" spans="1:42">
      <c r="A184">
        <v>531</v>
      </c>
      <c r="B184" t="s">
        <v>592</v>
      </c>
      <c r="C184">
        <v>1408</v>
      </c>
      <c r="D184" t="s">
        <v>463</v>
      </c>
      <c r="E184" t="s">
        <v>334</v>
      </c>
      <c r="F184" t="s">
        <v>335</v>
      </c>
      <c r="G184" t="s">
        <v>336</v>
      </c>
      <c r="H184" t="s">
        <v>336</v>
      </c>
      <c r="I184" t="s">
        <v>481</v>
      </c>
      <c r="J184">
        <v>14</v>
      </c>
      <c r="K184" t="s">
        <v>166</v>
      </c>
      <c r="L184" t="s">
        <v>336</v>
      </c>
      <c r="M184" t="s">
        <v>337</v>
      </c>
      <c r="N184">
        <v>0</v>
      </c>
      <c r="O184">
        <v>55.25</v>
      </c>
      <c r="P184">
        <v>0</v>
      </c>
      <c r="Q184">
        <v>55.25</v>
      </c>
      <c r="T184" t="s">
        <v>338</v>
      </c>
      <c r="U184">
        <v>379000</v>
      </c>
      <c r="W184">
        <v>0</v>
      </c>
      <c r="X184">
        <v>0</v>
      </c>
      <c r="Y184">
        <v>0</v>
      </c>
      <c r="Z184">
        <v>6859.7285067873299</v>
      </c>
      <c r="AA184">
        <v>20</v>
      </c>
      <c r="AB184" t="s">
        <v>336</v>
      </c>
      <c r="AC184">
        <v>0</v>
      </c>
      <c r="AD184" t="s">
        <v>336</v>
      </c>
      <c r="AE184" t="s">
        <v>336</v>
      </c>
      <c r="AG184">
        <v>7371</v>
      </c>
      <c r="AM184" t="s">
        <v>24</v>
      </c>
      <c r="AP184" t="s">
        <v>52</v>
      </c>
    </row>
    <row r="185" spans="1:42">
      <c r="A185">
        <v>532</v>
      </c>
      <c r="B185" t="s">
        <v>593</v>
      </c>
      <c r="C185">
        <v>1409</v>
      </c>
      <c r="D185" t="s">
        <v>463</v>
      </c>
      <c r="E185" t="s">
        <v>334</v>
      </c>
      <c r="F185" t="s">
        <v>335</v>
      </c>
      <c r="G185" t="s">
        <v>336</v>
      </c>
      <c r="H185" t="s">
        <v>336</v>
      </c>
      <c r="I185" t="s">
        <v>483</v>
      </c>
      <c r="J185">
        <v>14</v>
      </c>
      <c r="K185" t="s">
        <v>166</v>
      </c>
      <c r="L185" t="s">
        <v>336</v>
      </c>
      <c r="M185" t="s">
        <v>337</v>
      </c>
      <c r="N185">
        <v>0</v>
      </c>
      <c r="O185">
        <v>53.05</v>
      </c>
      <c r="P185">
        <v>0</v>
      </c>
      <c r="Q185">
        <v>53.05</v>
      </c>
      <c r="T185" t="s">
        <v>338</v>
      </c>
      <c r="U185">
        <v>362300</v>
      </c>
      <c r="W185">
        <v>0</v>
      </c>
      <c r="X185">
        <v>0</v>
      </c>
      <c r="Y185">
        <v>0</v>
      </c>
      <c r="Z185">
        <v>6829.4062205466544</v>
      </c>
      <c r="AA185">
        <v>20</v>
      </c>
      <c r="AB185" t="s">
        <v>336</v>
      </c>
      <c r="AC185">
        <v>0</v>
      </c>
      <c r="AD185" t="s">
        <v>336</v>
      </c>
      <c r="AE185" t="s">
        <v>336</v>
      </c>
      <c r="AG185">
        <v>7370</v>
      </c>
      <c r="AM185" t="s">
        <v>24</v>
      </c>
      <c r="AP185" t="s">
        <v>52</v>
      </c>
    </row>
    <row r="186" spans="1:42">
      <c r="A186">
        <v>533</v>
      </c>
      <c r="B186" t="s">
        <v>594</v>
      </c>
      <c r="C186">
        <v>1501</v>
      </c>
      <c r="D186" t="s">
        <v>595</v>
      </c>
      <c r="E186" t="s">
        <v>334</v>
      </c>
      <c r="F186" t="s">
        <v>335</v>
      </c>
      <c r="G186" t="s">
        <v>336</v>
      </c>
      <c r="H186" t="s">
        <v>336</v>
      </c>
      <c r="I186" t="s">
        <v>43</v>
      </c>
      <c r="J186">
        <v>15</v>
      </c>
      <c r="K186" t="s">
        <v>166</v>
      </c>
      <c r="L186" t="s">
        <v>336</v>
      </c>
      <c r="M186" t="s">
        <v>337</v>
      </c>
      <c r="N186">
        <v>0</v>
      </c>
      <c r="O186">
        <v>66.760000000000005</v>
      </c>
      <c r="P186">
        <v>35.97</v>
      </c>
      <c r="Q186">
        <v>102.73</v>
      </c>
      <c r="T186" t="s">
        <v>338</v>
      </c>
      <c r="U186">
        <v>520700</v>
      </c>
      <c r="W186">
        <v>0</v>
      </c>
      <c r="X186">
        <v>0</v>
      </c>
      <c r="Y186">
        <v>0</v>
      </c>
      <c r="Z186">
        <v>5068.626496641682</v>
      </c>
      <c r="AA186">
        <v>20</v>
      </c>
      <c r="AB186" t="s">
        <v>336</v>
      </c>
      <c r="AC186">
        <v>0</v>
      </c>
      <c r="AD186" t="s">
        <v>336</v>
      </c>
      <c r="AE186" t="s">
        <v>336</v>
      </c>
      <c r="AG186">
        <v>7369</v>
      </c>
      <c r="AM186" t="s">
        <v>24</v>
      </c>
      <c r="AP186" t="s">
        <v>52</v>
      </c>
    </row>
    <row r="187" spans="1:42">
      <c r="A187">
        <v>534</v>
      </c>
      <c r="B187" t="s">
        <v>596</v>
      </c>
      <c r="C187">
        <v>1502</v>
      </c>
      <c r="D187" t="s">
        <v>595</v>
      </c>
      <c r="E187" t="s">
        <v>334</v>
      </c>
      <c r="F187" t="s">
        <v>335</v>
      </c>
      <c r="G187" t="s">
        <v>336</v>
      </c>
      <c r="H187" t="s">
        <v>336</v>
      </c>
      <c r="I187" t="s">
        <v>44</v>
      </c>
      <c r="J187">
        <v>15</v>
      </c>
      <c r="K187" t="s">
        <v>166</v>
      </c>
      <c r="L187" t="s">
        <v>336</v>
      </c>
      <c r="M187" t="s">
        <v>337</v>
      </c>
      <c r="N187">
        <v>0</v>
      </c>
      <c r="O187">
        <v>80.540000000000006</v>
      </c>
      <c r="P187">
        <v>26.25</v>
      </c>
      <c r="Q187">
        <v>106.79</v>
      </c>
      <c r="T187" t="s">
        <v>338</v>
      </c>
      <c r="U187">
        <v>579600</v>
      </c>
      <c r="W187">
        <v>0</v>
      </c>
      <c r="X187">
        <v>0</v>
      </c>
      <c r="Y187">
        <v>0</v>
      </c>
      <c r="Z187">
        <v>5427.47448262946</v>
      </c>
      <c r="AA187">
        <v>20</v>
      </c>
      <c r="AB187" t="s">
        <v>336</v>
      </c>
      <c r="AC187">
        <v>0</v>
      </c>
      <c r="AD187" t="s">
        <v>336</v>
      </c>
      <c r="AE187" t="s">
        <v>336</v>
      </c>
      <c r="AG187">
        <v>7368</v>
      </c>
      <c r="AM187" t="s">
        <v>25</v>
      </c>
      <c r="AP187" t="s">
        <v>52</v>
      </c>
    </row>
    <row r="188" spans="1:42">
      <c r="A188">
        <v>535</v>
      </c>
      <c r="B188" t="s">
        <v>597</v>
      </c>
      <c r="C188">
        <v>1503</v>
      </c>
      <c r="D188" t="s">
        <v>595</v>
      </c>
      <c r="E188" t="s">
        <v>334</v>
      </c>
      <c r="F188" t="s">
        <v>335</v>
      </c>
      <c r="G188" t="s">
        <v>336</v>
      </c>
      <c r="H188" t="s">
        <v>336</v>
      </c>
      <c r="I188" t="s">
        <v>45</v>
      </c>
      <c r="J188">
        <v>15</v>
      </c>
      <c r="K188" t="s">
        <v>166</v>
      </c>
      <c r="L188" t="s">
        <v>336</v>
      </c>
      <c r="M188" t="s">
        <v>337</v>
      </c>
      <c r="N188">
        <v>0</v>
      </c>
      <c r="O188">
        <v>83.17</v>
      </c>
      <c r="P188">
        <v>16.2</v>
      </c>
      <c r="Q188">
        <v>99.37</v>
      </c>
      <c r="T188" t="s">
        <v>338</v>
      </c>
      <c r="U188">
        <v>575200</v>
      </c>
      <c r="W188">
        <v>0</v>
      </c>
      <c r="X188">
        <v>0</v>
      </c>
      <c r="Y188">
        <v>0</v>
      </c>
      <c r="Z188">
        <v>5788.4673442688936</v>
      </c>
      <c r="AA188">
        <v>20</v>
      </c>
      <c r="AB188" t="s">
        <v>336</v>
      </c>
      <c r="AC188">
        <v>0</v>
      </c>
      <c r="AD188" t="s">
        <v>336</v>
      </c>
      <c r="AE188" t="s">
        <v>336</v>
      </c>
      <c r="AG188">
        <v>7367</v>
      </c>
      <c r="AM188" t="s">
        <v>25</v>
      </c>
      <c r="AP188" t="s">
        <v>52</v>
      </c>
    </row>
    <row r="189" spans="1:42">
      <c r="A189">
        <v>536</v>
      </c>
      <c r="B189" t="s">
        <v>598</v>
      </c>
      <c r="C189">
        <v>1504</v>
      </c>
      <c r="D189" t="s">
        <v>463</v>
      </c>
      <c r="E189" t="s">
        <v>334</v>
      </c>
      <c r="F189" t="s">
        <v>335</v>
      </c>
      <c r="G189" t="s">
        <v>336</v>
      </c>
      <c r="H189" t="s">
        <v>336</v>
      </c>
      <c r="I189" t="s">
        <v>473</v>
      </c>
      <c r="J189">
        <v>15</v>
      </c>
      <c r="K189" t="s">
        <v>166</v>
      </c>
      <c r="L189" t="s">
        <v>336</v>
      </c>
      <c r="M189" t="s">
        <v>337</v>
      </c>
      <c r="N189">
        <v>0</v>
      </c>
      <c r="O189">
        <v>60.03</v>
      </c>
      <c r="P189">
        <v>0</v>
      </c>
      <c r="Q189">
        <v>60.03</v>
      </c>
      <c r="T189" t="s">
        <v>338</v>
      </c>
      <c r="U189">
        <v>399400</v>
      </c>
      <c r="W189">
        <v>0</v>
      </c>
      <c r="X189">
        <v>0</v>
      </c>
      <c r="Y189">
        <v>0</v>
      </c>
      <c r="Z189">
        <v>6653.3399966683328</v>
      </c>
      <c r="AA189">
        <v>20</v>
      </c>
      <c r="AB189" t="s">
        <v>336</v>
      </c>
      <c r="AC189">
        <v>0</v>
      </c>
      <c r="AD189" t="s">
        <v>336</v>
      </c>
      <c r="AE189" t="s">
        <v>336</v>
      </c>
      <c r="AG189">
        <v>7366</v>
      </c>
      <c r="AM189" t="s">
        <v>24</v>
      </c>
      <c r="AP189" t="s">
        <v>52</v>
      </c>
    </row>
    <row r="190" spans="1:42">
      <c r="A190">
        <v>537</v>
      </c>
      <c r="B190" t="s">
        <v>599</v>
      </c>
      <c r="C190">
        <v>1505</v>
      </c>
      <c r="D190" t="s">
        <v>463</v>
      </c>
      <c r="E190" t="s">
        <v>334</v>
      </c>
      <c r="F190" t="s">
        <v>335</v>
      </c>
      <c r="G190" t="s">
        <v>336</v>
      </c>
      <c r="H190" t="s">
        <v>336</v>
      </c>
      <c r="I190" t="s">
        <v>475</v>
      </c>
      <c r="J190">
        <v>15</v>
      </c>
      <c r="K190" t="s">
        <v>166</v>
      </c>
      <c r="L190" t="s">
        <v>336</v>
      </c>
      <c r="M190" t="s">
        <v>337</v>
      </c>
      <c r="N190">
        <v>0</v>
      </c>
      <c r="O190">
        <v>69.319999999999993</v>
      </c>
      <c r="P190">
        <v>0</v>
      </c>
      <c r="Q190">
        <v>69.319999999999993</v>
      </c>
      <c r="T190" t="s">
        <v>338</v>
      </c>
      <c r="U190">
        <v>476200</v>
      </c>
      <c r="W190">
        <v>0</v>
      </c>
      <c r="X190">
        <v>0</v>
      </c>
      <c r="Y190">
        <v>0</v>
      </c>
      <c r="Z190">
        <v>6869.5903058280437</v>
      </c>
      <c r="AA190">
        <v>20</v>
      </c>
      <c r="AB190" t="s">
        <v>336</v>
      </c>
      <c r="AC190">
        <v>0</v>
      </c>
      <c r="AD190" t="s">
        <v>336</v>
      </c>
      <c r="AE190" t="s">
        <v>336</v>
      </c>
      <c r="AG190">
        <v>7365</v>
      </c>
      <c r="AM190" t="s">
        <v>25</v>
      </c>
      <c r="AP190" t="s">
        <v>53</v>
      </c>
    </row>
    <row r="191" spans="1:42">
      <c r="A191">
        <v>538</v>
      </c>
      <c r="B191" t="s">
        <v>600</v>
      </c>
      <c r="C191">
        <v>1506</v>
      </c>
      <c r="D191" t="s">
        <v>463</v>
      </c>
      <c r="E191" t="s">
        <v>334</v>
      </c>
      <c r="F191" t="s">
        <v>335</v>
      </c>
      <c r="G191" t="s">
        <v>336</v>
      </c>
      <c r="H191" t="s">
        <v>336</v>
      </c>
      <c r="I191" t="s">
        <v>477</v>
      </c>
      <c r="J191">
        <v>15</v>
      </c>
      <c r="K191" t="s">
        <v>166</v>
      </c>
      <c r="L191" t="s">
        <v>336</v>
      </c>
      <c r="M191" t="s">
        <v>337</v>
      </c>
      <c r="N191">
        <v>0</v>
      </c>
      <c r="O191">
        <v>54.03</v>
      </c>
      <c r="P191">
        <v>0</v>
      </c>
      <c r="Q191">
        <v>54.03</v>
      </c>
      <c r="T191" t="s">
        <v>338</v>
      </c>
      <c r="U191">
        <v>376700</v>
      </c>
      <c r="W191">
        <v>0</v>
      </c>
      <c r="X191">
        <v>0</v>
      </c>
      <c r="Y191">
        <v>0</v>
      </c>
      <c r="Z191">
        <v>6972.0525633907091</v>
      </c>
      <c r="AA191">
        <v>20</v>
      </c>
      <c r="AB191" t="s">
        <v>336</v>
      </c>
      <c r="AC191">
        <v>0</v>
      </c>
      <c r="AD191" t="s">
        <v>336</v>
      </c>
      <c r="AE191" t="s">
        <v>336</v>
      </c>
      <c r="AG191">
        <v>7364</v>
      </c>
      <c r="AM191" t="s">
        <v>24</v>
      </c>
      <c r="AP191" t="s">
        <v>53</v>
      </c>
    </row>
    <row r="192" spans="1:42">
      <c r="A192">
        <v>539</v>
      </c>
      <c r="B192" t="s">
        <v>601</v>
      </c>
      <c r="C192">
        <v>1507</v>
      </c>
      <c r="D192" t="s">
        <v>463</v>
      </c>
      <c r="E192" t="s">
        <v>334</v>
      </c>
      <c r="F192" t="s">
        <v>335</v>
      </c>
      <c r="G192" t="s">
        <v>336</v>
      </c>
      <c r="H192" t="s">
        <v>336</v>
      </c>
      <c r="I192" t="s">
        <v>479</v>
      </c>
      <c r="J192">
        <v>15</v>
      </c>
      <c r="K192" t="s">
        <v>166</v>
      </c>
      <c r="L192" t="s">
        <v>336</v>
      </c>
      <c r="M192" t="s">
        <v>337</v>
      </c>
      <c r="N192">
        <v>0</v>
      </c>
      <c r="O192">
        <v>37.049999999999997</v>
      </c>
      <c r="P192">
        <v>0</v>
      </c>
      <c r="Q192">
        <v>37.049999999999997</v>
      </c>
      <c r="T192" t="s">
        <v>338</v>
      </c>
      <c r="U192">
        <v>280500</v>
      </c>
      <c r="W192">
        <v>0</v>
      </c>
      <c r="X192">
        <v>0</v>
      </c>
      <c r="Y192">
        <v>0</v>
      </c>
      <c r="Z192">
        <v>7570.8502024291502</v>
      </c>
      <c r="AA192">
        <v>20</v>
      </c>
      <c r="AB192" t="s">
        <v>336</v>
      </c>
      <c r="AC192">
        <v>0</v>
      </c>
      <c r="AD192" t="s">
        <v>336</v>
      </c>
      <c r="AE192" t="s">
        <v>336</v>
      </c>
      <c r="AG192">
        <v>7363</v>
      </c>
      <c r="AM192" t="s">
        <v>23</v>
      </c>
      <c r="AP192" t="s">
        <v>53</v>
      </c>
    </row>
    <row r="193" spans="1:42">
      <c r="A193">
        <v>540</v>
      </c>
      <c r="B193" t="s">
        <v>602</v>
      </c>
      <c r="C193">
        <v>1508</v>
      </c>
      <c r="D193" t="s">
        <v>595</v>
      </c>
      <c r="E193" t="s">
        <v>334</v>
      </c>
      <c r="F193" t="s">
        <v>335</v>
      </c>
      <c r="G193" t="s">
        <v>336</v>
      </c>
      <c r="H193" t="s">
        <v>336</v>
      </c>
      <c r="I193" t="s">
        <v>46</v>
      </c>
      <c r="J193">
        <v>15</v>
      </c>
      <c r="K193" t="s">
        <v>166</v>
      </c>
      <c r="L193" t="s">
        <v>336</v>
      </c>
      <c r="M193" t="s">
        <v>337</v>
      </c>
      <c r="N193">
        <v>0</v>
      </c>
      <c r="O193">
        <v>89.15</v>
      </c>
      <c r="P193">
        <v>20.83</v>
      </c>
      <c r="Q193">
        <v>109.98</v>
      </c>
      <c r="T193" t="s">
        <v>338</v>
      </c>
      <c r="U193">
        <v>620700</v>
      </c>
      <c r="W193">
        <v>0</v>
      </c>
      <c r="X193">
        <v>0</v>
      </c>
      <c r="Y193">
        <v>0</v>
      </c>
      <c r="Z193">
        <v>5643.7534097108564</v>
      </c>
      <c r="AA193">
        <v>20</v>
      </c>
      <c r="AB193" t="s">
        <v>336</v>
      </c>
      <c r="AC193">
        <v>0</v>
      </c>
      <c r="AD193" t="s">
        <v>336</v>
      </c>
      <c r="AE193" t="s">
        <v>336</v>
      </c>
      <c r="AG193">
        <v>7362</v>
      </c>
      <c r="AM193" t="s">
        <v>25</v>
      </c>
      <c r="AP193" t="s">
        <v>52</v>
      </c>
    </row>
    <row r="194" spans="1:42">
      <c r="A194">
        <v>541</v>
      </c>
      <c r="B194" t="s">
        <v>603</v>
      </c>
      <c r="C194">
        <v>1509</v>
      </c>
      <c r="D194" t="s">
        <v>595</v>
      </c>
      <c r="E194" t="s">
        <v>334</v>
      </c>
      <c r="F194" t="s">
        <v>335</v>
      </c>
      <c r="G194" t="s">
        <v>336</v>
      </c>
      <c r="H194" t="s">
        <v>336</v>
      </c>
      <c r="I194" t="s">
        <v>47</v>
      </c>
      <c r="J194">
        <v>15</v>
      </c>
      <c r="K194" t="s">
        <v>166</v>
      </c>
      <c r="L194" t="s">
        <v>336</v>
      </c>
      <c r="M194" t="s">
        <v>337</v>
      </c>
      <c r="N194">
        <v>0</v>
      </c>
      <c r="O194">
        <v>76.86</v>
      </c>
      <c r="P194">
        <v>35.97</v>
      </c>
      <c r="Q194">
        <v>112.83</v>
      </c>
      <c r="T194" t="s">
        <v>338</v>
      </c>
      <c r="U194">
        <v>576900</v>
      </c>
      <c r="W194">
        <v>0</v>
      </c>
      <c r="X194">
        <v>0</v>
      </c>
      <c r="Y194">
        <v>0</v>
      </c>
      <c r="Z194">
        <v>5113.0018612071253</v>
      </c>
      <c r="AA194">
        <v>20</v>
      </c>
      <c r="AB194" t="s">
        <v>336</v>
      </c>
      <c r="AC194">
        <v>0</v>
      </c>
      <c r="AD194" t="s">
        <v>336</v>
      </c>
      <c r="AE194" t="s">
        <v>336</v>
      </c>
      <c r="AG194">
        <v>7361</v>
      </c>
      <c r="AM194" t="s">
        <v>25</v>
      </c>
      <c r="AP194" t="s">
        <v>52</v>
      </c>
    </row>
  </sheetData>
  <autoFilter ref="A1:AX194" xr:uid="{CF960796-DCFC-4D12-8B04-29558E671508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264C-19C4-48BF-A7C8-D1C740F69444}">
  <sheetPr codeName="Hoja17"/>
  <dimension ref="A1:E114"/>
  <sheetViews>
    <sheetView topLeftCell="A74" workbookViewId="0">
      <selection sqref="A1:E114"/>
    </sheetView>
  </sheetViews>
  <sheetFormatPr baseColWidth="10" defaultRowHeight="14.4"/>
  <sheetData>
    <row r="1" spans="1:5">
      <c r="A1" t="s">
        <v>283</v>
      </c>
      <c r="B1" t="s">
        <v>153</v>
      </c>
      <c r="C1" t="s">
        <v>158</v>
      </c>
      <c r="D1" t="s">
        <v>282</v>
      </c>
      <c r="E1" t="s">
        <v>26</v>
      </c>
    </row>
    <row r="2" spans="1:5">
      <c r="A2" t="s">
        <v>462</v>
      </c>
      <c r="B2">
        <v>101</v>
      </c>
      <c r="C2">
        <v>295400</v>
      </c>
      <c r="D2">
        <v>0</v>
      </c>
      <c r="E2" t="s">
        <v>36</v>
      </c>
    </row>
    <row r="3" spans="1:5">
      <c r="A3" t="s">
        <v>464</v>
      </c>
      <c r="B3">
        <v>102</v>
      </c>
      <c r="C3">
        <v>314000</v>
      </c>
      <c r="D3">
        <v>0</v>
      </c>
      <c r="E3" t="s">
        <v>37</v>
      </c>
    </row>
    <row r="4" spans="1:5">
      <c r="A4" t="s">
        <v>465</v>
      </c>
      <c r="B4">
        <v>103</v>
      </c>
      <c r="C4">
        <v>428900</v>
      </c>
      <c r="D4">
        <v>0</v>
      </c>
      <c r="E4" t="s">
        <v>38</v>
      </c>
    </row>
    <row r="5" spans="1:5">
      <c r="A5" t="s">
        <v>466</v>
      </c>
      <c r="B5">
        <v>104</v>
      </c>
      <c r="C5">
        <v>391500</v>
      </c>
      <c r="D5">
        <v>3</v>
      </c>
      <c r="E5" t="s">
        <v>39</v>
      </c>
    </row>
    <row r="6" spans="1:5">
      <c r="A6" t="s">
        <v>467</v>
      </c>
      <c r="B6">
        <v>105</v>
      </c>
      <c r="C6">
        <v>396100</v>
      </c>
      <c r="D6">
        <v>0</v>
      </c>
      <c r="E6" t="s">
        <v>40</v>
      </c>
    </row>
    <row r="7" spans="1:5">
      <c r="A7" t="s">
        <v>468</v>
      </c>
      <c r="B7">
        <v>201</v>
      </c>
      <c r="C7">
        <v>268700</v>
      </c>
      <c r="D7">
        <v>0</v>
      </c>
      <c r="E7" t="s">
        <v>27</v>
      </c>
    </row>
    <row r="8" spans="1:5">
      <c r="A8" t="s">
        <v>470</v>
      </c>
      <c r="B8">
        <v>202</v>
      </c>
      <c r="C8">
        <v>355200</v>
      </c>
      <c r="D8">
        <v>0</v>
      </c>
      <c r="E8" t="s">
        <v>41</v>
      </c>
    </row>
    <row r="9" spans="1:5">
      <c r="A9" t="s">
        <v>471</v>
      </c>
      <c r="B9">
        <v>203</v>
      </c>
      <c r="C9">
        <v>353000</v>
      </c>
      <c r="D9">
        <v>0</v>
      </c>
      <c r="E9" t="s">
        <v>42</v>
      </c>
    </row>
    <row r="10" spans="1:5">
      <c r="A10" t="s">
        <v>472</v>
      </c>
      <c r="B10">
        <v>204</v>
      </c>
      <c r="C10">
        <v>380100</v>
      </c>
      <c r="D10">
        <v>0</v>
      </c>
      <c r="E10" t="s">
        <v>30</v>
      </c>
    </row>
    <row r="11" spans="1:5">
      <c r="A11" t="s">
        <v>474</v>
      </c>
      <c r="B11">
        <v>205</v>
      </c>
      <c r="C11">
        <v>461300</v>
      </c>
      <c r="D11">
        <v>0</v>
      </c>
      <c r="E11" t="s">
        <v>31</v>
      </c>
    </row>
    <row r="12" spans="1:5">
      <c r="A12" t="s">
        <v>478</v>
      </c>
      <c r="B12">
        <v>207</v>
      </c>
      <c r="C12">
        <v>254300</v>
      </c>
      <c r="D12">
        <v>0</v>
      </c>
      <c r="E12" t="s">
        <v>33</v>
      </c>
    </row>
    <row r="13" spans="1:5">
      <c r="A13" t="s">
        <v>480</v>
      </c>
      <c r="B13">
        <v>208</v>
      </c>
      <c r="C13">
        <v>356900</v>
      </c>
      <c r="D13">
        <v>0</v>
      </c>
      <c r="E13" t="s">
        <v>34</v>
      </c>
    </row>
    <row r="14" spans="1:5">
      <c r="A14" t="s">
        <v>482</v>
      </c>
      <c r="B14">
        <v>209</v>
      </c>
      <c r="C14">
        <v>339300</v>
      </c>
      <c r="D14">
        <v>0</v>
      </c>
      <c r="E14" t="s">
        <v>35</v>
      </c>
    </row>
    <row r="15" spans="1:5">
      <c r="A15" t="s">
        <v>484</v>
      </c>
      <c r="B15">
        <v>301</v>
      </c>
      <c r="C15">
        <v>267600</v>
      </c>
      <c r="D15">
        <v>0</v>
      </c>
      <c r="E15" t="s">
        <v>27</v>
      </c>
    </row>
    <row r="16" spans="1:5">
      <c r="A16" t="s">
        <v>485</v>
      </c>
      <c r="B16">
        <v>302</v>
      </c>
      <c r="C16">
        <v>348400</v>
      </c>
      <c r="D16">
        <v>0</v>
      </c>
      <c r="E16" t="s">
        <v>28</v>
      </c>
    </row>
    <row r="17" spans="1:5">
      <c r="A17" t="s">
        <v>487</v>
      </c>
      <c r="B17">
        <v>303</v>
      </c>
      <c r="C17">
        <v>345000</v>
      </c>
      <c r="D17">
        <v>0</v>
      </c>
      <c r="E17" t="s">
        <v>29</v>
      </c>
    </row>
    <row r="18" spans="1:5">
      <c r="A18" t="s">
        <v>489</v>
      </c>
      <c r="B18">
        <v>304</v>
      </c>
      <c r="C18">
        <v>378500</v>
      </c>
      <c r="D18">
        <v>0</v>
      </c>
      <c r="E18" t="s">
        <v>30</v>
      </c>
    </row>
    <row r="19" spans="1:5">
      <c r="A19" t="s">
        <v>490</v>
      </c>
      <c r="B19">
        <v>305</v>
      </c>
      <c r="C19">
        <v>459300</v>
      </c>
      <c r="D19">
        <v>0</v>
      </c>
      <c r="E19" t="s">
        <v>31</v>
      </c>
    </row>
    <row r="20" spans="1:5">
      <c r="A20" t="s">
        <v>491</v>
      </c>
      <c r="B20">
        <v>306</v>
      </c>
      <c r="C20">
        <v>405100</v>
      </c>
      <c r="D20">
        <v>5</v>
      </c>
      <c r="E20" t="s">
        <v>32</v>
      </c>
    </row>
    <row r="21" spans="1:5">
      <c r="A21" t="s">
        <v>492</v>
      </c>
      <c r="B21">
        <v>307</v>
      </c>
      <c r="C21">
        <v>253200</v>
      </c>
      <c r="D21">
        <v>0</v>
      </c>
      <c r="E21" t="s">
        <v>33</v>
      </c>
    </row>
    <row r="22" spans="1:5">
      <c r="A22" t="s">
        <v>493</v>
      </c>
      <c r="B22">
        <v>308</v>
      </c>
      <c r="C22">
        <v>355400</v>
      </c>
      <c r="D22">
        <v>0</v>
      </c>
      <c r="E22" t="s">
        <v>34</v>
      </c>
    </row>
    <row r="23" spans="1:5">
      <c r="A23" t="s">
        <v>494</v>
      </c>
      <c r="B23">
        <v>309</v>
      </c>
      <c r="C23">
        <v>337900</v>
      </c>
      <c r="D23">
        <v>0</v>
      </c>
      <c r="E23" t="s">
        <v>35</v>
      </c>
    </row>
    <row r="24" spans="1:5">
      <c r="A24" t="s">
        <v>495</v>
      </c>
      <c r="B24">
        <v>401</v>
      </c>
      <c r="C24">
        <v>266400</v>
      </c>
      <c r="D24">
        <v>0</v>
      </c>
      <c r="E24" t="s">
        <v>27</v>
      </c>
    </row>
    <row r="25" spans="1:5">
      <c r="A25" t="s">
        <v>496</v>
      </c>
      <c r="B25">
        <v>402</v>
      </c>
      <c r="C25">
        <v>346900</v>
      </c>
      <c r="D25">
        <v>0</v>
      </c>
      <c r="E25" t="s">
        <v>28</v>
      </c>
    </row>
    <row r="26" spans="1:5">
      <c r="A26" t="s">
        <v>497</v>
      </c>
      <c r="B26">
        <v>403</v>
      </c>
      <c r="C26">
        <v>343500</v>
      </c>
      <c r="D26">
        <v>0</v>
      </c>
      <c r="E26" t="s">
        <v>29</v>
      </c>
    </row>
    <row r="27" spans="1:5">
      <c r="A27" t="s">
        <v>498</v>
      </c>
      <c r="B27">
        <v>404</v>
      </c>
      <c r="C27">
        <v>376900</v>
      </c>
      <c r="D27">
        <v>0</v>
      </c>
      <c r="E27" t="s">
        <v>30</v>
      </c>
    </row>
    <row r="28" spans="1:5">
      <c r="A28" t="s">
        <v>499</v>
      </c>
      <c r="B28">
        <v>405</v>
      </c>
      <c r="C28">
        <v>457400</v>
      </c>
      <c r="D28">
        <v>0</v>
      </c>
      <c r="E28" t="s">
        <v>31</v>
      </c>
    </row>
    <row r="29" spans="1:5">
      <c r="A29" t="s">
        <v>500</v>
      </c>
      <c r="B29">
        <v>406</v>
      </c>
      <c r="C29">
        <v>403400</v>
      </c>
      <c r="D29">
        <v>5</v>
      </c>
      <c r="E29" t="s">
        <v>32</v>
      </c>
    </row>
    <row r="30" spans="1:5">
      <c r="A30" t="s">
        <v>501</v>
      </c>
      <c r="B30">
        <v>407</v>
      </c>
      <c r="C30">
        <v>252200</v>
      </c>
      <c r="D30">
        <v>0</v>
      </c>
      <c r="E30" t="s">
        <v>33</v>
      </c>
    </row>
    <row r="31" spans="1:5">
      <c r="A31" t="s">
        <v>502</v>
      </c>
      <c r="B31">
        <v>408</v>
      </c>
      <c r="C31">
        <v>354000</v>
      </c>
      <c r="D31">
        <v>0</v>
      </c>
      <c r="E31" t="s">
        <v>34</v>
      </c>
    </row>
    <row r="32" spans="1:5">
      <c r="A32" t="s">
        <v>503</v>
      </c>
      <c r="B32">
        <v>409</v>
      </c>
      <c r="C32">
        <v>336500</v>
      </c>
      <c r="D32">
        <v>0</v>
      </c>
      <c r="E32" t="s">
        <v>35</v>
      </c>
    </row>
    <row r="33" spans="1:5">
      <c r="A33" t="s">
        <v>504</v>
      </c>
      <c r="B33">
        <v>501</v>
      </c>
      <c r="C33">
        <v>265300</v>
      </c>
      <c r="D33">
        <v>0</v>
      </c>
      <c r="E33" t="s">
        <v>27</v>
      </c>
    </row>
    <row r="34" spans="1:5">
      <c r="A34" t="s">
        <v>505</v>
      </c>
      <c r="B34">
        <v>502</v>
      </c>
      <c r="C34">
        <v>345400</v>
      </c>
      <c r="D34">
        <v>0</v>
      </c>
      <c r="E34" t="s">
        <v>28</v>
      </c>
    </row>
    <row r="35" spans="1:5">
      <c r="A35" t="s">
        <v>506</v>
      </c>
      <c r="B35">
        <v>503</v>
      </c>
      <c r="C35">
        <v>342100</v>
      </c>
      <c r="D35">
        <v>0</v>
      </c>
      <c r="E35" t="s">
        <v>29</v>
      </c>
    </row>
    <row r="36" spans="1:5">
      <c r="A36" t="s">
        <v>507</v>
      </c>
      <c r="B36">
        <v>504</v>
      </c>
      <c r="C36">
        <v>375300</v>
      </c>
      <c r="D36">
        <v>0</v>
      </c>
      <c r="E36" t="s">
        <v>30</v>
      </c>
    </row>
    <row r="37" spans="1:5">
      <c r="A37" t="s">
        <v>508</v>
      </c>
      <c r="B37">
        <v>505</v>
      </c>
      <c r="C37">
        <v>455500</v>
      </c>
      <c r="D37">
        <v>0</v>
      </c>
      <c r="E37" t="s">
        <v>31</v>
      </c>
    </row>
    <row r="38" spans="1:5">
      <c r="A38" t="s">
        <v>510</v>
      </c>
      <c r="B38">
        <v>507</v>
      </c>
      <c r="C38">
        <v>251100</v>
      </c>
      <c r="D38">
        <v>0</v>
      </c>
      <c r="E38" t="s">
        <v>33</v>
      </c>
    </row>
    <row r="39" spans="1:5">
      <c r="A39" t="s">
        <v>511</v>
      </c>
      <c r="B39">
        <v>508</v>
      </c>
      <c r="C39">
        <v>352500</v>
      </c>
      <c r="D39">
        <v>0</v>
      </c>
      <c r="E39" t="s">
        <v>34</v>
      </c>
    </row>
    <row r="40" spans="1:5">
      <c r="A40" t="s">
        <v>512</v>
      </c>
      <c r="B40">
        <v>509</v>
      </c>
      <c r="C40">
        <v>335000</v>
      </c>
      <c r="D40">
        <v>0</v>
      </c>
      <c r="E40" t="s">
        <v>35</v>
      </c>
    </row>
    <row r="41" spans="1:5">
      <c r="A41" t="s">
        <v>513</v>
      </c>
      <c r="B41">
        <v>601</v>
      </c>
      <c r="C41">
        <v>264200</v>
      </c>
      <c r="D41">
        <v>0</v>
      </c>
      <c r="E41" t="s">
        <v>27</v>
      </c>
    </row>
    <row r="42" spans="1:5">
      <c r="A42" t="s">
        <v>514</v>
      </c>
      <c r="B42">
        <v>602</v>
      </c>
      <c r="C42">
        <v>344000</v>
      </c>
      <c r="D42">
        <v>0</v>
      </c>
      <c r="E42" t="s">
        <v>28</v>
      </c>
    </row>
    <row r="43" spans="1:5">
      <c r="A43" t="s">
        <v>515</v>
      </c>
      <c r="B43">
        <v>603</v>
      </c>
      <c r="C43">
        <v>340600</v>
      </c>
      <c r="D43">
        <v>0</v>
      </c>
      <c r="E43" t="s">
        <v>29</v>
      </c>
    </row>
    <row r="44" spans="1:5">
      <c r="A44" t="s">
        <v>516</v>
      </c>
      <c r="B44">
        <v>604</v>
      </c>
      <c r="C44">
        <v>373700</v>
      </c>
      <c r="D44">
        <v>0</v>
      </c>
      <c r="E44" t="s">
        <v>30</v>
      </c>
    </row>
    <row r="45" spans="1:5">
      <c r="A45" t="s">
        <v>517</v>
      </c>
      <c r="B45">
        <v>605</v>
      </c>
      <c r="C45">
        <v>453600</v>
      </c>
      <c r="D45">
        <v>0</v>
      </c>
      <c r="E45" t="s">
        <v>31</v>
      </c>
    </row>
    <row r="46" spans="1:5">
      <c r="A46" t="s">
        <v>519</v>
      </c>
      <c r="B46">
        <v>607</v>
      </c>
      <c r="C46">
        <v>250000</v>
      </c>
      <c r="D46">
        <v>0</v>
      </c>
      <c r="E46" t="s">
        <v>33</v>
      </c>
    </row>
    <row r="47" spans="1:5">
      <c r="A47" t="s">
        <v>520</v>
      </c>
      <c r="B47">
        <v>608</v>
      </c>
      <c r="C47">
        <v>351000</v>
      </c>
      <c r="D47">
        <v>0</v>
      </c>
      <c r="E47" t="s">
        <v>34</v>
      </c>
    </row>
    <row r="48" spans="1:5">
      <c r="A48" t="s">
        <v>521</v>
      </c>
      <c r="B48">
        <v>609</v>
      </c>
      <c r="C48">
        <v>333600</v>
      </c>
      <c r="D48">
        <v>0</v>
      </c>
      <c r="E48" t="s">
        <v>35</v>
      </c>
    </row>
    <row r="49" spans="1:5">
      <c r="A49" t="s">
        <v>522</v>
      </c>
      <c r="B49">
        <v>701</v>
      </c>
      <c r="C49">
        <v>263100</v>
      </c>
      <c r="D49">
        <v>0</v>
      </c>
      <c r="E49" t="s">
        <v>27</v>
      </c>
    </row>
    <row r="50" spans="1:5">
      <c r="A50" t="s">
        <v>524</v>
      </c>
      <c r="B50">
        <v>703</v>
      </c>
      <c r="C50">
        <v>339200</v>
      </c>
      <c r="D50">
        <v>0</v>
      </c>
      <c r="E50" t="s">
        <v>29</v>
      </c>
    </row>
    <row r="51" spans="1:5">
      <c r="A51" t="s">
        <v>525</v>
      </c>
      <c r="B51">
        <v>704</v>
      </c>
      <c r="C51">
        <v>372100</v>
      </c>
      <c r="D51">
        <v>0</v>
      </c>
      <c r="E51" t="s">
        <v>30</v>
      </c>
    </row>
    <row r="52" spans="1:5">
      <c r="A52" t="s">
        <v>526</v>
      </c>
      <c r="B52">
        <v>705</v>
      </c>
      <c r="C52">
        <v>451600</v>
      </c>
      <c r="D52">
        <v>0</v>
      </c>
      <c r="E52" t="s">
        <v>31</v>
      </c>
    </row>
    <row r="53" spans="1:5">
      <c r="A53" t="s">
        <v>528</v>
      </c>
      <c r="B53">
        <v>707</v>
      </c>
      <c r="C53">
        <v>249000</v>
      </c>
      <c r="D53">
        <v>0</v>
      </c>
      <c r="E53" t="s">
        <v>33</v>
      </c>
    </row>
    <row r="54" spans="1:5">
      <c r="A54" t="s">
        <v>529</v>
      </c>
      <c r="B54">
        <v>708</v>
      </c>
      <c r="C54">
        <v>349500</v>
      </c>
      <c r="D54">
        <v>0</v>
      </c>
      <c r="E54" t="s">
        <v>34</v>
      </c>
    </row>
    <row r="55" spans="1:5">
      <c r="A55" t="s">
        <v>530</v>
      </c>
      <c r="B55">
        <v>709</v>
      </c>
      <c r="C55">
        <v>332200</v>
      </c>
      <c r="D55">
        <v>0</v>
      </c>
      <c r="E55" t="s">
        <v>35</v>
      </c>
    </row>
    <row r="56" spans="1:5">
      <c r="A56" t="s">
        <v>531</v>
      </c>
      <c r="B56">
        <v>801</v>
      </c>
      <c r="C56">
        <v>261900</v>
      </c>
      <c r="D56">
        <v>0</v>
      </c>
      <c r="E56" t="s">
        <v>27</v>
      </c>
    </row>
    <row r="57" spans="1:5">
      <c r="A57" t="s">
        <v>532</v>
      </c>
      <c r="B57">
        <v>802</v>
      </c>
      <c r="C57">
        <v>341100</v>
      </c>
      <c r="D57">
        <v>0</v>
      </c>
      <c r="E57" t="s">
        <v>28</v>
      </c>
    </row>
    <row r="58" spans="1:5">
      <c r="A58" t="s">
        <v>533</v>
      </c>
      <c r="B58">
        <v>803</v>
      </c>
      <c r="C58">
        <v>337700</v>
      </c>
      <c r="D58">
        <v>0</v>
      </c>
      <c r="E58" t="s">
        <v>29</v>
      </c>
    </row>
    <row r="59" spans="1:5">
      <c r="A59" t="s">
        <v>534</v>
      </c>
      <c r="B59">
        <v>804</v>
      </c>
      <c r="C59">
        <v>370500</v>
      </c>
      <c r="D59">
        <v>0</v>
      </c>
      <c r="E59" t="s">
        <v>30</v>
      </c>
    </row>
    <row r="60" spans="1:5">
      <c r="A60" t="s">
        <v>535</v>
      </c>
      <c r="B60">
        <v>805</v>
      </c>
      <c r="C60">
        <v>449700</v>
      </c>
      <c r="D60">
        <v>0</v>
      </c>
      <c r="E60" t="s">
        <v>31</v>
      </c>
    </row>
    <row r="61" spans="1:5">
      <c r="A61" t="s">
        <v>537</v>
      </c>
      <c r="B61">
        <v>807</v>
      </c>
      <c r="C61">
        <v>247900</v>
      </c>
      <c r="D61">
        <v>0</v>
      </c>
      <c r="E61" t="s">
        <v>33</v>
      </c>
    </row>
    <row r="62" spans="1:5">
      <c r="A62" t="s">
        <v>538</v>
      </c>
      <c r="B62">
        <v>808</v>
      </c>
      <c r="C62">
        <v>348000</v>
      </c>
      <c r="D62">
        <v>0</v>
      </c>
      <c r="E62" t="s">
        <v>34</v>
      </c>
    </row>
    <row r="63" spans="1:5">
      <c r="A63" t="s">
        <v>539</v>
      </c>
      <c r="B63">
        <v>809</v>
      </c>
      <c r="C63">
        <v>330800</v>
      </c>
      <c r="D63">
        <v>0</v>
      </c>
      <c r="E63" t="s">
        <v>35</v>
      </c>
    </row>
    <row r="64" spans="1:5">
      <c r="A64" t="s">
        <v>541</v>
      </c>
      <c r="B64">
        <v>902</v>
      </c>
      <c r="C64">
        <v>339600</v>
      </c>
      <c r="D64">
        <v>0</v>
      </c>
      <c r="E64" t="s">
        <v>28</v>
      </c>
    </row>
    <row r="65" spans="1:5">
      <c r="A65" t="s">
        <v>542</v>
      </c>
      <c r="B65">
        <v>903</v>
      </c>
      <c r="C65">
        <v>336300</v>
      </c>
      <c r="D65">
        <v>0</v>
      </c>
      <c r="E65" t="s">
        <v>29</v>
      </c>
    </row>
    <row r="66" spans="1:5">
      <c r="A66" t="s">
        <v>543</v>
      </c>
      <c r="B66">
        <v>904</v>
      </c>
      <c r="C66">
        <v>368900</v>
      </c>
      <c r="D66">
        <v>0</v>
      </c>
      <c r="E66" t="s">
        <v>30</v>
      </c>
    </row>
    <row r="67" spans="1:5">
      <c r="A67" t="s">
        <v>544</v>
      </c>
      <c r="B67">
        <v>905</v>
      </c>
      <c r="C67">
        <v>447800</v>
      </c>
      <c r="D67">
        <v>0</v>
      </c>
      <c r="E67" t="s">
        <v>31</v>
      </c>
    </row>
    <row r="68" spans="1:5">
      <c r="A68" t="s">
        <v>545</v>
      </c>
      <c r="B68">
        <v>906</v>
      </c>
      <c r="C68">
        <v>394900</v>
      </c>
      <c r="D68">
        <v>5</v>
      </c>
      <c r="E68" t="s">
        <v>32</v>
      </c>
    </row>
    <row r="69" spans="1:5">
      <c r="A69" t="s">
        <v>546</v>
      </c>
      <c r="B69">
        <v>907</v>
      </c>
      <c r="C69">
        <v>246900</v>
      </c>
      <c r="D69">
        <v>0</v>
      </c>
      <c r="E69" t="s">
        <v>33</v>
      </c>
    </row>
    <row r="70" spans="1:5">
      <c r="A70" t="s">
        <v>547</v>
      </c>
      <c r="B70">
        <v>908</v>
      </c>
      <c r="C70">
        <v>346500</v>
      </c>
      <c r="D70">
        <v>0</v>
      </c>
      <c r="E70" t="s">
        <v>34</v>
      </c>
    </row>
    <row r="71" spans="1:5">
      <c r="A71" t="s">
        <v>548</v>
      </c>
      <c r="B71">
        <v>909</v>
      </c>
      <c r="C71">
        <v>329400</v>
      </c>
      <c r="D71">
        <v>0</v>
      </c>
      <c r="E71" t="s">
        <v>35</v>
      </c>
    </row>
    <row r="72" spans="1:5">
      <c r="A72" t="s">
        <v>550</v>
      </c>
      <c r="B72">
        <v>1002</v>
      </c>
      <c r="C72">
        <v>338100</v>
      </c>
      <c r="D72">
        <v>0</v>
      </c>
      <c r="E72" t="s">
        <v>28</v>
      </c>
    </row>
    <row r="73" spans="1:5">
      <c r="A73" t="s">
        <v>551</v>
      </c>
      <c r="B73">
        <v>1003</v>
      </c>
      <c r="C73">
        <v>334800</v>
      </c>
      <c r="D73">
        <v>0</v>
      </c>
      <c r="E73" t="s">
        <v>29</v>
      </c>
    </row>
    <row r="74" spans="1:5">
      <c r="A74" t="s">
        <v>552</v>
      </c>
      <c r="B74">
        <v>1004</v>
      </c>
      <c r="C74">
        <v>367400</v>
      </c>
      <c r="D74">
        <v>0</v>
      </c>
      <c r="E74" t="s">
        <v>30</v>
      </c>
    </row>
    <row r="75" spans="1:5">
      <c r="A75" t="s">
        <v>553</v>
      </c>
      <c r="B75">
        <v>1005</v>
      </c>
      <c r="C75">
        <v>445900</v>
      </c>
      <c r="D75">
        <v>0</v>
      </c>
      <c r="E75" t="s">
        <v>31</v>
      </c>
    </row>
    <row r="76" spans="1:5">
      <c r="A76" t="s">
        <v>555</v>
      </c>
      <c r="B76">
        <v>1007</v>
      </c>
      <c r="C76">
        <v>245800</v>
      </c>
      <c r="D76">
        <v>0</v>
      </c>
      <c r="E76" t="s">
        <v>33</v>
      </c>
    </row>
    <row r="77" spans="1:5">
      <c r="A77" t="s">
        <v>556</v>
      </c>
      <c r="B77">
        <v>1008</v>
      </c>
      <c r="C77">
        <v>345000</v>
      </c>
      <c r="D77">
        <v>0</v>
      </c>
      <c r="E77" t="s">
        <v>34</v>
      </c>
    </row>
    <row r="78" spans="1:5">
      <c r="A78" t="s">
        <v>557</v>
      </c>
      <c r="B78">
        <v>1009</v>
      </c>
      <c r="C78">
        <v>328000</v>
      </c>
      <c r="D78">
        <v>0</v>
      </c>
      <c r="E78" t="s">
        <v>35</v>
      </c>
    </row>
    <row r="79" spans="1:5">
      <c r="A79" t="s">
        <v>558</v>
      </c>
      <c r="B79">
        <v>1101</v>
      </c>
      <c r="C79">
        <v>258600</v>
      </c>
      <c r="D79">
        <v>0</v>
      </c>
      <c r="E79" t="s">
        <v>27</v>
      </c>
    </row>
    <row r="80" spans="1:5">
      <c r="A80" t="s">
        <v>559</v>
      </c>
      <c r="B80">
        <v>1102</v>
      </c>
      <c r="C80">
        <v>336700</v>
      </c>
      <c r="D80">
        <v>0</v>
      </c>
      <c r="E80" t="s">
        <v>28</v>
      </c>
    </row>
    <row r="81" spans="1:5">
      <c r="A81" t="s">
        <v>560</v>
      </c>
      <c r="B81">
        <v>1103</v>
      </c>
      <c r="C81">
        <v>333400</v>
      </c>
      <c r="D81">
        <v>0</v>
      </c>
      <c r="E81" t="s">
        <v>29</v>
      </c>
    </row>
    <row r="82" spans="1:5">
      <c r="A82" t="s">
        <v>561</v>
      </c>
      <c r="B82">
        <v>1104</v>
      </c>
      <c r="C82">
        <v>365800</v>
      </c>
      <c r="D82">
        <v>0</v>
      </c>
      <c r="E82" t="s">
        <v>30</v>
      </c>
    </row>
    <row r="83" spans="1:5">
      <c r="A83" t="s">
        <v>562</v>
      </c>
      <c r="B83">
        <v>1105</v>
      </c>
      <c r="C83">
        <v>443900</v>
      </c>
      <c r="D83">
        <v>0</v>
      </c>
      <c r="E83" t="s">
        <v>31</v>
      </c>
    </row>
    <row r="84" spans="1:5">
      <c r="A84" t="s">
        <v>563</v>
      </c>
      <c r="B84">
        <v>1106</v>
      </c>
      <c r="C84">
        <v>391500</v>
      </c>
      <c r="D84">
        <v>5</v>
      </c>
      <c r="E84" t="s">
        <v>32</v>
      </c>
    </row>
    <row r="85" spans="1:5">
      <c r="A85" t="s">
        <v>564</v>
      </c>
      <c r="B85">
        <v>1107</v>
      </c>
      <c r="C85">
        <v>244700</v>
      </c>
      <c r="D85">
        <v>0</v>
      </c>
      <c r="E85" t="s">
        <v>33</v>
      </c>
    </row>
    <row r="86" spans="1:5">
      <c r="A86" t="s">
        <v>565</v>
      </c>
      <c r="B86">
        <v>1108</v>
      </c>
      <c r="C86">
        <v>343500</v>
      </c>
      <c r="D86">
        <v>0</v>
      </c>
      <c r="E86" t="s">
        <v>34</v>
      </c>
    </row>
    <row r="87" spans="1:5">
      <c r="A87" t="s">
        <v>566</v>
      </c>
      <c r="B87">
        <v>1109</v>
      </c>
      <c r="C87">
        <v>326500</v>
      </c>
      <c r="D87">
        <v>0</v>
      </c>
      <c r="E87" t="s">
        <v>35</v>
      </c>
    </row>
    <row r="88" spans="1:5">
      <c r="A88" t="s">
        <v>568</v>
      </c>
      <c r="B88">
        <v>1202</v>
      </c>
      <c r="C88">
        <v>335200</v>
      </c>
      <c r="D88">
        <v>0</v>
      </c>
      <c r="E88" t="s">
        <v>28</v>
      </c>
    </row>
    <row r="89" spans="1:5">
      <c r="A89" t="s">
        <v>569</v>
      </c>
      <c r="B89">
        <v>1203</v>
      </c>
      <c r="C89">
        <v>331900</v>
      </c>
      <c r="D89">
        <v>0</v>
      </c>
      <c r="E89" t="s">
        <v>29</v>
      </c>
    </row>
    <row r="90" spans="1:5">
      <c r="A90" t="s">
        <v>570</v>
      </c>
      <c r="B90">
        <v>1204</v>
      </c>
      <c r="C90">
        <v>364200</v>
      </c>
      <c r="D90">
        <v>0</v>
      </c>
      <c r="E90" t="s">
        <v>30</v>
      </c>
    </row>
    <row r="91" spans="1:5">
      <c r="A91" t="s">
        <v>571</v>
      </c>
      <c r="B91">
        <v>1205</v>
      </c>
      <c r="C91">
        <v>442000</v>
      </c>
      <c r="D91">
        <v>0</v>
      </c>
      <c r="E91" t="s">
        <v>31</v>
      </c>
    </row>
    <row r="92" spans="1:5">
      <c r="A92" t="s">
        <v>572</v>
      </c>
      <c r="B92">
        <v>1206</v>
      </c>
      <c r="C92">
        <v>389800</v>
      </c>
      <c r="D92">
        <v>5</v>
      </c>
      <c r="E92" t="s">
        <v>32</v>
      </c>
    </row>
    <row r="93" spans="1:5">
      <c r="A93" t="s">
        <v>573</v>
      </c>
      <c r="B93">
        <v>1207</v>
      </c>
      <c r="C93">
        <v>243700</v>
      </c>
      <c r="D93">
        <v>0</v>
      </c>
      <c r="E93" t="s">
        <v>33</v>
      </c>
    </row>
    <row r="94" spans="1:5">
      <c r="A94" t="s">
        <v>575</v>
      </c>
      <c r="B94">
        <v>1209</v>
      </c>
      <c r="C94">
        <v>325100</v>
      </c>
      <c r="D94">
        <v>0</v>
      </c>
      <c r="E94" t="s">
        <v>35</v>
      </c>
    </row>
    <row r="95" spans="1:5">
      <c r="A95" t="s">
        <v>576</v>
      </c>
      <c r="B95">
        <v>1301</v>
      </c>
      <c r="C95">
        <v>256300</v>
      </c>
      <c r="D95">
        <v>0</v>
      </c>
      <c r="E95" t="s">
        <v>27</v>
      </c>
    </row>
    <row r="96" spans="1:5">
      <c r="A96" t="s">
        <v>577</v>
      </c>
      <c r="B96">
        <v>1302</v>
      </c>
      <c r="C96">
        <v>333800</v>
      </c>
      <c r="D96">
        <v>0</v>
      </c>
      <c r="E96" t="s">
        <v>28</v>
      </c>
    </row>
    <row r="97" spans="1:5">
      <c r="A97" t="s">
        <v>578</v>
      </c>
      <c r="B97">
        <v>1303</v>
      </c>
      <c r="C97">
        <v>330500</v>
      </c>
      <c r="D97">
        <v>0</v>
      </c>
      <c r="E97" t="s">
        <v>29</v>
      </c>
    </row>
    <row r="98" spans="1:5">
      <c r="A98" t="s">
        <v>579</v>
      </c>
      <c r="B98">
        <v>1304</v>
      </c>
      <c r="C98">
        <v>362600</v>
      </c>
      <c r="D98">
        <v>0</v>
      </c>
      <c r="E98" t="s">
        <v>30</v>
      </c>
    </row>
    <row r="99" spans="1:5">
      <c r="A99" t="s">
        <v>580</v>
      </c>
      <c r="B99">
        <v>1305</v>
      </c>
      <c r="C99">
        <v>440100</v>
      </c>
      <c r="D99">
        <v>0</v>
      </c>
      <c r="E99" t="s">
        <v>31</v>
      </c>
    </row>
    <row r="100" spans="1:5">
      <c r="A100" t="s">
        <v>582</v>
      </c>
      <c r="B100">
        <v>1307</v>
      </c>
      <c r="C100">
        <v>242600</v>
      </c>
      <c r="D100">
        <v>0</v>
      </c>
      <c r="E100" t="s">
        <v>33</v>
      </c>
    </row>
    <row r="101" spans="1:5">
      <c r="A101" t="s">
        <v>583</v>
      </c>
      <c r="B101">
        <v>1308</v>
      </c>
      <c r="C101">
        <v>340500</v>
      </c>
      <c r="D101">
        <v>0</v>
      </c>
      <c r="E101" t="s">
        <v>34</v>
      </c>
    </row>
    <row r="102" spans="1:5">
      <c r="A102" t="s">
        <v>584</v>
      </c>
      <c r="B102">
        <v>1309</v>
      </c>
      <c r="C102">
        <v>323700</v>
      </c>
      <c r="D102">
        <v>0</v>
      </c>
      <c r="E102" t="s">
        <v>35</v>
      </c>
    </row>
    <row r="103" spans="1:5">
      <c r="A103" t="s">
        <v>585</v>
      </c>
      <c r="B103">
        <v>1401</v>
      </c>
      <c r="C103">
        <v>255200</v>
      </c>
      <c r="D103">
        <v>0</v>
      </c>
      <c r="E103" t="s">
        <v>27</v>
      </c>
    </row>
    <row r="104" spans="1:5">
      <c r="A104" t="s">
        <v>587</v>
      </c>
      <c r="B104">
        <v>1403</v>
      </c>
      <c r="C104">
        <v>329000</v>
      </c>
      <c r="D104">
        <v>0</v>
      </c>
      <c r="E104" t="s">
        <v>29</v>
      </c>
    </row>
    <row r="105" spans="1:5">
      <c r="A105" t="s">
        <v>588</v>
      </c>
      <c r="B105">
        <v>1404</v>
      </c>
      <c r="C105">
        <v>361000</v>
      </c>
      <c r="D105">
        <v>0</v>
      </c>
      <c r="E105" t="s">
        <v>30</v>
      </c>
    </row>
    <row r="106" spans="1:5">
      <c r="A106" t="s">
        <v>589</v>
      </c>
      <c r="B106">
        <v>1405</v>
      </c>
      <c r="C106">
        <v>438100</v>
      </c>
      <c r="D106">
        <v>0</v>
      </c>
      <c r="E106" t="s">
        <v>31</v>
      </c>
    </row>
    <row r="107" spans="1:5">
      <c r="A107" t="s">
        <v>591</v>
      </c>
      <c r="B107">
        <v>1407</v>
      </c>
      <c r="C107">
        <v>241500</v>
      </c>
      <c r="D107">
        <v>0</v>
      </c>
      <c r="E107" t="s">
        <v>33</v>
      </c>
    </row>
    <row r="108" spans="1:5">
      <c r="A108" t="s">
        <v>592</v>
      </c>
      <c r="B108">
        <v>1408</v>
      </c>
      <c r="C108">
        <v>339000</v>
      </c>
      <c r="D108">
        <v>0</v>
      </c>
      <c r="E108" t="s">
        <v>34</v>
      </c>
    </row>
    <row r="109" spans="1:5">
      <c r="A109" t="s">
        <v>593</v>
      </c>
      <c r="B109">
        <v>1409</v>
      </c>
      <c r="C109">
        <v>322300</v>
      </c>
      <c r="D109">
        <v>0</v>
      </c>
      <c r="E109" t="s">
        <v>35</v>
      </c>
    </row>
    <row r="110" spans="1:5">
      <c r="A110" t="s">
        <v>594</v>
      </c>
      <c r="B110">
        <v>1501</v>
      </c>
      <c r="C110">
        <v>505500</v>
      </c>
      <c r="D110">
        <v>0</v>
      </c>
      <c r="E110" t="s">
        <v>43</v>
      </c>
    </row>
    <row r="111" spans="1:5">
      <c r="A111" t="s">
        <v>598</v>
      </c>
      <c r="B111">
        <v>1504</v>
      </c>
      <c r="C111">
        <v>359400</v>
      </c>
      <c r="D111">
        <v>0</v>
      </c>
      <c r="E111" t="s">
        <v>30</v>
      </c>
    </row>
    <row r="112" spans="1:5">
      <c r="A112" t="s">
        <v>599</v>
      </c>
      <c r="B112">
        <v>1505</v>
      </c>
      <c r="C112">
        <v>436200</v>
      </c>
      <c r="D112">
        <v>0</v>
      </c>
      <c r="E112" t="s">
        <v>31</v>
      </c>
    </row>
    <row r="113" spans="1:5">
      <c r="A113" t="s">
        <v>600</v>
      </c>
      <c r="B113">
        <v>1506</v>
      </c>
      <c r="C113">
        <v>384700</v>
      </c>
      <c r="D113">
        <v>5</v>
      </c>
      <c r="E113" t="s">
        <v>32</v>
      </c>
    </row>
    <row r="114" spans="1:5">
      <c r="A114" t="s">
        <v>601</v>
      </c>
      <c r="B114">
        <v>1507</v>
      </c>
      <c r="C114">
        <v>240500</v>
      </c>
      <c r="D114">
        <v>0</v>
      </c>
      <c r="E114" t="s">
        <v>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M19"/>
  <sheetViews>
    <sheetView showGridLines="0" topLeftCell="B1" zoomScale="160" zoomScaleNormal="160" workbookViewId="0">
      <selection activeCell="D12" sqref="D12"/>
    </sheetView>
  </sheetViews>
  <sheetFormatPr baseColWidth="10" defaultColWidth="11.44140625" defaultRowHeight="12"/>
  <cols>
    <col min="1" max="3" width="11.44140625" style="542"/>
    <col min="4" max="4" width="14.6640625" style="542" bestFit="1" customWidth="1"/>
    <col min="5" max="6" width="11.44140625" style="542"/>
    <col min="7" max="7" width="42" style="542" customWidth="1"/>
    <col min="8" max="8" width="24.6640625" style="542" customWidth="1"/>
    <col min="9" max="9" width="11.44140625" style="542"/>
    <col min="10" max="10" width="13.44140625" style="542" bestFit="1" customWidth="1"/>
    <col min="11" max="11" width="12.44140625" style="542" bestFit="1" customWidth="1"/>
    <col min="12" max="16384" width="11.44140625" style="542"/>
  </cols>
  <sheetData>
    <row r="2" spans="2:13" ht="15" customHeight="1">
      <c r="B2" s="653" t="s">
        <v>184</v>
      </c>
      <c r="C2" s="654"/>
      <c r="D2" s="541" t="s">
        <v>185</v>
      </c>
      <c r="F2" s="655"/>
    </row>
    <row r="3" spans="2:13">
      <c r="B3" s="653" t="s">
        <v>26</v>
      </c>
      <c r="C3" s="654"/>
      <c r="D3" s="543" t="s">
        <v>186</v>
      </c>
      <c r="F3" s="655"/>
      <c r="K3" s="542" t="s">
        <v>187</v>
      </c>
    </row>
    <row r="4" spans="2:13">
      <c r="B4" s="539" t="s">
        <v>115</v>
      </c>
      <c r="C4" s="540"/>
      <c r="D4" s="544">
        <f ca="1">SUM(D6:D13)</f>
        <v>50514471.799999997</v>
      </c>
      <c r="F4" s="655"/>
      <c r="H4" s="539" t="s">
        <v>115</v>
      </c>
      <c r="I4" s="540"/>
      <c r="J4" s="544">
        <f>SUM(J6:J13)</f>
        <v>50324832</v>
      </c>
      <c r="K4" s="545">
        <f ca="1">SUM(K6:K13)</f>
        <v>189639.80000000075</v>
      </c>
    </row>
    <row r="5" spans="2:13">
      <c r="B5" s="651" t="s">
        <v>188</v>
      </c>
      <c r="C5" s="652"/>
      <c r="D5" s="546">
        <f>+SUM(D6:D8)</f>
        <v>47528191.799999997</v>
      </c>
      <c r="F5" s="655"/>
      <c r="H5" s="651" t="s">
        <v>188</v>
      </c>
      <c r="I5" s="652"/>
      <c r="J5" s="546">
        <f>+J6+J7+J8</f>
        <v>47338692</v>
      </c>
      <c r="K5" s="545">
        <f>D5-J5</f>
        <v>189499.79999999702</v>
      </c>
      <c r="L5" s="547"/>
    </row>
    <row r="6" spans="2:13">
      <c r="B6" s="548" t="s">
        <v>2</v>
      </c>
      <c r="C6" s="549" t="s">
        <v>23</v>
      </c>
      <c r="D6" s="550">
        <f>+SUMIFS('Lista Precios'!$AP:$AP,'Lista Precios'!$B:$B,$B6,'Lista Precios'!$E:$E,$C6)</f>
        <v>7829800</v>
      </c>
      <c r="F6" s="655"/>
      <c r="H6" s="548" t="s">
        <v>2</v>
      </c>
      <c r="I6" s="549" t="s">
        <v>23</v>
      </c>
      <c r="J6" s="550">
        <v>7506900</v>
      </c>
      <c r="K6" s="545">
        <f>D6-J6</f>
        <v>322900</v>
      </c>
    </row>
    <row r="7" spans="2:13">
      <c r="B7" s="548" t="s">
        <v>2</v>
      </c>
      <c r="C7" s="549" t="s">
        <v>24</v>
      </c>
      <c r="D7" s="550">
        <f>+SUMIFS('Lista Precios'!$AP:$AP,'Lista Precios'!$B:$B,$B7,'Lista Precios'!$E:$E,$C7)</f>
        <v>30790191.800000001</v>
      </c>
      <c r="F7" s="655"/>
      <c r="H7" s="548" t="s">
        <v>2</v>
      </c>
      <c r="I7" s="549" t="s">
        <v>24</v>
      </c>
      <c r="J7" s="550">
        <v>24554092</v>
      </c>
      <c r="K7" s="545">
        <f t="shared" ref="K7:K13" si="0">D7-J7</f>
        <v>6236099.8000000007</v>
      </c>
    </row>
    <row r="8" spans="2:13">
      <c r="B8" s="548" t="s">
        <v>2</v>
      </c>
      <c r="C8" s="549" t="s">
        <v>25</v>
      </c>
      <c r="D8" s="550">
        <f>+SUMIFS('Lista Precios'!$AP:$AP,'Lista Precios'!$B:$B,$B8,'Lista Precios'!$E:$E,$C8)</f>
        <v>8908200</v>
      </c>
      <c r="F8" s="655"/>
      <c r="H8" s="548" t="s">
        <v>2</v>
      </c>
      <c r="I8" s="549" t="s">
        <v>25</v>
      </c>
      <c r="J8" s="550">
        <v>15277700</v>
      </c>
      <c r="K8" s="545">
        <f t="shared" si="0"/>
        <v>-6369500</v>
      </c>
    </row>
    <row r="9" spans="2:13">
      <c r="B9" s="551" t="s">
        <v>3</v>
      </c>
      <c r="C9" s="552" t="s">
        <v>22</v>
      </c>
      <c r="D9" s="550">
        <f>+SUMIFS('Lista Precios'!$AP:$AP,'Lista Precios'!$B:$B,$B9,'Lista Precios'!$E:$E,$C9)</f>
        <v>0</v>
      </c>
      <c r="F9" s="655"/>
      <c r="H9" s="551" t="s">
        <v>3</v>
      </c>
      <c r="I9" s="552" t="s">
        <v>22</v>
      </c>
      <c r="J9" s="550"/>
      <c r="K9" s="545">
        <f t="shared" si="0"/>
        <v>0</v>
      </c>
    </row>
    <row r="10" spans="2:13">
      <c r="B10" s="551" t="s">
        <v>4</v>
      </c>
      <c r="C10" s="552" t="s">
        <v>22</v>
      </c>
      <c r="D10" s="550">
        <f ca="1">+SUMIFS('Lista Precios'!$AP:$AP,'Lista Precios'!$B:$B,$B10,'Lista Precios'!$E:$E,$C10)</f>
        <v>0</v>
      </c>
      <c r="F10" s="655"/>
      <c r="H10" s="551" t="s">
        <v>4</v>
      </c>
      <c r="I10" s="552" t="s">
        <v>22</v>
      </c>
      <c r="J10" s="550"/>
      <c r="K10" s="545">
        <f t="shared" ca="1" si="0"/>
        <v>0</v>
      </c>
    </row>
    <row r="11" spans="2:13">
      <c r="B11" s="551" t="s">
        <v>5</v>
      </c>
      <c r="C11" s="552" t="s">
        <v>22</v>
      </c>
      <c r="D11" s="550">
        <f ca="1">+SUMIFS('Lista Precios'!$AP:$AP,'Lista Precios'!$B:$B,$B11,'Lista Precios'!$E:$E,$C11)</f>
        <v>2918880</v>
      </c>
      <c r="F11" s="655"/>
      <c r="H11" s="551" t="s">
        <v>5</v>
      </c>
      <c r="I11" s="552" t="s">
        <v>22</v>
      </c>
      <c r="J11" s="550">
        <v>2918740</v>
      </c>
      <c r="K11" s="545">
        <f t="shared" ca="1" si="0"/>
        <v>140</v>
      </c>
      <c r="M11" s="547"/>
    </row>
    <row r="12" spans="2:13">
      <c r="B12" s="551" t="s">
        <v>6</v>
      </c>
      <c r="C12" s="552" t="s">
        <v>22</v>
      </c>
      <c r="D12" s="550">
        <f ca="1">+SUMIFS('Lista Precios'!$AP:$AP,'Lista Precios'!$B:$B,$B12,'Lista Precios'!$E:$E,$C12)</f>
        <v>0</v>
      </c>
      <c r="F12" s="655"/>
      <c r="H12" s="551" t="s">
        <v>6</v>
      </c>
      <c r="I12" s="552" t="s">
        <v>22</v>
      </c>
      <c r="J12" s="550"/>
      <c r="K12" s="545">
        <f t="shared" ca="1" si="0"/>
        <v>0</v>
      </c>
      <c r="M12" s="547"/>
    </row>
    <row r="13" spans="2:13">
      <c r="B13" s="551" t="s">
        <v>7</v>
      </c>
      <c r="C13" s="552" t="s">
        <v>22</v>
      </c>
      <c r="D13" s="550">
        <f ca="1">+SUMIFS('Lista Precios'!$AP:$AP,'Lista Precios'!$B:$B,$B13,'Lista Precios'!$E:$E,$C13)</f>
        <v>67400</v>
      </c>
      <c r="F13" s="655"/>
      <c r="H13" s="551" t="s">
        <v>7</v>
      </c>
      <c r="I13" s="552" t="s">
        <v>22</v>
      </c>
      <c r="J13" s="550">
        <v>67400</v>
      </c>
      <c r="K13" s="545">
        <f t="shared" ca="1" si="0"/>
        <v>0</v>
      </c>
    </row>
    <row r="16" spans="2:13" ht="15" customHeight="1">
      <c r="C16" s="552" t="s">
        <v>189</v>
      </c>
      <c r="D16" s="553">
        <f>SUM(D6:D8)</f>
        <v>47528191.799999997</v>
      </c>
    </row>
    <row r="17" spans="3:4">
      <c r="C17" s="552" t="s">
        <v>190</v>
      </c>
      <c r="D17" s="554">
        <f>SUMIF('Lista Precios'!B:B,"Departamento",'Lista Precios'!J:J)</f>
        <v>7049.4899999999989</v>
      </c>
    </row>
    <row r="18" spans="3:4">
      <c r="C18" s="552" t="s">
        <v>191</v>
      </c>
      <c r="D18" s="554">
        <f>SUMIF('Lista Precios'!B:B,"Departamento",'Lista Precios'!K:K)</f>
        <v>199.11999999999998</v>
      </c>
    </row>
    <row r="19" spans="3:4">
      <c r="C19" s="552" t="s">
        <v>192</v>
      </c>
      <c r="D19" s="554">
        <f>D16/(D17+D18/3)</f>
        <v>6679.1883955050671</v>
      </c>
    </row>
  </sheetData>
  <mergeCells count="5">
    <mergeCell ref="H5:I5"/>
    <mergeCell ref="B5:C5"/>
    <mergeCell ref="B3:C3"/>
    <mergeCell ref="B2:C2"/>
    <mergeCell ref="F2:F1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CF133-3E3A-4C6C-A9D8-FE47A242B3E0}">
  <sheetPr codeName="Hoja11"/>
  <dimension ref="B1:P221"/>
  <sheetViews>
    <sheetView showGridLines="0" zoomScaleNormal="100" workbookViewId="0">
      <pane xSplit="4" ySplit="4" topLeftCell="E36" activePane="bottomRight" state="frozen"/>
      <selection pane="topRight" activeCell="D1" sqref="D1"/>
      <selection pane="bottomLeft" activeCell="A3" sqref="A3"/>
      <selection pane="bottomRight" activeCell="C4" sqref="C4"/>
    </sheetView>
  </sheetViews>
  <sheetFormatPr baseColWidth="10" defaultColWidth="8.44140625" defaultRowHeight="10.199999999999999"/>
  <cols>
    <col min="1" max="1" width="1.6640625" style="427" customWidth="1"/>
    <col min="2" max="2" width="13.44140625" style="427" customWidth="1"/>
    <col min="3" max="3" width="35.6640625" style="427" customWidth="1"/>
    <col min="4" max="4" width="8.33203125" style="427" customWidth="1"/>
    <col min="5" max="5" width="19.33203125" style="428" customWidth="1"/>
    <col min="6" max="10" width="18.6640625" style="428" customWidth="1"/>
    <col min="11" max="13" width="13.6640625" style="428" customWidth="1"/>
    <col min="14" max="15" width="16.33203125" style="428" customWidth="1"/>
    <col min="16" max="16384" width="8.44140625" style="427"/>
  </cols>
  <sheetData>
    <row r="1" spans="2:16" ht="4.5" customHeight="1" thickBot="1"/>
    <row r="2" spans="2:16" ht="30" customHeight="1" thickBot="1">
      <c r="B2" s="656" t="s">
        <v>193</v>
      </c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429" t="s">
        <v>194</v>
      </c>
      <c r="O2" s="430">
        <f ca="1">+TODAY()</f>
        <v>45763</v>
      </c>
    </row>
    <row r="3" spans="2:16" ht="8.25" customHeight="1" thickBot="1">
      <c r="B3" s="431"/>
      <c r="C3" s="431"/>
      <c r="D3" s="431"/>
      <c r="E3" s="432"/>
      <c r="F3" s="432"/>
      <c r="G3" s="432"/>
      <c r="H3" s="432"/>
      <c r="I3" s="432"/>
      <c r="J3" s="432"/>
      <c r="K3" s="432"/>
      <c r="L3" s="432"/>
      <c r="M3" s="432"/>
      <c r="N3" s="432"/>
      <c r="O3" s="432"/>
      <c r="P3" s="431"/>
    </row>
    <row r="4" spans="2:16" s="446" customFormat="1" ht="36.75" customHeight="1" thickBot="1">
      <c r="B4" s="433" t="s">
        <v>195</v>
      </c>
      <c r="C4" s="434" t="s">
        <v>196</v>
      </c>
      <c r="D4" s="435" t="s">
        <v>197</v>
      </c>
      <c r="E4" s="436" t="s">
        <v>162</v>
      </c>
      <c r="F4" s="437" t="s">
        <v>164</v>
      </c>
      <c r="G4" s="437" t="s">
        <v>176</v>
      </c>
      <c r="H4" s="437" t="s">
        <v>161</v>
      </c>
      <c r="I4" s="438" t="s">
        <v>198</v>
      </c>
      <c r="J4" s="439" t="s">
        <v>199</v>
      </c>
      <c r="K4" s="440" t="s">
        <v>200</v>
      </c>
      <c r="L4" s="441" t="s">
        <v>201</v>
      </c>
      <c r="M4" s="442" t="s">
        <v>202</v>
      </c>
      <c r="N4" s="443" t="s">
        <v>203</v>
      </c>
      <c r="O4" s="444"/>
      <c r="P4" s="445" t="s">
        <v>204</v>
      </c>
    </row>
    <row r="5" spans="2:16" ht="20.100000000000001" customHeight="1">
      <c r="B5" s="491" t="s">
        <v>205</v>
      </c>
      <c r="C5" s="447" t="s">
        <v>162</v>
      </c>
      <c r="D5" s="448">
        <v>45</v>
      </c>
      <c r="E5" s="449">
        <v>12</v>
      </c>
      <c r="F5" s="450"/>
      <c r="G5" s="450"/>
      <c r="H5" s="450"/>
      <c r="I5" s="451"/>
      <c r="J5" s="452"/>
      <c r="K5" s="453">
        <f t="shared" ref="K5:K21" si="0">+SUM(E5:H5)+J5</f>
        <v>12</v>
      </c>
      <c r="L5" s="454">
        <f t="shared" ref="L5:L21" si="1">+SUM(I5:I5)</f>
        <v>0</v>
      </c>
      <c r="M5" s="455">
        <f t="shared" ref="M5:M68" si="2">+K5+L5</f>
        <v>12</v>
      </c>
      <c r="N5" s="456">
        <f t="shared" ref="N5:N68" si="3">+M5/$M$221</f>
        <v>1.0799136069114482E-3</v>
      </c>
      <c r="O5" s="457">
        <f t="shared" ref="O5:O68" si="4">+N5*$O$4</f>
        <v>0</v>
      </c>
      <c r="P5" s="431"/>
    </row>
    <row r="6" spans="2:16" ht="20.100000000000001" customHeight="1">
      <c r="B6" s="495" t="str">
        <f t="shared" ref="B6:B21" si="5">B5</f>
        <v>SOTANO 03</v>
      </c>
      <c r="C6" s="458" t="s">
        <v>162</v>
      </c>
      <c r="D6" s="459">
        <v>46</v>
      </c>
      <c r="E6" s="460">
        <v>12</v>
      </c>
      <c r="F6" s="461"/>
      <c r="G6" s="461"/>
      <c r="H6" s="461"/>
      <c r="I6" s="462"/>
      <c r="J6" s="463"/>
      <c r="K6" s="464">
        <f t="shared" si="0"/>
        <v>12</v>
      </c>
      <c r="L6" s="465">
        <f t="shared" si="1"/>
        <v>0</v>
      </c>
      <c r="M6" s="466">
        <f t="shared" si="2"/>
        <v>12</v>
      </c>
      <c r="N6" s="467">
        <f t="shared" si="3"/>
        <v>1.0799136069114482E-3</v>
      </c>
      <c r="O6" s="468">
        <f t="shared" si="4"/>
        <v>0</v>
      </c>
      <c r="P6" s="431"/>
    </row>
    <row r="7" spans="2:16" ht="20.100000000000001" customHeight="1">
      <c r="B7" s="495" t="str">
        <f t="shared" si="5"/>
        <v>SOTANO 03</v>
      </c>
      <c r="C7" s="458" t="s">
        <v>162</v>
      </c>
      <c r="D7" s="459">
        <v>47</v>
      </c>
      <c r="E7" s="460">
        <v>12</v>
      </c>
      <c r="F7" s="461"/>
      <c r="G7" s="461"/>
      <c r="H7" s="461"/>
      <c r="I7" s="462"/>
      <c r="J7" s="463"/>
      <c r="K7" s="464">
        <f t="shared" si="0"/>
        <v>12</v>
      </c>
      <c r="L7" s="465">
        <f t="shared" si="1"/>
        <v>0</v>
      </c>
      <c r="M7" s="466">
        <f t="shared" si="2"/>
        <v>12</v>
      </c>
      <c r="N7" s="467">
        <f t="shared" si="3"/>
        <v>1.0799136069114482E-3</v>
      </c>
      <c r="O7" s="468">
        <f t="shared" si="4"/>
        <v>0</v>
      </c>
      <c r="P7" s="431"/>
    </row>
    <row r="8" spans="2:16" ht="20.100000000000001" customHeight="1">
      <c r="B8" s="495" t="str">
        <f t="shared" si="5"/>
        <v>SOTANO 03</v>
      </c>
      <c r="C8" s="458" t="s">
        <v>162</v>
      </c>
      <c r="D8" s="459">
        <v>48</v>
      </c>
      <c r="E8" s="460">
        <v>12.5</v>
      </c>
      <c r="F8" s="461"/>
      <c r="G8" s="461"/>
      <c r="H8" s="461"/>
      <c r="I8" s="462"/>
      <c r="J8" s="463"/>
      <c r="K8" s="464">
        <f t="shared" si="0"/>
        <v>12.5</v>
      </c>
      <c r="L8" s="465">
        <f t="shared" si="1"/>
        <v>0</v>
      </c>
      <c r="M8" s="466">
        <f t="shared" si="2"/>
        <v>12.5</v>
      </c>
      <c r="N8" s="467">
        <f t="shared" si="3"/>
        <v>1.1249100071994253E-3</v>
      </c>
      <c r="O8" s="468">
        <f t="shared" si="4"/>
        <v>0</v>
      </c>
      <c r="P8" s="431"/>
    </row>
    <row r="9" spans="2:16" ht="20.100000000000001" customHeight="1">
      <c r="B9" s="495" t="str">
        <f t="shared" si="5"/>
        <v>SOTANO 03</v>
      </c>
      <c r="C9" s="458" t="s">
        <v>162</v>
      </c>
      <c r="D9" s="459">
        <v>49</v>
      </c>
      <c r="E9" s="460">
        <v>12.5</v>
      </c>
      <c r="F9" s="461"/>
      <c r="G9" s="461"/>
      <c r="H9" s="461"/>
      <c r="I9" s="462"/>
      <c r="J9" s="463"/>
      <c r="K9" s="464">
        <f t="shared" si="0"/>
        <v>12.5</v>
      </c>
      <c r="L9" s="465">
        <f t="shared" si="1"/>
        <v>0</v>
      </c>
      <c r="M9" s="466">
        <f t="shared" si="2"/>
        <v>12.5</v>
      </c>
      <c r="N9" s="467">
        <f t="shared" si="3"/>
        <v>1.1249100071994253E-3</v>
      </c>
      <c r="O9" s="468">
        <f t="shared" si="4"/>
        <v>0</v>
      </c>
      <c r="P9" s="431"/>
    </row>
    <row r="10" spans="2:16" ht="20.100000000000001" customHeight="1">
      <c r="B10" s="495" t="str">
        <f t="shared" si="5"/>
        <v>SOTANO 03</v>
      </c>
      <c r="C10" s="458" t="s">
        <v>162</v>
      </c>
      <c r="D10" s="459">
        <v>50</v>
      </c>
      <c r="E10" s="460">
        <v>13.5</v>
      </c>
      <c r="F10" s="461"/>
      <c r="G10" s="461"/>
      <c r="H10" s="461"/>
      <c r="I10" s="462"/>
      <c r="J10" s="463"/>
      <c r="K10" s="464">
        <f t="shared" si="0"/>
        <v>13.5</v>
      </c>
      <c r="L10" s="465">
        <f t="shared" si="1"/>
        <v>0</v>
      </c>
      <c r="M10" s="466">
        <f t="shared" si="2"/>
        <v>13.5</v>
      </c>
      <c r="N10" s="467">
        <f t="shared" si="3"/>
        <v>1.2149028077753793E-3</v>
      </c>
      <c r="O10" s="468">
        <f t="shared" si="4"/>
        <v>0</v>
      </c>
      <c r="P10" s="431"/>
    </row>
    <row r="11" spans="2:16" ht="20.100000000000001" customHeight="1">
      <c r="B11" s="495" t="str">
        <f t="shared" si="5"/>
        <v>SOTANO 03</v>
      </c>
      <c r="C11" s="458" t="s">
        <v>162</v>
      </c>
      <c r="D11" s="459">
        <v>51</v>
      </c>
      <c r="E11" s="460">
        <v>12.5</v>
      </c>
      <c r="F11" s="461"/>
      <c r="G11" s="461"/>
      <c r="H11" s="461"/>
      <c r="I11" s="462"/>
      <c r="J11" s="463"/>
      <c r="K11" s="464">
        <f t="shared" si="0"/>
        <v>12.5</v>
      </c>
      <c r="L11" s="465">
        <f t="shared" si="1"/>
        <v>0</v>
      </c>
      <c r="M11" s="466">
        <f t="shared" si="2"/>
        <v>12.5</v>
      </c>
      <c r="N11" s="467">
        <f t="shared" si="3"/>
        <v>1.1249100071994253E-3</v>
      </c>
      <c r="O11" s="468">
        <f t="shared" si="4"/>
        <v>0</v>
      </c>
      <c r="P11" s="431"/>
    </row>
    <row r="12" spans="2:16" ht="20.100000000000001" customHeight="1">
      <c r="B12" s="495" t="str">
        <f t="shared" si="5"/>
        <v>SOTANO 03</v>
      </c>
      <c r="C12" s="458" t="s">
        <v>162</v>
      </c>
      <c r="D12" s="459">
        <v>52</v>
      </c>
      <c r="E12" s="460">
        <v>12.5</v>
      </c>
      <c r="F12" s="461"/>
      <c r="G12" s="461"/>
      <c r="H12" s="461"/>
      <c r="I12" s="462"/>
      <c r="J12" s="463"/>
      <c r="K12" s="464">
        <f t="shared" si="0"/>
        <v>12.5</v>
      </c>
      <c r="L12" s="465">
        <f t="shared" si="1"/>
        <v>0</v>
      </c>
      <c r="M12" s="466">
        <f t="shared" si="2"/>
        <v>12.5</v>
      </c>
      <c r="N12" s="467">
        <f t="shared" si="3"/>
        <v>1.1249100071994253E-3</v>
      </c>
      <c r="O12" s="468">
        <f t="shared" si="4"/>
        <v>0</v>
      </c>
      <c r="P12" s="431"/>
    </row>
    <row r="13" spans="2:16" ht="20.100000000000001" customHeight="1">
      <c r="B13" s="495" t="str">
        <f t="shared" si="5"/>
        <v>SOTANO 03</v>
      </c>
      <c r="C13" s="458" t="s">
        <v>162</v>
      </c>
      <c r="D13" s="459">
        <v>53</v>
      </c>
      <c r="E13" s="460">
        <v>12</v>
      </c>
      <c r="F13" s="461"/>
      <c r="G13" s="461"/>
      <c r="H13" s="461"/>
      <c r="I13" s="462"/>
      <c r="J13" s="463"/>
      <c r="K13" s="464">
        <f t="shared" si="0"/>
        <v>12</v>
      </c>
      <c r="L13" s="465">
        <f t="shared" si="1"/>
        <v>0</v>
      </c>
      <c r="M13" s="466">
        <f t="shared" si="2"/>
        <v>12</v>
      </c>
      <c r="N13" s="467">
        <f t="shared" si="3"/>
        <v>1.0799136069114482E-3</v>
      </c>
      <c r="O13" s="468">
        <f t="shared" si="4"/>
        <v>0</v>
      </c>
      <c r="P13" s="431"/>
    </row>
    <row r="14" spans="2:16" ht="20.100000000000001" customHeight="1">
      <c r="B14" s="495" t="str">
        <f t="shared" si="5"/>
        <v>SOTANO 03</v>
      </c>
      <c r="C14" s="458" t="s">
        <v>162</v>
      </c>
      <c r="D14" s="459">
        <v>54</v>
      </c>
      <c r="E14" s="460">
        <v>12</v>
      </c>
      <c r="F14" s="461"/>
      <c r="G14" s="461"/>
      <c r="H14" s="461"/>
      <c r="I14" s="462"/>
      <c r="J14" s="463"/>
      <c r="K14" s="464">
        <f t="shared" si="0"/>
        <v>12</v>
      </c>
      <c r="L14" s="465">
        <f t="shared" si="1"/>
        <v>0</v>
      </c>
      <c r="M14" s="466">
        <f t="shared" si="2"/>
        <v>12</v>
      </c>
      <c r="N14" s="467">
        <f t="shared" si="3"/>
        <v>1.0799136069114482E-3</v>
      </c>
      <c r="O14" s="468">
        <f t="shared" si="4"/>
        <v>0</v>
      </c>
      <c r="P14" s="431"/>
    </row>
    <row r="15" spans="2:16" ht="20.100000000000001" customHeight="1">
      <c r="B15" s="495" t="str">
        <f t="shared" si="5"/>
        <v>SOTANO 03</v>
      </c>
      <c r="C15" s="458" t="s">
        <v>162</v>
      </c>
      <c r="D15" s="459">
        <v>55</v>
      </c>
      <c r="E15" s="460">
        <v>12</v>
      </c>
      <c r="F15" s="461"/>
      <c r="G15" s="461"/>
      <c r="H15" s="461"/>
      <c r="I15" s="462"/>
      <c r="J15" s="463"/>
      <c r="K15" s="464">
        <f t="shared" si="0"/>
        <v>12</v>
      </c>
      <c r="L15" s="465">
        <f t="shared" si="1"/>
        <v>0</v>
      </c>
      <c r="M15" s="466">
        <f t="shared" si="2"/>
        <v>12</v>
      </c>
      <c r="N15" s="467">
        <f t="shared" si="3"/>
        <v>1.0799136069114482E-3</v>
      </c>
      <c r="O15" s="468">
        <f t="shared" si="4"/>
        <v>0</v>
      </c>
      <c r="P15" s="431"/>
    </row>
    <row r="16" spans="2:16" ht="20.100000000000001" customHeight="1">
      <c r="B16" s="495" t="str">
        <f t="shared" si="5"/>
        <v>SOTANO 03</v>
      </c>
      <c r="C16" s="458" t="s">
        <v>162</v>
      </c>
      <c r="D16" s="459">
        <v>56</v>
      </c>
      <c r="E16" s="460">
        <v>12</v>
      </c>
      <c r="F16" s="461"/>
      <c r="G16" s="461"/>
      <c r="H16" s="461"/>
      <c r="I16" s="462"/>
      <c r="J16" s="463"/>
      <c r="K16" s="464">
        <f t="shared" si="0"/>
        <v>12</v>
      </c>
      <c r="L16" s="465">
        <f t="shared" si="1"/>
        <v>0</v>
      </c>
      <c r="M16" s="466">
        <f t="shared" si="2"/>
        <v>12</v>
      </c>
      <c r="N16" s="467">
        <f t="shared" si="3"/>
        <v>1.0799136069114482E-3</v>
      </c>
      <c r="O16" s="468">
        <f t="shared" si="4"/>
        <v>0</v>
      </c>
      <c r="P16" s="431"/>
    </row>
    <row r="17" spans="2:16" ht="20.100000000000001" customHeight="1">
      <c r="B17" s="495" t="str">
        <f t="shared" si="5"/>
        <v>SOTANO 03</v>
      </c>
      <c r="C17" s="458" t="s">
        <v>162</v>
      </c>
      <c r="D17" s="459">
        <v>57</v>
      </c>
      <c r="E17" s="460">
        <v>12</v>
      </c>
      <c r="F17" s="461"/>
      <c r="G17" s="461"/>
      <c r="H17" s="461"/>
      <c r="I17" s="462"/>
      <c r="J17" s="463"/>
      <c r="K17" s="464">
        <f t="shared" si="0"/>
        <v>12</v>
      </c>
      <c r="L17" s="465">
        <f t="shared" si="1"/>
        <v>0</v>
      </c>
      <c r="M17" s="466">
        <f t="shared" si="2"/>
        <v>12</v>
      </c>
      <c r="N17" s="467">
        <f t="shared" si="3"/>
        <v>1.0799136069114482E-3</v>
      </c>
      <c r="O17" s="468">
        <f t="shared" si="4"/>
        <v>0</v>
      </c>
      <c r="P17" s="431"/>
    </row>
    <row r="18" spans="2:16" ht="20.100000000000001" customHeight="1">
      <c r="B18" s="495" t="str">
        <f t="shared" si="5"/>
        <v>SOTANO 03</v>
      </c>
      <c r="C18" s="458" t="s">
        <v>163</v>
      </c>
      <c r="D18" s="459">
        <v>58</v>
      </c>
      <c r="E18" s="460">
        <v>12</v>
      </c>
      <c r="F18" s="461">
        <v>14.62</v>
      </c>
      <c r="G18" s="461"/>
      <c r="H18" s="461"/>
      <c r="I18" s="462"/>
      <c r="J18" s="463"/>
      <c r="K18" s="464">
        <f t="shared" si="0"/>
        <v>26.619999999999997</v>
      </c>
      <c r="L18" s="465">
        <f t="shared" si="1"/>
        <v>0</v>
      </c>
      <c r="M18" s="466">
        <f t="shared" si="2"/>
        <v>26.619999999999997</v>
      </c>
      <c r="N18" s="467">
        <f t="shared" si="3"/>
        <v>2.3956083513318959E-3</v>
      </c>
      <c r="O18" s="468">
        <f t="shared" si="4"/>
        <v>0</v>
      </c>
      <c r="P18" s="431"/>
    </row>
    <row r="19" spans="2:16" ht="20.100000000000001" customHeight="1">
      <c r="B19" s="495" t="str">
        <f t="shared" si="5"/>
        <v>SOTANO 03</v>
      </c>
      <c r="C19" s="458" t="s">
        <v>163</v>
      </c>
      <c r="D19" s="459">
        <v>59</v>
      </c>
      <c r="E19" s="460">
        <v>13.5</v>
      </c>
      <c r="F19" s="461">
        <v>13.95</v>
      </c>
      <c r="G19" s="461"/>
      <c r="H19" s="461"/>
      <c r="I19" s="462"/>
      <c r="J19" s="463"/>
      <c r="K19" s="464">
        <f t="shared" si="0"/>
        <v>27.45</v>
      </c>
      <c r="L19" s="465">
        <f t="shared" si="1"/>
        <v>0</v>
      </c>
      <c r="M19" s="466">
        <f t="shared" si="2"/>
        <v>27.45</v>
      </c>
      <c r="N19" s="467">
        <f t="shared" si="3"/>
        <v>2.470302375809938E-3</v>
      </c>
      <c r="O19" s="468">
        <f t="shared" si="4"/>
        <v>0</v>
      </c>
      <c r="P19" s="431"/>
    </row>
    <row r="20" spans="2:16" ht="20.100000000000001" customHeight="1">
      <c r="B20" s="495" t="str">
        <f t="shared" si="5"/>
        <v>SOTANO 03</v>
      </c>
      <c r="C20" s="458" t="s">
        <v>164</v>
      </c>
      <c r="D20" s="459">
        <v>1</v>
      </c>
      <c r="E20" s="460"/>
      <c r="F20" s="461">
        <v>5.13</v>
      </c>
      <c r="G20" s="461"/>
      <c r="H20" s="461"/>
      <c r="I20" s="462"/>
      <c r="J20" s="463"/>
      <c r="K20" s="464">
        <f t="shared" si="0"/>
        <v>5.13</v>
      </c>
      <c r="L20" s="465">
        <f t="shared" si="1"/>
        <v>0</v>
      </c>
      <c r="M20" s="466">
        <f t="shared" si="2"/>
        <v>5.13</v>
      </c>
      <c r="N20" s="467">
        <f t="shared" si="3"/>
        <v>4.6166306695464415E-4</v>
      </c>
      <c r="O20" s="468">
        <f t="shared" si="4"/>
        <v>0</v>
      </c>
      <c r="P20" s="431"/>
    </row>
    <row r="21" spans="2:16" ht="20.100000000000001" customHeight="1" thickBot="1">
      <c r="B21" s="469" t="str">
        <f t="shared" si="5"/>
        <v>SOTANO 03</v>
      </c>
      <c r="C21" s="458" t="s">
        <v>199</v>
      </c>
      <c r="D21" s="459"/>
      <c r="E21" s="460"/>
      <c r="F21" s="461"/>
      <c r="G21" s="461"/>
      <c r="H21" s="461"/>
      <c r="I21" s="462"/>
      <c r="J21" s="470">
        <f>(611.77+98.94)-SUM(E5:I20)</f>
        <v>492.01000000000005</v>
      </c>
      <c r="K21" s="464">
        <f t="shared" si="0"/>
        <v>492.01000000000005</v>
      </c>
      <c r="L21" s="465">
        <f t="shared" si="1"/>
        <v>0</v>
      </c>
      <c r="M21" s="466">
        <f t="shared" si="2"/>
        <v>492.01000000000005</v>
      </c>
      <c r="N21" s="467">
        <f t="shared" si="3"/>
        <v>4.4277357811375144E-2</v>
      </c>
      <c r="O21" s="468">
        <f t="shared" si="4"/>
        <v>0</v>
      </c>
      <c r="P21" s="431"/>
    </row>
    <row r="22" spans="2:16" ht="20.100000000000001" customHeight="1">
      <c r="B22" s="491" t="s">
        <v>206</v>
      </c>
      <c r="C22" s="447" t="s">
        <v>162</v>
      </c>
      <c r="D22" s="448">
        <v>22</v>
      </c>
      <c r="E22" s="449">
        <v>12</v>
      </c>
      <c r="F22" s="450"/>
      <c r="G22" s="450"/>
      <c r="H22" s="450"/>
      <c r="I22" s="451"/>
      <c r="J22" s="452"/>
      <c r="K22" s="453">
        <f t="shared" ref="K22:K76" si="6">+SUM(E22:H22)+J22</f>
        <v>12</v>
      </c>
      <c r="L22" s="454">
        <f t="shared" ref="L22:L76" si="7">+SUM(I22:I22)</f>
        <v>0</v>
      </c>
      <c r="M22" s="455">
        <f t="shared" si="2"/>
        <v>12</v>
      </c>
      <c r="N22" s="456">
        <f t="shared" si="3"/>
        <v>1.0799136069114482E-3</v>
      </c>
      <c r="O22" s="457">
        <f t="shared" si="4"/>
        <v>0</v>
      </c>
      <c r="P22" s="431"/>
    </row>
    <row r="23" spans="2:16" ht="20.100000000000001" customHeight="1">
      <c r="B23" s="495" t="str">
        <f t="shared" ref="B23:B45" si="8">B22</f>
        <v>SOTANO 02</v>
      </c>
      <c r="C23" s="458" t="s">
        <v>162</v>
      </c>
      <c r="D23" s="459">
        <v>23</v>
      </c>
      <c r="E23" s="460">
        <v>12</v>
      </c>
      <c r="F23" s="461"/>
      <c r="G23" s="461"/>
      <c r="H23" s="461"/>
      <c r="I23" s="462"/>
      <c r="J23" s="463"/>
      <c r="K23" s="464">
        <f t="shared" si="6"/>
        <v>12</v>
      </c>
      <c r="L23" s="465">
        <f t="shared" si="7"/>
        <v>0</v>
      </c>
      <c r="M23" s="466">
        <f t="shared" si="2"/>
        <v>12</v>
      </c>
      <c r="N23" s="467">
        <f t="shared" si="3"/>
        <v>1.0799136069114482E-3</v>
      </c>
      <c r="O23" s="468">
        <f t="shared" si="4"/>
        <v>0</v>
      </c>
      <c r="P23" s="431"/>
    </row>
    <row r="24" spans="2:16" ht="20.100000000000001" customHeight="1">
      <c r="B24" s="495" t="str">
        <f t="shared" si="8"/>
        <v>SOTANO 02</v>
      </c>
      <c r="C24" s="458" t="s">
        <v>162</v>
      </c>
      <c r="D24" s="459">
        <v>24</v>
      </c>
      <c r="E24" s="460">
        <v>12</v>
      </c>
      <c r="F24" s="461"/>
      <c r="G24" s="461"/>
      <c r="H24" s="461"/>
      <c r="I24" s="462"/>
      <c r="J24" s="463"/>
      <c r="K24" s="464">
        <f t="shared" si="6"/>
        <v>12</v>
      </c>
      <c r="L24" s="465">
        <f t="shared" si="7"/>
        <v>0</v>
      </c>
      <c r="M24" s="466">
        <f t="shared" si="2"/>
        <v>12</v>
      </c>
      <c r="N24" s="467">
        <f t="shared" si="3"/>
        <v>1.0799136069114482E-3</v>
      </c>
      <c r="O24" s="468">
        <f t="shared" si="4"/>
        <v>0</v>
      </c>
      <c r="P24" s="431"/>
    </row>
    <row r="25" spans="2:16" ht="20.100000000000001" customHeight="1">
      <c r="B25" s="495" t="str">
        <f t="shared" si="8"/>
        <v>SOTANO 02</v>
      </c>
      <c r="C25" s="458" t="s">
        <v>162</v>
      </c>
      <c r="D25" s="459">
        <v>25</v>
      </c>
      <c r="E25" s="460">
        <v>12.5</v>
      </c>
      <c r="F25" s="461"/>
      <c r="G25" s="461"/>
      <c r="H25" s="461"/>
      <c r="I25" s="462"/>
      <c r="J25" s="463"/>
      <c r="K25" s="464">
        <f t="shared" si="6"/>
        <v>12.5</v>
      </c>
      <c r="L25" s="465">
        <f t="shared" si="7"/>
        <v>0</v>
      </c>
      <c r="M25" s="466">
        <f t="shared" si="2"/>
        <v>12.5</v>
      </c>
      <c r="N25" s="467">
        <f t="shared" si="3"/>
        <v>1.1249100071994253E-3</v>
      </c>
      <c r="O25" s="468">
        <f t="shared" si="4"/>
        <v>0</v>
      </c>
      <c r="P25" s="431"/>
    </row>
    <row r="26" spans="2:16" ht="20.100000000000001" customHeight="1">
      <c r="B26" s="495" t="str">
        <f t="shared" si="8"/>
        <v>SOTANO 02</v>
      </c>
      <c r="C26" s="458" t="s">
        <v>162</v>
      </c>
      <c r="D26" s="459">
        <v>26</v>
      </c>
      <c r="E26" s="460">
        <v>12.5</v>
      </c>
      <c r="F26" s="461"/>
      <c r="G26" s="461"/>
      <c r="H26" s="461"/>
      <c r="I26" s="462"/>
      <c r="J26" s="463"/>
      <c r="K26" s="464">
        <f t="shared" si="6"/>
        <v>12.5</v>
      </c>
      <c r="L26" s="465">
        <f t="shared" si="7"/>
        <v>0</v>
      </c>
      <c r="M26" s="466">
        <f t="shared" si="2"/>
        <v>12.5</v>
      </c>
      <c r="N26" s="467">
        <f t="shared" si="3"/>
        <v>1.1249100071994253E-3</v>
      </c>
      <c r="O26" s="468">
        <f t="shared" si="4"/>
        <v>0</v>
      </c>
      <c r="P26" s="431"/>
    </row>
    <row r="27" spans="2:16" ht="20.100000000000001" customHeight="1">
      <c r="B27" s="495" t="str">
        <f t="shared" si="8"/>
        <v>SOTANO 02</v>
      </c>
      <c r="C27" s="458" t="s">
        <v>162</v>
      </c>
      <c r="D27" s="459">
        <v>27</v>
      </c>
      <c r="E27" s="460">
        <v>13.5</v>
      </c>
      <c r="F27" s="461"/>
      <c r="G27" s="461"/>
      <c r="H27" s="461"/>
      <c r="I27" s="462"/>
      <c r="J27" s="463"/>
      <c r="K27" s="464">
        <f t="shared" si="6"/>
        <v>13.5</v>
      </c>
      <c r="L27" s="465">
        <f t="shared" si="7"/>
        <v>0</v>
      </c>
      <c r="M27" s="466">
        <f t="shared" si="2"/>
        <v>13.5</v>
      </c>
      <c r="N27" s="467">
        <f t="shared" si="3"/>
        <v>1.2149028077753793E-3</v>
      </c>
      <c r="O27" s="468">
        <f t="shared" si="4"/>
        <v>0</v>
      </c>
      <c r="P27" s="431"/>
    </row>
    <row r="28" spans="2:16" ht="20.100000000000001" customHeight="1">
      <c r="B28" s="495" t="str">
        <f t="shared" si="8"/>
        <v>SOTANO 02</v>
      </c>
      <c r="C28" s="458" t="s">
        <v>162</v>
      </c>
      <c r="D28" s="459">
        <v>28</v>
      </c>
      <c r="E28" s="460">
        <f>2.5*5</f>
        <v>12.5</v>
      </c>
      <c r="F28" s="461"/>
      <c r="G28" s="461"/>
      <c r="H28" s="461"/>
      <c r="I28" s="462"/>
      <c r="J28" s="463"/>
      <c r="K28" s="464">
        <f t="shared" si="6"/>
        <v>12.5</v>
      </c>
      <c r="L28" s="465">
        <f t="shared" si="7"/>
        <v>0</v>
      </c>
      <c r="M28" s="466">
        <f t="shared" si="2"/>
        <v>12.5</v>
      </c>
      <c r="N28" s="467">
        <f t="shared" si="3"/>
        <v>1.1249100071994253E-3</v>
      </c>
      <c r="O28" s="468">
        <f t="shared" si="4"/>
        <v>0</v>
      </c>
      <c r="P28" s="431"/>
    </row>
    <row r="29" spans="2:16" ht="20.100000000000001" customHeight="1">
      <c r="B29" s="495" t="str">
        <f t="shared" si="8"/>
        <v>SOTANO 02</v>
      </c>
      <c r="C29" s="458" t="s">
        <v>162</v>
      </c>
      <c r="D29" s="459">
        <v>29</v>
      </c>
      <c r="E29" s="460">
        <f>2.5*5</f>
        <v>12.5</v>
      </c>
      <c r="F29" s="461"/>
      <c r="G29" s="461"/>
      <c r="H29" s="461"/>
      <c r="I29" s="462"/>
      <c r="J29" s="463"/>
      <c r="K29" s="464">
        <f t="shared" si="6"/>
        <v>12.5</v>
      </c>
      <c r="L29" s="465">
        <f t="shared" si="7"/>
        <v>0</v>
      </c>
      <c r="M29" s="466">
        <f t="shared" si="2"/>
        <v>12.5</v>
      </c>
      <c r="N29" s="467">
        <f t="shared" si="3"/>
        <v>1.1249100071994253E-3</v>
      </c>
      <c r="O29" s="468">
        <f t="shared" si="4"/>
        <v>0</v>
      </c>
      <c r="P29" s="431"/>
    </row>
    <row r="30" spans="2:16" ht="20.100000000000001" customHeight="1">
      <c r="B30" s="495" t="str">
        <f t="shared" si="8"/>
        <v>SOTANO 02</v>
      </c>
      <c r="C30" s="458" t="s">
        <v>162</v>
      </c>
      <c r="D30" s="459">
        <v>30</v>
      </c>
      <c r="E30" s="460">
        <v>12</v>
      </c>
      <c r="F30" s="461"/>
      <c r="G30" s="461"/>
      <c r="H30" s="461"/>
      <c r="I30" s="462"/>
      <c r="J30" s="463"/>
      <c r="K30" s="464">
        <f t="shared" si="6"/>
        <v>12</v>
      </c>
      <c r="L30" s="465">
        <f t="shared" si="7"/>
        <v>0</v>
      </c>
      <c r="M30" s="466">
        <f t="shared" si="2"/>
        <v>12</v>
      </c>
      <c r="N30" s="467">
        <f t="shared" si="3"/>
        <v>1.0799136069114482E-3</v>
      </c>
      <c r="O30" s="468">
        <f t="shared" si="4"/>
        <v>0</v>
      </c>
      <c r="P30" s="431"/>
    </row>
    <row r="31" spans="2:16" ht="20.100000000000001" customHeight="1">
      <c r="B31" s="495" t="str">
        <f t="shared" si="8"/>
        <v>SOTANO 02</v>
      </c>
      <c r="C31" s="458" t="s">
        <v>162</v>
      </c>
      <c r="D31" s="459">
        <v>31</v>
      </c>
      <c r="E31" s="460">
        <v>12</v>
      </c>
      <c r="F31" s="461"/>
      <c r="G31" s="461"/>
      <c r="H31" s="461"/>
      <c r="I31" s="462"/>
      <c r="J31" s="463"/>
      <c r="K31" s="464">
        <f t="shared" si="6"/>
        <v>12</v>
      </c>
      <c r="L31" s="465">
        <f t="shared" si="7"/>
        <v>0</v>
      </c>
      <c r="M31" s="466">
        <f t="shared" si="2"/>
        <v>12</v>
      </c>
      <c r="N31" s="467">
        <f t="shared" si="3"/>
        <v>1.0799136069114482E-3</v>
      </c>
      <c r="O31" s="468">
        <f t="shared" si="4"/>
        <v>0</v>
      </c>
      <c r="P31" s="431"/>
    </row>
    <row r="32" spans="2:16" ht="20.100000000000001" customHeight="1">
      <c r="B32" s="495" t="str">
        <f t="shared" si="8"/>
        <v>SOTANO 02</v>
      </c>
      <c r="C32" s="458" t="s">
        <v>162</v>
      </c>
      <c r="D32" s="459">
        <v>32</v>
      </c>
      <c r="E32" s="460">
        <v>12</v>
      </c>
      <c r="F32" s="461"/>
      <c r="G32" s="461"/>
      <c r="H32" s="461"/>
      <c r="I32" s="462"/>
      <c r="J32" s="463"/>
      <c r="K32" s="464">
        <f t="shared" si="6"/>
        <v>12</v>
      </c>
      <c r="L32" s="465">
        <f t="shared" si="7"/>
        <v>0</v>
      </c>
      <c r="M32" s="466">
        <f t="shared" si="2"/>
        <v>12</v>
      </c>
      <c r="N32" s="467">
        <f t="shared" si="3"/>
        <v>1.0799136069114482E-3</v>
      </c>
      <c r="O32" s="468">
        <f t="shared" si="4"/>
        <v>0</v>
      </c>
      <c r="P32" s="431"/>
    </row>
    <row r="33" spans="2:16" ht="20.100000000000001" customHeight="1">
      <c r="B33" s="495" t="str">
        <f t="shared" si="8"/>
        <v>SOTANO 02</v>
      </c>
      <c r="C33" s="458" t="s">
        <v>162</v>
      </c>
      <c r="D33" s="459">
        <v>33</v>
      </c>
      <c r="E33" s="460">
        <v>12</v>
      </c>
      <c r="F33" s="461"/>
      <c r="G33" s="461"/>
      <c r="H33" s="461"/>
      <c r="I33" s="462"/>
      <c r="J33" s="463"/>
      <c r="K33" s="464">
        <f t="shared" si="6"/>
        <v>12</v>
      </c>
      <c r="L33" s="465">
        <f t="shared" si="7"/>
        <v>0</v>
      </c>
      <c r="M33" s="466">
        <f t="shared" si="2"/>
        <v>12</v>
      </c>
      <c r="N33" s="467">
        <f t="shared" si="3"/>
        <v>1.0799136069114482E-3</v>
      </c>
      <c r="O33" s="468">
        <f t="shared" si="4"/>
        <v>0</v>
      </c>
      <c r="P33" s="431"/>
    </row>
    <row r="34" spans="2:16" ht="20.100000000000001" customHeight="1">
      <c r="B34" s="495" t="str">
        <f t="shared" si="8"/>
        <v>SOTANO 02</v>
      </c>
      <c r="C34" s="458" t="s">
        <v>162</v>
      </c>
      <c r="D34" s="459">
        <v>34</v>
      </c>
      <c r="E34" s="460">
        <v>12</v>
      </c>
      <c r="F34" s="461"/>
      <c r="G34" s="461"/>
      <c r="H34" s="461"/>
      <c r="I34" s="462"/>
      <c r="J34" s="463"/>
      <c r="K34" s="464">
        <f t="shared" si="6"/>
        <v>12</v>
      </c>
      <c r="L34" s="465">
        <f t="shared" si="7"/>
        <v>0</v>
      </c>
      <c r="M34" s="466">
        <f t="shared" si="2"/>
        <v>12</v>
      </c>
      <c r="N34" s="467">
        <f t="shared" si="3"/>
        <v>1.0799136069114482E-3</v>
      </c>
      <c r="O34" s="468">
        <f t="shared" si="4"/>
        <v>0</v>
      </c>
      <c r="P34" s="431"/>
    </row>
    <row r="35" spans="2:16" ht="20.100000000000001" customHeight="1">
      <c r="B35" s="495" t="str">
        <f t="shared" si="8"/>
        <v>SOTANO 02</v>
      </c>
      <c r="C35" s="458" t="s">
        <v>162</v>
      </c>
      <c r="D35" s="459">
        <v>35</v>
      </c>
      <c r="E35" s="460">
        <v>12</v>
      </c>
      <c r="F35" s="461"/>
      <c r="G35" s="461"/>
      <c r="H35" s="461"/>
      <c r="I35" s="462"/>
      <c r="J35" s="463"/>
      <c r="K35" s="464">
        <f t="shared" si="6"/>
        <v>12</v>
      </c>
      <c r="L35" s="465">
        <f t="shared" si="7"/>
        <v>0</v>
      </c>
      <c r="M35" s="466">
        <f t="shared" si="2"/>
        <v>12</v>
      </c>
      <c r="N35" s="467">
        <f t="shared" si="3"/>
        <v>1.0799136069114482E-3</v>
      </c>
      <c r="O35" s="468">
        <f t="shared" si="4"/>
        <v>0</v>
      </c>
      <c r="P35" s="431"/>
    </row>
    <row r="36" spans="2:16" ht="20.100000000000001" customHeight="1">
      <c r="B36" s="495" t="str">
        <f t="shared" si="8"/>
        <v>SOTANO 02</v>
      </c>
      <c r="C36" s="458" t="s">
        <v>162</v>
      </c>
      <c r="D36" s="459">
        <v>36</v>
      </c>
      <c r="E36" s="460">
        <v>12.5</v>
      </c>
      <c r="F36" s="461"/>
      <c r="G36" s="461"/>
      <c r="H36" s="461"/>
      <c r="I36" s="462"/>
      <c r="J36" s="463"/>
      <c r="K36" s="464">
        <f t="shared" si="6"/>
        <v>12.5</v>
      </c>
      <c r="L36" s="465">
        <f t="shared" si="7"/>
        <v>0</v>
      </c>
      <c r="M36" s="466">
        <f t="shared" si="2"/>
        <v>12.5</v>
      </c>
      <c r="N36" s="467">
        <f t="shared" si="3"/>
        <v>1.1249100071994253E-3</v>
      </c>
      <c r="O36" s="468">
        <f t="shared" si="4"/>
        <v>0</v>
      </c>
      <c r="P36" s="431"/>
    </row>
    <row r="37" spans="2:16" ht="20.100000000000001" customHeight="1">
      <c r="B37" s="495" t="str">
        <f t="shared" si="8"/>
        <v>SOTANO 02</v>
      </c>
      <c r="C37" s="458" t="s">
        <v>162</v>
      </c>
      <c r="D37" s="459">
        <v>37</v>
      </c>
      <c r="E37" s="460">
        <v>12.5</v>
      </c>
      <c r="F37" s="461"/>
      <c r="G37" s="461"/>
      <c r="H37" s="461"/>
      <c r="I37" s="462"/>
      <c r="J37" s="463"/>
      <c r="K37" s="464">
        <f t="shared" si="6"/>
        <v>12.5</v>
      </c>
      <c r="L37" s="465">
        <f t="shared" si="7"/>
        <v>0</v>
      </c>
      <c r="M37" s="466">
        <f t="shared" si="2"/>
        <v>12.5</v>
      </c>
      <c r="N37" s="467">
        <f t="shared" si="3"/>
        <v>1.1249100071994253E-3</v>
      </c>
      <c r="O37" s="468">
        <f t="shared" si="4"/>
        <v>0</v>
      </c>
      <c r="P37" s="431"/>
    </row>
    <row r="38" spans="2:16" ht="20.100000000000001" customHeight="1">
      <c r="B38" s="495" t="str">
        <f t="shared" si="8"/>
        <v>SOTANO 02</v>
      </c>
      <c r="C38" s="458" t="s">
        <v>162</v>
      </c>
      <c r="D38" s="459">
        <v>38</v>
      </c>
      <c r="E38" s="460">
        <v>12.5</v>
      </c>
      <c r="F38" s="461"/>
      <c r="G38" s="461"/>
      <c r="H38" s="461"/>
      <c r="I38" s="462"/>
      <c r="J38" s="463"/>
      <c r="K38" s="464">
        <f t="shared" ref="K38:K44" si="9">+SUM(E38:H38)+J38</f>
        <v>12.5</v>
      </c>
      <c r="L38" s="465">
        <f t="shared" ref="L38:L44" si="10">+SUM(I38:I38)</f>
        <v>0</v>
      </c>
      <c r="M38" s="466">
        <f t="shared" si="2"/>
        <v>12.5</v>
      </c>
      <c r="N38" s="467">
        <f t="shared" si="3"/>
        <v>1.1249100071994253E-3</v>
      </c>
      <c r="O38" s="468">
        <f t="shared" si="4"/>
        <v>0</v>
      </c>
      <c r="P38" s="431"/>
    </row>
    <row r="39" spans="2:16" ht="20.100000000000001" customHeight="1">
      <c r="B39" s="495" t="str">
        <f t="shared" si="8"/>
        <v>SOTANO 02</v>
      </c>
      <c r="C39" s="458" t="s">
        <v>162</v>
      </c>
      <c r="D39" s="459">
        <v>39</v>
      </c>
      <c r="E39" s="460">
        <v>12.5</v>
      </c>
      <c r="F39" s="461"/>
      <c r="G39" s="461"/>
      <c r="H39" s="461"/>
      <c r="I39" s="462"/>
      <c r="J39" s="463"/>
      <c r="K39" s="464">
        <f t="shared" si="9"/>
        <v>12.5</v>
      </c>
      <c r="L39" s="465">
        <f t="shared" si="10"/>
        <v>0</v>
      </c>
      <c r="M39" s="466">
        <f t="shared" si="2"/>
        <v>12.5</v>
      </c>
      <c r="N39" s="467">
        <f t="shared" si="3"/>
        <v>1.1249100071994253E-3</v>
      </c>
      <c r="O39" s="468">
        <f t="shared" si="4"/>
        <v>0</v>
      </c>
      <c r="P39" s="431"/>
    </row>
    <row r="40" spans="2:16" ht="20.100000000000001" customHeight="1">
      <c r="B40" s="495" t="str">
        <f t="shared" si="8"/>
        <v>SOTANO 02</v>
      </c>
      <c r="C40" s="458" t="s">
        <v>162</v>
      </c>
      <c r="D40" s="459">
        <v>40</v>
      </c>
      <c r="E40" s="460">
        <v>12.5</v>
      </c>
      <c r="F40" s="461"/>
      <c r="G40" s="461"/>
      <c r="H40" s="461"/>
      <c r="I40" s="462"/>
      <c r="J40" s="463"/>
      <c r="K40" s="464">
        <f t="shared" si="9"/>
        <v>12.5</v>
      </c>
      <c r="L40" s="465">
        <f t="shared" si="10"/>
        <v>0</v>
      </c>
      <c r="M40" s="466">
        <f t="shared" si="2"/>
        <v>12.5</v>
      </c>
      <c r="N40" s="467">
        <f t="shared" si="3"/>
        <v>1.1249100071994253E-3</v>
      </c>
      <c r="O40" s="468">
        <f t="shared" si="4"/>
        <v>0</v>
      </c>
      <c r="P40" s="431"/>
    </row>
    <row r="41" spans="2:16" ht="20.100000000000001" customHeight="1">
      <c r="B41" s="495" t="str">
        <f t="shared" si="8"/>
        <v>SOTANO 02</v>
      </c>
      <c r="C41" s="458" t="s">
        <v>162</v>
      </c>
      <c r="D41" s="459">
        <v>41</v>
      </c>
      <c r="E41" s="460">
        <v>12.5</v>
      </c>
      <c r="F41" s="461"/>
      <c r="G41" s="461"/>
      <c r="H41" s="461"/>
      <c r="I41" s="462"/>
      <c r="J41" s="463"/>
      <c r="K41" s="464">
        <f t="shared" si="9"/>
        <v>12.5</v>
      </c>
      <c r="L41" s="465">
        <f t="shared" si="10"/>
        <v>0</v>
      </c>
      <c r="M41" s="466">
        <f t="shared" si="2"/>
        <v>12.5</v>
      </c>
      <c r="N41" s="467">
        <f t="shared" si="3"/>
        <v>1.1249100071994253E-3</v>
      </c>
      <c r="O41" s="468">
        <f t="shared" si="4"/>
        <v>0</v>
      </c>
      <c r="P41" s="431"/>
    </row>
    <row r="42" spans="2:16" ht="20.100000000000001" customHeight="1">
      <c r="B42" s="495" t="str">
        <f t="shared" si="8"/>
        <v>SOTANO 02</v>
      </c>
      <c r="C42" s="458" t="s">
        <v>162</v>
      </c>
      <c r="D42" s="459">
        <v>42</v>
      </c>
      <c r="E42" s="460">
        <v>12</v>
      </c>
      <c r="F42" s="461"/>
      <c r="G42" s="461"/>
      <c r="H42" s="461"/>
      <c r="I42" s="462"/>
      <c r="J42" s="463"/>
      <c r="K42" s="464">
        <f t="shared" si="9"/>
        <v>12</v>
      </c>
      <c r="L42" s="465">
        <f t="shared" si="10"/>
        <v>0</v>
      </c>
      <c r="M42" s="466">
        <f t="shared" si="2"/>
        <v>12</v>
      </c>
      <c r="N42" s="467">
        <f t="shared" si="3"/>
        <v>1.0799136069114482E-3</v>
      </c>
      <c r="O42" s="468">
        <f t="shared" si="4"/>
        <v>0</v>
      </c>
      <c r="P42" s="431"/>
    </row>
    <row r="43" spans="2:16" ht="20.100000000000001" customHeight="1">
      <c r="B43" s="495" t="str">
        <f t="shared" si="8"/>
        <v>SOTANO 02</v>
      </c>
      <c r="C43" s="458" t="s">
        <v>162</v>
      </c>
      <c r="D43" s="459">
        <v>43</v>
      </c>
      <c r="E43" s="460">
        <v>12</v>
      </c>
      <c r="F43" s="461"/>
      <c r="G43" s="461"/>
      <c r="H43" s="461"/>
      <c r="I43" s="462"/>
      <c r="J43" s="463"/>
      <c r="K43" s="464">
        <f t="shared" si="9"/>
        <v>12</v>
      </c>
      <c r="L43" s="465">
        <f t="shared" si="10"/>
        <v>0</v>
      </c>
      <c r="M43" s="466">
        <f t="shared" si="2"/>
        <v>12</v>
      </c>
      <c r="N43" s="467">
        <f t="shared" si="3"/>
        <v>1.0799136069114482E-3</v>
      </c>
      <c r="O43" s="468">
        <f t="shared" si="4"/>
        <v>0</v>
      </c>
      <c r="P43" s="431"/>
    </row>
    <row r="44" spans="2:16" ht="20.100000000000001" customHeight="1">
      <c r="B44" s="495" t="str">
        <f t="shared" si="8"/>
        <v>SOTANO 02</v>
      </c>
      <c r="C44" s="458" t="s">
        <v>162</v>
      </c>
      <c r="D44" s="459">
        <v>44</v>
      </c>
      <c r="E44" s="460">
        <v>12</v>
      </c>
      <c r="F44" s="461"/>
      <c r="G44" s="461"/>
      <c r="H44" s="461"/>
      <c r="I44" s="462"/>
      <c r="J44" s="463"/>
      <c r="K44" s="464">
        <f t="shared" si="9"/>
        <v>12</v>
      </c>
      <c r="L44" s="465">
        <f t="shared" si="10"/>
        <v>0</v>
      </c>
      <c r="M44" s="466">
        <f t="shared" si="2"/>
        <v>12</v>
      </c>
      <c r="N44" s="467">
        <f t="shared" si="3"/>
        <v>1.0799136069114482E-3</v>
      </c>
      <c r="O44" s="468">
        <f t="shared" si="4"/>
        <v>0</v>
      </c>
      <c r="P44" s="431"/>
    </row>
    <row r="45" spans="2:16" ht="20.100000000000001" customHeight="1" thickBot="1">
      <c r="B45" s="469" t="str">
        <f t="shared" si="8"/>
        <v>SOTANO 02</v>
      </c>
      <c r="C45" s="458" t="s">
        <v>199</v>
      </c>
      <c r="D45" s="459"/>
      <c r="E45" s="460"/>
      <c r="F45" s="461"/>
      <c r="G45" s="461"/>
      <c r="H45" s="461"/>
      <c r="I45" s="462"/>
      <c r="J45" s="470">
        <f>759.9-SUM(E22:I44)</f>
        <v>477.4</v>
      </c>
      <c r="K45" s="464">
        <f t="shared" si="6"/>
        <v>477.4</v>
      </c>
      <c r="L45" s="465">
        <f t="shared" si="7"/>
        <v>0</v>
      </c>
      <c r="M45" s="466">
        <f t="shared" si="2"/>
        <v>477.4</v>
      </c>
      <c r="N45" s="467">
        <f t="shared" si="3"/>
        <v>4.296256299496045E-2</v>
      </c>
      <c r="O45" s="468">
        <f t="shared" si="4"/>
        <v>0</v>
      </c>
      <c r="P45" s="431"/>
    </row>
    <row r="46" spans="2:16" ht="20.100000000000001" customHeight="1">
      <c r="B46" s="491" t="s">
        <v>207</v>
      </c>
      <c r="C46" s="447" t="s">
        <v>162</v>
      </c>
      <c r="D46" s="448">
        <v>1</v>
      </c>
      <c r="E46" s="450">
        <f>2.7*5</f>
        <v>13.5</v>
      </c>
      <c r="F46" s="450"/>
      <c r="G46" s="450"/>
      <c r="H46" s="450"/>
      <c r="I46" s="451"/>
      <c r="J46" s="452"/>
      <c r="K46" s="453">
        <f t="shared" si="6"/>
        <v>13.5</v>
      </c>
      <c r="L46" s="454">
        <f t="shared" si="7"/>
        <v>0</v>
      </c>
      <c r="M46" s="455">
        <f t="shared" si="2"/>
        <v>13.5</v>
      </c>
      <c r="N46" s="456">
        <f t="shared" si="3"/>
        <v>1.2149028077753793E-3</v>
      </c>
      <c r="O46" s="457">
        <f t="shared" si="4"/>
        <v>0</v>
      </c>
      <c r="P46" s="431"/>
    </row>
    <row r="47" spans="2:16" ht="20.100000000000001" customHeight="1">
      <c r="B47" s="495" t="str">
        <f t="shared" ref="B47:B67" si="11">B46</f>
        <v>SOTANO 01</v>
      </c>
      <c r="C47" s="458" t="s">
        <v>162</v>
      </c>
      <c r="D47" s="459">
        <v>2</v>
      </c>
      <c r="E47" s="461">
        <v>12</v>
      </c>
      <c r="F47" s="461"/>
      <c r="G47" s="461"/>
      <c r="H47" s="461"/>
      <c r="I47" s="462"/>
      <c r="J47" s="463"/>
      <c r="K47" s="464">
        <f t="shared" si="6"/>
        <v>12</v>
      </c>
      <c r="L47" s="465">
        <f t="shared" si="7"/>
        <v>0</v>
      </c>
      <c r="M47" s="466">
        <f t="shared" si="2"/>
        <v>12</v>
      </c>
      <c r="N47" s="467">
        <f t="shared" si="3"/>
        <v>1.0799136069114482E-3</v>
      </c>
      <c r="O47" s="468">
        <f t="shared" si="4"/>
        <v>0</v>
      </c>
      <c r="P47" s="431"/>
    </row>
    <row r="48" spans="2:16" ht="20.100000000000001" customHeight="1">
      <c r="B48" s="495" t="str">
        <f t="shared" si="11"/>
        <v>SOTANO 01</v>
      </c>
      <c r="C48" s="458" t="s">
        <v>162</v>
      </c>
      <c r="D48" s="459">
        <v>3</v>
      </c>
      <c r="E48" s="461">
        <v>12</v>
      </c>
      <c r="F48" s="461"/>
      <c r="G48" s="461"/>
      <c r="H48" s="461"/>
      <c r="I48" s="462"/>
      <c r="J48" s="463"/>
      <c r="K48" s="464">
        <f t="shared" si="6"/>
        <v>12</v>
      </c>
      <c r="L48" s="465">
        <f t="shared" si="7"/>
        <v>0</v>
      </c>
      <c r="M48" s="466">
        <f t="shared" si="2"/>
        <v>12</v>
      </c>
      <c r="N48" s="467">
        <f t="shared" si="3"/>
        <v>1.0799136069114482E-3</v>
      </c>
      <c r="O48" s="468">
        <f t="shared" si="4"/>
        <v>0</v>
      </c>
      <c r="P48" s="431"/>
    </row>
    <row r="49" spans="2:16" ht="20.100000000000001" customHeight="1">
      <c r="B49" s="495" t="str">
        <f t="shared" si="11"/>
        <v>SOTANO 01</v>
      </c>
      <c r="C49" s="458" t="s">
        <v>162</v>
      </c>
      <c r="D49" s="459">
        <v>4</v>
      </c>
      <c r="E49" s="461">
        <v>12</v>
      </c>
      <c r="F49" s="461"/>
      <c r="G49" s="461"/>
      <c r="H49" s="461"/>
      <c r="I49" s="462"/>
      <c r="J49" s="463"/>
      <c r="K49" s="464">
        <f t="shared" si="6"/>
        <v>12</v>
      </c>
      <c r="L49" s="465">
        <f t="shared" si="7"/>
        <v>0</v>
      </c>
      <c r="M49" s="466">
        <f t="shared" si="2"/>
        <v>12</v>
      </c>
      <c r="N49" s="467">
        <f t="shared" si="3"/>
        <v>1.0799136069114482E-3</v>
      </c>
      <c r="O49" s="468">
        <f t="shared" si="4"/>
        <v>0</v>
      </c>
      <c r="P49" s="431"/>
    </row>
    <row r="50" spans="2:16" ht="20.100000000000001" customHeight="1">
      <c r="B50" s="495" t="str">
        <f t="shared" si="11"/>
        <v>SOTANO 01</v>
      </c>
      <c r="C50" s="458" t="s">
        <v>162</v>
      </c>
      <c r="D50" s="459">
        <v>5</v>
      </c>
      <c r="E50" s="461">
        <v>12.5</v>
      </c>
      <c r="F50" s="461"/>
      <c r="G50" s="461"/>
      <c r="H50" s="461"/>
      <c r="I50" s="462"/>
      <c r="J50" s="463"/>
      <c r="K50" s="464">
        <f t="shared" si="6"/>
        <v>12.5</v>
      </c>
      <c r="L50" s="465">
        <f t="shared" si="7"/>
        <v>0</v>
      </c>
      <c r="M50" s="466">
        <f t="shared" si="2"/>
        <v>12.5</v>
      </c>
      <c r="N50" s="467">
        <f t="shared" si="3"/>
        <v>1.1249100071994253E-3</v>
      </c>
      <c r="O50" s="468">
        <f t="shared" si="4"/>
        <v>0</v>
      </c>
      <c r="P50" s="431"/>
    </row>
    <row r="51" spans="2:16" ht="20.100000000000001" customHeight="1">
      <c r="B51" s="495" t="str">
        <f t="shared" si="11"/>
        <v>SOTANO 01</v>
      </c>
      <c r="C51" s="458" t="s">
        <v>162</v>
      </c>
      <c r="D51" s="459">
        <v>6</v>
      </c>
      <c r="E51" s="461">
        <v>12.5</v>
      </c>
      <c r="F51" s="461"/>
      <c r="G51" s="461"/>
      <c r="H51" s="461"/>
      <c r="I51" s="462"/>
      <c r="J51" s="463"/>
      <c r="K51" s="464">
        <f t="shared" si="6"/>
        <v>12.5</v>
      </c>
      <c r="L51" s="465">
        <f t="shared" si="7"/>
        <v>0</v>
      </c>
      <c r="M51" s="466">
        <f t="shared" si="2"/>
        <v>12.5</v>
      </c>
      <c r="N51" s="467">
        <f t="shared" si="3"/>
        <v>1.1249100071994253E-3</v>
      </c>
      <c r="O51" s="468">
        <f t="shared" si="4"/>
        <v>0</v>
      </c>
      <c r="P51" s="431"/>
    </row>
    <row r="52" spans="2:16" ht="20.100000000000001" customHeight="1">
      <c r="B52" s="495" t="str">
        <f t="shared" si="11"/>
        <v>SOTANO 01</v>
      </c>
      <c r="C52" s="458" t="s">
        <v>162</v>
      </c>
      <c r="D52" s="459">
        <v>7</v>
      </c>
      <c r="E52" s="461">
        <f>2.4*5</f>
        <v>12</v>
      </c>
      <c r="F52" s="461"/>
      <c r="G52" s="461"/>
      <c r="H52" s="461"/>
      <c r="I52" s="462"/>
      <c r="J52" s="463"/>
      <c r="K52" s="464">
        <f t="shared" si="6"/>
        <v>12</v>
      </c>
      <c r="L52" s="465">
        <f t="shared" si="7"/>
        <v>0</v>
      </c>
      <c r="M52" s="466">
        <f t="shared" si="2"/>
        <v>12</v>
      </c>
      <c r="N52" s="467">
        <f t="shared" si="3"/>
        <v>1.0799136069114482E-3</v>
      </c>
      <c r="O52" s="468">
        <f t="shared" si="4"/>
        <v>0</v>
      </c>
      <c r="P52" s="431"/>
    </row>
    <row r="53" spans="2:16" ht="20.100000000000001" customHeight="1">
      <c r="B53" s="495" t="str">
        <f t="shared" si="11"/>
        <v>SOTANO 01</v>
      </c>
      <c r="C53" s="458" t="s">
        <v>162</v>
      </c>
      <c r="D53" s="459">
        <v>8</v>
      </c>
      <c r="E53" s="461">
        <f t="shared" ref="E53:E57" si="12">2.4*5</f>
        <v>12</v>
      </c>
      <c r="F53" s="461"/>
      <c r="G53" s="461"/>
      <c r="H53" s="461"/>
      <c r="I53" s="462"/>
      <c r="J53" s="463"/>
      <c r="K53" s="464">
        <f t="shared" si="6"/>
        <v>12</v>
      </c>
      <c r="L53" s="465">
        <f t="shared" si="7"/>
        <v>0</v>
      </c>
      <c r="M53" s="466">
        <f t="shared" si="2"/>
        <v>12</v>
      </c>
      <c r="N53" s="467">
        <f t="shared" si="3"/>
        <v>1.0799136069114482E-3</v>
      </c>
      <c r="O53" s="468">
        <f t="shared" si="4"/>
        <v>0</v>
      </c>
      <c r="P53" s="431"/>
    </row>
    <row r="54" spans="2:16" ht="20.100000000000001" customHeight="1">
      <c r="B54" s="495" t="str">
        <f t="shared" si="11"/>
        <v>SOTANO 01</v>
      </c>
      <c r="C54" s="458" t="s">
        <v>162</v>
      </c>
      <c r="D54" s="459">
        <v>9</v>
      </c>
      <c r="E54" s="461">
        <f t="shared" si="12"/>
        <v>12</v>
      </c>
      <c r="F54" s="461"/>
      <c r="G54" s="461"/>
      <c r="H54" s="461"/>
      <c r="I54" s="462"/>
      <c r="J54" s="463"/>
      <c r="K54" s="464">
        <f t="shared" si="6"/>
        <v>12</v>
      </c>
      <c r="L54" s="465">
        <f t="shared" si="7"/>
        <v>0</v>
      </c>
      <c r="M54" s="466">
        <f t="shared" si="2"/>
        <v>12</v>
      </c>
      <c r="N54" s="467">
        <f t="shared" si="3"/>
        <v>1.0799136069114482E-3</v>
      </c>
      <c r="O54" s="468">
        <f t="shared" si="4"/>
        <v>0</v>
      </c>
      <c r="P54" s="431"/>
    </row>
    <row r="55" spans="2:16" ht="20.100000000000001" customHeight="1">
      <c r="B55" s="495" t="str">
        <f t="shared" si="11"/>
        <v>SOTANO 01</v>
      </c>
      <c r="C55" s="458" t="s">
        <v>162</v>
      </c>
      <c r="D55" s="459">
        <v>10</v>
      </c>
      <c r="E55" s="461">
        <f t="shared" si="12"/>
        <v>12</v>
      </c>
      <c r="F55" s="461"/>
      <c r="G55" s="461"/>
      <c r="H55" s="461"/>
      <c r="I55" s="462"/>
      <c r="J55" s="463"/>
      <c r="K55" s="464">
        <f t="shared" si="6"/>
        <v>12</v>
      </c>
      <c r="L55" s="465">
        <f t="shared" si="7"/>
        <v>0</v>
      </c>
      <c r="M55" s="466">
        <f t="shared" si="2"/>
        <v>12</v>
      </c>
      <c r="N55" s="467">
        <f t="shared" si="3"/>
        <v>1.0799136069114482E-3</v>
      </c>
      <c r="O55" s="468">
        <f t="shared" si="4"/>
        <v>0</v>
      </c>
      <c r="P55" s="431"/>
    </row>
    <row r="56" spans="2:16" ht="20.100000000000001" customHeight="1">
      <c r="B56" s="495" t="str">
        <f t="shared" si="11"/>
        <v>SOTANO 01</v>
      </c>
      <c r="C56" s="458" t="s">
        <v>162</v>
      </c>
      <c r="D56" s="459">
        <v>11</v>
      </c>
      <c r="E56" s="461">
        <f t="shared" si="12"/>
        <v>12</v>
      </c>
      <c r="F56" s="461"/>
      <c r="G56" s="461"/>
      <c r="H56" s="461"/>
      <c r="I56" s="462"/>
      <c r="J56" s="463"/>
      <c r="K56" s="464">
        <f t="shared" si="6"/>
        <v>12</v>
      </c>
      <c r="L56" s="465">
        <f t="shared" si="7"/>
        <v>0</v>
      </c>
      <c r="M56" s="466">
        <f t="shared" si="2"/>
        <v>12</v>
      </c>
      <c r="N56" s="467">
        <f t="shared" si="3"/>
        <v>1.0799136069114482E-3</v>
      </c>
      <c r="O56" s="468">
        <f t="shared" si="4"/>
        <v>0</v>
      </c>
      <c r="P56" s="431"/>
    </row>
    <row r="57" spans="2:16" ht="20.100000000000001" customHeight="1">
      <c r="B57" s="495" t="str">
        <f t="shared" si="11"/>
        <v>SOTANO 01</v>
      </c>
      <c r="C57" s="458" t="s">
        <v>162</v>
      </c>
      <c r="D57" s="459">
        <v>12</v>
      </c>
      <c r="E57" s="461">
        <f t="shared" si="12"/>
        <v>12</v>
      </c>
      <c r="F57" s="461"/>
      <c r="G57" s="461"/>
      <c r="H57" s="461"/>
      <c r="I57" s="462"/>
      <c r="J57" s="463"/>
      <c r="K57" s="464">
        <f t="shared" si="6"/>
        <v>12</v>
      </c>
      <c r="L57" s="465">
        <f t="shared" si="7"/>
        <v>0</v>
      </c>
      <c r="M57" s="466">
        <f t="shared" si="2"/>
        <v>12</v>
      </c>
      <c r="N57" s="467">
        <f t="shared" si="3"/>
        <v>1.0799136069114482E-3</v>
      </c>
      <c r="O57" s="468">
        <f t="shared" si="4"/>
        <v>0</v>
      </c>
      <c r="P57" s="431"/>
    </row>
    <row r="58" spans="2:16" ht="20.100000000000001" customHeight="1">
      <c r="B58" s="495" t="str">
        <f t="shared" si="11"/>
        <v>SOTANO 01</v>
      </c>
      <c r="C58" s="458" t="s">
        <v>162</v>
      </c>
      <c r="D58" s="459">
        <v>13</v>
      </c>
      <c r="E58" s="461">
        <v>12.5</v>
      </c>
      <c r="F58" s="461"/>
      <c r="G58" s="461"/>
      <c r="H58" s="461"/>
      <c r="I58" s="462"/>
      <c r="J58" s="463"/>
      <c r="K58" s="464">
        <f t="shared" si="6"/>
        <v>12.5</v>
      </c>
      <c r="L58" s="465">
        <f t="shared" si="7"/>
        <v>0</v>
      </c>
      <c r="M58" s="466">
        <f t="shared" si="2"/>
        <v>12.5</v>
      </c>
      <c r="N58" s="467">
        <f t="shared" si="3"/>
        <v>1.1249100071994253E-3</v>
      </c>
      <c r="O58" s="468">
        <f t="shared" si="4"/>
        <v>0</v>
      </c>
      <c r="P58" s="431"/>
    </row>
    <row r="59" spans="2:16" ht="20.100000000000001" customHeight="1">
      <c r="B59" s="495" t="str">
        <f t="shared" si="11"/>
        <v>SOTANO 01</v>
      </c>
      <c r="C59" s="458" t="s">
        <v>162</v>
      </c>
      <c r="D59" s="459">
        <v>14</v>
      </c>
      <c r="E59" s="461">
        <v>12.5</v>
      </c>
      <c r="F59" s="461"/>
      <c r="G59" s="461"/>
      <c r="H59" s="461"/>
      <c r="I59" s="462"/>
      <c r="J59" s="463"/>
      <c r="K59" s="464">
        <f t="shared" ref="K59:K66" si="13">+SUM(E59:H59)+J59</f>
        <v>12.5</v>
      </c>
      <c r="L59" s="465">
        <f t="shared" ref="L59:L66" si="14">+SUM(I59:I59)</f>
        <v>0</v>
      </c>
      <c r="M59" s="466">
        <f t="shared" si="2"/>
        <v>12.5</v>
      </c>
      <c r="N59" s="467">
        <f t="shared" si="3"/>
        <v>1.1249100071994253E-3</v>
      </c>
      <c r="O59" s="468">
        <f t="shared" si="4"/>
        <v>0</v>
      </c>
      <c r="P59" s="431"/>
    </row>
    <row r="60" spans="2:16" ht="20.100000000000001" customHeight="1">
      <c r="B60" s="495" t="str">
        <f t="shared" si="11"/>
        <v>SOTANO 01</v>
      </c>
      <c r="C60" s="458" t="s">
        <v>162</v>
      </c>
      <c r="D60" s="459">
        <v>15</v>
      </c>
      <c r="E60" s="461">
        <v>12.5</v>
      </c>
      <c r="F60" s="461"/>
      <c r="G60" s="461"/>
      <c r="H60" s="461"/>
      <c r="I60" s="462"/>
      <c r="J60" s="463"/>
      <c r="K60" s="464">
        <f t="shared" si="13"/>
        <v>12.5</v>
      </c>
      <c r="L60" s="465">
        <f t="shared" si="14"/>
        <v>0</v>
      </c>
      <c r="M60" s="466">
        <f t="shared" si="2"/>
        <v>12.5</v>
      </c>
      <c r="N60" s="467">
        <f t="shared" si="3"/>
        <v>1.1249100071994253E-3</v>
      </c>
      <c r="O60" s="468">
        <f t="shared" si="4"/>
        <v>0</v>
      </c>
      <c r="P60" s="431"/>
    </row>
    <row r="61" spans="2:16" ht="20.100000000000001" customHeight="1">
      <c r="B61" s="495" t="str">
        <f t="shared" si="11"/>
        <v>SOTANO 01</v>
      </c>
      <c r="C61" s="458" t="s">
        <v>162</v>
      </c>
      <c r="D61" s="459">
        <v>16</v>
      </c>
      <c r="E61" s="461">
        <v>12.5</v>
      </c>
      <c r="F61" s="461"/>
      <c r="G61" s="461"/>
      <c r="H61" s="461"/>
      <c r="I61" s="462"/>
      <c r="J61" s="463"/>
      <c r="K61" s="464">
        <f t="shared" si="13"/>
        <v>12.5</v>
      </c>
      <c r="L61" s="465">
        <f t="shared" si="14"/>
        <v>0</v>
      </c>
      <c r="M61" s="466">
        <f t="shared" si="2"/>
        <v>12.5</v>
      </c>
      <c r="N61" s="467">
        <f t="shared" si="3"/>
        <v>1.1249100071994253E-3</v>
      </c>
      <c r="O61" s="468">
        <f t="shared" si="4"/>
        <v>0</v>
      </c>
      <c r="P61" s="431"/>
    </row>
    <row r="62" spans="2:16" ht="20.100000000000001" customHeight="1">
      <c r="B62" s="495" t="str">
        <f t="shared" si="11"/>
        <v>SOTANO 01</v>
      </c>
      <c r="C62" s="458" t="s">
        <v>162</v>
      </c>
      <c r="D62" s="459">
        <v>17</v>
      </c>
      <c r="E62" s="461">
        <v>12.5</v>
      </c>
      <c r="F62" s="461"/>
      <c r="G62" s="461"/>
      <c r="H62" s="461"/>
      <c r="I62" s="462"/>
      <c r="J62" s="463"/>
      <c r="K62" s="464">
        <f t="shared" si="13"/>
        <v>12.5</v>
      </c>
      <c r="L62" s="465">
        <f t="shared" si="14"/>
        <v>0</v>
      </c>
      <c r="M62" s="466">
        <f t="shared" si="2"/>
        <v>12.5</v>
      </c>
      <c r="N62" s="467">
        <f t="shared" si="3"/>
        <v>1.1249100071994253E-3</v>
      </c>
      <c r="O62" s="468">
        <f t="shared" si="4"/>
        <v>0</v>
      </c>
      <c r="P62" s="431"/>
    </row>
    <row r="63" spans="2:16" ht="20.100000000000001" customHeight="1">
      <c r="B63" s="495" t="str">
        <f t="shared" si="11"/>
        <v>SOTANO 01</v>
      </c>
      <c r="C63" s="458" t="s">
        <v>162</v>
      </c>
      <c r="D63" s="459">
        <v>18</v>
      </c>
      <c r="E63" s="461">
        <v>12.5</v>
      </c>
      <c r="F63" s="461"/>
      <c r="G63" s="461"/>
      <c r="H63" s="461"/>
      <c r="I63" s="462"/>
      <c r="J63" s="463"/>
      <c r="K63" s="464">
        <f t="shared" si="13"/>
        <v>12.5</v>
      </c>
      <c r="L63" s="465">
        <f t="shared" si="14"/>
        <v>0</v>
      </c>
      <c r="M63" s="466">
        <f t="shared" si="2"/>
        <v>12.5</v>
      </c>
      <c r="N63" s="467">
        <f t="shared" si="3"/>
        <v>1.1249100071994253E-3</v>
      </c>
      <c r="O63" s="468">
        <f t="shared" si="4"/>
        <v>0</v>
      </c>
      <c r="P63" s="431"/>
    </row>
    <row r="64" spans="2:16" ht="20.100000000000001" customHeight="1">
      <c r="B64" s="495" t="str">
        <f t="shared" si="11"/>
        <v>SOTANO 01</v>
      </c>
      <c r="C64" s="458" t="s">
        <v>162</v>
      </c>
      <c r="D64" s="459">
        <v>19</v>
      </c>
      <c r="E64" s="461">
        <v>12</v>
      </c>
      <c r="F64" s="461"/>
      <c r="G64" s="461"/>
      <c r="H64" s="461"/>
      <c r="I64" s="462"/>
      <c r="J64" s="463"/>
      <c r="K64" s="464">
        <f t="shared" si="13"/>
        <v>12</v>
      </c>
      <c r="L64" s="465">
        <f t="shared" si="14"/>
        <v>0</v>
      </c>
      <c r="M64" s="466">
        <f t="shared" si="2"/>
        <v>12</v>
      </c>
      <c r="N64" s="467">
        <f t="shared" si="3"/>
        <v>1.0799136069114482E-3</v>
      </c>
      <c r="O64" s="468">
        <f t="shared" si="4"/>
        <v>0</v>
      </c>
      <c r="P64" s="431"/>
    </row>
    <row r="65" spans="2:16" ht="20.100000000000001" customHeight="1">
      <c r="B65" s="495" t="str">
        <f t="shared" si="11"/>
        <v>SOTANO 01</v>
      </c>
      <c r="C65" s="458" t="s">
        <v>162</v>
      </c>
      <c r="D65" s="459">
        <v>20</v>
      </c>
      <c r="E65" s="461">
        <v>12</v>
      </c>
      <c r="F65" s="461"/>
      <c r="G65" s="461"/>
      <c r="H65" s="461"/>
      <c r="I65" s="462"/>
      <c r="J65" s="463"/>
      <c r="K65" s="464">
        <f t="shared" si="13"/>
        <v>12</v>
      </c>
      <c r="L65" s="465">
        <f t="shared" si="14"/>
        <v>0</v>
      </c>
      <c r="M65" s="466">
        <f t="shared" si="2"/>
        <v>12</v>
      </c>
      <c r="N65" s="467">
        <f t="shared" si="3"/>
        <v>1.0799136069114482E-3</v>
      </c>
      <c r="O65" s="468">
        <f t="shared" si="4"/>
        <v>0</v>
      </c>
      <c r="P65" s="431"/>
    </row>
    <row r="66" spans="2:16" ht="20.100000000000001" customHeight="1">
      <c r="B66" s="495" t="str">
        <f t="shared" si="11"/>
        <v>SOTANO 01</v>
      </c>
      <c r="C66" s="458" t="s">
        <v>162</v>
      </c>
      <c r="D66" s="459">
        <v>21</v>
      </c>
      <c r="E66" s="461">
        <v>12</v>
      </c>
      <c r="F66" s="461"/>
      <c r="G66" s="461"/>
      <c r="H66" s="461"/>
      <c r="I66" s="462"/>
      <c r="J66" s="463"/>
      <c r="K66" s="464">
        <f t="shared" si="13"/>
        <v>12</v>
      </c>
      <c r="L66" s="465">
        <f t="shared" si="14"/>
        <v>0</v>
      </c>
      <c r="M66" s="466">
        <f t="shared" si="2"/>
        <v>12</v>
      </c>
      <c r="N66" s="467">
        <f t="shared" si="3"/>
        <v>1.0799136069114482E-3</v>
      </c>
      <c r="O66" s="468">
        <f t="shared" si="4"/>
        <v>0</v>
      </c>
      <c r="P66" s="431"/>
    </row>
    <row r="67" spans="2:16" ht="20.100000000000001" customHeight="1" thickBot="1">
      <c r="B67" s="514" t="str">
        <f t="shared" si="11"/>
        <v>SOTANO 01</v>
      </c>
      <c r="C67" s="472" t="s">
        <v>199</v>
      </c>
      <c r="D67" s="473"/>
      <c r="E67" s="474"/>
      <c r="F67" s="474"/>
      <c r="G67" s="474"/>
      <c r="H67" s="474"/>
      <c r="I67" s="475"/>
      <c r="J67" s="470">
        <f>759.9-SUM(E46:I66)</f>
        <v>502.4</v>
      </c>
      <c r="K67" s="476">
        <f t="shared" si="6"/>
        <v>502.4</v>
      </c>
      <c r="L67" s="477">
        <f t="shared" si="7"/>
        <v>0</v>
      </c>
      <c r="M67" s="478">
        <f t="shared" si="2"/>
        <v>502.4</v>
      </c>
      <c r="N67" s="479">
        <f t="shared" si="3"/>
        <v>4.52123830093593E-2</v>
      </c>
      <c r="O67" s="480">
        <f t="shared" si="4"/>
        <v>0</v>
      </c>
      <c r="P67" s="431"/>
    </row>
    <row r="68" spans="2:16" ht="20.100000000000001" customHeight="1">
      <c r="B68" s="515" t="s">
        <v>208</v>
      </c>
      <c r="C68" s="471" t="s">
        <v>161</v>
      </c>
      <c r="D68" s="481">
        <v>101</v>
      </c>
      <c r="E68" s="482"/>
      <c r="F68" s="483"/>
      <c r="G68" s="483"/>
      <c r="H68" s="483">
        <v>39.86</v>
      </c>
      <c r="I68" s="484">
        <v>8.9499999999999993</v>
      </c>
      <c r="J68" s="485"/>
      <c r="K68" s="486">
        <f t="shared" si="6"/>
        <v>39.86</v>
      </c>
      <c r="L68" s="487">
        <f t="shared" si="7"/>
        <v>8.9499999999999993</v>
      </c>
      <c r="M68" s="488">
        <f t="shared" si="2"/>
        <v>48.81</v>
      </c>
      <c r="N68" s="489">
        <f t="shared" si="3"/>
        <v>4.3925485961123162E-3</v>
      </c>
      <c r="O68" s="468">
        <f t="shared" si="4"/>
        <v>0</v>
      </c>
      <c r="P68" s="431"/>
    </row>
    <row r="69" spans="2:16" ht="20.100000000000001" customHeight="1">
      <c r="B69" s="516" t="str">
        <f t="shared" ref="B69:B73" si="15">B68</f>
        <v>PISO 01</v>
      </c>
      <c r="C69" s="471" t="s">
        <v>161</v>
      </c>
      <c r="D69" s="459">
        <v>102</v>
      </c>
      <c r="E69" s="460"/>
      <c r="F69" s="461"/>
      <c r="G69" s="461"/>
      <c r="H69" s="461">
        <v>43.6</v>
      </c>
      <c r="I69" s="462">
        <v>5.83</v>
      </c>
      <c r="J69" s="463"/>
      <c r="K69" s="464">
        <f t="shared" si="6"/>
        <v>43.6</v>
      </c>
      <c r="L69" s="465">
        <f t="shared" si="7"/>
        <v>5.83</v>
      </c>
      <c r="M69" s="466">
        <f t="shared" ref="M69:M132" si="16">+K69+L69</f>
        <v>49.43</v>
      </c>
      <c r="N69" s="467">
        <f t="shared" ref="N69:N132" si="17">+M69/$M$221</f>
        <v>4.4483441324694077E-3</v>
      </c>
      <c r="O69" s="468">
        <f t="shared" ref="O69:O132" si="18">+N69*$O$4</f>
        <v>0</v>
      </c>
      <c r="P69" s="431"/>
    </row>
    <row r="70" spans="2:16" ht="20.100000000000001" customHeight="1">
      <c r="B70" s="516" t="str">
        <f t="shared" si="15"/>
        <v>PISO 01</v>
      </c>
      <c r="C70" s="471" t="s">
        <v>161</v>
      </c>
      <c r="D70" s="459">
        <v>103</v>
      </c>
      <c r="E70" s="460"/>
      <c r="F70" s="461"/>
      <c r="G70" s="461"/>
      <c r="H70" s="461">
        <v>60.88</v>
      </c>
      <c r="I70" s="462">
        <v>15.71</v>
      </c>
      <c r="J70" s="463"/>
      <c r="K70" s="464">
        <f t="shared" si="6"/>
        <v>60.88</v>
      </c>
      <c r="L70" s="465">
        <f t="shared" si="7"/>
        <v>15.71</v>
      </c>
      <c r="M70" s="466">
        <f t="shared" si="16"/>
        <v>76.59</v>
      </c>
      <c r="N70" s="467">
        <f t="shared" si="17"/>
        <v>6.8925485961123193E-3</v>
      </c>
      <c r="O70" s="468">
        <f t="shared" si="18"/>
        <v>0</v>
      </c>
      <c r="P70" s="431"/>
    </row>
    <row r="71" spans="2:16" ht="20.100000000000001" customHeight="1">
      <c r="B71" s="516" t="str">
        <f t="shared" si="15"/>
        <v>PISO 01</v>
      </c>
      <c r="C71" s="471" t="s">
        <v>161</v>
      </c>
      <c r="D71" s="459">
        <v>104</v>
      </c>
      <c r="E71" s="460"/>
      <c r="F71" s="461"/>
      <c r="G71" s="461"/>
      <c r="H71" s="461">
        <v>53.06</v>
      </c>
      <c r="I71" s="462">
        <v>7.31</v>
      </c>
      <c r="J71" s="463"/>
      <c r="K71" s="464">
        <f t="shared" ref="K71" si="19">+SUM(E71:H71)+J71</f>
        <v>53.06</v>
      </c>
      <c r="L71" s="465">
        <f t="shared" ref="L71" si="20">+SUM(I71:I71)</f>
        <v>7.31</v>
      </c>
      <c r="M71" s="466">
        <f t="shared" si="16"/>
        <v>60.370000000000005</v>
      </c>
      <c r="N71" s="467">
        <f t="shared" si="17"/>
        <v>5.4328653707703452E-3</v>
      </c>
      <c r="O71" s="468">
        <f t="shared" si="18"/>
        <v>0</v>
      </c>
      <c r="P71" s="431"/>
    </row>
    <row r="72" spans="2:16" ht="20.100000000000001" customHeight="1">
      <c r="B72" s="516" t="str">
        <f t="shared" si="15"/>
        <v>PISO 01</v>
      </c>
      <c r="C72" s="471" t="s">
        <v>161</v>
      </c>
      <c r="D72" s="459">
        <v>105</v>
      </c>
      <c r="E72" s="460"/>
      <c r="F72" s="461"/>
      <c r="G72" s="461"/>
      <c r="H72" s="461">
        <v>55.24</v>
      </c>
      <c r="I72" s="462">
        <v>17.440000000000001</v>
      </c>
      <c r="J72" s="463"/>
      <c r="K72" s="464">
        <f t="shared" ref="K72" si="21">+SUM(F72:H72)+J72</f>
        <v>55.24</v>
      </c>
      <c r="L72" s="465">
        <f t="shared" si="7"/>
        <v>17.440000000000001</v>
      </c>
      <c r="M72" s="466">
        <f t="shared" si="16"/>
        <v>72.680000000000007</v>
      </c>
      <c r="N72" s="467">
        <f t="shared" si="17"/>
        <v>6.5406767458603392E-3</v>
      </c>
      <c r="O72" s="468">
        <f t="shared" si="18"/>
        <v>0</v>
      </c>
      <c r="P72" s="431"/>
    </row>
    <row r="73" spans="2:16" ht="20.100000000000001" customHeight="1" thickBot="1">
      <c r="B73" s="517" t="str">
        <f t="shared" si="15"/>
        <v>PISO 01</v>
      </c>
      <c r="C73" s="472" t="s">
        <v>199</v>
      </c>
      <c r="D73" s="473"/>
      <c r="E73" s="490"/>
      <c r="F73" s="474"/>
      <c r="G73" s="474"/>
      <c r="H73" s="474"/>
      <c r="I73" s="475"/>
      <c r="J73" s="470">
        <f>569.47-SUM(E68:H72)</f>
        <v>316.83000000000004</v>
      </c>
      <c r="K73" s="476">
        <f t="shared" si="6"/>
        <v>316.83000000000004</v>
      </c>
      <c r="L73" s="477">
        <f t="shared" si="7"/>
        <v>0</v>
      </c>
      <c r="M73" s="478">
        <f t="shared" si="16"/>
        <v>316.83000000000004</v>
      </c>
      <c r="N73" s="479">
        <f t="shared" si="17"/>
        <v>2.8512419006479519E-2</v>
      </c>
      <c r="O73" s="480">
        <f t="shared" si="18"/>
        <v>0</v>
      </c>
      <c r="P73" s="431"/>
    </row>
    <row r="74" spans="2:16" ht="19.5" customHeight="1">
      <c r="B74" s="491" t="s">
        <v>209</v>
      </c>
      <c r="C74" s="492" t="s">
        <v>161</v>
      </c>
      <c r="D74" s="448">
        <v>201</v>
      </c>
      <c r="E74" s="449"/>
      <c r="F74" s="450"/>
      <c r="G74" s="450"/>
      <c r="H74" s="450">
        <v>39.93</v>
      </c>
      <c r="I74" s="493"/>
      <c r="J74" s="494"/>
      <c r="K74" s="453">
        <f t="shared" si="6"/>
        <v>39.93</v>
      </c>
      <c r="L74" s="454">
        <f t="shared" si="7"/>
        <v>0</v>
      </c>
      <c r="M74" s="455">
        <f t="shared" si="16"/>
        <v>39.93</v>
      </c>
      <c r="N74" s="456">
        <f t="shared" si="17"/>
        <v>3.5934125269978441E-3</v>
      </c>
      <c r="O74" s="457">
        <f t="shared" si="18"/>
        <v>0</v>
      </c>
      <c r="P74" s="431"/>
    </row>
    <row r="75" spans="2:16" ht="19.5" customHeight="1">
      <c r="B75" s="495" t="str">
        <f t="shared" ref="B75:B83" si="22">B74</f>
        <v>PISO 02</v>
      </c>
      <c r="C75" s="471" t="s">
        <v>161</v>
      </c>
      <c r="D75" s="459">
        <v>202</v>
      </c>
      <c r="E75" s="460"/>
      <c r="F75" s="461"/>
      <c r="G75" s="461"/>
      <c r="H75" s="461">
        <v>54.15</v>
      </c>
      <c r="I75" s="496">
        <v>2.4700000000000002</v>
      </c>
      <c r="J75" s="497"/>
      <c r="K75" s="464">
        <f t="shared" si="6"/>
        <v>54.15</v>
      </c>
      <c r="L75" s="465">
        <f t="shared" si="7"/>
        <v>2.4700000000000002</v>
      </c>
      <c r="M75" s="466">
        <f t="shared" si="16"/>
        <v>56.62</v>
      </c>
      <c r="N75" s="467">
        <f t="shared" si="17"/>
        <v>5.0953923686105169E-3</v>
      </c>
      <c r="O75" s="468">
        <f t="shared" si="18"/>
        <v>0</v>
      </c>
      <c r="P75" s="431"/>
    </row>
    <row r="76" spans="2:16" ht="19.5" customHeight="1">
      <c r="B76" s="495" t="str">
        <f t="shared" si="22"/>
        <v>PISO 02</v>
      </c>
      <c r="C76" s="471" t="s">
        <v>161</v>
      </c>
      <c r="D76" s="459">
        <v>203</v>
      </c>
      <c r="E76" s="460"/>
      <c r="F76" s="461"/>
      <c r="G76" s="461"/>
      <c r="H76" s="461">
        <v>52.57</v>
      </c>
      <c r="I76" s="496">
        <v>6.19</v>
      </c>
      <c r="J76" s="497"/>
      <c r="K76" s="464">
        <f t="shared" si="6"/>
        <v>52.57</v>
      </c>
      <c r="L76" s="465">
        <f t="shared" si="7"/>
        <v>6.19</v>
      </c>
      <c r="M76" s="466">
        <f t="shared" si="16"/>
        <v>58.76</v>
      </c>
      <c r="N76" s="467">
        <f t="shared" si="17"/>
        <v>5.2879769618430581E-3</v>
      </c>
      <c r="O76" s="468">
        <f t="shared" si="18"/>
        <v>0</v>
      </c>
      <c r="P76" s="431"/>
    </row>
    <row r="77" spans="2:16" ht="19.5" customHeight="1">
      <c r="B77" s="495" t="str">
        <f t="shared" si="22"/>
        <v>PISO 02</v>
      </c>
      <c r="C77" s="471" t="s">
        <v>161</v>
      </c>
      <c r="D77" s="459">
        <v>204</v>
      </c>
      <c r="E77" s="460"/>
      <c r="F77" s="461"/>
      <c r="G77" s="461"/>
      <c r="H77" s="461">
        <v>60.03</v>
      </c>
      <c r="I77" s="496"/>
      <c r="J77" s="497"/>
      <c r="K77" s="464">
        <f t="shared" ref="K77:K140" si="23">+SUM(E77:H77)+J77</f>
        <v>60.03</v>
      </c>
      <c r="L77" s="465">
        <f t="shared" ref="L77:L140" si="24">+SUM(I77:I77)</f>
        <v>0</v>
      </c>
      <c r="M77" s="466">
        <f t="shared" si="16"/>
        <v>60.03</v>
      </c>
      <c r="N77" s="467">
        <f t="shared" si="17"/>
        <v>5.4022678185745203E-3</v>
      </c>
      <c r="O77" s="468">
        <f t="shared" si="18"/>
        <v>0</v>
      </c>
      <c r="P77" s="431"/>
    </row>
    <row r="78" spans="2:16" ht="19.5" customHeight="1">
      <c r="B78" s="495" t="str">
        <f t="shared" si="22"/>
        <v>PISO 02</v>
      </c>
      <c r="C78" s="471" t="s">
        <v>161</v>
      </c>
      <c r="D78" s="459">
        <v>205</v>
      </c>
      <c r="E78" s="460"/>
      <c r="F78" s="461"/>
      <c r="G78" s="461"/>
      <c r="H78" s="461">
        <v>69.319999999999993</v>
      </c>
      <c r="I78" s="496"/>
      <c r="J78" s="497"/>
      <c r="K78" s="464">
        <f t="shared" si="23"/>
        <v>69.319999999999993</v>
      </c>
      <c r="L78" s="465">
        <f t="shared" si="24"/>
        <v>0</v>
      </c>
      <c r="M78" s="466">
        <f t="shared" si="16"/>
        <v>69.319999999999993</v>
      </c>
      <c r="N78" s="467">
        <f t="shared" si="17"/>
        <v>6.2383009359251321E-3</v>
      </c>
      <c r="O78" s="468">
        <f t="shared" si="18"/>
        <v>0</v>
      </c>
      <c r="P78" s="431"/>
    </row>
    <row r="79" spans="2:16" ht="19.5" customHeight="1">
      <c r="B79" s="495" t="str">
        <f t="shared" si="22"/>
        <v>PISO 02</v>
      </c>
      <c r="C79" s="471" t="s">
        <v>161</v>
      </c>
      <c r="D79" s="459">
        <v>206</v>
      </c>
      <c r="E79" s="460"/>
      <c r="F79" s="461"/>
      <c r="G79" s="461"/>
      <c r="H79" s="461">
        <v>54.03</v>
      </c>
      <c r="I79" s="496"/>
      <c r="J79" s="497"/>
      <c r="K79" s="464">
        <f t="shared" si="23"/>
        <v>54.03</v>
      </c>
      <c r="L79" s="465">
        <f t="shared" si="24"/>
        <v>0</v>
      </c>
      <c r="M79" s="466">
        <f t="shared" si="16"/>
        <v>54.03</v>
      </c>
      <c r="N79" s="467">
        <f t="shared" si="17"/>
        <v>4.8623110151187962E-3</v>
      </c>
      <c r="O79" s="468">
        <f t="shared" si="18"/>
        <v>0</v>
      </c>
      <c r="P79" s="431"/>
    </row>
    <row r="80" spans="2:16" ht="19.5" customHeight="1">
      <c r="B80" s="495" t="str">
        <f t="shared" si="22"/>
        <v>PISO 02</v>
      </c>
      <c r="C80" s="471" t="s">
        <v>161</v>
      </c>
      <c r="D80" s="459">
        <v>207</v>
      </c>
      <c r="E80" s="460"/>
      <c r="F80" s="461"/>
      <c r="G80" s="461"/>
      <c r="H80" s="461">
        <v>37.049999999999997</v>
      </c>
      <c r="I80" s="496"/>
      <c r="J80" s="497"/>
      <c r="K80" s="464">
        <f t="shared" ref="K80:K82" si="25">+SUM(E80:H80)+J80</f>
        <v>37.049999999999997</v>
      </c>
      <c r="L80" s="465">
        <f t="shared" ref="L80:L82" si="26">+SUM(I80:I80)</f>
        <v>0</v>
      </c>
      <c r="M80" s="466">
        <f t="shared" si="16"/>
        <v>37.049999999999997</v>
      </c>
      <c r="N80" s="467">
        <f t="shared" si="17"/>
        <v>3.3342332613390964E-3</v>
      </c>
      <c r="O80" s="468">
        <f t="shared" si="18"/>
        <v>0</v>
      </c>
      <c r="P80" s="431"/>
    </row>
    <row r="81" spans="2:16" ht="19.5" customHeight="1">
      <c r="B81" s="495" t="str">
        <f t="shared" si="22"/>
        <v>PISO 02</v>
      </c>
      <c r="C81" s="471" t="s">
        <v>161</v>
      </c>
      <c r="D81" s="459">
        <v>208</v>
      </c>
      <c r="E81" s="460"/>
      <c r="F81" s="461"/>
      <c r="G81" s="461"/>
      <c r="H81" s="461">
        <v>55.25</v>
      </c>
      <c r="I81" s="496"/>
      <c r="J81" s="497"/>
      <c r="K81" s="464">
        <f t="shared" si="25"/>
        <v>55.25</v>
      </c>
      <c r="L81" s="465">
        <f t="shared" si="26"/>
        <v>0</v>
      </c>
      <c r="M81" s="466">
        <f t="shared" si="16"/>
        <v>55.25</v>
      </c>
      <c r="N81" s="467">
        <f t="shared" si="17"/>
        <v>4.9721022318214604E-3</v>
      </c>
      <c r="O81" s="468">
        <f t="shared" si="18"/>
        <v>0</v>
      </c>
      <c r="P81" s="431"/>
    </row>
    <row r="82" spans="2:16" ht="19.5" customHeight="1">
      <c r="B82" s="495" t="str">
        <f t="shared" si="22"/>
        <v>PISO 02</v>
      </c>
      <c r="C82" s="471" t="s">
        <v>161</v>
      </c>
      <c r="D82" s="459">
        <v>209</v>
      </c>
      <c r="E82" s="460"/>
      <c r="F82" s="461"/>
      <c r="G82" s="461"/>
      <c r="H82" s="461">
        <v>53.05</v>
      </c>
      <c r="I82" s="496"/>
      <c r="J82" s="497"/>
      <c r="K82" s="464">
        <f t="shared" si="25"/>
        <v>53.05</v>
      </c>
      <c r="L82" s="465">
        <f t="shared" si="26"/>
        <v>0</v>
      </c>
      <c r="M82" s="466">
        <f t="shared" si="16"/>
        <v>53.05</v>
      </c>
      <c r="N82" s="467">
        <f t="shared" si="17"/>
        <v>4.7741180705543609E-3</v>
      </c>
      <c r="O82" s="468">
        <f t="shared" si="18"/>
        <v>0</v>
      </c>
      <c r="P82" s="431"/>
    </row>
    <row r="83" spans="2:16" ht="20.100000000000001" customHeight="1" thickBot="1">
      <c r="B83" s="514" t="str">
        <f t="shared" si="22"/>
        <v>PISO 02</v>
      </c>
      <c r="C83" s="472" t="s">
        <v>199</v>
      </c>
      <c r="D83" s="473"/>
      <c r="E83" s="490"/>
      <c r="F83" s="474"/>
      <c r="G83" s="474"/>
      <c r="H83" s="474"/>
      <c r="I83" s="498"/>
      <c r="J83" s="499">
        <f>559.76-SUM(E74:H82)</f>
        <v>84.38</v>
      </c>
      <c r="K83" s="476">
        <f t="shared" si="23"/>
        <v>84.38</v>
      </c>
      <c r="L83" s="477">
        <f t="shared" si="24"/>
        <v>0</v>
      </c>
      <c r="M83" s="478">
        <f t="shared" si="16"/>
        <v>84.38</v>
      </c>
      <c r="N83" s="479">
        <f t="shared" si="17"/>
        <v>7.5935925125990003E-3</v>
      </c>
      <c r="O83" s="480">
        <f t="shared" si="18"/>
        <v>0</v>
      </c>
      <c r="P83" s="431"/>
    </row>
    <row r="84" spans="2:16" ht="19.5" customHeight="1">
      <c r="B84" s="491" t="s">
        <v>210</v>
      </c>
      <c r="C84" s="492" t="s">
        <v>161</v>
      </c>
      <c r="D84" s="448">
        <v>301</v>
      </c>
      <c r="E84" s="449"/>
      <c r="F84" s="450"/>
      <c r="G84" s="450"/>
      <c r="H84" s="450">
        <v>39.93</v>
      </c>
      <c r="I84" s="451"/>
      <c r="J84" s="452"/>
      <c r="K84" s="453">
        <f t="shared" si="23"/>
        <v>39.93</v>
      </c>
      <c r="L84" s="454">
        <f t="shared" si="24"/>
        <v>0</v>
      </c>
      <c r="M84" s="455">
        <f t="shared" si="16"/>
        <v>39.93</v>
      </c>
      <c r="N84" s="456">
        <f t="shared" si="17"/>
        <v>3.5934125269978441E-3</v>
      </c>
      <c r="O84" s="457">
        <f t="shared" si="18"/>
        <v>0</v>
      </c>
      <c r="P84" s="431"/>
    </row>
    <row r="85" spans="2:16" ht="19.5" customHeight="1">
      <c r="B85" s="495" t="str">
        <f t="shared" ref="B85:B93" si="27">B84</f>
        <v>PISO 03</v>
      </c>
      <c r="C85" s="471" t="s">
        <v>161</v>
      </c>
      <c r="D85" s="459">
        <v>302</v>
      </c>
      <c r="E85" s="460"/>
      <c r="F85" s="461"/>
      <c r="G85" s="461"/>
      <c r="H85" s="461">
        <v>54.15</v>
      </c>
      <c r="I85" s="462"/>
      <c r="J85" s="463"/>
      <c r="K85" s="464">
        <f t="shared" si="23"/>
        <v>54.15</v>
      </c>
      <c r="L85" s="465">
        <f t="shared" si="24"/>
        <v>0</v>
      </c>
      <c r="M85" s="466">
        <f t="shared" si="16"/>
        <v>54.15</v>
      </c>
      <c r="N85" s="467">
        <f t="shared" si="17"/>
        <v>4.8731101511879102E-3</v>
      </c>
      <c r="O85" s="468">
        <f t="shared" si="18"/>
        <v>0</v>
      </c>
      <c r="P85" s="431"/>
    </row>
    <row r="86" spans="2:16" ht="19.5" customHeight="1">
      <c r="B86" s="495" t="str">
        <f t="shared" si="27"/>
        <v>PISO 03</v>
      </c>
      <c r="C86" s="471" t="s">
        <v>161</v>
      </c>
      <c r="D86" s="459">
        <v>303</v>
      </c>
      <c r="E86" s="460"/>
      <c r="F86" s="461"/>
      <c r="G86" s="461"/>
      <c r="H86" s="461">
        <v>52.57</v>
      </c>
      <c r="I86" s="462"/>
      <c r="J86" s="463"/>
      <c r="K86" s="464">
        <f t="shared" si="23"/>
        <v>52.57</v>
      </c>
      <c r="L86" s="465">
        <f t="shared" si="24"/>
        <v>0</v>
      </c>
      <c r="M86" s="466">
        <f t="shared" si="16"/>
        <v>52.57</v>
      </c>
      <c r="N86" s="467">
        <f t="shared" si="17"/>
        <v>4.7309215262779031E-3</v>
      </c>
      <c r="O86" s="468">
        <f t="shared" si="18"/>
        <v>0</v>
      </c>
      <c r="P86" s="431"/>
    </row>
    <row r="87" spans="2:16" ht="19.5" customHeight="1">
      <c r="B87" s="495" t="str">
        <f t="shared" si="27"/>
        <v>PISO 03</v>
      </c>
      <c r="C87" s="471" t="s">
        <v>161</v>
      </c>
      <c r="D87" s="459">
        <v>304</v>
      </c>
      <c r="E87" s="460"/>
      <c r="F87" s="461"/>
      <c r="G87" s="461"/>
      <c r="H87" s="461">
        <v>60.03</v>
      </c>
      <c r="I87" s="462"/>
      <c r="J87" s="463"/>
      <c r="K87" s="464">
        <f t="shared" si="23"/>
        <v>60.03</v>
      </c>
      <c r="L87" s="465">
        <f t="shared" si="24"/>
        <v>0</v>
      </c>
      <c r="M87" s="466">
        <f t="shared" si="16"/>
        <v>60.03</v>
      </c>
      <c r="N87" s="467">
        <f t="shared" si="17"/>
        <v>5.4022678185745203E-3</v>
      </c>
      <c r="O87" s="468">
        <f t="shared" si="18"/>
        <v>0</v>
      </c>
      <c r="P87" s="431"/>
    </row>
    <row r="88" spans="2:16" ht="19.5" customHeight="1">
      <c r="B88" s="495" t="str">
        <f t="shared" si="27"/>
        <v>PISO 03</v>
      </c>
      <c r="C88" s="471" t="s">
        <v>161</v>
      </c>
      <c r="D88" s="459">
        <v>305</v>
      </c>
      <c r="E88" s="460"/>
      <c r="F88" s="461"/>
      <c r="G88" s="461"/>
      <c r="H88" s="461">
        <v>69.319999999999993</v>
      </c>
      <c r="I88" s="462"/>
      <c r="J88" s="463"/>
      <c r="K88" s="464">
        <f t="shared" si="23"/>
        <v>69.319999999999993</v>
      </c>
      <c r="L88" s="465">
        <f t="shared" si="24"/>
        <v>0</v>
      </c>
      <c r="M88" s="466">
        <f t="shared" si="16"/>
        <v>69.319999999999993</v>
      </c>
      <c r="N88" s="467">
        <f t="shared" si="17"/>
        <v>6.2383009359251321E-3</v>
      </c>
      <c r="O88" s="468">
        <f t="shared" si="18"/>
        <v>0</v>
      </c>
      <c r="P88" s="431"/>
    </row>
    <row r="89" spans="2:16" ht="19.5" customHeight="1">
      <c r="B89" s="495" t="str">
        <f t="shared" si="27"/>
        <v>PISO 03</v>
      </c>
      <c r="C89" s="471" t="s">
        <v>161</v>
      </c>
      <c r="D89" s="459">
        <v>306</v>
      </c>
      <c r="E89" s="460"/>
      <c r="F89" s="461"/>
      <c r="G89" s="461"/>
      <c r="H89" s="461">
        <v>54.03</v>
      </c>
      <c r="I89" s="462"/>
      <c r="J89" s="463"/>
      <c r="K89" s="464">
        <f t="shared" si="23"/>
        <v>54.03</v>
      </c>
      <c r="L89" s="465">
        <f t="shared" si="24"/>
        <v>0</v>
      </c>
      <c r="M89" s="466">
        <f t="shared" si="16"/>
        <v>54.03</v>
      </c>
      <c r="N89" s="467">
        <f t="shared" si="17"/>
        <v>4.8623110151187962E-3</v>
      </c>
      <c r="O89" s="468">
        <f t="shared" si="18"/>
        <v>0</v>
      </c>
      <c r="P89" s="431"/>
    </row>
    <row r="90" spans="2:16" ht="19.5" customHeight="1">
      <c r="B90" s="495" t="str">
        <f t="shared" si="27"/>
        <v>PISO 03</v>
      </c>
      <c r="C90" s="471" t="s">
        <v>161</v>
      </c>
      <c r="D90" s="459">
        <v>307</v>
      </c>
      <c r="E90" s="460"/>
      <c r="F90" s="461"/>
      <c r="G90" s="461"/>
      <c r="H90" s="461">
        <v>37.049999999999997</v>
      </c>
      <c r="I90" s="462"/>
      <c r="J90" s="463"/>
      <c r="K90" s="464">
        <f t="shared" si="23"/>
        <v>37.049999999999997</v>
      </c>
      <c r="L90" s="465">
        <f t="shared" si="24"/>
        <v>0</v>
      </c>
      <c r="M90" s="466">
        <f t="shared" si="16"/>
        <v>37.049999999999997</v>
      </c>
      <c r="N90" s="467">
        <f t="shared" si="17"/>
        <v>3.3342332613390964E-3</v>
      </c>
      <c r="O90" s="468">
        <f t="shared" si="18"/>
        <v>0</v>
      </c>
      <c r="P90" s="431"/>
    </row>
    <row r="91" spans="2:16" ht="19.5" customHeight="1">
      <c r="B91" s="495" t="str">
        <f t="shared" si="27"/>
        <v>PISO 03</v>
      </c>
      <c r="C91" s="471" t="s">
        <v>161</v>
      </c>
      <c r="D91" s="459">
        <v>308</v>
      </c>
      <c r="E91" s="460"/>
      <c r="F91" s="461"/>
      <c r="G91" s="461"/>
      <c r="H91" s="461">
        <v>55.25</v>
      </c>
      <c r="I91" s="462"/>
      <c r="J91" s="463"/>
      <c r="K91" s="464">
        <f t="shared" si="23"/>
        <v>55.25</v>
      </c>
      <c r="L91" s="465">
        <f t="shared" si="24"/>
        <v>0</v>
      </c>
      <c r="M91" s="466">
        <f t="shared" si="16"/>
        <v>55.25</v>
      </c>
      <c r="N91" s="467">
        <f t="shared" si="17"/>
        <v>4.9721022318214604E-3</v>
      </c>
      <c r="O91" s="468">
        <f t="shared" si="18"/>
        <v>0</v>
      </c>
      <c r="P91" s="431"/>
    </row>
    <row r="92" spans="2:16" ht="19.5" customHeight="1">
      <c r="B92" s="495" t="str">
        <f t="shared" si="27"/>
        <v>PISO 03</v>
      </c>
      <c r="C92" s="471" t="s">
        <v>161</v>
      </c>
      <c r="D92" s="459">
        <v>309</v>
      </c>
      <c r="E92" s="460"/>
      <c r="F92" s="461"/>
      <c r="G92" s="461"/>
      <c r="H92" s="461">
        <v>53.05</v>
      </c>
      <c r="I92" s="462"/>
      <c r="J92" s="463"/>
      <c r="K92" s="464">
        <f t="shared" si="23"/>
        <v>53.05</v>
      </c>
      <c r="L92" s="465">
        <f t="shared" si="24"/>
        <v>0</v>
      </c>
      <c r="M92" s="466">
        <f t="shared" si="16"/>
        <v>53.05</v>
      </c>
      <c r="N92" s="467">
        <f t="shared" si="17"/>
        <v>4.7741180705543609E-3</v>
      </c>
      <c r="O92" s="468">
        <f t="shared" si="18"/>
        <v>0</v>
      </c>
      <c r="P92" s="431"/>
    </row>
    <row r="93" spans="2:16" ht="20.100000000000001" customHeight="1" thickBot="1">
      <c r="B93" s="514" t="str">
        <f t="shared" si="27"/>
        <v>PISO 03</v>
      </c>
      <c r="C93" s="472" t="s">
        <v>199</v>
      </c>
      <c r="D93" s="473"/>
      <c r="E93" s="490"/>
      <c r="F93" s="474"/>
      <c r="G93" s="474"/>
      <c r="H93" s="474"/>
      <c r="I93" s="475"/>
      <c r="J93" s="470">
        <f>559.76-SUM(E84:I92)</f>
        <v>84.38</v>
      </c>
      <c r="K93" s="476">
        <f t="shared" si="23"/>
        <v>84.38</v>
      </c>
      <c r="L93" s="477">
        <f t="shared" si="24"/>
        <v>0</v>
      </c>
      <c r="M93" s="478">
        <f t="shared" si="16"/>
        <v>84.38</v>
      </c>
      <c r="N93" s="479">
        <f t="shared" si="17"/>
        <v>7.5935925125990003E-3</v>
      </c>
      <c r="O93" s="480">
        <f t="shared" si="18"/>
        <v>0</v>
      </c>
      <c r="P93" s="431"/>
    </row>
    <row r="94" spans="2:16" ht="19.5" customHeight="1">
      <c r="B94" s="491" t="s">
        <v>211</v>
      </c>
      <c r="C94" s="492" t="s">
        <v>161</v>
      </c>
      <c r="D94" s="448">
        <v>401</v>
      </c>
      <c r="E94" s="449"/>
      <c r="F94" s="450"/>
      <c r="G94" s="450"/>
      <c r="H94" s="450">
        <v>39.93</v>
      </c>
      <c r="I94" s="451"/>
      <c r="J94" s="452"/>
      <c r="K94" s="453">
        <f t="shared" si="23"/>
        <v>39.93</v>
      </c>
      <c r="L94" s="454">
        <f t="shared" si="24"/>
        <v>0</v>
      </c>
      <c r="M94" s="455">
        <f t="shared" si="16"/>
        <v>39.93</v>
      </c>
      <c r="N94" s="456">
        <f t="shared" si="17"/>
        <v>3.5934125269978441E-3</v>
      </c>
      <c r="O94" s="457">
        <f t="shared" si="18"/>
        <v>0</v>
      </c>
      <c r="P94" s="431"/>
    </row>
    <row r="95" spans="2:16" ht="19.5" customHeight="1">
      <c r="B95" s="495" t="str">
        <f t="shared" ref="B95:B103" si="28">B94</f>
        <v>PISO 04</v>
      </c>
      <c r="C95" s="471" t="s">
        <v>161</v>
      </c>
      <c r="D95" s="459">
        <v>402</v>
      </c>
      <c r="E95" s="460"/>
      <c r="F95" s="461"/>
      <c r="G95" s="461"/>
      <c r="H95" s="461">
        <v>54.15</v>
      </c>
      <c r="I95" s="462"/>
      <c r="J95" s="463"/>
      <c r="K95" s="464">
        <f t="shared" si="23"/>
        <v>54.15</v>
      </c>
      <c r="L95" s="465">
        <f t="shared" si="24"/>
        <v>0</v>
      </c>
      <c r="M95" s="466">
        <f t="shared" si="16"/>
        <v>54.15</v>
      </c>
      <c r="N95" s="467">
        <f t="shared" si="17"/>
        <v>4.8731101511879102E-3</v>
      </c>
      <c r="O95" s="468">
        <f t="shared" si="18"/>
        <v>0</v>
      </c>
      <c r="P95" s="431"/>
    </row>
    <row r="96" spans="2:16" ht="19.5" customHeight="1">
      <c r="B96" s="495" t="str">
        <f t="shared" si="28"/>
        <v>PISO 04</v>
      </c>
      <c r="C96" s="471" t="s">
        <v>161</v>
      </c>
      <c r="D96" s="459">
        <v>403</v>
      </c>
      <c r="E96" s="460"/>
      <c r="F96" s="461"/>
      <c r="G96" s="461"/>
      <c r="H96" s="461">
        <v>52.57</v>
      </c>
      <c r="I96" s="462"/>
      <c r="J96" s="463"/>
      <c r="K96" s="464">
        <f t="shared" si="23"/>
        <v>52.57</v>
      </c>
      <c r="L96" s="465">
        <f t="shared" si="24"/>
        <v>0</v>
      </c>
      <c r="M96" s="466">
        <f t="shared" si="16"/>
        <v>52.57</v>
      </c>
      <c r="N96" s="467">
        <f t="shared" si="17"/>
        <v>4.7309215262779031E-3</v>
      </c>
      <c r="O96" s="468">
        <f t="shared" si="18"/>
        <v>0</v>
      </c>
      <c r="P96" s="431"/>
    </row>
    <row r="97" spans="2:16" ht="19.5" customHeight="1">
      <c r="B97" s="495" t="str">
        <f t="shared" si="28"/>
        <v>PISO 04</v>
      </c>
      <c r="C97" s="471" t="s">
        <v>161</v>
      </c>
      <c r="D97" s="459">
        <v>404</v>
      </c>
      <c r="E97" s="460"/>
      <c r="F97" s="461"/>
      <c r="G97" s="461"/>
      <c r="H97" s="461">
        <v>60.03</v>
      </c>
      <c r="I97" s="462"/>
      <c r="J97" s="463"/>
      <c r="K97" s="464">
        <f t="shared" si="23"/>
        <v>60.03</v>
      </c>
      <c r="L97" s="465">
        <f t="shared" si="24"/>
        <v>0</v>
      </c>
      <c r="M97" s="466">
        <f t="shared" si="16"/>
        <v>60.03</v>
      </c>
      <c r="N97" s="467">
        <f t="shared" si="17"/>
        <v>5.4022678185745203E-3</v>
      </c>
      <c r="O97" s="468">
        <f t="shared" si="18"/>
        <v>0</v>
      </c>
      <c r="P97" s="431"/>
    </row>
    <row r="98" spans="2:16" ht="19.5" customHeight="1">
      <c r="B98" s="495" t="str">
        <f t="shared" si="28"/>
        <v>PISO 04</v>
      </c>
      <c r="C98" s="471" t="s">
        <v>161</v>
      </c>
      <c r="D98" s="459">
        <v>405</v>
      </c>
      <c r="E98" s="460"/>
      <c r="F98" s="461"/>
      <c r="G98" s="461"/>
      <c r="H98" s="461">
        <v>69.319999999999993</v>
      </c>
      <c r="I98" s="462"/>
      <c r="J98" s="463"/>
      <c r="K98" s="464">
        <f t="shared" si="23"/>
        <v>69.319999999999993</v>
      </c>
      <c r="L98" s="465">
        <f t="shared" si="24"/>
        <v>0</v>
      </c>
      <c r="M98" s="466">
        <f t="shared" si="16"/>
        <v>69.319999999999993</v>
      </c>
      <c r="N98" s="467">
        <f t="shared" si="17"/>
        <v>6.2383009359251321E-3</v>
      </c>
      <c r="O98" s="468">
        <f t="shared" si="18"/>
        <v>0</v>
      </c>
      <c r="P98" s="431"/>
    </row>
    <row r="99" spans="2:16" ht="19.5" customHeight="1">
      <c r="B99" s="495" t="str">
        <f t="shared" si="28"/>
        <v>PISO 04</v>
      </c>
      <c r="C99" s="471" t="s">
        <v>161</v>
      </c>
      <c r="D99" s="459">
        <v>406</v>
      </c>
      <c r="E99" s="460"/>
      <c r="F99" s="461"/>
      <c r="G99" s="461"/>
      <c r="H99" s="461">
        <v>54.03</v>
      </c>
      <c r="I99" s="462"/>
      <c r="J99" s="463"/>
      <c r="K99" s="464">
        <f t="shared" si="23"/>
        <v>54.03</v>
      </c>
      <c r="L99" s="465">
        <f t="shared" si="24"/>
        <v>0</v>
      </c>
      <c r="M99" s="466">
        <f t="shared" si="16"/>
        <v>54.03</v>
      </c>
      <c r="N99" s="467">
        <f t="shared" si="17"/>
        <v>4.8623110151187962E-3</v>
      </c>
      <c r="O99" s="468">
        <f t="shared" si="18"/>
        <v>0</v>
      </c>
      <c r="P99" s="431"/>
    </row>
    <row r="100" spans="2:16" ht="19.5" customHeight="1">
      <c r="B100" s="495" t="str">
        <f t="shared" si="28"/>
        <v>PISO 04</v>
      </c>
      <c r="C100" s="471" t="s">
        <v>161</v>
      </c>
      <c r="D100" s="459">
        <v>407</v>
      </c>
      <c r="E100" s="460"/>
      <c r="F100" s="461"/>
      <c r="G100" s="461"/>
      <c r="H100" s="461">
        <v>37.049999999999997</v>
      </c>
      <c r="I100" s="462"/>
      <c r="J100" s="463"/>
      <c r="K100" s="464">
        <f t="shared" si="23"/>
        <v>37.049999999999997</v>
      </c>
      <c r="L100" s="465">
        <f t="shared" si="24"/>
        <v>0</v>
      </c>
      <c r="M100" s="466">
        <f t="shared" si="16"/>
        <v>37.049999999999997</v>
      </c>
      <c r="N100" s="467">
        <f t="shared" si="17"/>
        <v>3.3342332613390964E-3</v>
      </c>
      <c r="O100" s="468">
        <f t="shared" si="18"/>
        <v>0</v>
      </c>
      <c r="P100" s="431"/>
    </row>
    <row r="101" spans="2:16" ht="19.5" customHeight="1">
      <c r="B101" s="495" t="str">
        <f t="shared" si="28"/>
        <v>PISO 04</v>
      </c>
      <c r="C101" s="471" t="s">
        <v>161</v>
      </c>
      <c r="D101" s="459">
        <v>408</v>
      </c>
      <c r="E101" s="460"/>
      <c r="F101" s="461"/>
      <c r="G101" s="461"/>
      <c r="H101" s="461">
        <v>55.25</v>
      </c>
      <c r="I101" s="462"/>
      <c r="J101" s="463"/>
      <c r="K101" s="464">
        <f t="shared" si="23"/>
        <v>55.25</v>
      </c>
      <c r="L101" s="465">
        <f t="shared" si="24"/>
        <v>0</v>
      </c>
      <c r="M101" s="466">
        <f t="shared" si="16"/>
        <v>55.25</v>
      </c>
      <c r="N101" s="467">
        <f t="shared" si="17"/>
        <v>4.9721022318214604E-3</v>
      </c>
      <c r="O101" s="468">
        <f t="shared" si="18"/>
        <v>0</v>
      </c>
      <c r="P101" s="431"/>
    </row>
    <row r="102" spans="2:16" ht="19.5" customHeight="1">
      <c r="B102" s="495" t="str">
        <f t="shared" si="28"/>
        <v>PISO 04</v>
      </c>
      <c r="C102" s="471" t="s">
        <v>161</v>
      </c>
      <c r="D102" s="459">
        <v>409</v>
      </c>
      <c r="E102" s="460"/>
      <c r="F102" s="461"/>
      <c r="G102" s="461"/>
      <c r="H102" s="461">
        <v>53.05</v>
      </c>
      <c r="I102" s="462"/>
      <c r="J102" s="463"/>
      <c r="K102" s="464">
        <f t="shared" si="23"/>
        <v>53.05</v>
      </c>
      <c r="L102" s="465">
        <f t="shared" si="24"/>
        <v>0</v>
      </c>
      <c r="M102" s="466">
        <f t="shared" si="16"/>
        <v>53.05</v>
      </c>
      <c r="N102" s="467">
        <f t="shared" si="17"/>
        <v>4.7741180705543609E-3</v>
      </c>
      <c r="O102" s="468">
        <f t="shared" si="18"/>
        <v>0</v>
      </c>
      <c r="P102" s="431"/>
    </row>
    <row r="103" spans="2:16" ht="20.100000000000001" customHeight="1" thickBot="1">
      <c r="B103" s="514" t="str">
        <f t="shared" si="28"/>
        <v>PISO 04</v>
      </c>
      <c r="C103" s="472" t="s">
        <v>199</v>
      </c>
      <c r="D103" s="473"/>
      <c r="E103" s="490"/>
      <c r="F103" s="474"/>
      <c r="G103" s="474"/>
      <c r="H103" s="474"/>
      <c r="I103" s="475"/>
      <c r="J103" s="470">
        <f>559.76-SUM(E94:I102)</f>
        <v>84.38</v>
      </c>
      <c r="K103" s="476">
        <f t="shared" si="23"/>
        <v>84.38</v>
      </c>
      <c r="L103" s="477">
        <f t="shared" si="24"/>
        <v>0</v>
      </c>
      <c r="M103" s="478">
        <f t="shared" si="16"/>
        <v>84.38</v>
      </c>
      <c r="N103" s="479">
        <f t="shared" si="17"/>
        <v>7.5935925125990003E-3</v>
      </c>
      <c r="O103" s="480">
        <f t="shared" si="18"/>
        <v>0</v>
      </c>
      <c r="P103" s="431"/>
    </row>
    <row r="104" spans="2:16" ht="19.5" customHeight="1">
      <c r="B104" s="491" t="s">
        <v>212</v>
      </c>
      <c r="C104" s="492" t="s">
        <v>161</v>
      </c>
      <c r="D104" s="448">
        <v>501</v>
      </c>
      <c r="E104" s="449"/>
      <c r="F104" s="450"/>
      <c r="G104" s="450"/>
      <c r="H104" s="450">
        <v>39.93</v>
      </c>
      <c r="I104" s="451"/>
      <c r="J104" s="452"/>
      <c r="K104" s="453">
        <f t="shared" si="23"/>
        <v>39.93</v>
      </c>
      <c r="L104" s="454">
        <f t="shared" si="24"/>
        <v>0</v>
      </c>
      <c r="M104" s="455">
        <f t="shared" si="16"/>
        <v>39.93</v>
      </c>
      <c r="N104" s="456">
        <f t="shared" si="17"/>
        <v>3.5934125269978441E-3</v>
      </c>
      <c r="O104" s="457">
        <f t="shared" si="18"/>
        <v>0</v>
      </c>
      <c r="P104" s="431"/>
    </row>
    <row r="105" spans="2:16" ht="19.5" customHeight="1">
      <c r="B105" s="495" t="str">
        <f t="shared" ref="B105:B113" si="29">B104</f>
        <v>PISO 05</v>
      </c>
      <c r="C105" s="471" t="s">
        <v>161</v>
      </c>
      <c r="D105" s="459">
        <v>502</v>
      </c>
      <c r="E105" s="460"/>
      <c r="F105" s="461"/>
      <c r="G105" s="461"/>
      <c r="H105" s="461">
        <v>54.15</v>
      </c>
      <c r="I105" s="462"/>
      <c r="J105" s="463"/>
      <c r="K105" s="464">
        <f t="shared" si="23"/>
        <v>54.15</v>
      </c>
      <c r="L105" s="465">
        <f t="shared" si="24"/>
        <v>0</v>
      </c>
      <c r="M105" s="466">
        <f t="shared" si="16"/>
        <v>54.15</v>
      </c>
      <c r="N105" s="467">
        <f t="shared" si="17"/>
        <v>4.8731101511879102E-3</v>
      </c>
      <c r="O105" s="468">
        <f t="shared" si="18"/>
        <v>0</v>
      </c>
      <c r="P105" s="431"/>
    </row>
    <row r="106" spans="2:16" ht="19.5" customHeight="1">
      <c r="B106" s="495" t="str">
        <f t="shared" si="29"/>
        <v>PISO 05</v>
      </c>
      <c r="C106" s="471" t="s">
        <v>161</v>
      </c>
      <c r="D106" s="459">
        <v>503</v>
      </c>
      <c r="E106" s="460"/>
      <c r="F106" s="461"/>
      <c r="G106" s="461"/>
      <c r="H106" s="461">
        <v>52.57</v>
      </c>
      <c r="I106" s="462"/>
      <c r="J106" s="463"/>
      <c r="K106" s="464">
        <f t="shared" si="23"/>
        <v>52.57</v>
      </c>
      <c r="L106" s="465">
        <f t="shared" si="24"/>
        <v>0</v>
      </c>
      <c r="M106" s="466">
        <f t="shared" si="16"/>
        <v>52.57</v>
      </c>
      <c r="N106" s="467">
        <f t="shared" si="17"/>
        <v>4.7309215262779031E-3</v>
      </c>
      <c r="O106" s="468">
        <f t="shared" si="18"/>
        <v>0</v>
      </c>
      <c r="P106" s="431"/>
    </row>
    <row r="107" spans="2:16" ht="19.5" customHeight="1">
      <c r="B107" s="495" t="str">
        <f t="shared" si="29"/>
        <v>PISO 05</v>
      </c>
      <c r="C107" s="471" t="s">
        <v>161</v>
      </c>
      <c r="D107" s="459">
        <v>504</v>
      </c>
      <c r="E107" s="460"/>
      <c r="F107" s="461"/>
      <c r="G107" s="461"/>
      <c r="H107" s="461">
        <v>60.03</v>
      </c>
      <c r="I107" s="462"/>
      <c r="J107" s="463"/>
      <c r="K107" s="464">
        <f t="shared" si="23"/>
        <v>60.03</v>
      </c>
      <c r="L107" s="465">
        <f t="shared" si="24"/>
        <v>0</v>
      </c>
      <c r="M107" s="466">
        <f t="shared" si="16"/>
        <v>60.03</v>
      </c>
      <c r="N107" s="467">
        <f t="shared" si="17"/>
        <v>5.4022678185745203E-3</v>
      </c>
      <c r="O107" s="468">
        <f t="shared" si="18"/>
        <v>0</v>
      </c>
      <c r="P107" s="431"/>
    </row>
    <row r="108" spans="2:16" ht="19.5" customHeight="1">
      <c r="B108" s="495" t="str">
        <f t="shared" si="29"/>
        <v>PISO 05</v>
      </c>
      <c r="C108" s="471" t="s">
        <v>161</v>
      </c>
      <c r="D108" s="459">
        <v>505</v>
      </c>
      <c r="E108" s="460"/>
      <c r="F108" s="461"/>
      <c r="G108" s="461"/>
      <c r="H108" s="461">
        <v>69.319999999999993</v>
      </c>
      <c r="I108" s="462"/>
      <c r="J108" s="463"/>
      <c r="K108" s="464">
        <f t="shared" si="23"/>
        <v>69.319999999999993</v>
      </c>
      <c r="L108" s="465">
        <f t="shared" si="24"/>
        <v>0</v>
      </c>
      <c r="M108" s="466">
        <f t="shared" si="16"/>
        <v>69.319999999999993</v>
      </c>
      <c r="N108" s="467">
        <f t="shared" si="17"/>
        <v>6.2383009359251321E-3</v>
      </c>
      <c r="O108" s="468">
        <f t="shared" si="18"/>
        <v>0</v>
      </c>
      <c r="P108" s="431"/>
    </row>
    <row r="109" spans="2:16" ht="19.5" customHeight="1">
      <c r="B109" s="495" t="str">
        <f t="shared" si="29"/>
        <v>PISO 05</v>
      </c>
      <c r="C109" s="471" t="s">
        <v>161</v>
      </c>
      <c r="D109" s="459">
        <v>506</v>
      </c>
      <c r="E109" s="460"/>
      <c r="F109" s="461"/>
      <c r="G109" s="461"/>
      <c r="H109" s="461">
        <v>54.03</v>
      </c>
      <c r="I109" s="462"/>
      <c r="J109" s="463"/>
      <c r="K109" s="464">
        <f t="shared" si="23"/>
        <v>54.03</v>
      </c>
      <c r="L109" s="465">
        <f t="shared" si="24"/>
        <v>0</v>
      </c>
      <c r="M109" s="466">
        <f t="shared" si="16"/>
        <v>54.03</v>
      </c>
      <c r="N109" s="467">
        <f t="shared" si="17"/>
        <v>4.8623110151187962E-3</v>
      </c>
      <c r="O109" s="468">
        <f t="shared" si="18"/>
        <v>0</v>
      </c>
      <c r="P109" s="431"/>
    </row>
    <row r="110" spans="2:16" ht="19.5" customHeight="1">
      <c r="B110" s="495" t="str">
        <f t="shared" si="29"/>
        <v>PISO 05</v>
      </c>
      <c r="C110" s="471" t="s">
        <v>161</v>
      </c>
      <c r="D110" s="459">
        <v>507</v>
      </c>
      <c r="E110" s="460"/>
      <c r="F110" s="461"/>
      <c r="G110" s="461"/>
      <c r="H110" s="461">
        <v>37.049999999999997</v>
      </c>
      <c r="I110" s="462"/>
      <c r="J110" s="463"/>
      <c r="K110" s="464">
        <f t="shared" si="23"/>
        <v>37.049999999999997</v>
      </c>
      <c r="L110" s="465">
        <f t="shared" si="24"/>
        <v>0</v>
      </c>
      <c r="M110" s="466">
        <f t="shared" si="16"/>
        <v>37.049999999999997</v>
      </c>
      <c r="N110" s="467">
        <f t="shared" si="17"/>
        <v>3.3342332613390964E-3</v>
      </c>
      <c r="O110" s="468">
        <f t="shared" si="18"/>
        <v>0</v>
      </c>
      <c r="P110" s="431"/>
    </row>
    <row r="111" spans="2:16" ht="19.5" customHeight="1">
      <c r="B111" s="495" t="str">
        <f t="shared" si="29"/>
        <v>PISO 05</v>
      </c>
      <c r="C111" s="471" t="s">
        <v>161</v>
      </c>
      <c r="D111" s="459">
        <v>508</v>
      </c>
      <c r="E111" s="460"/>
      <c r="F111" s="461"/>
      <c r="G111" s="461"/>
      <c r="H111" s="461">
        <v>55.25</v>
      </c>
      <c r="I111" s="462"/>
      <c r="J111" s="463"/>
      <c r="K111" s="464">
        <f t="shared" si="23"/>
        <v>55.25</v>
      </c>
      <c r="L111" s="465">
        <f t="shared" si="24"/>
        <v>0</v>
      </c>
      <c r="M111" s="466">
        <f t="shared" si="16"/>
        <v>55.25</v>
      </c>
      <c r="N111" s="467">
        <f t="shared" si="17"/>
        <v>4.9721022318214604E-3</v>
      </c>
      <c r="O111" s="468">
        <f t="shared" si="18"/>
        <v>0</v>
      </c>
      <c r="P111" s="431"/>
    </row>
    <row r="112" spans="2:16" ht="19.5" customHeight="1">
      <c r="B112" s="495" t="str">
        <f t="shared" si="29"/>
        <v>PISO 05</v>
      </c>
      <c r="C112" s="471" t="s">
        <v>161</v>
      </c>
      <c r="D112" s="459">
        <v>509</v>
      </c>
      <c r="E112" s="460"/>
      <c r="F112" s="461"/>
      <c r="G112" s="461"/>
      <c r="H112" s="461">
        <v>53.05</v>
      </c>
      <c r="I112" s="462"/>
      <c r="J112" s="463"/>
      <c r="K112" s="464">
        <f t="shared" si="23"/>
        <v>53.05</v>
      </c>
      <c r="L112" s="465">
        <f t="shared" si="24"/>
        <v>0</v>
      </c>
      <c r="M112" s="466">
        <f t="shared" si="16"/>
        <v>53.05</v>
      </c>
      <c r="N112" s="467">
        <f t="shared" si="17"/>
        <v>4.7741180705543609E-3</v>
      </c>
      <c r="O112" s="468">
        <f t="shared" si="18"/>
        <v>0</v>
      </c>
      <c r="P112" s="431"/>
    </row>
    <row r="113" spans="2:16" ht="20.100000000000001" customHeight="1" thickBot="1">
      <c r="B113" s="514" t="str">
        <f t="shared" si="29"/>
        <v>PISO 05</v>
      </c>
      <c r="C113" s="472" t="s">
        <v>199</v>
      </c>
      <c r="D113" s="473"/>
      <c r="E113" s="490"/>
      <c r="F113" s="474"/>
      <c r="G113" s="474"/>
      <c r="H113" s="474"/>
      <c r="I113" s="475"/>
      <c r="J113" s="470">
        <f>559.76-SUM(E104:I112)</f>
        <v>84.38</v>
      </c>
      <c r="K113" s="476">
        <f t="shared" si="23"/>
        <v>84.38</v>
      </c>
      <c r="L113" s="477">
        <f t="shared" si="24"/>
        <v>0</v>
      </c>
      <c r="M113" s="478">
        <f t="shared" si="16"/>
        <v>84.38</v>
      </c>
      <c r="N113" s="479">
        <f t="shared" si="17"/>
        <v>7.5935925125990003E-3</v>
      </c>
      <c r="O113" s="480">
        <f t="shared" si="18"/>
        <v>0</v>
      </c>
      <c r="P113" s="431"/>
    </row>
    <row r="114" spans="2:16" ht="19.5" customHeight="1">
      <c r="B114" s="491" t="s">
        <v>213</v>
      </c>
      <c r="C114" s="492" t="s">
        <v>161</v>
      </c>
      <c r="D114" s="448">
        <v>601</v>
      </c>
      <c r="E114" s="449"/>
      <c r="F114" s="450"/>
      <c r="G114" s="450"/>
      <c r="H114" s="450">
        <v>39.93</v>
      </c>
      <c r="I114" s="451"/>
      <c r="J114" s="452"/>
      <c r="K114" s="453">
        <f t="shared" si="23"/>
        <v>39.93</v>
      </c>
      <c r="L114" s="454">
        <f t="shared" si="24"/>
        <v>0</v>
      </c>
      <c r="M114" s="455">
        <f t="shared" si="16"/>
        <v>39.93</v>
      </c>
      <c r="N114" s="456">
        <f t="shared" si="17"/>
        <v>3.5934125269978441E-3</v>
      </c>
      <c r="O114" s="457">
        <f t="shared" si="18"/>
        <v>0</v>
      </c>
      <c r="P114" s="431"/>
    </row>
    <row r="115" spans="2:16" ht="19.5" customHeight="1">
      <c r="B115" s="495" t="str">
        <f t="shared" ref="B115:B123" si="30">B114</f>
        <v>PISO 06</v>
      </c>
      <c r="C115" s="471" t="s">
        <v>161</v>
      </c>
      <c r="D115" s="459">
        <v>602</v>
      </c>
      <c r="E115" s="460"/>
      <c r="F115" s="461"/>
      <c r="G115" s="461"/>
      <c r="H115" s="461">
        <v>54.15</v>
      </c>
      <c r="I115" s="462"/>
      <c r="J115" s="463"/>
      <c r="K115" s="464">
        <f t="shared" si="23"/>
        <v>54.15</v>
      </c>
      <c r="L115" s="465">
        <f t="shared" si="24"/>
        <v>0</v>
      </c>
      <c r="M115" s="466">
        <f t="shared" si="16"/>
        <v>54.15</v>
      </c>
      <c r="N115" s="467">
        <f t="shared" si="17"/>
        <v>4.8731101511879102E-3</v>
      </c>
      <c r="O115" s="468">
        <f t="shared" si="18"/>
        <v>0</v>
      </c>
      <c r="P115" s="431"/>
    </row>
    <row r="116" spans="2:16" ht="19.5" customHeight="1">
      <c r="B116" s="495" t="str">
        <f t="shared" si="30"/>
        <v>PISO 06</v>
      </c>
      <c r="C116" s="471" t="s">
        <v>161</v>
      </c>
      <c r="D116" s="459">
        <v>603</v>
      </c>
      <c r="E116" s="460"/>
      <c r="F116" s="461"/>
      <c r="G116" s="461"/>
      <c r="H116" s="461">
        <v>52.57</v>
      </c>
      <c r="I116" s="462"/>
      <c r="J116" s="463"/>
      <c r="K116" s="464">
        <f t="shared" si="23"/>
        <v>52.57</v>
      </c>
      <c r="L116" s="465">
        <f t="shared" si="24"/>
        <v>0</v>
      </c>
      <c r="M116" s="466">
        <f t="shared" si="16"/>
        <v>52.57</v>
      </c>
      <c r="N116" s="467">
        <f t="shared" si="17"/>
        <v>4.7309215262779031E-3</v>
      </c>
      <c r="O116" s="468">
        <f t="shared" si="18"/>
        <v>0</v>
      </c>
      <c r="P116" s="431"/>
    </row>
    <row r="117" spans="2:16" ht="19.5" customHeight="1">
      <c r="B117" s="495" t="str">
        <f t="shared" si="30"/>
        <v>PISO 06</v>
      </c>
      <c r="C117" s="471" t="s">
        <v>161</v>
      </c>
      <c r="D117" s="459">
        <v>604</v>
      </c>
      <c r="E117" s="460"/>
      <c r="F117" s="461"/>
      <c r="G117" s="461"/>
      <c r="H117" s="461">
        <v>60.03</v>
      </c>
      <c r="I117" s="462"/>
      <c r="J117" s="463"/>
      <c r="K117" s="464">
        <f t="shared" si="23"/>
        <v>60.03</v>
      </c>
      <c r="L117" s="465">
        <f t="shared" si="24"/>
        <v>0</v>
      </c>
      <c r="M117" s="466">
        <f t="shared" si="16"/>
        <v>60.03</v>
      </c>
      <c r="N117" s="467">
        <f t="shared" si="17"/>
        <v>5.4022678185745203E-3</v>
      </c>
      <c r="O117" s="468">
        <f t="shared" si="18"/>
        <v>0</v>
      </c>
      <c r="P117" s="431"/>
    </row>
    <row r="118" spans="2:16" ht="19.5" customHeight="1">
      <c r="B118" s="495" t="str">
        <f t="shared" si="30"/>
        <v>PISO 06</v>
      </c>
      <c r="C118" s="471" t="s">
        <v>161</v>
      </c>
      <c r="D118" s="459">
        <v>605</v>
      </c>
      <c r="E118" s="460"/>
      <c r="F118" s="461"/>
      <c r="G118" s="461"/>
      <c r="H118" s="461">
        <v>69.319999999999993</v>
      </c>
      <c r="I118" s="462"/>
      <c r="J118" s="463"/>
      <c r="K118" s="464">
        <f t="shared" si="23"/>
        <v>69.319999999999993</v>
      </c>
      <c r="L118" s="465">
        <f t="shared" si="24"/>
        <v>0</v>
      </c>
      <c r="M118" s="466">
        <f t="shared" si="16"/>
        <v>69.319999999999993</v>
      </c>
      <c r="N118" s="467">
        <f t="shared" si="17"/>
        <v>6.2383009359251321E-3</v>
      </c>
      <c r="O118" s="468">
        <f t="shared" si="18"/>
        <v>0</v>
      </c>
      <c r="P118" s="431"/>
    </row>
    <row r="119" spans="2:16" ht="19.5" customHeight="1">
      <c r="B119" s="495" t="str">
        <f t="shared" si="30"/>
        <v>PISO 06</v>
      </c>
      <c r="C119" s="471" t="s">
        <v>161</v>
      </c>
      <c r="D119" s="459">
        <v>606</v>
      </c>
      <c r="E119" s="460"/>
      <c r="F119" s="461"/>
      <c r="G119" s="461"/>
      <c r="H119" s="461">
        <v>54.03</v>
      </c>
      <c r="I119" s="462"/>
      <c r="J119" s="463"/>
      <c r="K119" s="464">
        <f t="shared" si="23"/>
        <v>54.03</v>
      </c>
      <c r="L119" s="465">
        <f t="shared" si="24"/>
        <v>0</v>
      </c>
      <c r="M119" s="466">
        <f t="shared" si="16"/>
        <v>54.03</v>
      </c>
      <c r="N119" s="467">
        <f t="shared" si="17"/>
        <v>4.8623110151187962E-3</v>
      </c>
      <c r="O119" s="468">
        <f t="shared" si="18"/>
        <v>0</v>
      </c>
      <c r="P119" s="431"/>
    </row>
    <row r="120" spans="2:16" ht="19.5" customHeight="1">
      <c r="B120" s="495" t="str">
        <f t="shared" si="30"/>
        <v>PISO 06</v>
      </c>
      <c r="C120" s="471" t="s">
        <v>161</v>
      </c>
      <c r="D120" s="459">
        <v>607</v>
      </c>
      <c r="E120" s="460"/>
      <c r="F120" s="461"/>
      <c r="G120" s="461"/>
      <c r="H120" s="461">
        <v>37.049999999999997</v>
      </c>
      <c r="I120" s="462"/>
      <c r="J120" s="463"/>
      <c r="K120" s="464">
        <f t="shared" si="23"/>
        <v>37.049999999999997</v>
      </c>
      <c r="L120" s="465">
        <f t="shared" si="24"/>
        <v>0</v>
      </c>
      <c r="M120" s="466">
        <f t="shared" si="16"/>
        <v>37.049999999999997</v>
      </c>
      <c r="N120" s="467">
        <f t="shared" si="17"/>
        <v>3.3342332613390964E-3</v>
      </c>
      <c r="O120" s="468">
        <f t="shared" si="18"/>
        <v>0</v>
      </c>
      <c r="P120" s="431"/>
    </row>
    <row r="121" spans="2:16" ht="19.5" customHeight="1">
      <c r="B121" s="495" t="str">
        <f t="shared" si="30"/>
        <v>PISO 06</v>
      </c>
      <c r="C121" s="471" t="s">
        <v>161</v>
      </c>
      <c r="D121" s="459">
        <v>608</v>
      </c>
      <c r="E121" s="460"/>
      <c r="F121" s="461"/>
      <c r="G121" s="461"/>
      <c r="H121" s="461">
        <v>55.25</v>
      </c>
      <c r="I121" s="462"/>
      <c r="J121" s="463"/>
      <c r="K121" s="464">
        <f t="shared" si="23"/>
        <v>55.25</v>
      </c>
      <c r="L121" s="465">
        <f t="shared" si="24"/>
        <v>0</v>
      </c>
      <c r="M121" s="466">
        <f t="shared" si="16"/>
        <v>55.25</v>
      </c>
      <c r="N121" s="467">
        <f t="shared" si="17"/>
        <v>4.9721022318214604E-3</v>
      </c>
      <c r="O121" s="468">
        <f t="shared" si="18"/>
        <v>0</v>
      </c>
      <c r="P121" s="431"/>
    </row>
    <row r="122" spans="2:16" ht="19.5" customHeight="1">
      <c r="B122" s="495" t="str">
        <f t="shared" si="30"/>
        <v>PISO 06</v>
      </c>
      <c r="C122" s="471" t="s">
        <v>161</v>
      </c>
      <c r="D122" s="459">
        <v>609</v>
      </c>
      <c r="E122" s="460"/>
      <c r="F122" s="461"/>
      <c r="G122" s="461"/>
      <c r="H122" s="461">
        <v>53.05</v>
      </c>
      <c r="I122" s="462"/>
      <c r="J122" s="463"/>
      <c r="K122" s="464">
        <f t="shared" si="23"/>
        <v>53.05</v>
      </c>
      <c r="L122" s="465">
        <f t="shared" si="24"/>
        <v>0</v>
      </c>
      <c r="M122" s="466">
        <f t="shared" si="16"/>
        <v>53.05</v>
      </c>
      <c r="N122" s="467">
        <f t="shared" si="17"/>
        <v>4.7741180705543609E-3</v>
      </c>
      <c r="O122" s="468">
        <f t="shared" si="18"/>
        <v>0</v>
      </c>
      <c r="P122" s="431"/>
    </row>
    <row r="123" spans="2:16" ht="20.100000000000001" customHeight="1" thickBot="1">
      <c r="B123" s="514" t="str">
        <f t="shared" si="30"/>
        <v>PISO 06</v>
      </c>
      <c r="C123" s="472" t="s">
        <v>199</v>
      </c>
      <c r="D123" s="473"/>
      <c r="E123" s="490"/>
      <c r="F123" s="474"/>
      <c r="G123" s="474"/>
      <c r="H123" s="474"/>
      <c r="I123" s="475"/>
      <c r="J123" s="470">
        <f>559.76-SUM(E114:I122)</f>
        <v>84.38</v>
      </c>
      <c r="K123" s="476">
        <f t="shared" si="23"/>
        <v>84.38</v>
      </c>
      <c r="L123" s="477">
        <f t="shared" si="24"/>
        <v>0</v>
      </c>
      <c r="M123" s="478">
        <f t="shared" si="16"/>
        <v>84.38</v>
      </c>
      <c r="N123" s="479">
        <f t="shared" si="17"/>
        <v>7.5935925125990003E-3</v>
      </c>
      <c r="O123" s="480">
        <f t="shared" si="18"/>
        <v>0</v>
      </c>
      <c r="P123" s="431"/>
    </row>
    <row r="124" spans="2:16" ht="19.5" customHeight="1">
      <c r="B124" s="491" t="s">
        <v>214</v>
      </c>
      <c r="C124" s="492" t="s">
        <v>161</v>
      </c>
      <c r="D124" s="448">
        <v>701</v>
      </c>
      <c r="E124" s="449"/>
      <c r="F124" s="450"/>
      <c r="G124" s="450"/>
      <c r="H124" s="450">
        <v>39.93</v>
      </c>
      <c r="I124" s="451"/>
      <c r="J124" s="452"/>
      <c r="K124" s="453">
        <f t="shared" si="23"/>
        <v>39.93</v>
      </c>
      <c r="L124" s="454">
        <f t="shared" si="24"/>
        <v>0</v>
      </c>
      <c r="M124" s="455">
        <f t="shared" si="16"/>
        <v>39.93</v>
      </c>
      <c r="N124" s="456">
        <f t="shared" si="17"/>
        <v>3.5934125269978441E-3</v>
      </c>
      <c r="O124" s="457">
        <f t="shared" si="18"/>
        <v>0</v>
      </c>
      <c r="P124" s="431"/>
    </row>
    <row r="125" spans="2:16" ht="19.5" customHeight="1">
      <c r="B125" s="495" t="str">
        <f t="shared" ref="B125:B133" si="31">B124</f>
        <v>PISO 07</v>
      </c>
      <c r="C125" s="471" t="s">
        <v>161</v>
      </c>
      <c r="D125" s="459">
        <v>702</v>
      </c>
      <c r="E125" s="460"/>
      <c r="F125" s="461"/>
      <c r="G125" s="461"/>
      <c r="H125" s="461">
        <v>54.15</v>
      </c>
      <c r="I125" s="462"/>
      <c r="J125" s="463"/>
      <c r="K125" s="464">
        <f t="shared" si="23"/>
        <v>54.15</v>
      </c>
      <c r="L125" s="465">
        <f t="shared" si="24"/>
        <v>0</v>
      </c>
      <c r="M125" s="466">
        <f t="shared" si="16"/>
        <v>54.15</v>
      </c>
      <c r="N125" s="467">
        <f t="shared" si="17"/>
        <v>4.8731101511879102E-3</v>
      </c>
      <c r="O125" s="468">
        <f t="shared" si="18"/>
        <v>0</v>
      </c>
      <c r="P125" s="431"/>
    </row>
    <row r="126" spans="2:16" ht="19.5" customHeight="1">
      <c r="B126" s="495" t="str">
        <f t="shared" si="31"/>
        <v>PISO 07</v>
      </c>
      <c r="C126" s="471" t="s">
        <v>161</v>
      </c>
      <c r="D126" s="459">
        <v>703</v>
      </c>
      <c r="E126" s="460"/>
      <c r="F126" s="461"/>
      <c r="G126" s="461"/>
      <c r="H126" s="461">
        <v>52.57</v>
      </c>
      <c r="I126" s="462"/>
      <c r="J126" s="463"/>
      <c r="K126" s="464">
        <f t="shared" si="23"/>
        <v>52.57</v>
      </c>
      <c r="L126" s="465">
        <f t="shared" si="24"/>
        <v>0</v>
      </c>
      <c r="M126" s="466">
        <f t="shared" si="16"/>
        <v>52.57</v>
      </c>
      <c r="N126" s="467">
        <f t="shared" si="17"/>
        <v>4.7309215262779031E-3</v>
      </c>
      <c r="O126" s="468">
        <f t="shared" si="18"/>
        <v>0</v>
      </c>
      <c r="P126" s="431"/>
    </row>
    <row r="127" spans="2:16" ht="19.5" customHeight="1">
      <c r="B127" s="495" t="str">
        <f t="shared" si="31"/>
        <v>PISO 07</v>
      </c>
      <c r="C127" s="471" t="s">
        <v>161</v>
      </c>
      <c r="D127" s="459">
        <v>704</v>
      </c>
      <c r="E127" s="460"/>
      <c r="F127" s="461"/>
      <c r="G127" s="461"/>
      <c r="H127" s="461">
        <v>60.03</v>
      </c>
      <c r="I127" s="462"/>
      <c r="J127" s="463"/>
      <c r="K127" s="464">
        <f t="shared" si="23"/>
        <v>60.03</v>
      </c>
      <c r="L127" s="465">
        <f t="shared" si="24"/>
        <v>0</v>
      </c>
      <c r="M127" s="466">
        <f t="shared" si="16"/>
        <v>60.03</v>
      </c>
      <c r="N127" s="467">
        <f t="shared" si="17"/>
        <v>5.4022678185745203E-3</v>
      </c>
      <c r="O127" s="468">
        <f t="shared" si="18"/>
        <v>0</v>
      </c>
      <c r="P127" s="431"/>
    </row>
    <row r="128" spans="2:16" ht="19.5" customHeight="1">
      <c r="B128" s="495" t="str">
        <f t="shared" si="31"/>
        <v>PISO 07</v>
      </c>
      <c r="C128" s="471" t="s">
        <v>161</v>
      </c>
      <c r="D128" s="459">
        <v>705</v>
      </c>
      <c r="E128" s="460"/>
      <c r="F128" s="461"/>
      <c r="G128" s="461"/>
      <c r="H128" s="461">
        <v>69.319999999999993</v>
      </c>
      <c r="I128" s="462"/>
      <c r="J128" s="463"/>
      <c r="K128" s="464">
        <f t="shared" si="23"/>
        <v>69.319999999999993</v>
      </c>
      <c r="L128" s="465">
        <f t="shared" si="24"/>
        <v>0</v>
      </c>
      <c r="M128" s="466">
        <f t="shared" si="16"/>
        <v>69.319999999999993</v>
      </c>
      <c r="N128" s="467">
        <f t="shared" si="17"/>
        <v>6.2383009359251321E-3</v>
      </c>
      <c r="O128" s="468">
        <f t="shared" si="18"/>
        <v>0</v>
      </c>
      <c r="P128" s="431"/>
    </row>
    <row r="129" spans="2:16" ht="19.5" customHeight="1">
      <c r="B129" s="495" t="str">
        <f t="shared" si="31"/>
        <v>PISO 07</v>
      </c>
      <c r="C129" s="471" t="s">
        <v>161</v>
      </c>
      <c r="D129" s="459">
        <v>706</v>
      </c>
      <c r="E129" s="460"/>
      <c r="F129" s="461"/>
      <c r="G129" s="461"/>
      <c r="H129" s="461">
        <v>54.03</v>
      </c>
      <c r="I129" s="462"/>
      <c r="J129" s="463"/>
      <c r="K129" s="464">
        <f t="shared" si="23"/>
        <v>54.03</v>
      </c>
      <c r="L129" s="465">
        <f t="shared" si="24"/>
        <v>0</v>
      </c>
      <c r="M129" s="466">
        <f t="shared" si="16"/>
        <v>54.03</v>
      </c>
      <c r="N129" s="467">
        <f t="shared" si="17"/>
        <v>4.8623110151187962E-3</v>
      </c>
      <c r="O129" s="468">
        <f t="shared" si="18"/>
        <v>0</v>
      </c>
      <c r="P129" s="431"/>
    </row>
    <row r="130" spans="2:16" ht="19.5" customHeight="1">
      <c r="B130" s="495" t="str">
        <f t="shared" si="31"/>
        <v>PISO 07</v>
      </c>
      <c r="C130" s="471" t="s">
        <v>161</v>
      </c>
      <c r="D130" s="459">
        <v>707</v>
      </c>
      <c r="E130" s="460"/>
      <c r="F130" s="461"/>
      <c r="G130" s="461"/>
      <c r="H130" s="461">
        <v>37.049999999999997</v>
      </c>
      <c r="I130" s="462"/>
      <c r="J130" s="463"/>
      <c r="K130" s="464">
        <f t="shared" si="23"/>
        <v>37.049999999999997</v>
      </c>
      <c r="L130" s="465">
        <f t="shared" si="24"/>
        <v>0</v>
      </c>
      <c r="M130" s="466">
        <f t="shared" si="16"/>
        <v>37.049999999999997</v>
      </c>
      <c r="N130" s="467">
        <f t="shared" si="17"/>
        <v>3.3342332613390964E-3</v>
      </c>
      <c r="O130" s="468">
        <f t="shared" si="18"/>
        <v>0</v>
      </c>
      <c r="P130" s="431"/>
    </row>
    <row r="131" spans="2:16" ht="19.5" customHeight="1">
      <c r="B131" s="495" t="str">
        <f t="shared" si="31"/>
        <v>PISO 07</v>
      </c>
      <c r="C131" s="471" t="s">
        <v>161</v>
      </c>
      <c r="D131" s="459">
        <v>708</v>
      </c>
      <c r="E131" s="460"/>
      <c r="F131" s="461"/>
      <c r="G131" s="461"/>
      <c r="H131" s="461">
        <v>55.25</v>
      </c>
      <c r="I131" s="462"/>
      <c r="J131" s="463"/>
      <c r="K131" s="464">
        <f t="shared" si="23"/>
        <v>55.25</v>
      </c>
      <c r="L131" s="465">
        <f t="shared" si="24"/>
        <v>0</v>
      </c>
      <c r="M131" s="466">
        <f t="shared" si="16"/>
        <v>55.25</v>
      </c>
      <c r="N131" s="467">
        <f t="shared" si="17"/>
        <v>4.9721022318214604E-3</v>
      </c>
      <c r="O131" s="468">
        <f t="shared" si="18"/>
        <v>0</v>
      </c>
      <c r="P131" s="431"/>
    </row>
    <row r="132" spans="2:16" ht="19.5" customHeight="1">
      <c r="B132" s="495" t="str">
        <f t="shared" si="31"/>
        <v>PISO 07</v>
      </c>
      <c r="C132" s="471" t="s">
        <v>161</v>
      </c>
      <c r="D132" s="459">
        <v>709</v>
      </c>
      <c r="E132" s="460"/>
      <c r="F132" s="461"/>
      <c r="G132" s="461"/>
      <c r="H132" s="461">
        <v>53.05</v>
      </c>
      <c r="I132" s="462"/>
      <c r="J132" s="463"/>
      <c r="K132" s="464">
        <f t="shared" si="23"/>
        <v>53.05</v>
      </c>
      <c r="L132" s="465">
        <f t="shared" si="24"/>
        <v>0</v>
      </c>
      <c r="M132" s="466">
        <f t="shared" si="16"/>
        <v>53.05</v>
      </c>
      <c r="N132" s="467">
        <f t="shared" si="17"/>
        <v>4.7741180705543609E-3</v>
      </c>
      <c r="O132" s="468">
        <f t="shared" si="18"/>
        <v>0</v>
      </c>
      <c r="P132" s="431"/>
    </row>
    <row r="133" spans="2:16" ht="20.100000000000001" customHeight="1" thickBot="1">
      <c r="B133" s="514" t="str">
        <f t="shared" si="31"/>
        <v>PISO 07</v>
      </c>
      <c r="C133" s="472" t="s">
        <v>199</v>
      </c>
      <c r="D133" s="473"/>
      <c r="E133" s="490"/>
      <c r="F133" s="474"/>
      <c r="G133" s="474"/>
      <c r="H133" s="474"/>
      <c r="I133" s="475"/>
      <c r="J133" s="470">
        <f>559.76-SUM(E124:I132)</f>
        <v>84.38</v>
      </c>
      <c r="K133" s="476">
        <f t="shared" si="23"/>
        <v>84.38</v>
      </c>
      <c r="L133" s="477">
        <f t="shared" si="24"/>
        <v>0</v>
      </c>
      <c r="M133" s="478">
        <f t="shared" ref="M133:M196" si="32">+K133+L133</f>
        <v>84.38</v>
      </c>
      <c r="N133" s="479">
        <f t="shared" ref="N133:N196" si="33">+M133/$M$221</f>
        <v>7.5935925125990003E-3</v>
      </c>
      <c r="O133" s="480">
        <f t="shared" ref="O133:O210" si="34">+N133*$O$4</f>
        <v>0</v>
      </c>
      <c r="P133" s="431"/>
    </row>
    <row r="134" spans="2:16" ht="19.5" customHeight="1">
      <c r="B134" s="491" t="s">
        <v>215</v>
      </c>
      <c r="C134" s="492" t="s">
        <v>161</v>
      </c>
      <c r="D134" s="448">
        <v>801</v>
      </c>
      <c r="E134" s="449"/>
      <c r="F134" s="450"/>
      <c r="G134" s="450"/>
      <c r="H134" s="450">
        <v>39.93</v>
      </c>
      <c r="I134" s="451"/>
      <c r="J134" s="452"/>
      <c r="K134" s="453">
        <f t="shared" si="23"/>
        <v>39.93</v>
      </c>
      <c r="L134" s="454">
        <f t="shared" si="24"/>
        <v>0</v>
      </c>
      <c r="M134" s="455">
        <f t="shared" si="32"/>
        <v>39.93</v>
      </c>
      <c r="N134" s="456">
        <f t="shared" si="33"/>
        <v>3.5934125269978441E-3</v>
      </c>
      <c r="O134" s="457">
        <f t="shared" si="34"/>
        <v>0</v>
      </c>
      <c r="P134" s="431"/>
    </row>
    <row r="135" spans="2:16" ht="19.5" customHeight="1">
      <c r="B135" s="495" t="str">
        <f t="shared" ref="B135:B143" si="35">B134</f>
        <v>PISO 08</v>
      </c>
      <c r="C135" s="471" t="s">
        <v>161</v>
      </c>
      <c r="D135" s="459">
        <v>802</v>
      </c>
      <c r="E135" s="460"/>
      <c r="F135" s="461"/>
      <c r="G135" s="461"/>
      <c r="H135" s="461">
        <v>54.15</v>
      </c>
      <c r="I135" s="462"/>
      <c r="J135" s="463"/>
      <c r="K135" s="464">
        <f t="shared" si="23"/>
        <v>54.15</v>
      </c>
      <c r="L135" s="465">
        <f t="shared" si="24"/>
        <v>0</v>
      </c>
      <c r="M135" s="466">
        <f t="shared" si="32"/>
        <v>54.15</v>
      </c>
      <c r="N135" s="467">
        <f t="shared" si="33"/>
        <v>4.8731101511879102E-3</v>
      </c>
      <c r="O135" s="468">
        <f t="shared" si="34"/>
        <v>0</v>
      </c>
      <c r="P135" s="431"/>
    </row>
    <row r="136" spans="2:16" ht="19.5" customHeight="1">
      <c r="B136" s="495" t="str">
        <f t="shared" si="35"/>
        <v>PISO 08</v>
      </c>
      <c r="C136" s="471" t="s">
        <v>161</v>
      </c>
      <c r="D136" s="459">
        <v>803</v>
      </c>
      <c r="E136" s="460"/>
      <c r="F136" s="461"/>
      <c r="G136" s="461"/>
      <c r="H136" s="461">
        <v>52.57</v>
      </c>
      <c r="I136" s="462"/>
      <c r="J136" s="463"/>
      <c r="K136" s="464">
        <f t="shared" si="23"/>
        <v>52.57</v>
      </c>
      <c r="L136" s="465">
        <f t="shared" si="24"/>
        <v>0</v>
      </c>
      <c r="M136" s="466">
        <f t="shared" si="32"/>
        <v>52.57</v>
      </c>
      <c r="N136" s="467">
        <f t="shared" si="33"/>
        <v>4.7309215262779031E-3</v>
      </c>
      <c r="O136" s="468">
        <f t="shared" si="34"/>
        <v>0</v>
      </c>
      <c r="P136" s="431"/>
    </row>
    <row r="137" spans="2:16" ht="19.5" customHeight="1">
      <c r="B137" s="495" t="str">
        <f t="shared" si="35"/>
        <v>PISO 08</v>
      </c>
      <c r="C137" s="471" t="s">
        <v>161</v>
      </c>
      <c r="D137" s="459">
        <v>804</v>
      </c>
      <c r="E137" s="460"/>
      <c r="F137" s="461"/>
      <c r="G137" s="461"/>
      <c r="H137" s="461">
        <v>60.03</v>
      </c>
      <c r="I137" s="462"/>
      <c r="J137" s="463"/>
      <c r="K137" s="464">
        <f t="shared" si="23"/>
        <v>60.03</v>
      </c>
      <c r="L137" s="465">
        <f t="shared" si="24"/>
        <v>0</v>
      </c>
      <c r="M137" s="466">
        <f t="shared" si="32"/>
        <v>60.03</v>
      </c>
      <c r="N137" s="467">
        <f t="shared" si="33"/>
        <v>5.4022678185745203E-3</v>
      </c>
      <c r="O137" s="468">
        <f t="shared" si="34"/>
        <v>0</v>
      </c>
      <c r="P137" s="431"/>
    </row>
    <row r="138" spans="2:16" ht="19.5" customHeight="1">
      <c r="B138" s="495" t="str">
        <f t="shared" si="35"/>
        <v>PISO 08</v>
      </c>
      <c r="C138" s="471" t="s">
        <v>161</v>
      </c>
      <c r="D138" s="459">
        <v>805</v>
      </c>
      <c r="E138" s="460"/>
      <c r="F138" s="461"/>
      <c r="G138" s="461"/>
      <c r="H138" s="461">
        <v>69.319999999999993</v>
      </c>
      <c r="I138" s="462"/>
      <c r="J138" s="463"/>
      <c r="K138" s="464">
        <f t="shared" si="23"/>
        <v>69.319999999999993</v>
      </c>
      <c r="L138" s="465">
        <f t="shared" si="24"/>
        <v>0</v>
      </c>
      <c r="M138" s="466">
        <f t="shared" si="32"/>
        <v>69.319999999999993</v>
      </c>
      <c r="N138" s="467">
        <f t="shared" si="33"/>
        <v>6.2383009359251321E-3</v>
      </c>
      <c r="O138" s="468">
        <f t="shared" si="34"/>
        <v>0</v>
      </c>
      <c r="P138" s="431"/>
    </row>
    <row r="139" spans="2:16" ht="19.5" customHeight="1">
      <c r="B139" s="495" t="str">
        <f t="shared" si="35"/>
        <v>PISO 08</v>
      </c>
      <c r="C139" s="471" t="s">
        <v>161</v>
      </c>
      <c r="D139" s="459">
        <v>806</v>
      </c>
      <c r="E139" s="460"/>
      <c r="F139" s="461"/>
      <c r="G139" s="461"/>
      <c r="H139" s="461">
        <v>54.03</v>
      </c>
      <c r="I139" s="462"/>
      <c r="J139" s="463"/>
      <c r="K139" s="464">
        <f t="shared" si="23"/>
        <v>54.03</v>
      </c>
      <c r="L139" s="465">
        <f t="shared" si="24"/>
        <v>0</v>
      </c>
      <c r="M139" s="466">
        <f t="shared" si="32"/>
        <v>54.03</v>
      </c>
      <c r="N139" s="467">
        <f t="shared" si="33"/>
        <v>4.8623110151187962E-3</v>
      </c>
      <c r="O139" s="468">
        <f t="shared" si="34"/>
        <v>0</v>
      </c>
      <c r="P139" s="431"/>
    </row>
    <row r="140" spans="2:16" ht="19.5" customHeight="1">
      <c r="B140" s="495" t="str">
        <f t="shared" si="35"/>
        <v>PISO 08</v>
      </c>
      <c r="C140" s="471" t="s">
        <v>161</v>
      </c>
      <c r="D140" s="459">
        <v>807</v>
      </c>
      <c r="E140" s="460"/>
      <c r="F140" s="461"/>
      <c r="G140" s="461"/>
      <c r="H140" s="461">
        <v>37.049999999999997</v>
      </c>
      <c r="I140" s="462"/>
      <c r="J140" s="463"/>
      <c r="K140" s="464">
        <f t="shared" si="23"/>
        <v>37.049999999999997</v>
      </c>
      <c r="L140" s="465">
        <f t="shared" si="24"/>
        <v>0</v>
      </c>
      <c r="M140" s="466">
        <f t="shared" si="32"/>
        <v>37.049999999999997</v>
      </c>
      <c r="N140" s="467">
        <f t="shared" si="33"/>
        <v>3.3342332613390964E-3</v>
      </c>
      <c r="O140" s="468">
        <f t="shared" si="34"/>
        <v>0</v>
      </c>
      <c r="P140" s="431"/>
    </row>
    <row r="141" spans="2:16" ht="19.5" customHeight="1">
      <c r="B141" s="495" t="str">
        <f t="shared" si="35"/>
        <v>PISO 08</v>
      </c>
      <c r="C141" s="471" t="s">
        <v>161</v>
      </c>
      <c r="D141" s="459">
        <v>808</v>
      </c>
      <c r="E141" s="460"/>
      <c r="F141" s="461"/>
      <c r="G141" s="461"/>
      <c r="H141" s="461">
        <v>55.25</v>
      </c>
      <c r="I141" s="462"/>
      <c r="J141" s="463"/>
      <c r="K141" s="464">
        <f t="shared" ref="K141:K219" si="36">+SUM(E141:H141)+J141</f>
        <v>55.25</v>
      </c>
      <c r="L141" s="465">
        <f t="shared" ref="L141:L219" si="37">+SUM(I141:I141)</f>
        <v>0</v>
      </c>
      <c r="M141" s="466">
        <f t="shared" si="32"/>
        <v>55.25</v>
      </c>
      <c r="N141" s="467">
        <f t="shared" si="33"/>
        <v>4.9721022318214604E-3</v>
      </c>
      <c r="O141" s="468">
        <f t="shared" si="34"/>
        <v>0</v>
      </c>
      <c r="P141" s="431"/>
    </row>
    <row r="142" spans="2:16" ht="19.5" customHeight="1">
      <c r="B142" s="495" t="str">
        <f t="shared" si="35"/>
        <v>PISO 08</v>
      </c>
      <c r="C142" s="471" t="s">
        <v>161</v>
      </c>
      <c r="D142" s="459">
        <v>809</v>
      </c>
      <c r="E142" s="460"/>
      <c r="F142" s="461"/>
      <c r="G142" s="461"/>
      <c r="H142" s="461">
        <v>53.05</v>
      </c>
      <c r="I142" s="462"/>
      <c r="J142" s="463"/>
      <c r="K142" s="464">
        <f t="shared" si="36"/>
        <v>53.05</v>
      </c>
      <c r="L142" s="465">
        <f t="shared" si="37"/>
        <v>0</v>
      </c>
      <c r="M142" s="466">
        <f t="shared" si="32"/>
        <v>53.05</v>
      </c>
      <c r="N142" s="467">
        <f t="shared" si="33"/>
        <v>4.7741180705543609E-3</v>
      </c>
      <c r="O142" s="468">
        <f t="shared" si="34"/>
        <v>0</v>
      </c>
      <c r="P142" s="431"/>
    </row>
    <row r="143" spans="2:16" ht="20.100000000000001" customHeight="1" thickBot="1">
      <c r="B143" s="514" t="str">
        <f t="shared" si="35"/>
        <v>PISO 08</v>
      </c>
      <c r="C143" s="472" t="s">
        <v>199</v>
      </c>
      <c r="D143" s="473"/>
      <c r="E143" s="490"/>
      <c r="F143" s="474"/>
      <c r="G143" s="474"/>
      <c r="H143" s="474"/>
      <c r="I143" s="475"/>
      <c r="J143" s="470">
        <f>559.76-SUM(E134:I142)</f>
        <v>84.38</v>
      </c>
      <c r="K143" s="476">
        <f t="shared" si="36"/>
        <v>84.38</v>
      </c>
      <c r="L143" s="477">
        <f t="shared" si="37"/>
        <v>0</v>
      </c>
      <c r="M143" s="478">
        <f t="shared" si="32"/>
        <v>84.38</v>
      </c>
      <c r="N143" s="479">
        <f t="shared" si="33"/>
        <v>7.5935925125990003E-3</v>
      </c>
      <c r="O143" s="480">
        <f t="shared" si="34"/>
        <v>0</v>
      </c>
      <c r="P143" s="431"/>
    </row>
    <row r="144" spans="2:16" ht="19.5" customHeight="1">
      <c r="B144" s="491" t="s">
        <v>216</v>
      </c>
      <c r="C144" s="492" t="s">
        <v>161</v>
      </c>
      <c r="D144" s="448">
        <v>901</v>
      </c>
      <c r="E144" s="449"/>
      <c r="F144" s="450"/>
      <c r="G144" s="450"/>
      <c r="H144" s="450">
        <v>39.93</v>
      </c>
      <c r="I144" s="451"/>
      <c r="J144" s="452"/>
      <c r="K144" s="453">
        <f t="shared" si="36"/>
        <v>39.93</v>
      </c>
      <c r="L144" s="454">
        <f t="shared" si="37"/>
        <v>0</v>
      </c>
      <c r="M144" s="455">
        <f t="shared" si="32"/>
        <v>39.93</v>
      </c>
      <c r="N144" s="456">
        <f t="shared" si="33"/>
        <v>3.5934125269978441E-3</v>
      </c>
      <c r="O144" s="457">
        <f t="shared" si="34"/>
        <v>0</v>
      </c>
      <c r="P144" s="431"/>
    </row>
    <row r="145" spans="2:16" ht="19.5" customHeight="1">
      <c r="B145" s="495" t="str">
        <f t="shared" ref="B145:B153" si="38">B144</f>
        <v>PISO 09</v>
      </c>
      <c r="C145" s="471" t="s">
        <v>161</v>
      </c>
      <c r="D145" s="459">
        <v>902</v>
      </c>
      <c r="E145" s="460"/>
      <c r="F145" s="461"/>
      <c r="G145" s="461"/>
      <c r="H145" s="461">
        <v>54.15</v>
      </c>
      <c r="I145" s="462"/>
      <c r="J145" s="463"/>
      <c r="K145" s="464">
        <f t="shared" si="36"/>
        <v>54.15</v>
      </c>
      <c r="L145" s="465">
        <f t="shared" si="37"/>
        <v>0</v>
      </c>
      <c r="M145" s="466">
        <f t="shared" si="32"/>
        <v>54.15</v>
      </c>
      <c r="N145" s="467">
        <f t="shared" si="33"/>
        <v>4.8731101511879102E-3</v>
      </c>
      <c r="O145" s="468">
        <f t="shared" si="34"/>
        <v>0</v>
      </c>
      <c r="P145" s="431"/>
    </row>
    <row r="146" spans="2:16" ht="19.5" customHeight="1">
      <c r="B146" s="495" t="str">
        <f t="shared" si="38"/>
        <v>PISO 09</v>
      </c>
      <c r="C146" s="471" t="s">
        <v>161</v>
      </c>
      <c r="D146" s="459">
        <v>903</v>
      </c>
      <c r="E146" s="460"/>
      <c r="F146" s="461"/>
      <c r="G146" s="461"/>
      <c r="H146" s="461">
        <v>52.57</v>
      </c>
      <c r="I146" s="462"/>
      <c r="J146" s="463"/>
      <c r="K146" s="464">
        <f t="shared" si="36"/>
        <v>52.57</v>
      </c>
      <c r="L146" s="465">
        <f t="shared" si="37"/>
        <v>0</v>
      </c>
      <c r="M146" s="466">
        <f t="shared" si="32"/>
        <v>52.57</v>
      </c>
      <c r="N146" s="467">
        <f t="shared" si="33"/>
        <v>4.7309215262779031E-3</v>
      </c>
      <c r="O146" s="468">
        <f t="shared" si="34"/>
        <v>0</v>
      </c>
      <c r="P146" s="431"/>
    </row>
    <row r="147" spans="2:16" ht="19.5" customHeight="1">
      <c r="B147" s="495" t="str">
        <f t="shared" si="38"/>
        <v>PISO 09</v>
      </c>
      <c r="C147" s="471" t="s">
        <v>161</v>
      </c>
      <c r="D147" s="459">
        <v>904</v>
      </c>
      <c r="E147" s="460"/>
      <c r="F147" s="461"/>
      <c r="G147" s="461"/>
      <c r="H147" s="461">
        <v>60.03</v>
      </c>
      <c r="I147" s="462"/>
      <c r="J147" s="463"/>
      <c r="K147" s="464">
        <f t="shared" si="36"/>
        <v>60.03</v>
      </c>
      <c r="L147" s="465">
        <f t="shared" si="37"/>
        <v>0</v>
      </c>
      <c r="M147" s="466">
        <f t="shared" si="32"/>
        <v>60.03</v>
      </c>
      <c r="N147" s="467">
        <f t="shared" si="33"/>
        <v>5.4022678185745203E-3</v>
      </c>
      <c r="O147" s="468">
        <f t="shared" si="34"/>
        <v>0</v>
      </c>
      <c r="P147" s="431"/>
    </row>
    <row r="148" spans="2:16" ht="19.5" customHeight="1">
      <c r="B148" s="495" t="str">
        <f t="shared" si="38"/>
        <v>PISO 09</v>
      </c>
      <c r="C148" s="471" t="s">
        <v>161</v>
      </c>
      <c r="D148" s="459">
        <v>905</v>
      </c>
      <c r="E148" s="460"/>
      <c r="F148" s="461"/>
      <c r="G148" s="461"/>
      <c r="H148" s="461">
        <v>69.319999999999993</v>
      </c>
      <c r="I148" s="462"/>
      <c r="J148" s="463"/>
      <c r="K148" s="464">
        <f t="shared" si="36"/>
        <v>69.319999999999993</v>
      </c>
      <c r="L148" s="465">
        <f t="shared" si="37"/>
        <v>0</v>
      </c>
      <c r="M148" s="466">
        <f t="shared" si="32"/>
        <v>69.319999999999993</v>
      </c>
      <c r="N148" s="467">
        <f t="shared" si="33"/>
        <v>6.2383009359251321E-3</v>
      </c>
      <c r="O148" s="468">
        <f t="shared" si="34"/>
        <v>0</v>
      </c>
      <c r="P148" s="431"/>
    </row>
    <row r="149" spans="2:16" ht="19.5" customHeight="1">
      <c r="B149" s="495" t="str">
        <f t="shared" si="38"/>
        <v>PISO 09</v>
      </c>
      <c r="C149" s="471" t="s">
        <v>161</v>
      </c>
      <c r="D149" s="459">
        <v>906</v>
      </c>
      <c r="E149" s="460"/>
      <c r="F149" s="461"/>
      <c r="G149" s="461"/>
      <c r="H149" s="461">
        <v>54.03</v>
      </c>
      <c r="I149" s="462"/>
      <c r="J149" s="463"/>
      <c r="K149" s="464">
        <f t="shared" si="36"/>
        <v>54.03</v>
      </c>
      <c r="L149" s="465">
        <f t="shared" si="37"/>
        <v>0</v>
      </c>
      <c r="M149" s="466">
        <f t="shared" si="32"/>
        <v>54.03</v>
      </c>
      <c r="N149" s="467">
        <f t="shared" si="33"/>
        <v>4.8623110151187962E-3</v>
      </c>
      <c r="O149" s="468">
        <f t="shared" si="34"/>
        <v>0</v>
      </c>
      <c r="P149" s="431"/>
    </row>
    <row r="150" spans="2:16" ht="19.5" customHeight="1">
      <c r="B150" s="495" t="str">
        <f t="shared" si="38"/>
        <v>PISO 09</v>
      </c>
      <c r="C150" s="471" t="s">
        <v>161</v>
      </c>
      <c r="D150" s="459">
        <v>907</v>
      </c>
      <c r="E150" s="460"/>
      <c r="F150" s="461"/>
      <c r="G150" s="461"/>
      <c r="H150" s="461">
        <v>37.049999999999997</v>
      </c>
      <c r="I150" s="462"/>
      <c r="J150" s="463"/>
      <c r="K150" s="464">
        <f t="shared" si="36"/>
        <v>37.049999999999997</v>
      </c>
      <c r="L150" s="465">
        <f t="shared" si="37"/>
        <v>0</v>
      </c>
      <c r="M150" s="466">
        <f t="shared" si="32"/>
        <v>37.049999999999997</v>
      </c>
      <c r="N150" s="467">
        <f t="shared" si="33"/>
        <v>3.3342332613390964E-3</v>
      </c>
      <c r="O150" s="468">
        <f t="shared" si="34"/>
        <v>0</v>
      </c>
      <c r="P150" s="431"/>
    </row>
    <row r="151" spans="2:16" ht="19.5" customHeight="1">
      <c r="B151" s="495" t="str">
        <f t="shared" si="38"/>
        <v>PISO 09</v>
      </c>
      <c r="C151" s="471" t="s">
        <v>161</v>
      </c>
      <c r="D151" s="459">
        <v>908</v>
      </c>
      <c r="E151" s="460"/>
      <c r="F151" s="461"/>
      <c r="G151" s="461"/>
      <c r="H151" s="461">
        <v>55.25</v>
      </c>
      <c r="I151" s="462"/>
      <c r="J151" s="463"/>
      <c r="K151" s="464">
        <f t="shared" si="36"/>
        <v>55.25</v>
      </c>
      <c r="L151" s="465">
        <f t="shared" si="37"/>
        <v>0</v>
      </c>
      <c r="M151" s="466">
        <f t="shared" si="32"/>
        <v>55.25</v>
      </c>
      <c r="N151" s="467">
        <f t="shared" si="33"/>
        <v>4.9721022318214604E-3</v>
      </c>
      <c r="O151" s="468">
        <f t="shared" si="34"/>
        <v>0</v>
      </c>
      <c r="P151" s="431"/>
    </row>
    <row r="152" spans="2:16" ht="19.5" customHeight="1">
      <c r="B152" s="495" t="str">
        <f t="shared" si="38"/>
        <v>PISO 09</v>
      </c>
      <c r="C152" s="471" t="s">
        <v>161</v>
      </c>
      <c r="D152" s="459">
        <v>909</v>
      </c>
      <c r="E152" s="460"/>
      <c r="F152" s="461"/>
      <c r="G152" s="461"/>
      <c r="H152" s="461">
        <v>53.05</v>
      </c>
      <c r="I152" s="462"/>
      <c r="J152" s="463"/>
      <c r="K152" s="464">
        <f t="shared" si="36"/>
        <v>53.05</v>
      </c>
      <c r="L152" s="465">
        <f t="shared" si="37"/>
        <v>0</v>
      </c>
      <c r="M152" s="466">
        <f t="shared" si="32"/>
        <v>53.05</v>
      </c>
      <c r="N152" s="467">
        <f t="shared" si="33"/>
        <v>4.7741180705543609E-3</v>
      </c>
      <c r="O152" s="468">
        <f t="shared" si="34"/>
        <v>0</v>
      </c>
      <c r="P152" s="431"/>
    </row>
    <row r="153" spans="2:16" ht="20.100000000000001" customHeight="1" thickBot="1">
      <c r="B153" s="514" t="str">
        <f t="shared" si="38"/>
        <v>PISO 09</v>
      </c>
      <c r="C153" s="472" t="s">
        <v>199</v>
      </c>
      <c r="D153" s="473"/>
      <c r="E153" s="490"/>
      <c r="F153" s="474"/>
      <c r="G153" s="474"/>
      <c r="H153" s="474"/>
      <c r="I153" s="475"/>
      <c r="J153" s="470">
        <f>559.76-SUM(E144:I152)</f>
        <v>84.38</v>
      </c>
      <c r="K153" s="476">
        <f t="shared" si="36"/>
        <v>84.38</v>
      </c>
      <c r="L153" s="477">
        <f t="shared" si="37"/>
        <v>0</v>
      </c>
      <c r="M153" s="478">
        <f t="shared" si="32"/>
        <v>84.38</v>
      </c>
      <c r="N153" s="479">
        <f t="shared" si="33"/>
        <v>7.5935925125990003E-3</v>
      </c>
      <c r="O153" s="480">
        <f t="shared" si="34"/>
        <v>0</v>
      </c>
      <c r="P153" s="431"/>
    </row>
    <row r="154" spans="2:16" ht="19.5" customHeight="1">
      <c r="B154" s="491" t="s">
        <v>217</v>
      </c>
      <c r="C154" s="492" t="s">
        <v>161</v>
      </c>
      <c r="D154" s="448">
        <v>1001</v>
      </c>
      <c r="E154" s="449"/>
      <c r="F154" s="450"/>
      <c r="G154" s="450"/>
      <c r="H154" s="450">
        <v>39.93</v>
      </c>
      <c r="I154" s="451"/>
      <c r="J154" s="452"/>
      <c r="K154" s="453">
        <f t="shared" si="36"/>
        <v>39.93</v>
      </c>
      <c r="L154" s="454">
        <f t="shared" si="37"/>
        <v>0</v>
      </c>
      <c r="M154" s="455">
        <f t="shared" si="32"/>
        <v>39.93</v>
      </c>
      <c r="N154" s="456">
        <f t="shared" si="33"/>
        <v>3.5934125269978441E-3</v>
      </c>
      <c r="O154" s="457">
        <f t="shared" si="34"/>
        <v>0</v>
      </c>
      <c r="P154" s="431"/>
    </row>
    <row r="155" spans="2:16" ht="19.5" customHeight="1">
      <c r="B155" s="495" t="str">
        <f t="shared" ref="B155:B163" si="39">B154</f>
        <v>PISO 10</v>
      </c>
      <c r="C155" s="471" t="s">
        <v>161</v>
      </c>
      <c r="D155" s="459">
        <v>1002</v>
      </c>
      <c r="E155" s="460"/>
      <c r="F155" s="461"/>
      <c r="G155" s="461"/>
      <c r="H155" s="461">
        <v>54.15</v>
      </c>
      <c r="I155" s="462"/>
      <c r="J155" s="463"/>
      <c r="K155" s="464">
        <f t="shared" si="36"/>
        <v>54.15</v>
      </c>
      <c r="L155" s="465">
        <f t="shared" si="37"/>
        <v>0</v>
      </c>
      <c r="M155" s="466">
        <f t="shared" si="32"/>
        <v>54.15</v>
      </c>
      <c r="N155" s="467">
        <f t="shared" si="33"/>
        <v>4.8731101511879102E-3</v>
      </c>
      <c r="O155" s="468">
        <f t="shared" si="34"/>
        <v>0</v>
      </c>
      <c r="P155" s="431"/>
    </row>
    <row r="156" spans="2:16" ht="19.5" customHeight="1">
      <c r="B156" s="495" t="str">
        <f t="shared" si="39"/>
        <v>PISO 10</v>
      </c>
      <c r="C156" s="471" t="s">
        <v>161</v>
      </c>
      <c r="D156" s="459">
        <v>1003</v>
      </c>
      <c r="E156" s="460"/>
      <c r="F156" s="461"/>
      <c r="G156" s="461"/>
      <c r="H156" s="461">
        <v>52.57</v>
      </c>
      <c r="I156" s="462"/>
      <c r="J156" s="463"/>
      <c r="K156" s="464">
        <f t="shared" si="36"/>
        <v>52.57</v>
      </c>
      <c r="L156" s="465">
        <f t="shared" si="37"/>
        <v>0</v>
      </c>
      <c r="M156" s="466">
        <f t="shared" si="32"/>
        <v>52.57</v>
      </c>
      <c r="N156" s="467">
        <f t="shared" si="33"/>
        <v>4.7309215262779031E-3</v>
      </c>
      <c r="O156" s="468">
        <f t="shared" si="34"/>
        <v>0</v>
      </c>
      <c r="P156" s="431"/>
    </row>
    <row r="157" spans="2:16" ht="19.5" customHeight="1">
      <c r="B157" s="495" t="str">
        <f t="shared" si="39"/>
        <v>PISO 10</v>
      </c>
      <c r="C157" s="471" t="s">
        <v>161</v>
      </c>
      <c r="D157" s="459">
        <v>1004</v>
      </c>
      <c r="E157" s="460"/>
      <c r="F157" s="461"/>
      <c r="G157" s="461"/>
      <c r="H157" s="461">
        <v>60.03</v>
      </c>
      <c r="I157" s="462"/>
      <c r="J157" s="463"/>
      <c r="K157" s="464">
        <f t="shared" si="36"/>
        <v>60.03</v>
      </c>
      <c r="L157" s="465">
        <f t="shared" si="37"/>
        <v>0</v>
      </c>
      <c r="M157" s="466">
        <f t="shared" si="32"/>
        <v>60.03</v>
      </c>
      <c r="N157" s="467">
        <f t="shared" si="33"/>
        <v>5.4022678185745203E-3</v>
      </c>
      <c r="O157" s="468">
        <f t="shared" si="34"/>
        <v>0</v>
      </c>
      <c r="P157" s="431"/>
    </row>
    <row r="158" spans="2:16" ht="19.5" customHeight="1">
      <c r="B158" s="495" t="str">
        <f t="shared" si="39"/>
        <v>PISO 10</v>
      </c>
      <c r="C158" s="471" t="s">
        <v>161</v>
      </c>
      <c r="D158" s="459">
        <v>1005</v>
      </c>
      <c r="E158" s="460"/>
      <c r="F158" s="461"/>
      <c r="G158" s="461"/>
      <c r="H158" s="461">
        <v>69.319999999999993</v>
      </c>
      <c r="I158" s="462"/>
      <c r="J158" s="463"/>
      <c r="K158" s="464">
        <f t="shared" si="36"/>
        <v>69.319999999999993</v>
      </c>
      <c r="L158" s="465">
        <f t="shared" si="37"/>
        <v>0</v>
      </c>
      <c r="M158" s="466">
        <f t="shared" si="32"/>
        <v>69.319999999999993</v>
      </c>
      <c r="N158" s="467">
        <f t="shared" si="33"/>
        <v>6.2383009359251321E-3</v>
      </c>
      <c r="O158" s="468">
        <f t="shared" si="34"/>
        <v>0</v>
      </c>
      <c r="P158" s="431"/>
    </row>
    <row r="159" spans="2:16" ht="19.5" customHeight="1">
      <c r="B159" s="495" t="str">
        <f t="shared" si="39"/>
        <v>PISO 10</v>
      </c>
      <c r="C159" s="471" t="s">
        <v>161</v>
      </c>
      <c r="D159" s="459">
        <v>1006</v>
      </c>
      <c r="E159" s="460"/>
      <c r="F159" s="461"/>
      <c r="G159" s="461"/>
      <c r="H159" s="461">
        <v>54.03</v>
      </c>
      <c r="I159" s="462"/>
      <c r="J159" s="463"/>
      <c r="K159" s="464">
        <f t="shared" si="36"/>
        <v>54.03</v>
      </c>
      <c r="L159" s="465">
        <f t="shared" si="37"/>
        <v>0</v>
      </c>
      <c r="M159" s="466">
        <f t="shared" si="32"/>
        <v>54.03</v>
      </c>
      <c r="N159" s="467">
        <f t="shared" si="33"/>
        <v>4.8623110151187962E-3</v>
      </c>
      <c r="O159" s="468">
        <f t="shared" si="34"/>
        <v>0</v>
      </c>
      <c r="P159" s="431"/>
    </row>
    <row r="160" spans="2:16" ht="19.5" customHeight="1">
      <c r="B160" s="495" t="str">
        <f t="shared" si="39"/>
        <v>PISO 10</v>
      </c>
      <c r="C160" s="471" t="s">
        <v>161</v>
      </c>
      <c r="D160" s="459">
        <v>1007</v>
      </c>
      <c r="E160" s="460"/>
      <c r="F160" s="461"/>
      <c r="G160" s="461"/>
      <c r="H160" s="461">
        <v>37.049999999999997</v>
      </c>
      <c r="I160" s="462"/>
      <c r="J160" s="463"/>
      <c r="K160" s="464">
        <f t="shared" si="36"/>
        <v>37.049999999999997</v>
      </c>
      <c r="L160" s="465">
        <f t="shared" si="37"/>
        <v>0</v>
      </c>
      <c r="M160" s="466">
        <f t="shared" si="32"/>
        <v>37.049999999999997</v>
      </c>
      <c r="N160" s="467">
        <f t="shared" si="33"/>
        <v>3.3342332613390964E-3</v>
      </c>
      <c r="O160" s="468">
        <f t="shared" si="34"/>
        <v>0</v>
      </c>
      <c r="P160" s="431"/>
    </row>
    <row r="161" spans="2:16" ht="19.5" customHeight="1">
      <c r="B161" s="495" t="str">
        <f t="shared" si="39"/>
        <v>PISO 10</v>
      </c>
      <c r="C161" s="471" t="s">
        <v>161</v>
      </c>
      <c r="D161" s="459">
        <v>1008</v>
      </c>
      <c r="E161" s="460"/>
      <c r="F161" s="461"/>
      <c r="G161" s="461"/>
      <c r="H161" s="461">
        <v>55.25</v>
      </c>
      <c r="I161" s="462"/>
      <c r="J161" s="463"/>
      <c r="K161" s="464">
        <f t="shared" si="36"/>
        <v>55.25</v>
      </c>
      <c r="L161" s="465">
        <f t="shared" si="37"/>
        <v>0</v>
      </c>
      <c r="M161" s="466">
        <f t="shared" si="32"/>
        <v>55.25</v>
      </c>
      <c r="N161" s="467">
        <f t="shared" si="33"/>
        <v>4.9721022318214604E-3</v>
      </c>
      <c r="O161" s="468">
        <f t="shared" si="34"/>
        <v>0</v>
      </c>
      <c r="P161" s="431"/>
    </row>
    <row r="162" spans="2:16" ht="19.5" customHeight="1">
      <c r="B162" s="495" t="str">
        <f t="shared" si="39"/>
        <v>PISO 10</v>
      </c>
      <c r="C162" s="471" t="s">
        <v>161</v>
      </c>
      <c r="D162" s="459">
        <v>1009</v>
      </c>
      <c r="E162" s="460"/>
      <c r="F162" s="461"/>
      <c r="G162" s="461"/>
      <c r="H162" s="461">
        <v>53.05</v>
      </c>
      <c r="I162" s="462"/>
      <c r="J162" s="463"/>
      <c r="K162" s="464">
        <f t="shared" si="36"/>
        <v>53.05</v>
      </c>
      <c r="L162" s="465">
        <f t="shared" si="37"/>
        <v>0</v>
      </c>
      <c r="M162" s="466">
        <f t="shared" si="32"/>
        <v>53.05</v>
      </c>
      <c r="N162" s="467">
        <f t="shared" si="33"/>
        <v>4.7741180705543609E-3</v>
      </c>
      <c r="O162" s="468">
        <f t="shared" si="34"/>
        <v>0</v>
      </c>
      <c r="P162" s="431"/>
    </row>
    <row r="163" spans="2:16" ht="20.100000000000001" customHeight="1" thickBot="1">
      <c r="B163" s="514" t="str">
        <f t="shared" si="39"/>
        <v>PISO 10</v>
      </c>
      <c r="C163" s="472" t="s">
        <v>199</v>
      </c>
      <c r="D163" s="473"/>
      <c r="E163" s="490"/>
      <c r="F163" s="474"/>
      <c r="G163" s="474"/>
      <c r="H163" s="474"/>
      <c r="I163" s="475"/>
      <c r="J163" s="470">
        <f>559.76-SUM(E154:I162)</f>
        <v>84.38</v>
      </c>
      <c r="K163" s="476">
        <f t="shared" si="36"/>
        <v>84.38</v>
      </c>
      <c r="L163" s="477">
        <f t="shared" si="37"/>
        <v>0</v>
      </c>
      <c r="M163" s="478">
        <f t="shared" si="32"/>
        <v>84.38</v>
      </c>
      <c r="N163" s="479">
        <f t="shared" si="33"/>
        <v>7.5935925125990003E-3</v>
      </c>
      <c r="O163" s="480">
        <f t="shared" si="34"/>
        <v>0</v>
      </c>
      <c r="P163" s="431"/>
    </row>
    <row r="164" spans="2:16" ht="19.5" customHeight="1">
      <c r="B164" s="491" t="s">
        <v>218</v>
      </c>
      <c r="C164" s="492" t="s">
        <v>161</v>
      </c>
      <c r="D164" s="448">
        <v>1101</v>
      </c>
      <c r="E164" s="449"/>
      <c r="F164" s="450"/>
      <c r="G164" s="450"/>
      <c r="H164" s="450">
        <v>39.93</v>
      </c>
      <c r="I164" s="451"/>
      <c r="J164" s="452"/>
      <c r="K164" s="453">
        <f t="shared" si="36"/>
        <v>39.93</v>
      </c>
      <c r="L164" s="454">
        <f t="shared" si="37"/>
        <v>0</v>
      </c>
      <c r="M164" s="455">
        <f t="shared" si="32"/>
        <v>39.93</v>
      </c>
      <c r="N164" s="456">
        <f t="shared" si="33"/>
        <v>3.5934125269978441E-3</v>
      </c>
      <c r="O164" s="457">
        <f t="shared" si="34"/>
        <v>0</v>
      </c>
      <c r="P164" s="431"/>
    </row>
    <row r="165" spans="2:16" ht="19.5" customHeight="1">
      <c r="B165" s="495" t="str">
        <f t="shared" ref="B165:B173" si="40">B164</f>
        <v>PISO 11</v>
      </c>
      <c r="C165" s="471" t="s">
        <v>161</v>
      </c>
      <c r="D165" s="459">
        <v>1102</v>
      </c>
      <c r="E165" s="460"/>
      <c r="F165" s="461"/>
      <c r="G165" s="461"/>
      <c r="H165" s="461">
        <v>54.15</v>
      </c>
      <c r="I165" s="462"/>
      <c r="J165" s="463"/>
      <c r="K165" s="464">
        <f t="shared" si="36"/>
        <v>54.15</v>
      </c>
      <c r="L165" s="465">
        <f t="shared" si="37"/>
        <v>0</v>
      </c>
      <c r="M165" s="466">
        <f t="shared" si="32"/>
        <v>54.15</v>
      </c>
      <c r="N165" s="467">
        <f t="shared" si="33"/>
        <v>4.8731101511879102E-3</v>
      </c>
      <c r="O165" s="468">
        <f t="shared" si="34"/>
        <v>0</v>
      </c>
      <c r="P165" s="431"/>
    </row>
    <row r="166" spans="2:16" ht="19.5" customHeight="1">
      <c r="B166" s="495" t="str">
        <f t="shared" si="40"/>
        <v>PISO 11</v>
      </c>
      <c r="C166" s="471" t="s">
        <v>161</v>
      </c>
      <c r="D166" s="459">
        <v>1103</v>
      </c>
      <c r="E166" s="460"/>
      <c r="F166" s="461"/>
      <c r="G166" s="461"/>
      <c r="H166" s="461">
        <v>52.57</v>
      </c>
      <c r="I166" s="462"/>
      <c r="J166" s="463"/>
      <c r="K166" s="464">
        <f t="shared" si="36"/>
        <v>52.57</v>
      </c>
      <c r="L166" s="465">
        <f t="shared" si="37"/>
        <v>0</v>
      </c>
      <c r="M166" s="466">
        <f t="shared" si="32"/>
        <v>52.57</v>
      </c>
      <c r="N166" s="467">
        <f t="shared" si="33"/>
        <v>4.7309215262779031E-3</v>
      </c>
      <c r="O166" s="468">
        <f t="shared" si="34"/>
        <v>0</v>
      </c>
      <c r="P166" s="431"/>
    </row>
    <row r="167" spans="2:16" ht="19.5" customHeight="1">
      <c r="B167" s="495" t="str">
        <f t="shared" si="40"/>
        <v>PISO 11</v>
      </c>
      <c r="C167" s="471" t="s">
        <v>161</v>
      </c>
      <c r="D167" s="459">
        <v>1104</v>
      </c>
      <c r="E167" s="460"/>
      <c r="F167" s="461"/>
      <c r="G167" s="461"/>
      <c r="H167" s="461">
        <v>60.03</v>
      </c>
      <c r="I167" s="462"/>
      <c r="J167" s="463"/>
      <c r="K167" s="464">
        <f t="shared" si="36"/>
        <v>60.03</v>
      </c>
      <c r="L167" s="465">
        <f t="shared" si="37"/>
        <v>0</v>
      </c>
      <c r="M167" s="466">
        <f t="shared" si="32"/>
        <v>60.03</v>
      </c>
      <c r="N167" s="467">
        <f t="shared" si="33"/>
        <v>5.4022678185745203E-3</v>
      </c>
      <c r="O167" s="468">
        <f t="shared" si="34"/>
        <v>0</v>
      </c>
      <c r="P167" s="431"/>
    </row>
    <row r="168" spans="2:16" ht="19.5" customHeight="1">
      <c r="B168" s="495" t="str">
        <f t="shared" si="40"/>
        <v>PISO 11</v>
      </c>
      <c r="C168" s="471" t="s">
        <v>161</v>
      </c>
      <c r="D168" s="459">
        <v>1105</v>
      </c>
      <c r="E168" s="460"/>
      <c r="F168" s="461"/>
      <c r="G168" s="461"/>
      <c r="H168" s="461">
        <v>69.319999999999993</v>
      </c>
      <c r="I168" s="462"/>
      <c r="J168" s="463"/>
      <c r="K168" s="464">
        <f t="shared" si="36"/>
        <v>69.319999999999993</v>
      </c>
      <c r="L168" s="465">
        <f t="shared" si="37"/>
        <v>0</v>
      </c>
      <c r="M168" s="466">
        <f t="shared" si="32"/>
        <v>69.319999999999993</v>
      </c>
      <c r="N168" s="467">
        <f t="shared" si="33"/>
        <v>6.2383009359251321E-3</v>
      </c>
      <c r="O168" s="468">
        <f t="shared" si="34"/>
        <v>0</v>
      </c>
      <c r="P168" s="431"/>
    </row>
    <row r="169" spans="2:16" ht="19.5" customHeight="1">
      <c r="B169" s="495" t="str">
        <f t="shared" si="40"/>
        <v>PISO 11</v>
      </c>
      <c r="C169" s="471" t="s">
        <v>161</v>
      </c>
      <c r="D169" s="459">
        <v>1106</v>
      </c>
      <c r="E169" s="460"/>
      <c r="F169" s="461"/>
      <c r="G169" s="461"/>
      <c r="H169" s="461">
        <v>54.03</v>
      </c>
      <c r="I169" s="462"/>
      <c r="J169" s="463"/>
      <c r="K169" s="464">
        <f t="shared" si="36"/>
        <v>54.03</v>
      </c>
      <c r="L169" s="465">
        <f t="shared" si="37"/>
        <v>0</v>
      </c>
      <c r="M169" s="466">
        <f t="shared" si="32"/>
        <v>54.03</v>
      </c>
      <c r="N169" s="467">
        <f t="shared" si="33"/>
        <v>4.8623110151187962E-3</v>
      </c>
      <c r="O169" s="468">
        <f t="shared" si="34"/>
        <v>0</v>
      </c>
      <c r="P169" s="431"/>
    </row>
    <row r="170" spans="2:16" ht="19.5" customHeight="1">
      <c r="B170" s="495" t="str">
        <f t="shared" si="40"/>
        <v>PISO 11</v>
      </c>
      <c r="C170" s="471" t="s">
        <v>161</v>
      </c>
      <c r="D170" s="459">
        <v>1107</v>
      </c>
      <c r="E170" s="460"/>
      <c r="F170" s="461"/>
      <c r="G170" s="461"/>
      <c r="H170" s="461">
        <v>37.049999999999997</v>
      </c>
      <c r="I170" s="462"/>
      <c r="J170" s="463"/>
      <c r="K170" s="464">
        <f t="shared" si="36"/>
        <v>37.049999999999997</v>
      </c>
      <c r="L170" s="465">
        <f t="shared" si="37"/>
        <v>0</v>
      </c>
      <c r="M170" s="466">
        <f t="shared" si="32"/>
        <v>37.049999999999997</v>
      </c>
      <c r="N170" s="467">
        <f t="shared" si="33"/>
        <v>3.3342332613390964E-3</v>
      </c>
      <c r="O170" s="468">
        <f t="shared" si="34"/>
        <v>0</v>
      </c>
      <c r="P170" s="431"/>
    </row>
    <row r="171" spans="2:16" ht="19.5" customHeight="1">
      <c r="B171" s="495" t="str">
        <f t="shared" si="40"/>
        <v>PISO 11</v>
      </c>
      <c r="C171" s="471" t="s">
        <v>161</v>
      </c>
      <c r="D171" s="459">
        <v>1108</v>
      </c>
      <c r="E171" s="460"/>
      <c r="F171" s="461"/>
      <c r="G171" s="461"/>
      <c r="H171" s="461">
        <v>55.25</v>
      </c>
      <c r="I171" s="462"/>
      <c r="J171" s="463"/>
      <c r="K171" s="464">
        <f t="shared" si="36"/>
        <v>55.25</v>
      </c>
      <c r="L171" s="465">
        <f t="shared" si="37"/>
        <v>0</v>
      </c>
      <c r="M171" s="466">
        <f t="shared" si="32"/>
        <v>55.25</v>
      </c>
      <c r="N171" s="467">
        <f t="shared" si="33"/>
        <v>4.9721022318214604E-3</v>
      </c>
      <c r="O171" s="468">
        <f t="shared" si="34"/>
        <v>0</v>
      </c>
      <c r="P171" s="431"/>
    </row>
    <row r="172" spans="2:16" ht="19.5" customHeight="1">
      <c r="B172" s="495" t="str">
        <f t="shared" si="40"/>
        <v>PISO 11</v>
      </c>
      <c r="C172" s="471" t="s">
        <v>161</v>
      </c>
      <c r="D172" s="459">
        <v>1109</v>
      </c>
      <c r="E172" s="460"/>
      <c r="F172" s="461"/>
      <c r="G172" s="461"/>
      <c r="H172" s="461">
        <v>53.05</v>
      </c>
      <c r="I172" s="462"/>
      <c r="J172" s="463"/>
      <c r="K172" s="464">
        <f t="shared" si="36"/>
        <v>53.05</v>
      </c>
      <c r="L172" s="465">
        <f t="shared" si="37"/>
        <v>0</v>
      </c>
      <c r="M172" s="466">
        <f t="shared" si="32"/>
        <v>53.05</v>
      </c>
      <c r="N172" s="467">
        <f t="shared" si="33"/>
        <v>4.7741180705543609E-3</v>
      </c>
      <c r="O172" s="468">
        <f t="shared" si="34"/>
        <v>0</v>
      </c>
      <c r="P172" s="431"/>
    </row>
    <row r="173" spans="2:16" ht="20.100000000000001" customHeight="1" thickBot="1">
      <c r="B173" s="514" t="str">
        <f t="shared" si="40"/>
        <v>PISO 11</v>
      </c>
      <c r="C173" s="472" t="s">
        <v>199</v>
      </c>
      <c r="D173" s="473"/>
      <c r="E173" s="490"/>
      <c r="F173" s="474"/>
      <c r="G173" s="474"/>
      <c r="H173" s="474"/>
      <c r="I173" s="475"/>
      <c r="J173" s="470">
        <f>559.76-SUM(E164:I172)</f>
        <v>84.38</v>
      </c>
      <c r="K173" s="476">
        <f t="shared" si="36"/>
        <v>84.38</v>
      </c>
      <c r="L173" s="477">
        <f t="shared" si="37"/>
        <v>0</v>
      </c>
      <c r="M173" s="478">
        <f t="shared" si="32"/>
        <v>84.38</v>
      </c>
      <c r="N173" s="479">
        <f t="shared" si="33"/>
        <v>7.5935925125990003E-3</v>
      </c>
      <c r="O173" s="480">
        <f t="shared" si="34"/>
        <v>0</v>
      </c>
      <c r="P173" s="431"/>
    </row>
    <row r="174" spans="2:16" ht="19.5" customHeight="1">
      <c r="B174" s="491" t="s">
        <v>219</v>
      </c>
      <c r="C174" s="492" t="s">
        <v>161</v>
      </c>
      <c r="D174" s="448">
        <v>1201</v>
      </c>
      <c r="E174" s="449"/>
      <c r="F174" s="450"/>
      <c r="G174" s="450"/>
      <c r="H174" s="450">
        <v>39.93</v>
      </c>
      <c r="I174" s="451"/>
      <c r="J174" s="452"/>
      <c r="K174" s="453">
        <f t="shared" si="36"/>
        <v>39.93</v>
      </c>
      <c r="L174" s="454">
        <f t="shared" si="37"/>
        <v>0</v>
      </c>
      <c r="M174" s="455">
        <f t="shared" si="32"/>
        <v>39.93</v>
      </c>
      <c r="N174" s="456">
        <f t="shared" si="33"/>
        <v>3.5934125269978441E-3</v>
      </c>
      <c r="O174" s="457">
        <f t="shared" si="34"/>
        <v>0</v>
      </c>
      <c r="P174" s="431"/>
    </row>
    <row r="175" spans="2:16" ht="19.5" customHeight="1">
      <c r="B175" s="495" t="str">
        <f t="shared" ref="B175:B183" si="41">B174</f>
        <v>PISO 12</v>
      </c>
      <c r="C175" s="471" t="s">
        <v>161</v>
      </c>
      <c r="D175" s="459">
        <v>1202</v>
      </c>
      <c r="E175" s="460"/>
      <c r="F175" s="461"/>
      <c r="G175" s="461"/>
      <c r="H175" s="461">
        <v>54.15</v>
      </c>
      <c r="I175" s="462"/>
      <c r="J175" s="463"/>
      <c r="K175" s="464">
        <f t="shared" si="36"/>
        <v>54.15</v>
      </c>
      <c r="L175" s="465">
        <f t="shared" si="37"/>
        <v>0</v>
      </c>
      <c r="M175" s="466">
        <f t="shared" si="32"/>
        <v>54.15</v>
      </c>
      <c r="N175" s="467">
        <f t="shared" si="33"/>
        <v>4.8731101511879102E-3</v>
      </c>
      <c r="O175" s="468">
        <f t="shared" si="34"/>
        <v>0</v>
      </c>
      <c r="P175" s="431"/>
    </row>
    <row r="176" spans="2:16" ht="19.5" customHeight="1">
      <c r="B176" s="495" t="str">
        <f t="shared" si="41"/>
        <v>PISO 12</v>
      </c>
      <c r="C176" s="471" t="s">
        <v>161</v>
      </c>
      <c r="D176" s="459">
        <v>1203</v>
      </c>
      <c r="E176" s="460"/>
      <c r="F176" s="461"/>
      <c r="G176" s="461"/>
      <c r="H176" s="461">
        <v>52.57</v>
      </c>
      <c r="I176" s="462"/>
      <c r="J176" s="463"/>
      <c r="K176" s="464">
        <f t="shared" si="36"/>
        <v>52.57</v>
      </c>
      <c r="L176" s="465">
        <f t="shared" si="37"/>
        <v>0</v>
      </c>
      <c r="M176" s="466">
        <f t="shared" si="32"/>
        <v>52.57</v>
      </c>
      <c r="N176" s="467">
        <f t="shared" si="33"/>
        <v>4.7309215262779031E-3</v>
      </c>
      <c r="O176" s="468">
        <f t="shared" si="34"/>
        <v>0</v>
      </c>
      <c r="P176" s="431"/>
    </row>
    <row r="177" spans="2:16" ht="19.5" customHeight="1">
      <c r="B177" s="495" t="str">
        <f t="shared" si="41"/>
        <v>PISO 12</v>
      </c>
      <c r="C177" s="471" t="s">
        <v>161</v>
      </c>
      <c r="D177" s="459">
        <v>1204</v>
      </c>
      <c r="E177" s="460"/>
      <c r="F177" s="461"/>
      <c r="G177" s="461"/>
      <c r="H177" s="461">
        <v>60.03</v>
      </c>
      <c r="I177" s="462"/>
      <c r="J177" s="463"/>
      <c r="K177" s="464">
        <f t="shared" si="36"/>
        <v>60.03</v>
      </c>
      <c r="L177" s="465">
        <f t="shared" si="37"/>
        <v>0</v>
      </c>
      <c r="M177" s="466">
        <f t="shared" si="32"/>
        <v>60.03</v>
      </c>
      <c r="N177" s="467">
        <f t="shared" si="33"/>
        <v>5.4022678185745203E-3</v>
      </c>
      <c r="O177" s="468">
        <f t="shared" si="34"/>
        <v>0</v>
      </c>
      <c r="P177" s="431"/>
    </row>
    <row r="178" spans="2:16" ht="19.5" customHeight="1">
      <c r="B178" s="495" t="str">
        <f t="shared" si="41"/>
        <v>PISO 12</v>
      </c>
      <c r="C178" s="471" t="s">
        <v>161</v>
      </c>
      <c r="D178" s="459">
        <v>1205</v>
      </c>
      <c r="E178" s="460"/>
      <c r="F178" s="461"/>
      <c r="G178" s="461"/>
      <c r="H178" s="461">
        <v>69.319999999999993</v>
      </c>
      <c r="I178" s="462"/>
      <c r="J178" s="463"/>
      <c r="K178" s="464">
        <f t="shared" si="36"/>
        <v>69.319999999999993</v>
      </c>
      <c r="L178" s="465">
        <f t="shared" si="37"/>
        <v>0</v>
      </c>
      <c r="M178" s="466">
        <f t="shared" si="32"/>
        <v>69.319999999999993</v>
      </c>
      <c r="N178" s="467">
        <f t="shared" si="33"/>
        <v>6.2383009359251321E-3</v>
      </c>
      <c r="O178" s="468">
        <f t="shared" si="34"/>
        <v>0</v>
      </c>
      <c r="P178" s="431"/>
    </row>
    <row r="179" spans="2:16" ht="19.5" customHeight="1">
      <c r="B179" s="495" t="str">
        <f t="shared" si="41"/>
        <v>PISO 12</v>
      </c>
      <c r="C179" s="471" t="s">
        <v>161</v>
      </c>
      <c r="D179" s="459">
        <v>1206</v>
      </c>
      <c r="E179" s="460"/>
      <c r="F179" s="461"/>
      <c r="G179" s="461"/>
      <c r="H179" s="461">
        <v>54.03</v>
      </c>
      <c r="I179" s="462"/>
      <c r="J179" s="463"/>
      <c r="K179" s="464">
        <f t="shared" si="36"/>
        <v>54.03</v>
      </c>
      <c r="L179" s="465">
        <f t="shared" si="37"/>
        <v>0</v>
      </c>
      <c r="M179" s="466">
        <f t="shared" si="32"/>
        <v>54.03</v>
      </c>
      <c r="N179" s="467">
        <f t="shared" si="33"/>
        <v>4.8623110151187962E-3</v>
      </c>
      <c r="O179" s="468">
        <f t="shared" si="34"/>
        <v>0</v>
      </c>
      <c r="P179" s="431"/>
    </row>
    <row r="180" spans="2:16" ht="19.5" customHeight="1">
      <c r="B180" s="495" t="str">
        <f t="shared" si="41"/>
        <v>PISO 12</v>
      </c>
      <c r="C180" s="471" t="s">
        <v>161</v>
      </c>
      <c r="D180" s="459">
        <v>1207</v>
      </c>
      <c r="E180" s="460"/>
      <c r="F180" s="461"/>
      <c r="G180" s="461"/>
      <c r="H180" s="461">
        <v>37.049999999999997</v>
      </c>
      <c r="I180" s="462"/>
      <c r="J180" s="463"/>
      <c r="K180" s="464">
        <f t="shared" si="36"/>
        <v>37.049999999999997</v>
      </c>
      <c r="L180" s="465">
        <f t="shared" si="37"/>
        <v>0</v>
      </c>
      <c r="M180" s="466">
        <f t="shared" si="32"/>
        <v>37.049999999999997</v>
      </c>
      <c r="N180" s="467">
        <f t="shared" si="33"/>
        <v>3.3342332613390964E-3</v>
      </c>
      <c r="O180" s="468">
        <f t="shared" si="34"/>
        <v>0</v>
      </c>
      <c r="P180" s="431"/>
    </row>
    <row r="181" spans="2:16" ht="19.5" customHeight="1">
      <c r="B181" s="495" t="str">
        <f t="shared" si="41"/>
        <v>PISO 12</v>
      </c>
      <c r="C181" s="471" t="s">
        <v>161</v>
      </c>
      <c r="D181" s="459">
        <v>1208</v>
      </c>
      <c r="E181" s="460"/>
      <c r="F181" s="461"/>
      <c r="G181" s="461"/>
      <c r="H181" s="461">
        <v>55.25</v>
      </c>
      <c r="I181" s="462"/>
      <c r="J181" s="463"/>
      <c r="K181" s="464">
        <f t="shared" si="36"/>
        <v>55.25</v>
      </c>
      <c r="L181" s="465">
        <f t="shared" si="37"/>
        <v>0</v>
      </c>
      <c r="M181" s="466">
        <f t="shared" si="32"/>
        <v>55.25</v>
      </c>
      <c r="N181" s="467">
        <f t="shared" si="33"/>
        <v>4.9721022318214604E-3</v>
      </c>
      <c r="O181" s="468">
        <f t="shared" si="34"/>
        <v>0</v>
      </c>
      <c r="P181" s="431"/>
    </row>
    <row r="182" spans="2:16" ht="19.5" customHeight="1">
      <c r="B182" s="495" t="str">
        <f t="shared" si="41"/>
        <v>PISO 12</v>
      </c>
      <c r="C182" s="471" t="s">
        <v>161</v>
      </c>
      <c r="D182" s="459">
        <v>1209</v>
      </c>
      <c r="E182" s="460"/>
      <c r="F182" s="461"/>
      <c r="G182" s="461"/>
      <c r="H182" s="461">
        <v>53.05</v>
      </c>
      <c r="I182" s="462"/>
      <c r="J182" s="463"/>
      <c r="K182" s="464">
        <f t="shared" si="36"/>
        <v>53.05</v>
      </c>
      <c r="L182" s="465">
        <f t="shared" si="37"/>
        <v>0</v>
      </c>
      <c r="M182" s="466">
        <f t="shared" si="32"/>
        <v>53.05</v>
      </c>
      <c r="N182" s="467">
        <f t="shared" si="33"/>
        <v>4.7741180705543609E-3</v>
      </c>
      <c r="O182" s="468">
        <f t="shared" si="34"/>
        <v>0</v>
      </c>
      <c r="P182" s="431"/>
    </row>
    <row r="183" spans="2:16" ht="20.100000000000001" customHeight="1" thickBot="1">
      <c r="B183" s="514" t="str">
        <f t="shared" si="41"/>
        <v>PISO 12</v>
      </c>
      <c r="C183" s="472" t="s">
        <v>199</v>
      </c>
      <c r="D183" s="473"/>
      <c r="E183" s="490"/>
      <c r="F183" s="474"/>
      <c r="G183" s="474"/>
      <c r="H183" s="474"/>
      <c r="I183" s="475"/>
      <c r="J183" s="470">
        <f>559.76-SUM(E174:I182)</f>
        <v>84.38</v>
      </c>
      <c r="K183" s="476">
        <f t="shared" si="36"/>
        <v>84.38</v>
      </c>
      <c r="L183" s="477">
        <f t="shared" si="37"/>
        <v>0</v>
      </c>
      <c r="M183" s="478">
        <f t="shared" si="32"/>
        <v>84.38</v>
      </c>
      <c r="N183" s="479">
        <f t="shared" si="33"/>
        <v>7.5935925125990003E-3</v>
      </c>
      <c r="O183" s="480">
        <f t="shared" si="34"/>
        <v>0</v>
      </c>
      <c r="P183" s="431"/>
    </row>
    <row r="184" spans="2:16" ht="19.5" customHeight="1">
      <c r="B184" s="491" t="s">
        <v>220</v>
      </c>
      <c r="C184" s="492" t="s">
        <v>161</v>
      </c>
      <c r="D184" s="448">
        <v>1301</v>
      </c>
      <c r="E184" s="449"/>
      <c r="F184" s="450"/>
      <c r="G184" s="450"/>
      <c r="H184" s="450">
        <v>39.93</v>
      </c>
      <c r="I184" s="451"/>
      <c r="J184" s="452"/>
      <c r="K184" s="453">
        <f t="shared" si="36"/>
        <v>39.93</v>
      </c>
      <c r="L184" s="454">
        <f t="shared" si="37"/>
        <v>0</v>
      </c>
      <c r="M184" s="455">
        <f t="shared" si="32"/>
        <v>39.93</v>
      </c>
      <c r="N184" s="456">
        <f t="shared" si="33"/>
        <v>3.5934125269978441E-3</v>
      </c>
      <c r="O184" s="457">
        <f t="shared" si="34"/>
        <v>0</v>
      </c>
      <c r="P184" s="431"/>
    </row>
    <row r="185" spans="2:16" ht="19.5" customHeight="1">
      <c r="B185" s="495" t="str">
        <f t="shared" ref="B185:B193" si="42">B184</f>
        <v>PISO 13</v>
      </c>
      <c r="C185" s="471" t="s">
        <v>161</v>
      </c>
      <c r="D185" s="459">
        <v>1302</v>
      </c>
      <c r="E185" s="460"/>
      <c r="F185" s="461"/>
      <c r="G185" s="461"/>
      <c r="H185" s="461">
        <v>54.15</v>
      </c>
      <c r="I185" s="462"/>
      <c r="J185" s="463"/>
      <c r="K185" s="464">
        <f t="shared" si="36"/>
        <v>54.15</v>
      </c>
      <c r="L185" s="465">
        <f t="shared" si="37"/>
        <v>0</v>
      </c>
      <c r="M185" s="466">
        <f t="shared" si="32"/>
        <v>54.15</v>
      </c>
      <c r="N185" s="467">
        <f t="shared" si="33"/>
        <v>4.8731101511879102E-3</v>
      </c>
      <c r="O185" s="468">
        <f t="shared" si="34"/>
        <v>0</v>
      </c>
      <c r="P185" s="431"/>
    </row>
    <row r="186" spans="2:16" ht="19.5" customHeight="1">
      <c r="B186" s="495" t="str">
        <f t="shared" si="42"/>
        <v>PISO 13</v>
      </c>
      <c r="C186" s="471" t="s">
        <v>161</v>
      </c>
      <c r="D186" s="459">
        <v>1303</v>
      </c>
      <c r="E186" s="460"/>
      <c r="F186" s="461"/>
      <c r="G186" s="461"/>
      <c r="H186" s="461">
        <v>52.57</v>
      </c>
      <c r="I186" s="462"/>
      <c r="J186" s="463"/>
      <c r="K186" s="464">
        <f t="shared" si="36"/>
        <v>52.57</v>
      </c>
      <c r="L186" s="465">
        <f t="shared" si="37"/>
        <v>0</v>
      </c>
      <c r="M186" s="466">
        <f t="shared" si="32"/>
        <v>52.57</v>
      </c>
      <c r="N186" s="467">
        <f t="shared" si="33"/>
        <v>4.7309215262779031E-3</v>
      </c>
      <c r="O186" s="468">
        <f t="shared" si="34"/>
        <v>0</v>
      </c>
      <c r="P186" s="431"/>
    </row>
    <row r="187" spans="2:16" ht="19.5" customHeight="1">
      <c r="B187" s="495" t="str">
        <f t="shared" si="42"/>
        <v>PISO 13</v>
      </c>
      <c r="C187" s="471" t="s">
        <v>161</v>
      </c>
      <c r="D187" s="459">
        <v>1304</v>
      </c>
      <c r="E187" s="460"/>
      <c r="F187" s="461"/>
      <c r="G187" s="461"/>
      <c r="H187" s="461">
        <v>60.03</v>
      </c>
      <c r="I187" s="462"/>
      <c r="J187" s="463"/>
      <c r="K187" s="464">
        <f t="shared" si="36"/>
        <v>60.03</v>
      </c>
      <c r="L187" s="465">
        <f t="shared" si="37"/>
        <v>0</v>
      </c>
      <c r="M187" s="466">
        <f t="shared" si="32"/>
        <v>60.03</v>
      </c>
      <c r="N187" s="467">
        <f t="shared" si="33"/>
        <v>5.4022678185745203E-3</v>
      </c>
      <c r="O187" s="468">
        <f t="shared" si="34"/>
        <v>0</v>
      </c>
      <c r="P187" s="431"/>
    </row>
    <row r="188" spans="2:16" ht="19.5" customHeight="1">
      <c r="B188" s="495" t="str">
        <f t="shared" si="42"/>
        <v>PISO 13</v>
      </c>
      <c r="C188" s="471" t="s">
        <v>161</v>
      </c>
      <c r="D188" s="459">
        <v>1305</v>
      </c>
      <c r="E188" s="460"/>
      <c r="F188" s="461"/>
      <c r="G188" s="461"/>
      <c r="H188" s="461">
        <v>69.319999999999993</v>
      </c>
      <c r="I188" s="462"/>
      <c r="J188" s="463"/>
      <c r="K188" s="464">
        <f t="shared" si="36"/>
        <v>69.319999999999993</v>
      </c>
      <c r="L188" s="465">
        <f t="shared" si="37"/>
        <v>0</v>
      </c>
      <c r="M188" s="466">
        <f t="shared" si="32"/>
        <v>69.319999999999993</v>
      </c>
      <c r="N188" s="467">
        <f t="shared" si="33"/>
        <v>6.2383009359251321E-3</v>
      </c>
      <c r="O188" s="468">
        <f t="shared" si="34"/>
        <v>0</v>
      </c>
      <c r="P188" s="431"/>
    </row>
    <row r="189" spans="2:16" ht="19.5" customHeight="1">
      <c r="B189" s="495" t="str">
        <f t="shared" si="42"/>
        <v>PISO 13</v>
      </c>
      <c r="C189" s="471" t="s">
        <v>161</v>
      </c>
      <c r="D189" s="459">
        <v>1306</v>
      </c>
      <c r="E189" s="460"/>
      <c r="F189" s="461"/>
      <c r="G189" s="461"/>
      <c r="H189" s="461">
        <v>54.03</v>
      </c>
      <c r="I189" s="462"/>
      <c r="J189" s="463"/>
      <c r="K189" s="464">
        <f t="shared" si="36"/>
        <v>54.03</v>
      </c>
      <c r="L189" s="465">
        <f t="shared" si="37"/>
        <v>0</v>
      </c>
      <c r="M189" s="466">
        <f t="shared" si="32"/>
        <v>54.03</v>
      </c>
      <c r="N189" s="467">
        <f t="shared" si="33"/>
        <v>4.8623110151187962E-3</v>
      </c>
      <c r="O189" s="468">
        <f t="shared" si="34"/>
        <v>0</v>
      </c>
      <c r="P189" s="431"/>
    </row>
    <row r="190" spans="2:16" ht="19.5" customHeight="1">
      <c r="B190" s="495" t="str">
        <f t="shared" si="42"/>
        <v>PISO 13</v>
      </c>
      <c r="C190" s="471" t="s">
        <v>161</v>
      </c>
      <c r="D190" s="459">
        <v>1307</v>
      </c>
      <c r="E190" s="460"/>
      <c r="F190" s="461"/>
      <c r="G190" s="461"/>
      <c r="H190" s="461">
        <v>37.049999999999997</v>
      </c>
      <c r="I190" s="462"/>
      <c r="J190" s="463"/>
      <c r="K190" s="464">
        <f t="shared" si="36"/>
        <v>37.049999999999997</v>
      </c>
      <c r="L190" s="465">
        <f t="shared" si="37"/>
        <v>0</v>
      </c>
      <c r="M190" s="466">
        <f t="shared" si="32"/>
        <v>37.049999999999997</v>
      </c>
      <c r="N190" s="467">
        <f t="shared" si="33"/>
        <v>3.3342332613390964E-3</v>
      </c>
      <c r="O190" s="468">
        <f t="shared" si="34"/>
        <v>0</v>
      </c>
      <c r="P190" s="431"/>
    </row>
    <row r="191" spans="2:16" ht="19.5" customHeight="1">
      <c r="B191" s="495" t="str">
        <f t="shared" si="42"/>
        <v>PISO 13</v>
      </c>
      <c r="C191" s="471" t="s">
        <v>161</v>
      </c>
      <c r="D191" s="459">
        <v>1308</v>
      </c>
      <c r="E191" s="460"/>
      <c r="F191" s="461"/>
      <c r="G191" s="461"/>
      <c r="H191" s="461">
        <v>55.25</v>
      </c>
      <c r="I191" s="462"/>
      <c r="J191" s="463"/>
      <c r="K191" s="464">
        <f t="shared" si="36"/>
        <v>55.25</v>
      </c>
      <c r="L191" s="465">
        <f t="shared" si="37"/>
        <v>0</v>
      </c>
      <c r="M191" s="466">
        <f t="shared" si="32"/>
        <v>55.25</v>
      </c>
      <c r="N191" s="467">
        <f t="shared" si="33"/>
        <v>4.9721022318214604E-3</v>
      </c>
      <c r="O191" s="468">
        <f t="shared" si="34"/>
        <v>0</v>
      </c>
      <c r="P191" s="431"/>
    </row>
    <row r="192" spans="2:16" ht="19.5" customHeight="1">
      <c r="B192" s="495" t="str">
        <f t="shared" si="42"/>
        <v>PISO 13</v>
      </c>
      <c r="C192" s="471" t="s">
        <v>161</v>
      </c>
      <c r="D192" s="459">
        <v>1309</v>
      </c>
      <c r="E192" s="460"/>
      <c r="F192" s="461"/>
      <c r="G192" s="461"/>
      <c r="H192" s="461">
        <v>53.05</v>
      </c>
      <c r="I192" s="462"/>
      <c r="J192" s="463"/>
      <c r="K192" s="464">
        <f t="shared" si="36"/>
        <v>53.05</v>
      </c>
      <c r="L192" s="465">
        <f t="shared" si="37"/>
        <v>0</v>
      </c>
      <c r="M192" s="466">
        <f t="shared" si="32"/>
        <v>53.05</v>
      </c>
      <c r="N192" s="467">
        <f t="shared" si="33"/>
        <v>4.7741180705543609E-3</v>
      </c>
      <c r="O192" s="468">
        <f t="shared" si="34"/>
        <v>0</v>
      </c>
      <c r="P192" s="431"/>
    </row>
    <row r="193" spans="2:16" ht="20.100000000000001" customHeight="1" thickBot="1">
      <c r="B193" s="514" t="str">
        <f t="shared" si="42"/>
        <v>PISO 13</v>
      </c>
      <c r="C193" s="472" t="s">
        <v>199</v>
      </c>
      <c r="D193" s="473"/>
      <c r="E193" s="490"/>
      <c r="F193" s="474"/>
      <c r="G193" s="474"/>
      <c r="H193" s="474"/>
      <c r="I193" s="475"/>
      <c r="J193" s="470">
        <f>559.76-SUM(E184:I192)</f>
        <v>84.38</v>
      </c>
      <c r="K193" s="476">
        <f t="shared" si="36"/>
        <v>84.38</v>
      </c>
      <c r="L193" s="477">
        <f t="shared" si="37"/>
        <v>0</v>
      </c>
      <c r="M193" s="478">
        <f t="shared" si="32"/>
        <v>84.38</v>
      </c>
      <c r="N193" s="479">
        <f t="shared" si="33"/>
        <v>7.5935925125990003E-3</v>
      </c>
      <c r="O193" s="480">
        <f t="shared" si="34"/>
        <v>0</v>
      </c>
      <c r="P193" s="431"/>
    </row>
    <row r="194" spans="2:16" ht="19.5" customHeight="1">
      <c r="B194" s="491" t="s">
        <v>221</v>
      </c>
      <c r="C194" s="492" t="s">
        <v>161</v>
      </c>
      <c r="D194" s="448">
        <v>1401</v>
      </c>
      <c r="E194" s="449"/>
      <c r="F194" s="450"/>
      <c r="G194" s="450"/>
      <c r="H194" s="450">
        <v>39.93</v>
      </c>
      <c r="I194" s="451"/>
      <c r="J194" s="452"/>
      <c r="K194" s="453">
        <f t="shared" si="36"/>
        <v>39.93</v>
      </c>
      <c r="L194" s="454">
        <f t="shared" si="37"/>
        <v>0</v>
      </c>
      <c r="M194" s="455">
        <f t="shared" si="32"/>
        <v>39.93</v>
      </c>
      <c r="N194" s="456">
        <f t="shared" si="33"/>
        <v>3.5934125269978441E-3</v>
      </c>
      <c r="O194" s="457">
        <f t="shared" si="34"/>
        <v>0</v>
      </c>
      <c r="P194" s="431"/>
    </row>
    <row r="195" spans="2:16" ht="19.5" customHeight="1">
      <c r="B195" s="495" t="str">
        <f t="shared" ref="B195:B203" si="43">B194</f>
        <v>PISO 14</v>
      </c>
      <c r="C195" s="471" t="s">
        <v>161</v>
      </c>
      <c r="D195" s="459">
        <v>1402</v>
      </c>
      <c r="E195" s="460"/>
      <c r="F195" s="461"/>
      <c r="G195" s="461"/>
      <c r="H195" s="461">
        <v>54.15</v>
      </c>
      <c r="I195" s="462"/>
      <c r="J195" s="463"/>
      <c r="K195" s="464">
        <f t="shared" si="36"/>
        <v>54.15</v>
      </c>
      <c r="L195" s="465">
        <f t="shared" si="37"/>
        <v>0</v>
      </c>
      <c r="M195" s="466">
        <f t="shared" si="32"/>
        <v>54.15</v>
      </c>
      <c r="N195" s="467">
        <f t="shared" si="33"/>
        <v>4.8731101511879102E-3</v>
      </c>
      <c r="O195" s="468">
        <f t="shared" si="34"/>
        <v>0</v>
      </c>
      <c r="P195" s="431"/>
    </row>
    <row r="196" spans="2:16" ht="19.5" customHeight="1">
      <c r="B196" s="495" t="str">
        <f t="shared" si="43"/>
        <v>PISO 14</v>
      </c>
      <c r="C196" s="471" t="s">
        <v>161</v>
      </c>
      <c r="D196" s="459">
        <v>1403</v>
      </c>
      <c r="E196" s="460"/>
      <c r="F196" s="461"/>
      <c r="G196" s="461"/>
      <c r="H196" s="461">
        <v>52.57</v>
      </c>
      <c r="I196" s="462"/>
      <c r="J196" s="463"/>
      <c r="K196" s="464">
        <f t="shared" si="36"/>
        <v>52.57</v>
      </c>
      <c r="L196" s="465">
        <f t="shared" si="37"/>
        <v>0</v>
      </c>
      <c r="M196" s="466">
        <f t="shared" si="32"/>
        <v>52.57</v>
      </c>
      <c r="N196" s="467">
        <f t="shared" si="33"/>
        <v>4.7309215262779031E-3</v>
      </c>
      <c r="O196" s="468">
        <f t="shared" si="34"/>
        <v>0</v>
      </c>
      <c r="P196" s="431"/>
    </row>
    <row r="197" spans="2:16" ht="19.5" customHeight="1">
      <c r="B197" s="495" t="str">
        <f t="shared" si="43"/>
        <v>PISO 14</v>
      </c>
      <c r="C197" s="471" t="s">
        <v>161</v>
      </c>
      <c r="D197" s="459">
        <v>1404</v>
      </c>
      <c r="E197" s="460"/>
      <c r="F197" s="461"/>
      <c r="G197" s="461"/>
      <c r="H197" s="461">
        <v>60.03</v>
      </c>
      <c r="I197" s="462"/>
      <c r="J197" s="463"/>
      <c r="K197" s="464">
        <f t="shared" si="36"/>
        <v>60.03</v>
      </c>
      <c r="L197" s="465">
        <f t="shared" si="37"/>
        <v>0</v>
      </c>
      <c r="M197" s="466">
        <f t="shared" ref="M197:M219" si="44">+K197+L197</f>
        <v>60.03</v>
      </c>
      <c r="N197" s="467">
        <f t="shared" ref="N197:N219" si="45">+M197/$M$221</f>
        <v>5.4022678185745203E-3</v>
      </c>
      <c r="O197" s="468">
        <f t="shared" si="34"/>
        <v>0</v>
      </c>
      <c r="P197" s="431"/>
    </row>
    <row r="198" spans="2:16" ht="19.5" customHeight="1">
      <c r="B198" s="495" t="str">
        <f t="shared" si="43"/>
        <v>PISO 14</v>
      </c>
      <c r="C198" s="471" t="s">
        <v>161</v>
      </c>
      <c r="D198" s="459">
        <v>1405</v>
      </c>
      <c r="E198" s="460"/>
      <c r="F198" s="461"/>
      <c r="G198" s="461"/>
      <c r="H198" s="461">
        <v>69.319999999999993</v>
      </c>
      <c r="I198" s="462"/>
      <c r="J198" s="463"/>
      <c r="K198" s="464">
        <f t="shared" si="36"/>
        <v>69.319999999999993</v>
      </c>
      <c r="L198" s="465">
        <f t="shared" si="37"/>
        <v>0</v>
      </c>
      <c r="M198" s="466">
        <f t="shared" si="44"/>
        <v>69.319999999999993</v>
      </c>
      <c r="N198" s="467">
        <f t="shared" si="45"/>
        <v>6.2383009359251321E-3</v>
      </c>
      <c r="O198" s="468">
        <f t="shared" si="34"/>
        <v>0</v>
      </c>
      <c r="P198" s="431"/>
    </row>
    <row r="199" spans="2:16" ht="19.5" customHeight="1">
      <c r="B199" s="495" t="str">
        <f t="shared" si="43"/>
        <v>PISO 14</v>
      </c>
      <c r="C199" s="471" t="s">
        <v>161</v>
      </c>
      <c r="D199" s="459">
        <v>1406</v>
      </c>
      <c r="E199" s="460"/>
      <c r="F199" s="461"/>
      <c r="G199" s="461"/>
      <c r="H199" s="461">
        <v>54.03</v>
      </c>
      <c r="I199" s="462"/>
      <c r="J199" s="463"/>
      <c r="K199" s="464">
        <f t="shared" si="36"/>
        <v>54.03</v>
      </c>
      <c r="L199" s="465">
        <f t="shared" si="37"/>
        <v>0</v>
      </c>
      <c r="M199" s="466">
        <f t="shared" si="44"/>
        <v>54.03</v>
      </c>
      <c r="N199" s="467">
        <f t="shared" si="45"/>
        <v>4.8623110151187962E-3</v>
      </c>
      <c r="O199" s="468">
        <f t="shared" si="34"/>
        <v>0</v>
      </c>
      <c r="P199" s="431"/>
    </row>
    <row r="200" spans="2:16" ht="19.5" customHeight="1">
      <c r="B200" s="495" t="str">
        <f t="shared" si="43"/>
        <v>PISO 14</v>
      </c>
      <c r="C200" s="471" t="s">
        <v>161</v>
      </c>
      <c r="D200" s="459">
        <v>1407</v>
      </c>
      <c r="E200" s="460"/>
      <c r="F200" s="461"/>
      <c r="G200" s="461"/>
      <c r="H200" s="461">
        <v>37.049999999999997</v>
      </c>
      <c r="I200" s="462"/>
      <c r="J200" s="463"/>
      <c r="K200" s="464">
        <f t="shared" si="36"/>
        <v>37.049999999999997</v>
      </c>
      <c r="L200" s="465">
        <f t="shared" si="37"/>
        <v>0</v>
      </c>
      <c r="M200" s="466">
        <f t="shared" si="44"/>
        <v>37.049999999999997</v>
      </c>
      <c r="N200" s="467">
        <f t="shared" si="45"/>
        <v>3.3342332613390964E-3</v>
      </c>
      <c r="O200" s="468">
        <f t="shared" si="34"/>
        <v>0</v>
      </c>
      <c r="P200" s="431"/>
    </row>
    <row r="201" spans="2:16" ht="19.5" customHeight="1">
      <c r="B201" s="495" t="str">
        <f t="shared" si="43"/>
        <v>PISO 14</v>
      </c>
      <c r="C201" s="471" t="s">
        <v>161</v>
      </c>
      <c r="D201" s="459">
        <v>1408</v>
      </c>
      <c r="E201" s="460"/>
      <c r="F201" s="461"/>
      <c r="G201" s="461"/>
      <c r="H201" s="461">
        <v>55.25</v>
      </c>
      <c r="I201" s="462"/>
      <c r="J201" s="463"/>
      <c r="K201" s="464">
        <f t="shared" si="36"/>
        <v>55.25</v>
      </c>
      <c r="L201" s="465">
        <f t="shared" si="37"/>
        <v>0</v>
      </c>
      <c r="M201" s="466">
        <f t="shared" si="44"/>
        <v>55.25</v>
      </c>
      <c r="N201" s="467">
        <f t="shared" si="45"/>
        <v>4.9721022318214604E-3</v>
      </c>
      <c r="O201" s="468">
        <f t="shared" si="34"/>
        <v>0</v>
      </c>
      <c r="P201" s="431"/>
    </row>
    <row r="202" spans="2:16" ht="19.5" customHeight="1">
      <c r="B202" s="495" t="str">
        <f t="shared" si="43"/>
        <v>PISO 14</v>
      </c>
      <c r="C202" s="471" t="s">
        <v>161</v>
      </c>
      <c r="D202" s="459">
        <v>1409</v>
      </c>
      <c r="E202" s="460"/>
      <c r="F202" s="461"/>
      <c r="G202" s="461"/>
      <c r="H202" s="461">
        <v>53.05</v>
      </c>
      <c r="I202" s="462"/>
      <c r="J202" s="463"/>
      <c r="K202" s="464">
        <f t="shared" si="36"/>
        <v>53.05</v>
      </c>
      <c r="L202" s="465">
        <f t="shared" si="37"/>
        <v>0</v>
      </c>
      <c r="M202" s="466">
        <f t="shared" si="44"/>
        <v>53.05</v>
      </c>
      <c r="N202" s="467">
        <f t="shared" si="45"/>
        <v>4.7741180705543609E-3</v>
      </c>
      <c r="O202" s="468">
        <f t="shared" si="34"/>
        <v>0</v>
      </c>
      <c r="P202" s="431"/>
    </row>
    <row r="203" spans="2:16" ht="20.100000000000001" customHeight="1" thickBot="1">
      <c r="B203" s="514" t="str">
        <f t="shared" si="43"/>
        <v>PISO 14</v>
      </c>
      <c r="C203" s="472" t="s">
        <v>199</v>
      </c>
      <c r="D203" s="473"/>
      <c r="E203" s="490"/>
      <c r="F203" s="474"/>
      <c r="G203" s="474"/>
      <c r="H203" s="474"/>
      <c r="I203" s="475"/>
      <c r="J203" s="470">
        <f>559.76-SUM(E194:I202)</f>
        <v>84.38</v>
      </c>
      <c r="K203" s="476">
        <f t="shared" si="36"/>
        <v>84.38</v>
      </c>
      <c r="L203" s="477">
        <f t="shared" si="37"/>
        <v>0</v>
      </c>
      <c r="M203" s="478">
        <f t="shared" si="44"/>
        <v>84.38</v>
      </c>
      <c r="N203" s="479">
        <f t="shared" si="45"/>
        <v>7.5935925125990003E-3</v>
      </c>
      <c r="O203" s="480">
        <f t="shared" si="34"/>
        <v>0</v>
      </c>
      <c r="P203" s="431"/>
    </row>
    <row r="204" spans="2:16" ht="19.5" customHeight="1">
      <c r="B204" s="491" t="s">
        <v>222</v>
      </c>
      <c r="C204" s="492" t="s">
        <v>223</v>
      </c>
      <c r="D204" s="448">
        <v>2001</v>
      </c>
      <c r="E204" s="449"/>
      <c r="F204" s="450"/>
      <c r="G204" s="450"/>
      <c r="H204" s="450">
        <v>38.39</v>
      </c>
      <c r="I204" s="451"/>
      <c r="J204" s="452"/>
      <c r="K204" s="453">
        <f t="shared" si="36"/>
        <v>38.39</v>
      </c>
      <c r="L204" s="454">
        <f t="shared" si="37"/>
        <v>0</v>
      </c>
      <c r="M204" s="455">
        <f t="shared" si="44"/>
        <v>38.39</v>
      </c>
      <c r="N204" s="456">
        <f t="shared" si="45"/>
        <v>3.4548236141108751E-3</v>
      </c>
      <c r="O204" s="457">
        <f t="shared" si="34"/>
        <v>0</v>
      </c>
      <c r="P204" s="431"/>
    </row>
    <row r="205" spans="2:16" ht="19.5" customHeight="1">
      <c r="B205" s="495" t="str">
        <f t="shared" ref="B205:B213" si="46">B204</f>
        <v>PISO 15</v>
      </c>
      <c r="C205" s="471" t="s">
        <v>223</v>
      </c>
      <c r="D205" s="459">
        <v>2002</v>
      </c>
      <c r="E205" s="460"/>
      <c r="F205" s="461"/>
      <c r="G205" s="461"/>
      <c r="H205" s="461">
        <v>53.88</v>
      </c>
      <c r="I205" s="462"/>
      <c r="J205" s="463"/>
      <c r="K205" s="464">
        <f t="shared" si="36"/>
        <v>53.88</v>
      </c>
      <c r="L205" s="465">
        <f t="shared" si="37"/>
        <v>0</v>
      </c>
      <c r="M205" s="466">
        <f t="shared" si="44"/>
        <v>53.88</v>
      </c>
      <c r="N205" s="467">
        <f t="shared" si="45"/>
        <v>4.848812095032403E-3</v>
      </c>
      <c r="O205" s="468">
        <f t="shared" si="34"/>
        <v>0</v>
      </c>
      <c r="P205" s="431"/>
    </row>
    <row r="206" spans="2:16" ht="19.5" customHeight="1">
      <c r="B206" s="495" t="str">
        <f t="shared" si="46"/>
        <v>PISO 15</v>
      </c>
      <c r="C206" s="471" t="s">
        <v>223</v>
      </c>
      <c r="D206" s="459">
        <v>2003</v>
      </c>
      <c r="E206" s="460"/>
      <c r="F206" s="461"/>
      <c r="G206" s="461"/>
      <c r="H206" s="461">
        <v>51.65</v>
      </c>
      <c r="I206" s="462"/>
      <c r="J206" s="463"/>
      <c r="K206" s="464">
        <f t="shared" si="36"/>
        <v>51.65</v>
      </c>
      <c r="L206" s="465">
        <f t="shared" si="37"/>
        <v>0</v>
      </c>
      <c r="M206" s="466">
        <f t="shared" si="44"/>
        <v>51.65</v>
      </c>
      <c r="N206" s="467">
        <f t="shared" si="45"/>
        <v>4.6481281497480252E-3</v>
      </c>
      <c r="O206" s="468">
        <f t="shared" si="34"/>
        <v>0</v>
      </c>
      <c r="P206" s="431"/>
    </row>
    <row r="207" spans="2:16" ht="19.5" customHeight="1">
      <c r="B207" s="495" t="str">
        <f t="shared" si="46"/>
        <v>PISO 15</v>
      </c>
      <c r="C207" s="471" t="s">
        <v>161</v>
      </c>
      <c r="D207" s="459">
        <v>2004</v>
      </c>
      <c r="E207" s="460"/>
      <c r="F207" s="461"/>
      <c r="G207" s="461"/>
      <c r="H207" s="461">
        <v>60.03</v>
      </c>
      <c r="I207" s="462"/>
      <c r="J207" s="463"/>
      <c r="K207" s="464">
        <f t="shared" si="36"/>
        <v>60.03</v>
      </c>
      <c r="L207" s="465">
        <f t="shared" si="37"/>
        <v>0</v>
      </c>
      <c r="M207" s="466">
        <f t="shared" si="44"/>
        <v>60.03</v>
      </c>
      <c r="N207" s="467">
        <f t="shared" si="45"/>
        <v>5.4022678185745203E-3</v>
      </c>
      <c r="O207" s="468">
        <f t="shared" si="34"/>
        <v>0</v>
      </c>
      <c r="P207" s="431"/>
    </row>
    <row r="208" spans="2:16" ht="19.5" customHeight="1">
      <c r="B208" s="495" t="str">
        <f t="shared" si="46"/>
        <v>PISO 15</v>
      </c>
      <c r="C208" s="471" t="s">
        <v>161</v>
      </c>
      <c r="D208" s="459">
        <v>2005</v>
      </c>
      <c r="E208" s="460"/>
      <c r="F208" s="461"/>
      <c r="G208" s="461"/>
      <c r="H208" s="461">
        <v>69.319999999999993</v>
      </c>
      <c r="I208" s="462"/>
      <c r="J208" s="463"/>
      <c r="K208" s="464">
        <f t="shared" si="36"/>
        <v>69.319999999999993</v>
      </c>
      <c r="L208" s="465">
        <f t="shared" si="37"/>
        <v>0</v>
      </c>
      <c r="M208" s="466">
        <f t="shared" si="44"/>
        <v>69.319999999999993</v>
      </c>
      <c r="N208" s="467">
        <f t="shared" si="45"/>
        <v>6.2383009359251321E-3</v>
      </c>
      <c r="O208" s="468">
        <f t="shared" si="34"/>
        <v>0</v>
      </c>
      <c r="P208" s="431"/>
    </row>
    <row r="209" spans="2:16" ht="19.5" customHeight="1">
      <c r="B209" s="495" t="str">
        <f t="shared" si="46"/>
        <v>PISO 15</v>
      </c>
      <c r="C209" s="471" t="s">
        <v>161</v>
      </c>
      <c r="D209" s="459">
        <v>2006</v>
      </c>
      <c r="E209" s="460"/>
      <c r="F209" s="461"/>
      <c r="G209" s="461"/>
      <c r="H209" s="461">
        <v>54.03</v>
      </c>
      <c r="I209" s="462"/>
      <c r="J209" s="463"/>
      <c r="K209" s="464">
        <f t="shared" si="36"/>
        <v>54.03</v>
      </c>
      <c r="L209" s="465">
        <f t="shared" si="37"/>
        <v>0</v>
      </c>
      <c r="M209" s="466">
        <f t="shared" si="44"/>
        <v>54.03</v>
      </c>
      <c r="N209" s="467">
        <f t="shared" si="45"/>
        <v>4.8623110151187962E-3</v>
      </c>
      <c r="O209" s="468">
        <f t="shared" si="34"/>
        <v>0</v>
      </c>
      <c r="P209" s="431"/>
    </row>
    <row r="210" spans="2:16" ht="19.5" customHeight="1">
      <c r="B210" s="495" t="str">
        <f t="shared" si="46"/>
        <v>PISO 15</v>
      </c>
      <c r="C210" s="471" t="s">
        <v>161</v>
      </c>
      <c r="D210" s="459">
        <v>2007</v>
      </c>
      <c r="E210" s="460"/>
      <c r="F210" s="461"/>
      <c r="G210" s="461"/>
      <c r="H210" s="461">
        <v>37.049999999999997</v>
      </c>
      <c r="I210" s="462"/>
      <c r="J210" s="463"/>
      <c r="K210" s="464">
        <f t="shared" si="36"/>
        <v>37.049999999999997</v>
      </c>
      <c r="L210" s="465">
        <f t="shared" si="37"/>
        <v>0</v>
      </c>
      <c r="M210" s="466">
        <f t="shared" si="44"/>
        <v>37.049999999999997</v>
      </c>
      <c r="N210" s="467">
        <f t="shared" si="45"/>
        <v>3.3342332613390964E-3</v>
      </c>
      <c r="O210" s="468">
        <f t="shared" si="34"/>
        <v>0</v>
      </c>
      <c r="P210" s="431"/>
    </row>
    <row r="211" spans="2:16" ht="19.5" customHeight="1">
      <c r="B211" s="495" t="str">
        <f t="shared" si="46"/>
        <v>PISO 15</v>
      </c>
      <c r="C211" s="471" t="s">
        <v>223</v>
      </c>
      <c r="D211" s="459">
        <v>2008</v>
      </c>
      <c r="E211" s="460"/>
      <c r="F211" s="461"/>
      <c r="G211" s="461"/>
      <c r="H211" s="461">
        <v>54.82</v>
      </c>
      <c r="I211" s="462"/>
      <c r="J211" s="463"/>
      <c r="K211" s="464">
        <f t="shared" si="36"/>
        <v>54.82</v>
      </c>
      <c r="L211" s="465">
        <f t="shared" si="37"/>
        <v>0</v>
      </c>
      <c r="M211" s="466">
        <f t="shared" si="44"/>
        <v>54.82</v>
      </c>
      <c r="N211" s="467">
        <f t="shared" si="45"/>
        <v>4.9334053275737998E-3</v>
      </c>
      <c r="O211" s="468">
        <f t="shared" ref="O211:O219" si="47">+N211*$O$4</f>
        <v>0</v>
      </c>
      <c r="P211" s="431"/>
    </row>
    <row r="212" spans="2:16" ht="19.5" customHeight="1">
      <c r="B212" s="495" t="str">
        <f t="shared" si="46"/>
        <v>PISO 15</v>
      </c>
      <c r="C212" s="471" t="s">
        <v>223</v>
      </c>
      <c r="D212" s="459">
        <v>2009</v>
      </c>
      <c r="E212" s="460"/>
      <c r="F212" s="461"/>
      <c r="G212" s="461"/>
      <c r="H212" s="461">
        <v>50.57</v>
      </c>
      <c r="I212" s="462"/>
      <c r="J212" s="463"/>
      <c r="K212" s="464">
        <f t="shared" si="36"/>
        <v>50.57</v>
      </c>
      <c r="L212" s="465">
        <f t="shared" si="37"/>
        <v>0</v>
      </c>
      <c r="M212" s="466">
        <f t="shared" si="44"/>
        <v>50.57</v>
      </c>
      <c r="N212" s="467">
        <f t="shared" si="45"/>
        <v>4.5509359251259948E-3</v>
      </c>
      <c r="O212" s="468">
        <f t="shared" si="47"/>
        <v>0</v>
      </c>
      <c r="P212" s="431"/>
    </row>
    <row r="213" spans="2:16" ht="20.100000000000001" customHeight="1" thickBot="1">
      <c r="B213" s="514" t="str">
        <f t="shared" si="46"/>
        <v>PISO 15</v>
      </c>
      <c r="C213" s="472" t="s">
        <v>199</v>
      </c>
      <c r="D213" s="473"/>
      <c r="E213" s="490"/>
      <c r="F213" s="474"/>
      <c r="G213" s="474"/>
      <c r="H213" s="474"/>
      <c r="I213" s="475"/>
      <c r="J213" s="470">
        <f>557.35-SUM(E204:H212)</f>
        <v>87.61000000000007</v>
      </c>
      <c r="K213" s="476">
        <f t="shared" si="36"/>
        <v>87.61000000000007</v>
      </c>
      <c r="L213" s="477">
        <f t="shared" si="37"/>
        <v>0</v>
      </c>
      <c r="M213" s="478">
        <f t="shared" si="44"/>
        <v>87.61000000000007</v>
      </c>
      <c r="N213" s="479">
        <f t="shared" si="45"/>
        <v>7.8842692584593383E-3</v>
      </c>
      <c r="O213" s="480">
        <f t="shared" si="47"/>
        <v>0</v>
      </c>
      <c r="P213" s="431"/>
    </row>
    <row r="214" spans="2:16" ht="19.5" customHeight="1">
      <c r="B214" s="491" t="s">
        <v>142</v>
      </c>
      <c r="C214" s="492" t="s">
        <v>224</v>
      </c>
      <c r="D214" s="448">
        <v>2001</v>
      </c>
      <c r="E214" s="449"/>
      <c r="F214" s="450"/>
      <c r="G214" s="450"/>
      <c r="H214" s="450">
        <v>28.37</v>
      </c>
      <c r="I214" s="451">
        <v>35.97</v>
      </c>
      <c r="J214" s="452"/>
      <c r="K214" s="453">
        <f t="shared" si="36"/>
        <v>28.37</v>
      </c>
      <c r="L214" s="454">
        <f t="shared" si="37"/>
        <v>35.97</v>
      </c>
      <c r="M214" s="455">
        <f t="shared" si="44"/>
        <v>64.34</v>
      </c>
      <c r="N214" s="456">
        <f t="shared" si="45"/>
        <v>5.7901367890568827E-3</v>
      </c>
      <c r="O214" s="457">
        <f t="shared" si="47"/>
        <v>0</v>
      </c>
      <c r="P214" s="431"/>
    </row>
    <row r="215" spans="2:16" ht="19.5" customHeight="1">
      <c r="B215" s="495" t="str">
        <f t="shared" ref="B215:B219" si="48">B214</f>
        <v>AZOTEA</v>
      </c>
      <c r="C215" s="471" t="s">
        <v>224</v>
      </c>
      <c r="D215" s="459">
        <v>2002</v>
      </c>
      <c r="E215" s="460"/>
      <c r="F215" s="461"/>
      <c r="G215" s="461"/>
      <c r="H215" s="461">
        <v>26.66</v>
      </c>
      <c r="I215" s="462">
        <v>26.25</v>
      </c>
      <c r="J215" s="463"/>
      <c r="K215" s="464">
        <f t="shared" si="36"/>
        <v>26.66</v>
      </c>
      <c r="L215" s="465">
        <f t="shared" si="37"/>
        <v>26.25</v>
      </c>
      <c r="M215" s="466">
        <f t="shared" si="44"/>
        <v>52.91</v>
      </c>
      <c r="N215" s="467">
        <f t="shared" si="45"/>
        <v>4.7615190784737272E-3</v>
      </c>
      <c r="O215" s="468">
        <f t="shared" si="47"/>
        <v>0</v>
      </c>
      <c r="P215" s="431"/>
    </row>
    <row r="216" spans="2:16" ht="19.5" customHeight="1">
      <c r="B216" s="495" t="str">
        <f t="shared" si="48"/>
        <v>AZOTEA</v>
      </c>
      <c r="C216" s="471" t="s">
        <v>224</v>
      </c>
      <c r="D216" s="459">
        <v>2003</v>
      </c>
      <c r="E216" s="460"/>
      <c r="F216" s="461"/>
      <c r="G216" s="461"/>
      <c r="H216" s="461">
        <v>31.52</v>
      </c>
      <c r="I216" s="462">
        <v>16.2</v>
      </c>
      <c r="J216" s="463"/>
      <c r="K216" s="464">
        <f t="shared" si="36"/>
        <v>31.52</v>
      </c>
      <c r="L216" s="465">
        <f t="shared" si="37"/>
        <v>16.2</v>
      </c>
      <c r="M216" s="466">
        <f t="shared" si="44"/>
        <v>47.72</v>
      </c>
      <c r="N216" s="467">
        <f t="shared" si="45"/>
        <v>4.2944564434845263E-3</v>
      </c>
      <c r="O216" s="468">
        <f t="shared" si="47"/>
        <v>0</v>
      </c>
      <c r="P216" s="431"/>
    </row>
    <row r="217" spans="2:16" ht="19.5" customHeight="1">
      <c r="B217" s="495" t="str">
        <f t="shared" si="48"/>
        <v>AZOTEA</v>
      </c>
      <c r="C217" s="471" t="s">
        <v>224</v>
      </c>
      <c r="D217" s="459">
        <v>2008</v>
      </c>
      <c r="E217" s="460"/>
      <c r="F217" s="461"/>
      <c r="G217" s="461"/>
      <c r="H217" s="461">
        <v>34.33</v>
      </c>
      <c r="I217" s="462">
        <v>20.83</v>
      </c>
      <c r="J217" s="463"/>
      <c r="K217" s="464">
        <f t="shared" ref="K217" si="49">+SUM(E217:H217)+J217</f>
        <v>34.33</v>
      </c>
      <c r="L217" s="465">
        <f t="shared" ref="L217" si="50">+SUM(I217:I217)</f>
        <v>20.83</v>
      </c>
      <c r="M217" s="466">
        <f t="shared" si="44"/>
        <v>55.16</v>
      </c>
      <c r="N217" s="467">
        <f t="shared" si="45"/>
        <v>4.9640028797696238E-3</v>
      </c>
      <c r="O217" s="468">
        <f t="shared" si="47"/>
        <v>0</v>
      </c>
      <c r="P217" s="431"/>
    </row>
    <row r="218" spans="2:16" ht="19.5" customHeight="1">
      <c r="B218" s="495" t="str">
        <f t="shared" si="48"/>
        <v>AZOTEA</v>
      </c>
      <c r="C218" s="471" t="s">
        <v>224</v>
      </c>
      <c r="D218" s="459">
        <v>2009</v>
      </c>
      <c r="E218" s="460"/>
      <c r="F218" s="461"/>
      <c r="G218" s="461"/>
      <c r="H218" s="461">
        <v>26.29</v>
      </c>
      <c r="I218" s="462">
        <v>35.97</v>
      </c>
      <c r="J218" s="463"/>
      <c r="K218" s="464">
        <f t="shared" si="36"/>
        <v>26.29</v>
      </c>
      <c r="L218" s="465">
        <f t="shared" si="37"/>
        <v>35.97</v>
      </c>
      <c r="M218" s="466">
        <f t="shared" si="44"/>
        <v>62.26</v>
      </c>
      <c r="N218" s="467">
        <f t="shared" si="45"/>
        <v>5.6029517638588973E-3</v>
      </c>
      <c r="O218" s="468">
        <f t="shared" si="47"/>
        <v>0</v>
      </c>
      <c r="P218" s="431"/>
    </row>
    <row r="219" spans="2:16" ht="20.100000000000001" customHeight="1" thickBot="1">
      <c r="B219" s="514" t="str">
        <f t="shared" si="48"/>
        <v>AZOTEA</v>
      </c>
      <c r="C219" s="472" t="s">
        <v>199</v>
      </c>
      <c r="D219" s="473"/>
      <c r="E219" s="490"/>
      <c r="F219" s="474"/>
      <c r="G219" s="474"/>
      <c r="H219" s="474"/>
      <c r="I219" s="475"/>
      <c r="J219" s="470">
        <f>278.67-SUM(E214:H218)</f>
        <v>131.50000000000003</v>
      </c>
      <c r="K219" s="476">
        <f t="shared" si="36"/>
        <v>131.50000000000003</v>
      </c>
      <c r="L219" s="477">
        <f t="shared" si="37"/>
        <v>0</v>
      </c>
      <c r="M219" s="478">
        <f t="shared" si="44"/>
        <v>131.50000000000003</v>
      </c>
      <c r="N219" s="479">
        <f t="shared" si="45"/>
        <v>1.1834053275737957E-2</v>
      </c>
      <c r="O219" s="480">
        <f t="shared" si="47"/>
        <v>0</v>
      </c>
      <c r="P219" s="431"/>
    </row>
    <row r="220" spans="2:16" ht="20.100000000000001" customHeight="1" thickBot="1">
      <c r="B220" s="431"/>
      <c r="C220" s="431"/>
      <c r="D220" s="431"/>
      <c r="E220" s="432"/>
      <c r="F220" s="432"/>
      <c r="G220" s="432"/>
      <c r="H220" s="432"/>
      <c r="I220" s="432"/>
      <c r="J220" s="432"/>
      <c r="K220" s="432"/>
      <c r="L220" s="432"/>
      <c r="M220" s="432"/>
      <c r="N220" s="432"/>
      <c r="O220" s="432"/>
      <c r="P220" s="431"/>
    </row>
    <row r="221" spans="2:16" s="431" customFormat="1" ht="20.100000000000001" customHeight="1" thickBot="1">
      <c r="D221" s="500" t="s">
        <v>115</v>
      </c>
      <c r="E221" s="501">
        <f t="shared" ref="E221:O221" si="51">+SUM(E5:E219)</f>
        <v>725</v>
      </c>
      <c r="F221" s="501">
        <f t="shared" si="51"/>
        <v>33.700000000000003</v>
      </c>
      <c r="G221" s="501">
        <f t="shared" si="51"/>
        <v>0</v>
      </c>
      <c r="H221" s="501">
        <f t="shared" si="51"/>
        <v>7049.4899999999989</v>
      </c>
      <c r="I221" s="501">
        <f t="shared" si="51"/>
        <v>199.11999999999998</v>
      </c>
      <c r="J221" s="502">
        <f t="shared" si="51"/>
        <v>3104.6900000000014</v>
      </c>
      <c r="K221" s="503">
        <f t="shared" si="51"/>
        <v>10912.87999999999</v>
      </c>
      <c r="L221" s="504">
        <f t="shared" si="51"/>
        <v>199.11999999999998</v>
      </c>
      <c r="M221" s="505">
        <f t="shared" si="51"/>
        <v>11111.999999999987</v>
      </c>
      <c r="N221" s="506">
        <f t="shared" si="51"/>
        <v>1.0000000000000013</v>
      </c>
      <c r="O221" s="507">
        <f t="shared" si="51"/>
        <v>0</v>
      </c>
    </row>
  </sheetData>
  <autoFilter ref="B4:P219" xr:uid="{30DCF133-3E3A-4C6C-A9D8-FE47A242B3E0}"/>
  <mergeCells count="1">
    <mergeCell ref="B2:M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8BF2F-175C-4D56-BCE3-8248E5517587}">
  <sheetPr codeName="Hoja14" filterMode="1"/>
  <dimension ref="A1:J216"/>
  <sheetViews>
    <sheetView workbookViewId="0">
      <selection activeCell="G243" sqref="G243"/>
    </sheetView>
  </sheetViews>
  <sheetFormatPr baseColWidth="10" defaultColWidth="11.44140625" defaultRowHeight="14.4"/>
  <cols>
    <col min="1" max="1" width="10.44140625" bestFit="1" customWidth="1"/>
    <col min="2" max="2" width="31.5546875" bestFit="1" customWidth="1"/>
  </cols>
  <sheetData>
    <row r="1" spans="1:10">
      <c r="A1" t="s">
        <v>195</v>
      </c>
      <c r="B1" t="s">
        <v>196</v>
      </c>
      <c r="C1" t="s">
        <v>197</v>
      </c>
      <c r="D1" t="s">
        <v>162</v>
      </c>
      <c r="E1" t="s">
        <v>164</v>
      </c>
      <c r="F1" t="s">
        <v>176</v>
      </c>
      <c r="G1" t="s">
        <v>161</v>
      </c>
      <c r="H1" t="s">
        <v>198</v>
      </c>
      <c r="I1" t="s">
        <v>225</v>
      </c>
      <c r="J1" t="s">
        <v>48</v>
      </c>
    </row>
    <row r="2" spans="1:10" hidden="1">
      <c r="A2" t="s">
        <v>207</v>
      </c>
      <c r="B2" t="s">
        <v>162</v>
      </c>
      <c r="C2">
        <v>1</v>
      </c>
      <c r="D2">
        <v>13.5</v>
      </c>
      <c r="I2" t="str">
        <f t="shared" ref="I2:I33" si="0">IF(LEFT(A2,1)="S","S"&amp;VALUE(RIGHT(A2,2)),VALUE(RIGHT(A2,2)))</f>
        <v>S1</v>
      </c>
    </row>
    <row r="3" spans="1:10" hidden="1">
      <c r="A3" t="s">
        <v>207</v>
      </c>
      <c r="B3" t="s">
        <v>162</v>
      </c>
      <c r="C3">
        <v>2</v>
      </c>
      <c r="D3">
        <v>12</v>
      </c>
      <c r="I3" t="str">
        <f t="shared" si="0"/>
        <v>S1</v>
      </c>
    </row>
    <row r="4" spans="1:10" hidden="1">
      <c r="A4" t="s">
        <v>207</v>
      </c>
      <c r="B4" t="s">
        <v>162</v>
      </c>
      <c r="C4">
        <v>3</v>
      </c>
      <c r="D4">
        <v>12</v>
      </c>
      <c r="I4" t="str">
        <f t="shared" si="0"/>
        <v>S1</v>
      </c>
    </row>
    <row r="5" spans="1:10" hidden="1">
      <c r="A5" t="s">
        <v>207</v>
      </c>
      <c r="B5" t="s">
        <v>162</v>
      </c>
      <c r="C5">
        <v>4</v>
      </c>
      <c r="D5">
        <v>12</v>
      </c>
      <c r="I5" t="str">
        <f t="shared" si="0"/>
        <v>S1</v>
      </c>
    </row>
    <row r="6" spans="1:10" hidden="1">
      <c r="A6" t="s">
        <v>207</v>
      </c>
      <c r="B6" t="s">
        <v>162</v>
      </c>
      <c r="C6">
        <v>5</v>
      </c>
      <c r="D6">
        <v>12.5</v>
      </c>
      <c r="I6" t="str">
        <f t="shared" si="0"/>
        <v>S1</v>
      </c>
    </row>
    <row r="7" spans="1:10" hidden="1">
      <c r="A7" t="s">
        <v>207</v>
      </c>
      <c r="B7" t="s">
        <v>162</v>
      </c>
      <c r="C7">
        <v>6</v>
      </c>
      <c r="D7">
        <v>12.5</v>
      </c>
      <c r="I7" t="str">
        <f t="shared" si="0"/>
        <v>S1</v>
      </c>
    </row>
    <row r="8" spans="1:10" hidden="1">
      <c r="A8" t="s">
        <v>207</v>
      </c>
      <c r="B8" t="s">
        <v>162</v>
      </c>
      <c r="C8">
        <v>7</v>
      </c>
      <c r="D8">
        <v>12</v>
      </c>
      <c r="I8" t="str">
        <f t="shared" si="0"/>
        <v>S1</v>
      </c>
    </row>
    <row r="9" spans="1:10" hidden="1">
      <c r="A9" t="s">
        <v>207</v>
      </c>
      <c r="B9" t="s">
        <v>162</v>
      </c>
      <c r="C9">
        <v>8</v>
      </c>
      <c r="D9">
        <v>12</v>
      </c>
      <c r="I9" t="str">
        <f t="shared" si="0"/>
        <v>S1</v>
      </c>
    </row>
    <row r="10" spans="1:10" hidden="1">
      <c r="A10" t="s">
        <v>207</v>
      </c>
      <c r="B10" t="s">
        <v>162</v>
      </c>
      <c r="C10">
        <v>9</v>
      </c>
      <c r="D10">
        <v>12</v>
      </c>
      <c r="I10" t="str">
        <f t="shared" si="0"/>
        <v>S1</v>
      </c>
    </row>
    <row r="11" spans="1:10" hidden="1">
      <c r="A11" t="s">
        <v>207</v>
      </c>
      <c r="B11" t="s">
        <v>162</v>
      </c>
      <c r="C11">
        <v>10</v>
      </c>
      <c r="D11">
        <v>12</v>
      </c>
      <c r="I11" t="str">
        <f t="shared" si="0"/>
        <v>S1</v>
      </c>
    </row>
    <row r="12" spans="1:10" hidden="1">
      <c r="A12" t="s">
        <v>207</v>
      </c>
      <c r="B12" t="s">
        <v>162</v>
      </c>
      <c r="C12">
        <v>11</v>
      </c>
      <c r="D12">
        <v>12</v>
      </c>
      <c r="I12" t="str">
        <f t="shared" si="0"/>
        <v>S1</v>
      </c>
    </row>
    <row r="13" spans="1:10" hidden="1">
      <c r="A13" t="s">
        <v>207</v>
      </c>
      <c r="B13" t="s">
        <v>162</v>
      </c>
      <c r="C13">
        <v>12</v>
      </c>
      <c r="D13">
        <v>12</v>
      </c>
      <c r="I13" t="str">
        <f t="shared" si="0"/>
        <v>S1</v>
      </c>
    </row>
    <row r="14" spans="1:10" hidden="1">
      <c r="A14" t="s">
        <v>207</v>
      </c>
      <c r="B14" t="s">
        <v>162</v>
      </c>
      <c r="C14">
        <v>13</v>
      </c>
      <c r="D14">
        <v>12.5</v>
      </c>
      <c r="I14" t="str">
        <f t="shared" si="0"/>
        <v>S1</v>
      </c>
    </row>
    <row r="15" spans="1:10" hidden="1">
      <c r="A15" t="s">
        <v>207</v>
      </c>
      <c r="B15" t="s">
        <v>162</v>
      </c>
      <c r="C15">
        <v>14</v>
      </c>
      <c r="D15">
        <v>12.5</v>
      </c>
      <c r="I15" t="str">
        <f t="shared" si="0"/>
        <v>S1</v>
      </c>
    </row>
    <row r="16" spans="1:10" hidden="1">
      <c r="A16" t="s">
        <v>207</v>
      </c>
      <c r="B16" t="s">
        <v>162</v>
      </c>
      <c r="C16">
        <v>15</v>
      </c>
      <c r="D16">
        <v>12.5</v>
      </c>
      <c r="I16" t="str">
        <f t="shared" si="0"/>
        <v>S1</v>
      </c>
    </row>
    <row r="17" spans="1:9">
      <c r="A17" t="s">
        <v>205</v>
      </c>
      <c r="B17" t="s">
        <v>164</v>
      </c>
      <c r="C17">
        <v>1</v>
      </c>
      <c r="E17">
        <v>5.13</v>
      </c>
      <c r="I17" t="str">
        <f t="shared" si="0"/>
        <v>S3</v>
      </c>
    </row>
    <row r="18" spans="1:9" hidden="1">
      <c r="A18" t="s">
        <v>205</v>
      </c>
      <c r="B18" t="s">
        <v>199</v>
      </c>
      <c r="I18" t="str">
        <f t="shared" si="0"/>
        <v>S3</v>
      </c>
    </row>
    <row r="19" spans="1:9" hidden="1">
      <c r="A19" t="s">
        <v>207</v>
      </c>
      <c r="B19" t="s">
        <v>162</v>
      </c>
      <c r="C19">
        <v>16</v>
      </c>
      <c r="D19">
        <v>12.5</v>
      </c>
      <c r="I19" t="str">
        <f t="shared" si="0"/>
        <v>S1</v>
      </c>
    </row>
    <row r="20" spans="1:9" hidden="1">
      <c r="A20" t="s">
        <v>207</v>
      </c>
      <c r="B20" t="s">
        <v>162</v>
      </c>
      <c r="C20">
        <v>17</v>
      </c>
      <c r="D20">
        <v>12.5</v>
      </c>
      <c r="I20" t="str">
        <f t="shared" si="0"/>
        <v>S1</v>
      </c>
    </row>
    <row r="21" spans="1:9" hidden="1">
      <c r="A21" t="s">
        <v>207</v>
      </c>
      <c r="B21" t="s">
        <v>162</v>
      </c>
      <c r="C21">
        <v>18</v>
      </c>
      <c r="D21">
        <v>12.5</v>
      </c>
      <c r="I21" t="str">
        <f t="shared" si="0"/>
        <v>S1</v>
      </c>
    </row>
    <row r="22" spans="1:9" hidden="1">
      <c r="A22" t="s">
        <v>207</v>
      </c>
      <c r="B22" t="s">
        <v>162</v>
      </c>
      <c r="C22">
        <v>19</v>
      </c>
      <c r="D22">
        <v>12</v>
      </c>
      <c r="I22" t="str">
        <f t="shared" si="0"/>
        <v>S1</v>
      </c>
    </row>
    <row r="23" spans="1:9" hidden="1">
      <c r="A23" t="s">
        <v>207</v>
      </c>
      <c r="B23" t="s">
        <v>162</v>
      </c>
      <c r="C23">
        <v>20</v>
      </c>
      <c r="D23">
        <v>12</v>
      </c>
      <c r="I23" t="str">
        <f t="shared" si="0"/>
        <v>S1</v>
      </c>
    </row>
    <row r="24" spans="1:9" hidden="1">
      <c r="A24" t="s">
        <v>207</v>
      </c>
      <c r="B24" t="s">
        <v>162</v>
      </c>
      <c r="C24">
        <v>21</v>
      </c>
      <c r="D24">
        <v>12</v>
      </c>
      <c r="I24" t="str">
        <f t="shared" si="0"/>
        <v>S1</v>
      </c>
    </row>
    <row r="25" spans="1:9" hidden="1">
      <c r="A25" t="s">
        <v>206</v>
      </c>
      <c r="B25" t="s">
        <v>162</v>
      </c>
      <c r="C25">
        <v>22</v>
      </c>
      <c r="D25">
        <v>12</v>
      </c>
      <c r="I25" t="str">
        <f t="shared" si="0"/>
        <v>S2</v>
      </c>
    </row>
    <row r="26" spans="1:9" hidden="1">
      <c r="A26" t="s">
        <v>206</v>
      </c>
      <c r="B26" t="s">
        <v>162</v>
      </c>
      <c r="C26">
        <v>23</v>
      </c>
      <c r="D26">
        <v>12</v>
      </c>
      <c r="I26" t="str">
        <f t="shared" si="0"/>
        <v>S2</v>
      </c>
    </row>
    <row r="27" spans="1:9" hidden="1">
      <c r="A27" t="s">
        <v>206</v>
      </c>
      <c r="B27" t="s">
        <v>162</v>
      </c>
      <c r="C27">
        <v>24</v>
      </c>
      <c r="D27">
        <v>12</v>
      </c>
      <c r="I27" t="str">
        <f t="shared" si="0"/>
        <v>S2</v>
      </c>
    </row>
    <row r="28" spans="1:9" hidden="1">
      <c r="A28" t="s">
        <v>206</v>
      </c>
      <c r="B28" t="s">
        <v>162</v>
      </c>
      <c r="C28">
        <v>25</v>
      </c>
      <c r="D28">
        <v>12.5</v>
      </c>
      <c r="I28" t="str">
        <f t="shared" si="0"/>
        <v>S2</v>
      </c>
    </row>
    <row r="29" spans="1:9" hidden="1">
      <c r="A29" t="s">
        <v>206</v>
      </c>
      <c r="B29" t="s">
        <v>162</v>
      </c>
      <c r="C29">
        <v>26</v>
      </c>
      <c r="D29">
        <v>12.5</v>
      </c>
      <c r="I29" t="str">
        <f t="shared" si="0"/>
        <v>S2</v>
      </c>
    </row>
    <row r="30" spans="1:9" hidden="1">
      <c r="A30" t="s">
        <v>206</v>
      </c>
      <c r="B30" t="s">
        <v>162</v>
      </c>
      <c r="C30">
        <v>27</v>
      </c>
      <c r="D30">
        <v>13.5</v>
      </c>
      <c r="I30" t="str">
        <f t="shared" si="0"/>
        <v>S2</v>
      </c>
    </row>
    <row r="31" spans="1:9" hidden="1">
      <c r="A31" t="s">
        <v>206</v>
      </c>
      <c r="B31" t="s">
        <v>162</v>
      </c>
      <c r="C31">
        <v>28</v>
      </c>
      <c r="D31">
        <v>12.5</v>
      </c>
      <c r="I31" t="str">
        <f t="shared" si="0"/>
        <v>S2</v>
      </c>
    </row>
    <row r="32" spans="1:9" hidden="1">
      <c r="A32" t="s">
        <v>206</v>
      </c>
      <c r="B32" t="s">
        <v>162</v>
      </c>
      <c r="C32">
        <v>29</v>
      </c>
      <c r="D32">
        <v>12.5</v>
      </c>
      <c r="I32" t="str">
        <f t="shared" si="0"/>
        <v>S2</v>
      </c>
    </row>
    <row r="33" spans="1:9" hidden="1">
      <c r="A33" t="s">
        <v>206</v>
      </c>
      <c r="B33" t="s">
        <v>162</v>
      </c>
      <c r="C33">
        <v>30</v>
      </c>
      <c r="D33">
        <v>12</v>
      </c>
      <c r="I33" t="str">
        <f t="shared" si="0"/>
        <v>S2</v>
      </c>
    </row>
    <row r="34" spans="1:9" hidden="1">
      <c r="A34" t="s">
        <v>206</v>
      </c>
      <c r="B34" t="s">
        <v>162</v>
      </c>
      <c r="C34">
        <v>31</v>
      </c>
      <c r="D34">
        <v>12</v>
      </c>
      <c r="I34" t="str">
        <f t="shared" ref="I34:I64" si="1">IF(LEFT(A34,1)="S","S"&amp;VALUE(RIGHT(A34,2)),VALUE(RIGHT(A34,2)))</f>
        <v>S2</v>
      </c>
    </row>
    <row r="35" spans="1:9" hidden="1">
      <c r="A35" t="s">
        <v>206</v>
      </c>
      <c r="B35" t="s">
        <v>162</v>
      </c>
      <c r="C35">
        <v>32</v>
      </c>
      <c r="D35">
        <v>12</v>
      </c>
      <c r="I35" t="str">
        <f t="shared" si="1"/>
        <v>S2</v>
      </c>
    </row>
    <row r="36" spans="1:9" hidden="1">
      <c r="A36" t="s">
        <v>206</v>
      </c>
      <c r="B36" t="s">
        <v>162</v>
      </c>
      <c r="C36">
        <v>33</v>
      </c>
      <c r="D36">
        <v>12</v>
      </c>
      <c r="I36" t="str">
        <f t="shared" si="1"/>
        <v>S2</v>
      </c>
    </row>
    <row r="37" spans="1:9" hidden="1">
      <c r="A37" t="s">
        <v>206</v>
      </c>
      <c r="B37" t="s">
        <v>162</v>
      </c>
      <c r="C37">
        <v>34</v>
      </c>
      <c r="D37">
        <v>12</v>
      </c>
      <c r="I37" t="str">
        <f t="shared" si="1"/>
        <v>S2</v>
      </c>
    </row>
    <row r="38" spans="1:9" hidden="1">
      <c r="A38" t="s">
        <v>206</v>
      </c>
      <c r="B38" t="s">
        <v>162</v>
      </c>
      <c r="C38">
        <v>35</v>
      </c>
      <c r="D38">
        <v>12</v>
      </c>
      <c r="I38" t="str">
        <f t="shared" si="1"/>
        <v>S2</v>
      </c>
    </row>
    <row r="39" spans="1:9" hidden="1">
      <c r="A39" t="s">
        <v>206</v>
      </c>
      <c r="B39" t="s">
        <v>162</v>
      </c>
      <c r="C39">
        <v>36</v>
      </c>
      <c r="D39">
        <v>12.5</v>
      </c>
      <c r="I39" t="str">
        <f t="shared" si="1"/>
        <v>S2</v>
      </c>
    </row>
    <row r="40" spans="1:9" hidden="1">
      <c r="A40" t="s">
        <v>206</v>
      </c>
      <c r="B40" t="s">
        <v>162</v>
      </c>
      <c r="C40">
        <v>37</v>
      </c>
      <c r="D40">
        <v>12.5</v>
      </c>
      <c r="I40" t="str">
        <f t="shared" si="1"/>
        <v>S2</v>
      </c>
    </row>
    <row r="41" spans="1:9" hidden="1">
      <c r="A41" t="s">
        <v>206</v>
      </c>
      <c r="B41" t="s">
        <v>162</v>
      </c>
      <c r="C41">
        <v>38</v>
      </c>
      <c r="D41">
        <v>12.5</v>
      </c>
      <c r="I41" t="str">
        <f t="shared" si="1"/>
        <v>S2</v>
      </c>
    </row>
    <row r="42" spans="1:9" hidden="1">
      <c r="A42" t="s">
        <v>206</v>
      </c>
      <c r="B42" t="s">
        <v>199</v>
      </c>
      <c r="I42" t="str">
        <f t="shared" si="1"/>
        <v>S2</v>
      </c>
    </row>
    <row r="43" spans="1:9" hidden="1">
      <c r="A43" t="s">
        <v>206</v>
      </c>
      <c r="B43" t="s">
        <v>162</v>
      </c>
      <c r="C43">
        <v>39</v>
      </c>
      <c r="D43">
        <v>12.5</v>
      </c>
      <c r="I43" t="str">
        <f t="shared" si="1"/>
        <v>S2</v>
      </c>
    </row>
    <row r="44" spans="1:9" hidden="1">
      <c r="A44" t="s">
        <v>206</v>
      </c>
      <c r="B44" t="s">
        <v>162</v>
      </c>
      <c r="C44">
        <v>40</v>
      </c>
      <c r="D44">
        <v>12.5</v>
      </c>
      <c r="I44" t="str">
        <f t="shared" si="1"/>
        <v>S2</v>
      </c>
    </row>
    <row r="45" spans="1:9" hidden="1">
      <c r="A45" t="s">
        <v>206</v>
      </c>
      <c r="B45" t="s">
        <v>162</v>
      </c>
      <c r="C45">
        <v>41</v>
      </c>
      <c r="D45">
        <v>12.5</v>
      </c>
      <c r="I45" t="str">
        <f t="shared" si="1"/>
        <v>S2</v>
      </c>
    </row>
    <row r="46" spans="1:9" hidden="1">
      <c r="A46" t="s">
        <v>206</v>
      </c>
      <c r="B46" t="s">
        <v>162</v>
      </c>
      <c r="C46">
        <v>42</v>
      </c>
      <c r="D46">
        <v>12</v>
      </c>
      <c r="I46" t="str">
        <f t="shared" si="1"/>
        <v>S2</v>
      </c>
    </row>
    <row r="47" spans="1:9" hidden="1">
      <c r="A47" t="s">
        <v>206</v>
      </c>
      <c r="B47" t="s">
        <v>162</v>
      </c>
      <c r="C47">
        <v>43</v>
      </c>
      <c r="D47">
        <v>12</v>
      </c>
      <c r="I47" t="str">
        <f t="shared" si="1"/>
        <v>S2</v>
      </c>
    </row>
    <row r="48" spans="1:9" hidden="1">
      <c r="A48" t="s">
        <v>206</v>
      </c>
      <c r="B48" t="s">
        <v>162</v>
      </c>
      <c r="C48">
        <v>44</v>
      </c>
      <c r="D48">
        <v>12</v>
      </c>
      <c r="I48" t="str">
        <f t="shared" si="1"/>
        <v>S2</v>
      </c>
    </row>
    <row r="49" spans="1:9" hidden="1">
      <c r="A49" t="s">
        <v>205</v>
      </c>
      <c r="B49" t="s">
        <v>162</v>
      </c>
      <c r="C49">
        <v>45</v>
      </c>
      <c r="D49">
        <v>12</v>
      </c>
      <c r="I49" t="str">
        <f t="shared" si="1"/>
        <v>S3</v>
      </c>
    </row>
    <row r="50" spans="1:9" hidden="1">
      <c r="A50" t="s">
        <v>205</v>
      </c>
      <c r="B50" t="s">
        <v>162</v>
      </c>
      <c r="C50">
        <v>46</v>
      </c>
      <c r="D50">
        <v>12</v>
      </c>
      <c r="I50" t="str">
        <f t="shared" si="1"/>
        <v>S3</v>
      </c>
    </row>
    <row r="51" spans="1:9" hidden="1">
      <c r="A51" t="s">
        <v>205</v>
      </c>
      <c r="B51" t="s">
        <v>162</v>
      </c>
      <c r="C51">
        <v>47</v>
      </c>
      <c r="D51">
        <v>12</v>
      </c>
      <c r="I51" t="str">
        <f t="shared" si="1"/>
        <v>S3</v>
      </c>
    </row>
    <row r="52" spans="1:9" hidden="1">
      <c r="A52" t="s">
        <v>205</v>
      </c>
      <c r="B52" t="s">
        <v>162</v>
      </c>
      <c r="C52">
        <v>48</v>
      </c>
      <c r="D52">
        <v>12.5</v>
      </c>
      <c r="I52" t="str">
        <f t="shared" si="1"/>
        <v>S3</v>
      </c>
    </row>
    <row r="53" spans="1:9" hidden="1">
      <c r="A53" t="s">
        <v>205</v>
      </c>
      <c r="B53" t="s">
        <v>162</v>
      </c>
      <c r="C53">
        <v>49</v>
      </c>
      <c r="D53">
        <v>12.5</v>
      </c>
      <c r="I53" t="str">
        <f t="shared" si="1"/>
        <v>S3</v>
      </c>
    </row>
    <row r="54" spans="1:9" hidden="1">
      <c r="A54" t="s">
        <v>205</v>
      </c>
      <c r="B54" t="s">
        <v>162</v>
      </c>
      <c r="C54">
        <v>50</v>
      </c>
      <c r="D54">
        <v>13.5</v>
      </c>
      <c r="I54" t="str">
        <f t="shared" si="1"/>
        <v>S3</v>
      </c>
    </row>
    <row r="55" spans="1:9" hidden="1">
      <c r="A55" t="s">
        <v>205</v>
      </c>
      <c r="B55" t="s">
        <v>162</v>
      </c>
      <c r="C55">
        <v>51</v>
      </c>
      <c r="D55">
        <v>12.5</v>
      </c>
      <c r="I55" t="str">
        <f t="shared" si="1"/>
        <v>S3</v>
      </c>
    </row>
    <row r="56" spans="1:9" hidden="1">
      <c r="A56" t="s">
        <v>205</v>
      </c>
      <c r="B56" t="s">
        <v>162</v>
      </c>
      <c r="C56">
        <v>52</v>
      </c>
      <c r="D56">
        <v>12.5</v>
      </c>
      <c r="I56" t="str">
        <f t="shared" si="1"/>
        <v>S3</v>
      </c>
    </row>
    <row r="57" spans="1:9" hidden="1">
      <c r="A57" t="s">
        <v>205</v>
      </c>
      <c r="B57" t="s">
        <v>162</v>
      </c>
      <c r="C57">
        <v>53</v>
      </c>
      <c r="D57">
        <v>12</v>
      </c>
      <c r="I57" t="str">
        <f t="shared" si="1"/>
        <v>S3</v>
      </c>
    </row>
    <row r="58" spans="1:9" hidden="1">
      <c r="A58" t="s">
        <v>205</v>
      </c>
      <c r="B58" t="s">
        <v>162</v>
      </c>
      <c r="C58">
        <v>54</v>
      </c>
      <c r="D58">
        <v>12</v>
      </c>
      <c r="I58" t="str">
        <f t="shared" si="1"/>
        <v>S3</v>
      </c>
    </row>
    <row r="59" spans="1:9" hidden="1">
      <c r="A59" t="s">
        <v>205</v>
      </c>
      <c r="B59" t="s">
        <v>162</v>
      </c>
      <c r="C59">
        <v>55</v>
      </c>
      <c r="D59">
        <v>12</v>
      </c>
      <c r="I59" t="str">
        <f t="shared" si="1"/>
        <v>S3</v>
      </c>
    </row>
    <row r="60" spans="1:9" hidden="1">
      <c r="A60" t="s">
        <v>205</v>
      </c>
      <c r="B60" t="s">
        <v>162</v>
      </c>
      <c r="C60">
        <v>56</v>
      </c>
      <c r="D60">
        <v>12</v>
      </c>
      <c r="I60" t="str">
        <f t="shared" si="1"/>
        <v>S3</v>
      </c>
    </row>
    <row r="61" spans="1:9" hidden="1">
      <c r="A61" t="s">
        <v>205</v>
      </c>
      <c r="B61" t="s">
        <v>162</v>
      </c>
      <c r="C61">
        <v>57</v>
      </c>
      <c r="D61">
        <v>12</v>
      </c>
      <c r="I61" t="str">
        <f t="shared" si="1"/>
        <v>S3</v>
      </c>
    </row>
    <row r="62" spans="1:9">
      <c r="A62" t="s">
        <v>205</v>
      </c>
      <c r="B62" t="s">
        <v>163</v>
      </c>
      <c r="C62">
        <v>58</v>
      </c>
      <c r="D62">
        <v>12</v>
      </c>
      <c r="E62">
        <v>14.62</v>
      </c>
      <c r="I62" t="str">
        <f t="shared" si="1"/>
        <v>S3</v>
      </c>
    </row>
    <row r="63" spans="1:9">
      <c r="A63" t="s">
        <v>205</v>
      </c>
      <c r="B63" t="s">
        <v>163</v>
      </c>
      <c r="C63">
        <v>59</v>
      </c>
      <c r="D63">
        <v>13.5</v>
      </c>
      <c r="E63">
        <v>13.95</v>
      </c>
      <c r="I63" t="str">
        <f t="shared" si="1"/>
        <v>S3</v>
      </c>
    </row>
    <row r="64" spans="1:9" hidden="1">
      <c r="A64" t="s">
        <v>207</v>
      </c>
      <c r="B64" t="s">
        <v>199</v>
      </c>
      <c r="I64" t="str">
        <f t="shared" si="1"/>
        <v>S1</v>
      </c>
    </row>
    <row r="65" spans="1:10" hidden="1">
      <c r="A65" t="s">
        <v>208</v>
      </c>
      <c r="B65" t="s">
        <v>161</v>
      </c>
      <c r="C65">
        <v>101</v>
      </c>
      <c r="G65">
        <v>39.86</v>
      </c>
      <c r="H65">
        <v>8.9499999999999993</v>
      </c>
      <c r="I65">
        <f t="shared" ref="I65:I128" si="2">IF(LEFT(A65,1)="S","S"&amp;VALUE(RIGHT(A65,2)),VALUE(RIGHT(A65,2)))</f>
        <v>1</v>
      </c>
      <c r="J65" t="s">
        <v>49</v>
      </c>
    </row>
    <row r="66" spans="1:10" hidden="1">
      <c r="A66" t="s">
        <v>208</v>
      </c>
      <c r="B66" t="s">
        <v>161</v>
      </c>
      <c r="C66">
        <v>102</v>
      </c>
      <c r="G66">
        <v>43.6</v>
      </c>
      <c r="H66">
        <v>5.83</v>
      </c>
      <c r="I66">
        <f t="shared" si="2"/>
        <v>1</v>
      </c>
      <c r="J66" t="s">
        <v>49</v>
      </c>
    </row>
    <row r="67" spans="1:10" hidden="1">
      <c r="A67" t="s">
        <v>208</v>
      </c>
      <c r="B67" t="s">
        <v>161</v>
      </c>
      <c r="C67">
        <v>103</v>
      </c>
      <c r="G67">
        <v>60.88</v>
      </c>
      <c r="H67">
        <v>15.71</v>
      </c>
      <c r="I67">
        <f t="shared" si="2"/>
        <v>1</v>
      </c>
      <c r="J67" t="s">
        <v>49</v>
      </c>
    </row>
    <row r="68" spans="1:10" hidden="1">
      <c r="A68" t="s">
        <v>208</v>
      </c>
      <c r="B68" t="s">
        <v>161</v>
      </c>
      <c r="C68">
        <v>104</v>
      </c>
      <c r="G68">
        <v>53.06</v>
      </c>
      <c r="H68">
        <v>7.31</v>
      </c>
      <c r="I68">
        <f t="shared" si="2"/>
        <v>1</v>
      </c>
      <c r="J68" t="s">
        <v>49</v>
      </c>
    </row>
    <row r="69" spans="1:10" hidden="1">
      <c r="A69" t="s">
        <v>208</v>
      </c>
      <c r="B69" t="s">
        <v>161</v>
      </c>
      <c r="C69">
        <v>105</v>
      </c>
      <c r="G69">
        <v>55.24</v>
      </c>
      <c r="H69">
        <v>17.440000000000001</v>
      </c>
      <c r="I69">
        <f t="shared" si="2"/>
        <v>1</v>
      </c>
      <c r="J69" t="s">
        <v>49</v>
      </c>
    </row>
    <row r="70" spans="1:10" hidden="1">
      <c r="A70" t="s">
        <v>208</v>
      </c>
      <c r="B70" t="s">
        <v>199</v>
      </c>
      <c r="I70">
        <f t="shared" si="2"/>
        <v>1</v>
      </c>
    </row>
    <row r="71" spans="1:10" hidden="1">
      <c r="A71" t="s">
        <v>209</v>
      </c>
      <c r="B71" t="s">
        <v>161</v>
      </c>
      <c r="C71">
        <v>201</v>
      </c>
      <c r="G71">
        <v>39.93</v>
      </c>
      <c r="I71">
        <f t="shared" si="2"/>
        <v>2</v>
      </c>
      <c r="J71" t="s">
        <v>49</v>
      </c>
    </row>
    <row r="72" spans="1:10" hidden="1">
      <c r="A72" t="s">
        <v>209</v>
      </c>
      <c r="B72" t="s">
        <v>161</v>
      </c>
      <c r="C72">
        <v>202</v>
      </c>
      <c r="G72">
        <v>54.15</v>
      </c>
      <c r="H72">
        <v>2.4700000000000002</v>
      </c>
      <c r="I72">
        <f t="shared" si="2"/>
        <v>2</v>
      </c>
      <c r="J72" t="s">
        <v>49</v>
      </c>
    </row>
    <row r="73" spans="1:10" hidden="1">
      <c r="A73" t="s">
        <v>209</v>
      </c>
      <c r="B73" t="s">
        <v>161</v>
      </c>
      <c r="C73">
        <v>203</v>
      </c>
      <c r="G73">
        <v>52.57</v>
      </c>
      <c r="H73">
        <v>6.19</v>
      </c>
      <c r="I73">
        <f t="shared" si="2"/>
        <v>2</v>
      </c>
      <c r="J73" t="s">
        <v>49</v>
      </c>
    </row>
    <row r="74" spans="1:10" hidden="1">
      <c r="A74" t="s">
        <v>209</v>
      </c>
      <c r="B74" t="s">
        <v>161</v>
      </c>
      <c r="C74">
        <v>204</v>
      </c>
      <c r="G74">
        <v>60.03</v>
      </c>
      <c r="I74">
        <f t="shared" si="2"/>
        <v>2</v>
      </c>
      <c r="J74" t="s">
        <v>49</v>
      </c>
    </row>
    <row r="75" spans="1:10" hidden="1">
      <c r="A75" t="s">
        <v>209</v>
      </c>
      <c r="B75" t="s">
        <v>161</v>
      </c>
      <c r="C75">
        <v>205</v>
      </c>
      <c r="G75">
        <v>69.319999999999993</v>
      </c>
      <c r="I75">
        <f t="shared" si="2"/>
        <v>2</v>
      </c>
      <c r="J75" t="s">
        <v>49</v>
      </c>
    </row>
    <row r="76" spans="1:10" hidden="1">
      <c r="A76" t="s">
        <v>209</v>
      </c>
      <c r="B76" t="s">
        <v>161</v>
      </c>
      <c r="C76">
        <v>206</v>
      </c>
      <c r="G76">
        <v>54.03</v>
      </c>
      <c r="I76">
        <f t="shared" si="2"/>
        <v>2</v>
      </c>
      <c r="J76" t="s">
        <v>49</v>
      </c>
    </row>
    <row r="77" spans="1:10" hidden="1">
      <c r="A77" t="s">
        <v>209</v>
      </c>
      <c r="B77" t="s">
        <v>161</v>
      </c>
      <c r="C77">
        <v>207</v>
      </c>
      <c r="G77">
        <v>37.049999999999997</v>
      </c>
      <c r="I77">
        <f t="shared" si="2"/>
        <v>2</v>
      </c>
      <c r="J77" t="s">
        <v>49</v>
      </c>
    </row>
    <row r="78" spans="1:10" hidden="1">
      <c r="A78" t="s">
        <v>209</v>
      </c>
      <c r="B78" t="s">
        <v>161</v>
      </c>
      <c r="C78">
        <v>208</v>
      </c>
      <c r="G78">
        <v>55.25</v>
      </c>
      <c r="I78">
        <f t="shared" si="2"/>
        <v>2</v>
      </c>
      <c r="J78" t="s">
        <v>49</v>
      </c>
    </row>
    <row r="79" spans="1:10" hidden="1">
      <c r="A79" t="s">
        <v>209</v>
      </c>
      <c r="B79" t="s">
        <v>161</v>
      </c>
      <c r="C79">
        <v>209</v>
      </c>
      <c r="G79">
        <v>53.05</v>
      </c>
      <c r="I79">
        <f t="shared" si="2"/>
        <v>2</v>
      </c>
      <c r="J79" t="s">
        <v>49</v>
      </c>
    </row>
    <row r="80" spans="1:10" hidden="1">
      <c r="A80" t="s">
        <v>209</v>
      </c>
      <c r="B80" t="s">
        <v>199</v>
      </c>
      <c r="I80">
        <f t="shared" si="2"/>
        <v>2</v>
      </c>
    </row>
    <row r="81" spans="1:10" hidden="1">
      <c r="A81" t="s">
        <v>210</v>
      </c>
      <c r="B81" t="s">
        <v>161</v>
      </c>
      <c r="C81">
        <v>301</v>
      </c>
      <c r="G81">
        <v>39.93</v>
      </c>
      <c r="I81">
        <f t="shared" si="2"/>
        <v>3</v>
      </c>
      <c r="J81" t="s">
        <v>49</v>
      </c>
    </row>
    <row r="82" spans="1:10" hidden="1">
      <c r="A82" t="s">
        <v>210</v>
      </c>
      <c r="B82" t="s">
        <v>161</v>
      </c>
      <c r="C82">
        <v>302</v>
      </c>
      <c r="G82">
        <v>54.15</v>
      </c>
      <c r="I82">
        <f t="shared" si="2"/>
        <v>3</v>
      </c>
      <c r="J82" t="s">
        <v>49</v>
      </c>
    </row>
    <row r="83" spans="1:10" hidden="1">
      <c r="A83" t="s">
        <v>210</v>
      </c>
      <c r="B83" t="s">
        <v>161</v>
      </c>
      <c r="C83">
        <v>303</v>
      </c>
      <c r="G83">
        <v>52.57</v>
      </c>
      <c r="I83">
        <f t="shared" si="2"/>
        <v>3</v>
      </c>
      <c r="J83" t="s">
        <v>49</v>
      </c>
    </row>
    <row r="84" spans="1:10" hidden="1">
      <c r="A84" t="s">
        <v>210</v>
      </c>
      <c r="B84" t="s">
        <v>161</v>
      </c>
      <c r="C84">
        <v>304</v>
      </c>
      <c r="G84">
        <v>60.03</v>
      </c>
      <c r="I84">
        <f t="shared" si="2"/>
        <v>3</v>
      </c>
      <c r="J84" t="s">
        <v>49</v>
      </c>
    </row>
    <row r="85" spans="1:10" hidden="1">
      <c r="A85" t="s">
        <v>210</v>
      </c>
      <c r="B85" t="s">
        <v>161</v>
      </c>
      <c r="C85">
        <v>305</v>
      </c>
      <c r="G85">
        <v>69.319999999999993</v>
      </c>
      <c r="I85">
        <f t="shared" si="2"/>
        <v>3</v>
      </c>
      <c r="J85" t="s">
        <v>49</v>
      </c>
    </row>
    <row r="86" spans="1:10" hidden="1">
      <c r="A86" t="s">
        <v>210</v>
      </c>
      <c r="B86" t="s">
        <v>161</v>
      </c>
      <c r="C86">
        <v>306</v>
      </c>
      <c r="G86">
        <v>54.03</v>
      </c>
      <c r="I86">
        <f t="shared" si="2"/>
        <v>3</v>
      </c>
      <c r="J86" t="s">
        <v>49</v>
      </c>
    </row>
    <row r="87" spans="1:10" hidden="1">
      <c r="A87" t="s">
        <v>210</v>
      </c>
      <c r="B87" t="s">
        <v>161</v>
      </c>
      <c r="C87">
        <v>307</v>
      </c>
      <c r="G87">
        <v>37.049999999999997</v>
      </c>
      <c r="I87">
        <f t="shared" si="2"/>
        <v>3</v>
      </c>
      <c r="J87" t="s">
        <v>49</v>
      </c>
    </row>
    <row r="88" spans="1:10" hidden="1">
      <c r="A88" t="s">
        <v>210</v>
      </c>
      <c r="B88" t="s">
        <v>161</v>
      </c>
      <c r="C88">
        <v>308</v>
      </c>
      <c r="G88">
        <v>55.25</v>
      </c>
      <c r="I88">
        <f t="shared" si="2"/>
        <v>3</v>
      </c>
      <c r="J88" t="s">
        <v>49</v>
      </c>
    </row>
    <row r="89" spans="1:10" hidden="1">
      <c r="A89" t="s">
        <v>210</v>
      </c>
      <c r="B89" t="s">
        <v>161</v>
      </c>
      <c r="C89">
        <v>309</v>
      </c>
      <c r="G89">
        <v>53.05</v>
      </c>
      <c r="I89">
        <f t="shared" si="2"/>
        <v>3</v>
      </c>
      <c r="J89" t="s">
        <v>49</v>
      </c>
    </row>
    <row r="90" spans="1:10" hidden="1">
      <c r="A90" t="s">
        <v>210</v>
      </c>
      <c r="B90" t="s">
        <v>199</v>
      </c>
      <c r="I90">
        <f t="shared" si="2"/>
        <v>3</v>
      </c>
    </row>
    <row r="91" spans="1:10" hidden="1">
      <c r="A91" t="s">
        <v>211</v>
      </c>
      <c r="B91" t="s">
        <v>161</v>
      </c>
      <c r="C91">
        <v>401</v>
      </c>
      <c r="G91">
        <v>39.93</v>
      </c>
      <c r="I91">
        <f t="shared" si="2"/>
        <v>4</v>
      </c>
      <c r="J91" t="s">
        <v>49</v>
      </c>
    </row>
    <row r="92" spans="1:10" hidden="1">
      <c r="A92" t="s">
        <v>211</v>
      </c>
      <c r="B92" t="s">
        <v>161</v>
      </c>
      <c r="C92">
        <v>402</v>
      </c>
      <c r="G92">
        <v>54.15</v>
      </c>
      <c r="I92">
        <f t="shared" si="2"/>
        <v>4</v>
      </c>
      <c r="J92" t="s">
        <v>49</v>
      </c>
    </row>
    <row r="93" spans="1:10" hidden="1">
      <c r="A93" t="s">
        <v>211</v>
      </c>
      <c r="B93" t="s">
        <v>161</v>
      </c>
      <c r="C93">
        <v>403</v>
      </c>
      <c r="G93">
        <v>52.57</v>
      </c>
      <c r="I93">
        <f t="shared" si="2"/>
        <v>4</v>
      </c>
      <c r="J93" t="s">
        <v>49</v>
      </c>
    </row>
    <row r="94" spans="1:10" hidden="1">
      <c r="A94" t="s">
        <v>211</v>
      </c>
      <c r="B94" t="s">
        <v>161</v>
      </c>
      <c r="C94">
        <v>404</v>
      </c>
      <c r="G94">
        <v>60.03</v>
      </c>
      <c r="I94">
        <f t="shared" si="2"/>
        <v>4</v>
      </c>
      <c r="J94" t="s">
        <v>49</v>
      </c>
    </row>
    <row r="95" spans="1:10" hidden="1">
      <c r="A95" t="s">
        <v>211</v>
      </c>
      <c r="B95" t="s">
        <v>161</v>
      </c>
      <c r="C95">
        <v>405</v>
      </c>
      <c r="G95">
        <v>69.319999999999993</v>
      </c>
      <c r="I95">
        <f t="shared" si="2"/>
        <v>4</v>
      </c>
      <c r="J95" t="s">
        <v>49</v>
      </c>
    </row>
    <row r="96" spans="1:10" hidden="1">
      <c r="A96" t="s">
        <v>211</v>
      </c>
      <c r="B96" t="s">
        <v>161</v>
      </c>
      <c r="C96">
        <v>406</v>
      </c>
      <c r="G96">
        <v>54.03</v>
      </c>
      <c r="I96">
        <f t="shared" si="2"/>
        <v>4</v>
      </c>
      <c r="J96" t="s">
        <v>49</v>
      </c>
    </row>
    <row r="97" spans="1:10" hidden="1">
      <c r="A97" t="s">
        <v>211</v>
      </c>
      <c r="B97" t="s">
        <v>161</v>
      </c>
      <c r="C97">
        <v>407</v>
      </c>
      <c r="G97">
        <v>37.049999999999997</v>
      </c>
      <c r="I97">
        <f t="shared" si="2"/>
        <v>4</v>
      </c>
      <c r="J97" t="s">
        <v>49</v>
      </c>
    </row>
    <row r="98" spans="1:10" hidden="1">
      <c r="A98" t="s">
        <v>211</v>
      </c>
      <c r="B98" t="s">
        <v>161</v>
      </c>
      <c r="C98">
        <v>408</v>
      </c>
      <c r="G98">
        <v>55.25</v>
      </c>
      <c r="I98">
        <f t="shared" si="2"/>
        <v>4</v>
      </c>
      <c r="J98" t="s">
        <v>49</v>
      </c>
    </row>
    <row r="99" spans="1:10" hidden="1">
      <c r="A99" t="s">
        <v>211</v>
      </c>
      <c r="B99" t="s">
        <v>161</v>
      </c>
      <c r="C99">
        <v>409</v>
      </c>
      <c r="G99">
        <v>53.05</v>
      </c>
      <c r="I99">
        <f t="shared" si="2"/>
        <v>4</v>
      </c>
      <c r="J99" t="s">
        <v>49</v>
      </c>
    </row>
    <row r="100" spans="1:10" hidden="1">
      <c r="A100" t="s">
        <v>211</v>
      </c>
      <c r="B100" t="s">
        <v>199</v>
      </c>
      <c r="I100">
        <f t="shared" si="2"/>
        <v>4</v>
      </c>
    </row>
    <row r="101" spans="1:10" hidden="1">
      <c r="A101" t="s">
        <v>212</v>
      </c>
      <c r="B101" t="s">
        <v>161</v>
      </c>
      <c r="C101">
        <v>501</v>
      </c>
      <c r="G101">
        <v>39.93</v>
      </c>
      <c r="I101">
        <f t="shared" si="2"/>
        <v>5</v>
      </c>
      <c r="J101" t="s">
        <v>49</v>
      </c>
    </row>
    <row r="102" spans="1:10" hidden="1">
      <c r="A102" t="s">
        <v>212</v>
      </c>
      <c r="B102" t="s">
        <v>161</v>
      </c>
      <c r="C102">
        <v>502</v>
      </c>
      <c r="G102">
        <v>54.15</v>
      </c>
      <c r="I102">
        <f t="shared" si="2"/>
        <v>5</v>
      </c>
      <c r="J102" t="s">
        <v>49</v>
      </c>
    </row>
    <row r="103" spans="1:10" hidden="1">
      <c r="A103" t="s">
        <v>212</v>
      </c>
      <c r="B103" t="s">
        <v>161</v>
      </c>
      <c r="C103">
        <v>503</v>
      </c>
      <c r="G103">
        <v>52.57</v>
      </c>
      <c r="I103">
        <f t="shared" si="2"/>
        <v>5</v>
      </c>
      <c r="J103" t="s">
        <v>49</v>
      </c>
    </row>
    <row r="104" spans="1:10" hidden="1">
      <c r="A104" t="s">
        <v>212</v>
      </c>
      <c r="B104" t="s">
        <v>161</v>
      </c>
      <c r="C104">
        <v>504</v>
      </c>
      <c r="G104">
        <v>60.03</v>
      </c>
      <c r="I104">
        <f t="shared" si="2"/>
        <v>5</v>
      </c>
      <c r="J104" t="s">
        <v>49</v>
      </c>
    </row>
    <row r="105" spans="1:10" hidden="1">
      <c r="A105" t="s">
        <v>212</v>
      </c>
      <c r="B105" t="s">
        <v>161</v>
      </c>
      <c r="C105">
        <v>505</v>
      </c>
      <c r="G105">
        <v>69.319999999999993</v>
      </c>
      <c r="I105">
        <f t="shared" si="2"/>
        <v>5</v>
      </c>
      <c r="J105" t="s">
        <v>49</v>
      </c>
    </row>
    <row r="106" spans="1:10" hidden="1">
      <c r="A106" t="s">
        <v>212</v>
      </c>
      <c r="B106" t="s">
        <v>161</v>
      </c>
      <c r="C106">
        <v>506</v>
      </c>
      <c r="G106">
        <v>54.03</v>
      </c>
      <c r="I106">
        <f t="shared" si="2"/>
        <v>5</v>
      </c>
      <c r="J106" t="s">
        <v>49</v>
      </c>
    </row>
    <row r="107" spans="1:10" hidden="1">
      <c r="A107" t="s">
        <v>212</v>
      </c>
      <c r="B107" t="s">
        <v>161</v>
      </c>
      <c r="C107">
        <v>507</v>
      </c>
      <c r="G107">
        <v>37.049999999999997</v>
      </c>
      <c r="I107">
        <f t="shared" si="2"/>
        <v>5</v>
      </c>
      <c r="J107" t="s">
        <v>49</v>
      </c>
    </row>
    <row r="108" spans="1:10" hidden="1">
      <c r="A108" t="s">
        <v>212</v>
      </c>
      <c r="B108" t="s">
        <v>161</v>
      </c>
      <c r="C108">
        <v>508</v>
      </c>
      <c r="G108">
        <v>55.25</v>
      </c>
      <c r="I108">
        <f t="shared" si="2"/>
        <v>5</v>
      </c>
      <c r="J108" t="s">
        <v>49</v>
      </c>
    </row>
    <row r="109" spans="1:10" hidden="1">
      <c r="A109" t="s">
        <v>212</v>
      </c>
      <c r="B109" t="s">
        <v>161</v>
      </c>
      <c r="C109">
        <v>509</v>
      </c>
      <c r="G109">
        <v>53.05</v>
      </c>
      <c r="I109">
        <f t="shared" si="2"/>
        <v>5</v>
      </c>
      <c r="J109" t="s">
        <v>49</v>
      </c>
    </row>
    <row r="110" spans="1:10" hidden="1">
      <c r="A110" t="s">
        <v>212</v>
      </c>
      <c r="B110" t="s">
        <v>199</v>
      </c>
      <c r="I110">
        <f t="shared" si="2"/>
        <v>5</v>
      </c>
    </row>
    <row r="111" spans="1:10" hidden="1">
      <c r="A111" t="s">
        <v>213</v>
      </c>
      <c r="B111" t="s">
        <v>161</v>
      </c>
      <c r="C111">
        <v>601</v>
      </c>
      <c r="G111">
        <v>39.93</v>
      </c>
      <c r="I111">
        <f t="shared" si="2"/>
        <v>6</v>
      </c>
      <c r="J111" t="s">
        <v>49</v>
      </c>
    </row>
    <row r="112" spans="1:10" hidden="1">
      <c r="A112" t="s">
        <v>213</v>
      </c>
      <c r="B112" t="s">
        <v>161</v>
      </c>
      <c r="C112">
        <v>602</v>
      </c>
      <c r="G112">
        <v>54.15</v>
      </c>
      <c r="I112">
        <f t="shared" si="2"/>
        <v>6</v>
      </c>
      <c r="J112" t="s">
        <v>49</v>
      </c>
    </row>
    <row r="113" spans="1:10" hidden="1">
      <c r="A113" t="s">
        <v>213</v>
      </c>
      <c r="B113" t="s">
        <v>161</v>
      </c>
      <c r="C113">
        <v>603</v>
      </c>
      <c r="G113">
        <v>52.57</v>
      </c>
      <c r="I113">
        <f t="shared" si="2"/>
        <v>6</v>
      </c>
      <c r="J113" t="s">
        <v>49</v>
      </c>
    </row>
    <row r="114" spans="1:10" hidden="1">
      <c r="A114" t="s">
        <v>213</v>
      </c>
      <c r="B114" t="s">
        <v>161</v>
      </c>
      <c r="C114">
        <v>604</v>
      </c>
      <c r="G114">
        <v>60.03</v>
      </c>
      <c r="I114">
        <f t="shared" si="2"/>
        <v>6</v>
      </c>
      <c r="J114" t="s">
        <v>49</v>
      </c>
    </row>
    <row r="115" spans="1:10" hidden="1">
      <c r="A115" t="s">
        <v>213</v>
      </c>
      <c r="B115" t="s">
        <v>161</v>
      </c>
      <c r="C115">
        <v>605</v>
      </c>
      <c r="G115">
        <v>69.319999999999993</v>
      </c>
      <c r="I115">
        <f t="shared" si="2"/>
        <v>6</v>
      </c>
      <c r="J115" t="s">
        <v>49</v>
      </c>
    </row>
    <row r="116" spans="1:10" hidden="1">
      <c r="A116" t="s">
        <v>213</v>
      </c>
      <c r="B116" t="s">
        <v>161</v>
      </c>
      <c r="C116">
        <v>606</v>
      </c>
      <c r="G116">
        <v>54.03</v>
      </c>
      <c r="I116">
        <f t="shared" si="2"/>
        <v>6</v>
      </c>
      <c r="J116" t="s">
        <v>49</v>
      </c>
    </row>
    <row r="117" spans="1:10" hidden="1">
      <c r="A117" t="s">
        <v>213</v>
      </c>
      <c r="B117" t="s">
        <v>161</v>
      </c>
      <c r="C117">
        <v>607</v>
      </c>
      <c r="G117">
        <v>37.049999999999997</v>
      </c>
      <c r="I117">
        <f t="shared" si="2"/>
        <v>6</v>
      </c>
      <c r="J117" t="s">
        <v>49</v>
      </c>
    </row>
    <row r="118" spans="1:10" hidden="1">
      <c r="A118" t="s">
        <v>213</v>
      </c>
      <c r="B118" t="s">
        <v>161</v>
      </c>
      <c r="C118">
        <v>608</v>
      </c>
      <c r="G118">
        <v>55.25</v>
      </c>
      <c r="I118">
        <f t="shared" si="2"/>
        <v>6</v>
      </c>
      <c r="J118" t="s">
        <v>49</v>
      </c>
    </row>
    <row r="119" spans="1:10" hidden="1">
      <c r="A119" t="s">
        <v>213</v>
      </c>
      <c r="B119" t="s">
        <v>161</v>
      </c>
      <c r="C119">
        <v>609</v>
      </c>
      <c r="G119">
        <v>53.05</v>
      </c>
      <c r="I119">
        <f t="shared" si="2"/>
        <v>6</v>
      </c>
      <c r="J119" t="s">
        <v>49</v>
      </c>
    </row>
    <row r="120" spans="1:10" hidden="1">
      <c r="A120" t="s">
        <v>213</v>
      </c>
      <c r="B120" t="s">
        <v>199</v>
      </c>
      <c r="I120">
        <f t="shared" si="2"/>
        <v>6</v>
      </c>
    </row>
    <row r="121" spans="1:10" hidden="1">
      <c r="A121" t="s">
        <v>214</v>
      </c>
      <c r="B121" t="s">
        <v>161</v>
      </c>
      <c r="C121">
        <v>701</v>
      </c>
      <c r="G121">
        <v>39.93</v>
      </c>
      <c r="I121">
        <f t="shared" si="2"/>
        <v>7</v>
      </c>
      <c r="J121" t="s">
        <v>49</v>
      </c>
    </row>
    <row r="122" spans="1:10" hidden="1">
      <c r="A122" t="s">
        <v>214</v>
      </c>
      <c r="B122" t="s">
        <v>161</v>
      </c>
      <c r="C122">
        <v>702</v>
      </c>
      <c r="G122">
        <v>54.15</v>
      </c>
      <c r="I122">
        <f t="shared" si="2"/>
        <v>7</v>
      </c>
      <c r="J122" t="s">
        <v>49</v>
      </c>
    </row>
    <row r="123" spans="1:10" hidden="1">
      <c r="A123" t="s">
        <v>214</v>
      </c>
      <c r="B123" t="s">
        <v>161</v>
      </c>
      <c r="C123">
        <v>703</v>
      </c>
      <c r="G123">
        <v>52.57</v>
      </c>
      <c r="I123">
        <f t="shared" si="2"/>
        <v>7</v>
      </c>
      <c r="J123" t="s">
        <v>49</v>
      </c>
    </row>
    <row r="124" spans="1:10" hidden="1">
      <c r="A124" t="s">
        <v>214</v>
      </c>
      <c r="B124" t="s">
        <v>161</v>
      </c>
      <c r="C124">
        <v>704</v>
      </c>
      <c r="G124">
        <v>60.03</v>
      </c>
      <c r="I124">
        <f t="shared" si="2"/>
        <v>7</v>
      </c>
      <c r="J124" t="s">
        <v>49</v>
      </c>
    </row>
    <row r="125" spans="1:10" hidden="1">
      <c r="A125" t="s">
        <v>214</v>
      </c>
      <c r="B125" t="s">
        <v>161</v>
      </c>
      <c r="C125">
        <v>705</v>
      </c>
      <c r="G125">
        <v>69.319999999999993</v>
      </c>
      <c r="I125">
        <f t="shared" si="2"/>
        <v>7</v>
      </c>
      <c r="J125" t="s">
        <v>49</v>
      </c>
    </row>
    <row r="126" spans="1:10" hidden="1">
      <c r="A126" t="s">
        <v>214</v>
      </c>
      <c r="B126" t="s">
        <v>161</v>
      </c>
      <c r="C126">
        <v>706</v>
      </c>
      <c r="G126">
        <v>54.03</v>
      </c>
      <c r="I126">
        <f t="shared" si="2"/>
        <v>7</v>
      </c>
      <c r="J126" t="s">
        <v>49</v>
      </c>
    </row>
    <row r="127" spans="1:10" hidden="1">
      <c r="A127" t="s">
        <v>214</v>
      </c>
      <c r="B127" t="s">
        <v>161</v>
      </c>
      <c r="C127">
        <v>707</v>
      </c>
      <c r="G127">
        <v>37.049999999999997</v>
      </c>
      <c r="I127">
        <f t="shared" si="2"/>
        <v>7</v>
      </c>
      <c r="J127" t="s">
        <v>49</v>
      </c>
    </row>
    <row r="128" spans="1:10" hidden="1">
      <c r="A128" t="s">
        <v>214</v>
      </c>
      <c r="B128" t="s">
        <v>161</v>
      </c>
      <c r="C128">
        <v>708</v>
      </c>
      <c r="G128">
        <v>55.25</v>
      </c>
      <c r="I128">
        <f t="shared" si="2"/>
        <v>7</v>
      </c>
      <c r="J128" t="s">
        <v>49</v>
      </c>
    </row>
    <row r="129" spans="1:10" hidden="1">
      <c r="A129" t="s">
        <v>214</v>
      </c>
      <c r="B129" t="s">
        <v>161</v>
      </c>
      <c r="C129">
        <v>709</v>
      </c>
      <c r="G129">
        <v>53.05</v>
      </c>
      <c r="I129">
        <f t="shared" ref="I129:I192" si="3">IF(LEFT(A129,1)="S","S"&amp;VALUE(RIGHT(A129,2)),VALUE(RIGHT(A129,2)))</f>
        <v>7</v>
      </c>
      <c r="J129" t="s">
        <v>49</v>
      </c>
    </row>
    <row r="130" spans="1:10" hidden="1">
      <c r="A130" t="s">
        <v>214</v>
      </c>
      <c r="B130" t="s">
        <v>199</v>
      </c>
      <c r="I130">
        <f t="shared" si="3"/>
        <v>7</v>
      </c>
    </row>
    <row r="131" spans="1:10" hidden="1">
      <c r="A131" t="s">
        <v>215</v>
      </c>
      <c r="B131" t="s">
        <v>161</v>
      </c>
      <c r="C131">
        <v>801</v>
      </c>
      <c r="G131">
        <v>39.93</v>
      </c>
      <c r="I131">
        <f t="shared" si="3"/>
        <v>8</v>
      </c>
      <c r="J131" t="s">
        <v>49</v>
      </c>
    </row>
    <row r="132" spans="1:10" hidden="1">
      <c r="A132" t="s">
        <v>215</v>
      </c>
      <c r="B132" t="s">
        <v>161</v>
      </c>
      <c r="C132">
        <v>802</v>
      </c>
      <c r="G132">
        <v>54.15</v>
      </c>
      <c r="I132">
        <f t="shared" si="3"/>
        <v>8</v>
      </c>
      <c r="J132" t="s">
        <v>49</v>
      </c>
    </row>
    <row r="133" spans="1:10" hidden="1">
      <c r="A133" t="s">
        <v>215</v>
      </c>
      <c r="B133" t="s">
        <v>161</v>
      </c>
      <c r="C133">
        <v>803</v>
      </c>
      <c r="G133">
        <v>52.57</v>
      </c>
      <c r="I133">
        <f t="shared" si="3"/>
        <v>8</v>
      </c>
      <c r="J133" t="s">
        <v>49</v>
      </c>
    </row>
    <row r="134" spans="1:10" hidden="1">
      <c r="A134" t="s">
        <v>215</v>
      </c>
      <c r="B134" t="s">
        <v>161</v>
      </c>
      <c r="C134">
        <v>804</v>
      </c>
      <c r="G134">
        <v>60.03</v>
      </c>
      <c r="I134">
        <f t="shared" si="3"/>
        <v>8</v>
      </c>
      <c r="J134" t="s">
        <v>49</v>
      </c>
    </row>
    <row r="135" spans="1:10" hidden="1">
      <c r="A135" t="s">
        <v>215</v>
      </c>
      <c r="B135" t="s">
        <v>161</v>
      </c>
      <c r="C135">
        <v>805</v>
      </c>
      <c r="G135">
        <v>69.319999999999993</v>
      </c>
      <c r="I135">
        <f t="shared" si="3"/>
        <v>8</v>
      </c>
      <c r="J135" t="s">
        <v>49</v>
      </c>
    </row>
    <row r="136" spans="1:10" hidden="1">
      <c r="A136" t="s">
        <v>215</v>
      </c>
      <c r="B136" t="s">
        <v>161</v>
      </c>
      <c r="C136">
        <v>806</v>
      </c>
      <c r="G136">
        <v>54.03</v>
      </c>
      <c r="I136">
        <f t="shared" si="3"/>
        <v>8</v>
      </c>
      <c r="J136" t="s">
        <v>49</v>
      </c>
    </row>
    <row r="137" spans="1:10" hidden="1">
      <c r="A137" t="s">
        <v>215</v>
      </c>
      <c r="B137" t="s">
        <v>161</v>
      </c>
      <c r="C137">
        <v>807</v>
      </c>
      <c r="G137">
        <v>37.049999999999997</v>
      </c>
      <c r="I137">
        <f t="shared" si="3"/>
        <v>8</v>
      </c>
      <c r="J137" t="s">
        <v>49</v>
      </c>
    </row>
    <row r="138" spans="1:10" hidden="1">
      <c r="A138" t="s">
        <v>215</v>
      </c>
      <c r="B138" t="s">
        <v>161</v>
      </c>
      <c r="C138">
        <v>808</v>
      </c>
      <c r="G138">
        <v>55.25</v>
      </c>
      <c r="I138">
        <f t="shared" si="3"/>
        <v>8</v>
      </c>
      <c r="J138" t="s">
        <v>49</v>
      </c>
    </row>
    <row r="139" spans="1:10" hidden="1">
      <c r="A139" t="s">
        <v>215</v>
      </c>
      <c r="B139" t="s">
        <v>161</v>
      </c>
      <c r="C139">
        <v>809</v>
      </c>
      <c r="G139">
        <v>53.05</v>
      </c>
      <c r="I139">
        <f t="shared" si="3"/>
        <v>8</v>
      </c>
      <c r="J139" t="s">
        <v>49</v>
      </c>
    </row>
    <row r="140" spans="1:10" hidden="1">
      <c r="A140" t="s">
        <v>215</v>
      </c>
      <c r="B140" t="s">
        <v>199</v>
      </c>
      <c r="I140">
        <f t="shared" si="3"/>
        <v>8</v>
      </c>
    </row>
    <row r="141" spans="1:10" hidden="1">
      <c r="A141" t="s">
        <v>216</v>
      </c>
      <c r="B141" t="s">
        <v>161</v>
      </c>
      <c r="C141">
        <v>901</v>
      </c>
      <c r="G141">
        <v>39.93</v>
      </c>
      <c r="I141">
        <f t="shared" si="3"/>
        <v>9</v>
      </c>
      <c r="J141" t="s">
        <v>49</v>
      </c>
    </row>
    <row r="142" spans="1:10" hidden="1">
      <c r="A142" t="s">
        <v>216</v>
      </c>
      <c r="B142" t="s">
        <v>161</v>
      </c>
      <c r="C142">
        <v>902</v>
      </c>
      <c r="G142">
        <v>54.15</v>
      </c>
      <c r="I142">
        <f t="shared" si="3"/>
        <v>9</v>
      </c>
      <c r="J142" t="s">
        <v>49</v>
      </c>
    </row>
    <row r="143" spans="1:10" hidden="1">
      <c r="A143" t="s">
        <v>216</v>
      </c>
      <c r="B143" t="s">
        <v>161</v>
      </c>
      <c r="C143">
        <v>903</v>
      </c>
      <c r="G143">
        <v>52.57</v>
      </c>
      <c r="I143">
        <f t="shared" si="3"/>
        <v>9</v>
      </c>
      <c r="J143" t="s">
        <v>49</v>
      </c>
    </row>
    <row r="144" spans="1:10" hidden="1">
      <c r="A144" t="s">
        <v>216</v>
      </c>
      <c r="B144" t="s">
        <v>161</v>
      </c>
      <c r="C144">
        <v>904</v>
      </c>
      <c r="G144">
        <v>60.03</v>
      </c>
      <c r="I144">
        <f t="shared" si="3"/>
        <v>9</v>
      </c>
      <c r="J144" t="s">
        <v>49</v>
      </c>
    </row>
    <row r="145" spans="1:10" hidden="1">
      <c r="A145" t="s">
        <v>216</v>
      </c>
      <c r="B145" t="s">
        <v>161</v>
      </c>
      <c r="C145">
        <v>905</v>
      </c>
      <c r="G145">
        <v>69.319999999999993</v>
      </c>
      <c r="I145">
        <f t="shared" si="3"/>
        <v>9</v>
      </c>
      <c r="J145" t="s">
        <v>49</v>
      </c>
    </row>
    <row r="146" spans="1:10" hidden="1">
      <c r="A146" t="s">
        <v>216</v>
      </c>
      <c r="B146" t="s">
        <v>161</v>
      </c>
      <c r="C146">
        <v>906</v>
      </c>
      <c r="G146">
        <v>54.03</v>
      </c>
      <c r="I146">
        <f t="shared" si="3"/>
        <v>9</v>
      </c>
      <c r="J146" t="s">
        <v>49</v>
      </c>
    </row>
    <row r="147" spans="1:10" hidden="1">
      <c r="A147" t="s">
        <v>216</v>
      </c>
      <c r="B147" t="s">
        <v>161</v>
      </c>
      <c r="C147">
        <v>907</v>
      </c>
      <c r="G147">
        <v>37.049999999999997</v>
      </c>
      <c r="I147">
        <f t="shared" si="3"/>
        <v>9</v>
      </c>
      <c r="J147" t="s">
        <v>49</v>
      </c>
    </row>
    <row r="148" spans="1:10" hidden="1">
      <c r="A148" t="s">
        <v>216</v>
      </c>
      <c r="B148" t="s">
        <v>161</v>
      </c>
      <c r="C148">
        <v>908</v>
      </c>
      <c r="G148">
        <v>55.25</v>
      </c>
      <c r="I148">
        <f t="shared" si="3"/>
        <v>9</v>
      </c>
      <c r="J148" t="s">
        <v>49</v>
      </c>
    </row>
    <row r="149" spans="1:10" hidden="1">
      <c r="A149" t="s">
        <v>216</v>
      </c>
      <c r="B149" t="s">
        <v>161</v>
      </c>
      <c r="C149">
        <v>909</v>
      </c>
      <c r="G149">
        <v>53.05</v>
      </c>
      <c r="I149">
        <f t="shared" si="3"/>
        <v>9</v>
      </c>
      <c r="J149" t="s">
        <v>49</v>
      </c>
    </row>
    <row r="150" spans="1:10" hidden="1">
      <c r="A150" t="s">
        <v>216</v>
      </c>
      <c r="B150" t="s">
        <v>199</v>
      </c>
      <c r="I150">
        <f t="shared" si="3"/>
        <v>9</v>
      </c>
    </row>
    <row r="151" spans="1:10" hidden="1">
      <c r="A151" t="s">
        <v>217</v>
      </c>
      <c r="B151" t="s">
        <v>161</v>
      </c>
      <c r="C151">
        <v>1001</v>
      </c>
      <c r="G151">
        <v>39.93</v>
      </c>
      <c r="I151">
        <f t="shared" si="3"/>
        <v>10</v>
      </c>
      <c r="J151" t="s">
        <v>49</v>
      </c>
    </row>
    <row r="152" spans="1:10" hidden="1">
      <c r="A152" t="s">
        <v>217</v>
      </c>
      <c r="B152" t="s">
        <v>161</v>
      </c>
      <c r="C152">
        <v>1002</v>
      </c>
      <c r="G152">
        <v>54.15</v>
      </c>
      <c r="I152">
        <f t="shared" si="3"/>
        <v>10</v>
      </c>
      <c r="J152" t="s">
        <v>49</v>
      </c>
    </row>
    <row r="153" spans="1:10" hidden="1">
      <c r="A153" t="s">
        <v>217</v>
      </c>
      <c r="B153" t="s">
        <v>161</v>
      </c>
      <c r="C153">
        <v>1003</v>
      </c>
      <c r="G153">
        <v>52.57</v>
      </c>
      <c r="I153">
        <f t="shared" si="3"/>
        <v>10</v>
      </c>
      <c r="J153" t="s">
        <v>49</v>
      </c>
    </row>
    <row r="154" spans="1:10" hidden="1">
      <c r="A154" t="s">
        <v>217</v>
      </c>
      <c r="B154" t="s">
        <v>161</v>
      </c>
      <c r="C154">
        <v>1004</v>
      </c>
      <c r="G154">
        <v>60.03</v>
      </c>
      <c r="I154">
        <f t="shared" si="3"/>
        <v>10</v>
      </c>
      <c r="J154" t="s">
        <v>49</v>
      </c>
    </row>
    <row r="155" spans="1:10" hidden="1">
      <c r="A155" t="s">
        <v>217</v>
      </c>
      <c r="B155" t="s">
        <v>161</v>
      </c>
      <c r="C155">
        <v>1005</v>
      </c>
      <c r="G155">
        <v>69.319999999999993</v>
      </c>
      <c r="I155">
        <f t="shared" si="3"/>
        <v>10</v>
      </c>
      <c r="J155" t="s">
        <v>49</v>
      </c>
    </row>
    <row r="156" spans="1:10" hidden="1">
      <c r="A156" t="s">
        <v>217</v>
      </c>
      <c r="B156" t="s">
        <v>161</v>
      </c>
      <c r="C156">
        <v>1006</v>
      </c>
      <c r="G156">
        <v>54.03</v>
      </c>
      <c r="I156">
        <f t="shared" si="3"/>
        <v>10</v>
      </c>
      <c r="J156" t="s">
        <v>49</v>
      </c>
    </row>
    <row r="157" spans="1:10" hidden="1">
      <c r="A157" t="s">
        <v>217</v>
      </c>
      <c r="B157" t="s">
        <v>161</v>
      </c>
      <c r="C157">
        <v>1007</v>
      </c>
      <c r="G157">
        <v>37.049999999999997</v>
      </c>
      <c r="I157">
        <f t="shared" si="3"/>
        <v>10</v>
      </c>
      <c r="J157" t="s">
        <v>49</v>
      </c>
    </row>
    <row r="158" spans="1:10" hidden="1">
      <c r="A158" t="s">
        <v>217</v>
      </c>
      <c r="B158" t="s">
        <v>161</v>
      </c>
      <c r="C158">
        <v>1008</v>
      </c>
      <c r="G158">
        <v>55.25</v>
      </c>
      <c r="I158">
        <f t="shared" si="3"/>
        <v>10</v>
      </c>
      <c r="J158" t="s">
        <v>49</v>
      </c>
    </row>
    <row r="159" spans="1:10" hidden="1">
      <c r="A159" t="s">
        <v>217</v>
      </c>
      <c r="B159" t="s">
        <v>161</v>
      </c>
      <c r="C159">
        <v>1009</v>
      </c>
      <c r="G159">
        <v>53.05</v>
      </c>
      <c r="I159">
        <f t="shared" si="3"/>
        <v>10</v>
      </c>
      <c r="J159" t="s">
        <v>49</v>
      </c>
    </row>
    <row r="160" spans="1:10" hidden="1">
      <c r="A160" t="s">
        <v>217</v>
      </c>
      <c r="B160" t="s">
        <v>199</v>
      </c>
      <c r="I160">
        <f t="shared" si="3"/>
        <v>10</v>
      </c>
    </row>
    <row r="161" spans="1:10" hidden="1">
      <c r="A161" t="s">
        <v>218</v>
      </c>
      <c r="B161" t="s">
        <v>161</v>
      </c>
      <c r="C161">
        <v>1101</v>
      </c>
      <c r="G161">
        <v>39.93</v>
      </c>
      <c r="I161">
        <f t="shared" si="3"/>
        <v>11</v>
      </c>
      <c r="J161" t="s">
        <v>49</v>
      </c>
    </row>
    <row r="162" spans="1:10" hidden="1">
      <c r="A162" t="s">
        <v>218</v>
      </c>
      <c r="B162" t="s">
        <v>161</v>
      </c>
      <c r="C162">
        <v>1102</v>
      </c>
      <c r="G162">
        <v>54.15</v>
      </c>
      <c r="I162">
        <f t="shared" si="3"/>
        <v>11</v>
      </c>
      <c r="J162" t="s">
        <v>49</v>
      </c>
    </row>
    <row r="163" spans="1:10" hidden="1">
      <c r="A163" t="s">
        <v>218</v>
      </c>
      <c r="B163" t="s">
        <v>161</v>
      </c>
      <c r="C163">
        <v>1103</v>
      </c>
      <c r="G163">
        <v>52.57</v>
      </c>
      <c r="I163">
        <f t="shared" si="3"/>
        <v>11</v>
      </c>
      <c r="J163" t="s">
        <v>49</v>
      </c>
    </row>
    <row r="164" spans="1:10" hidden="1">
      <c r="A164" t="s">
        <v>218</v>
      </c>
      <c r="B164" t="s">
        <v>161</v>
      </c>
      <c r="C164">
        <v>1104</v>
      </c>
      <c r="G164">
        <v>60.03</v>
      </c>
      <c r="I164">
        <f t="shared" si="3"/>
        <v>11</v>
      </c>
      <c r="J164" t="s">
        <v>49</v>
      </c>
    </row>
    <row r="165" spans="1:10" hidden="1">
      <c r="A165" t="s">
        <v>218</v>
      </c>
      <c r="B165" t="s">
        <v>161</v>
      </c>
      <c r="C165">
        <v>1105</v>
      </c>
      <c r="G165">
        <v>69.319999999999993</v>
      </c>
      <c r="I165">
        <f t="shared" si="3"/>
        <v>11</v>
      </c>
      <c r="J165" t="s">
        <v>49</v>
      </c>
    </row>
    <row r="166" spans="1:10" hidden="1">
      <c r="A166" t="s">
        <v>218</v>
      </c>
      <c r="B166" t="s">
        <v>161</v>
      </c>
      <c r="C166">
        <v>1106</v>
      </c>
      <c r="G166">
        <v>54.03</v>
      </c>
      <c r="I166">
        <f t="shared" si="3"/>
        <v>11</v>
      </c>
      <c r="J166" t="s">
        <v>49</v>
      </c>
    </row>
    <row r="167" spans="1:10" hidden="1">
      <c r="A167" t="s">
        <v>218</v>
      </c>
      <c r="B167" t="s">
        <v>161</v>
      </c>
      <c r="C167">
        <v>1107</v>
      </c>
      <c r="G167">
        <v>37.049999999999997</v>
      </c>
      <c r="I167">
        <f t="shared" si="3"/>
        <v>11</v>
      </c>
      <c r="J167" t="s">
        <v>49</v>
      </c>
    </row>
    <row r="168" spans="1:10" hidden="1">
      <c r="A168" t="s">
        <v>218</v>
      </c>
      <c r="B168" t="s">
        <v>161</v>
      </c>
      <c r="C168">
        <v>1108</v>
      </c>
      <c r="G168">
        <v>55.25</v>
      </c>
      <c r="I168">
        <f t="shared" si="3"/>
        <v>11</v>
      </c>
      <c r="J168" t="s">
        <v>49</v>
      </c>
    </row>
    <row r="169" spans="1:10" hidden="1">
      <c r="A169" t="s">
        <v>218</v>
      </c>
      <c r="B169" t="s">
        <v>161</v>
      </c>
      <c r="C169">
        <v>1109</v>
      </c>
      <c r="G169">
        <v>53.05</v>
      </c>
      <c r="I169">
        <f t="shared" si="3"/>
        <v>11</v>
      </c>
      <c r="J169" t="s">
        <v>49</v>
      </c>
    </row>
    <row r="170" spans="1:10" hidden="1">
      <c r="A170" t="s">
        <v>218</v>
      </c>
      <c r="B170" t="s">
        <v>199</v>
      </c>
      <c r="I170">
        <f t="shared" si="3"/>
        <v>11</v>
      </c>
    </row>
    <row r="171" spans="1:10" hidden="1">
      <c r="A171" t="s">
        <v>219</v>
      </c>
      <c r="B171" t="s">
        <v>161</v>
      </c>
      <c r="C171">
        <v>1201</v>
      </c>
      <c r="G171">
        <v>39.93</v>
      </c>
      <c r="I171">
        <f t="shared" si="3"/>
        <v>12</v>
      </c>
      <c r="J171" t="s">
        <v>49</v>
      </c>
    </row>
    <row r="172" spans="1:10" hidden="1">
      <c r="A172" t="s">
        <v>219</v>
      </c>
      <c r="B172" t="s">
        <v>161</v>
      </c>
      <c r="C172">
        <v>1202</v>
      </c>
      <c r="G172">
        <v>54.15</v>
      </c>
      <c r="I172">
        <f t="shared" si="3"/>
        <v>12</v>
      </c>
      <c r="J172" t="s">
        <v>49</v>
      </c>
    </row>
    <row r="173" spans="1:10" hidden="1">
      <c r="A173" t="s">
        <v>219</v>
      </c>
      <c r="B173" t="s">
        <v>161</v>
      </c>
      <c r="C173">
        <v>1203</v>
      </c>
      <c r="G173">
        <v>52.57</v>
      </c>
      <c r="I173">
        <f t="shared" si="3"/>
        <v>12</v>
      </c>
      <c r="J173" t="s">
        <v>49</v>
      </c>
    </row>
    <row r="174" spans="1:10" hidden="1">
      <c r="A174" t="s">
        <v>219</v>
      </c>
      <c r="B174" t="s">
        <v>161</v>
      </c>
      <c r="C174">
        <v>1204</v>
      </c>
      <c r="G174">
        <v>60.03</v>
      </c>
      <c r="I174">
        <f t="shared" si="3"/>
        <v>12</v>
      </c>
      <c r="J174" t="s">
        <v>49</v>
      </c>
    </row>
    <row r="175" spans="1:10" hidden="1">
      <c r="A175" t="s">
        <v>219</v>
      </c>
      <c r="B175" t="s">
        <v>161</v>
      </c>
      <c r="C175">
        <v>1205</v>
      </c>
      <c r="G175">
        <v>69.319999999999993</v>
      </c>
      <c r="I175">
        <f t="shared" si="3"/>
        <v>12</v>
      </c>
      <c r="J175" t="s">
        <v>49</v>
      </c>
    </row>
    <row r="176" spans="1:10" hidden="1">
      <c r="A176" t="s">
        <v>219</v>
      </c>
      <c r="B176" t="s">
        <v>161</v>
      </c>
      <c r="C176">
        <v>1206</v>
      </c>
      <c r="G176">
        <v>54.03</v>
      </c>
      <c r="I176">
        <f t="shared" si="3"/>
        <v>12</v>
      </c>
      <c r="J176" t="s">
        <v>49</v>
      </c>
    </row>
    <row r="177" spans="1:10" hidden="1">
      <c r="A177" t="s">
        <v>219</v>
      </c>
      <c r="B177" t="s">
        <v>161</v>
      </c>
      <c r="C177">
        <v>1207</v>
      </c>
      <c r="G177">
        <v>37.049999999999997</v>
      </c>
      <c r="I177">
        <f t="shared" si="3"/>
        <v>12</v>
      </c>
      <c r="J177" t="s">
        <v>49</v>
      </c>
    </row>
    <row r="178" spans="1:10" hidden="1">
      <c r="A178" t="s">
        <v>219</v>
      </c>
      <c r="B178" t="s">
        <v>161</v>
      </c>
      <c r="C178">
        <v>1208</v>
      </c>
      <c r="G178">
        <v>55.25</v>
      </c>
      <c r="I178">
        <f t="shared" si="3"/>
        <v>12</v>
      </c>
      <c r="J178" t="s">
        <v>49</v>
      </c>
    </row>
    <row r="179" spans="1:10" hidden="1">
      <c r="A179" t="s">
        <v>219</v>
      </c>
      <c r="B179" t="s">
        <v>161</v>
      </c>
      <c r="C179">
        <v>1209</v>
      </c>
      <c r="G179">
        <v>53.05</v>
      </c>
      <c r="I179">
        <f t="shared" si="3"/>
        <v>12</v>
      </c>
      <c r="J179" t="s">
        <v>49</v>
      </c>
    </row>
    <row r="180" spans="1:10" hidden="1">
      <c r="A180" t="s">
        <v>219</v>
      </c>
      <c r="B180" t="s">
        <v>199</v>
      </c>
      <c r="I180">
        <f t="shared" si="3"/>
        <v>12</v>
      </c>
    </row>
    <row r="181" spans="1:10" hidden="1">
      <c r="A181" t="s">
        <v>220</v>
      </c>
      <c r="B181" t="s">
        <v>161</v>
      </c>
      <c r="C181">
        <v>1301</v>
      </c>
      <c r="G181">
        <v>39.93</v>
      </c>
      <c r="I181">
        <f t="shared" si="3"/>
        <v>13</v>
      </c>
      <c r="J181" t="s">
        <v>49</v>
      </c>
    </row>
    <row r="182" spans="1:10" hidden="1">
      <c r="A182" t="s">
        <v>220</v>
      </c>
      <c r="B182" t="s">
        <v>161</v>
      </c>
      <c r="C182">
        <v>1302</v>
      </c>
      <c r="G182">
        <v>54.15</v>
      </c>
      <c r="I182">
        <f t="shared" si="3"/>
        <v>13</v>
      </c>
      <c r="J182" t="s">
        <v>49</v>
      </c>
    </row>
    <row r="183" spans="1:10" hidden="1">
      <c r="A183" t="s">
        <v>220</v>
      </c>
      <c r="B183" t="s">
        <v>161</v>
      </c>
      <c r="C183">
        <v>1303</v>
      </c>
      <c r="G183">
        <v>52.57</v>
      </c>
      <c r="I183">
        <f t="shared" si="3"/>
        <v>13</v>
      </c>
      <c r="J183" t="s">
        <v>49</v>
      </c>
    </row>
    <row r="184" spans="1:10" hidden="1">
      <c r="A184" t="s">
        <v>220</v>
      </c>
      <c r="B184" t="s">
        <v>161</v>
      </c>
      <c r="C184">
        <v>1304</v>
      </c>
      <c r="G184">
        <v>60.03</v>
      </c>
      <c r="I184">
        <f t="shared" si="3"/>
        <v>13</v>
      </c>
      <c r="J184" t="s">
        <v>49</v>
      </c>
    </row>
    <row r="185" spans="1:10" hidden="1">
      <c r="A185" t="s">
        <v>220</v>
      </c>
      <c r="B185" t="s">
        <v>161</v>
      </c>
      <c r="C185">
        <v>1305</v>
      </c>
      <c r="G185">
        <v>69.319999999999993</v>
      </c>
      <c r="I185">
        <f t="shared" si="3"/>
        <v>13</v>
      </c>
      <c r="J185" t="s">
        <v>49</v>
      </c>
    </row>
    <row r="186" spans="1:10" hidden="1">
      <c r="A186" t="s">
        <v>220</v>
      </c>
      <c r="B186" t="s">
        <v>161</v>
      </c>
      <c r="C186">
        <v>1306</v>
      </c>
      <c r="G186">
        <v>54.03</v>
      </c>
      <c r="I186">
        <f t="shared" si="3"/>
        <v>13</v>
      </c>
      <c r="J186" t="s">
        <v>49</v>
      </c>
    </row>
    <row r="187" spans="1:10" hidden="1">
      <c r="A187" t="s">
        <v>220</v>
      </c>
      <c r="B187" t="s">
        <v>161</v>
      </c>
      <c r="C187">
        <v>1307</v>
      </c>
      <c r="G187">
        <v>37.049999999999997</v>
      </c>
      <c r="I187">
        <f t="shared" si="3"/>
        <v>13</v>
      </c>
      <c r="J187" t="s">
        <v>49</v>
      </c>
    </row>
    <row r="188" spans="1:10" hidden="1">
      <c r="A188" t="s">
        <v>220</v>
      </c>
      <c r="B188" t="s">
        <v>161</v>
      </c>
      <c r="C188">
        <v>1308</v>
      </c>
      <c r="G188">
        <v>55.25</v>
      </c>
      <c r="I188">
        <f t="shared" si="3"/>
        <v>13</v>
      </c>
      <c r="J188" t="s">
        <v>49</v>
      </c>
    </row>
    <row r="189" spans="1:10" hidden="1">
      <c r="A189" t="s">
        <v>220</v>
      </c>
      <c r="B189" t="s">
        <v>161</v>
      </c>
      <c r="C189">
        <v>1309</v>
      </c>
      <c r="G189">
        <v>53.05</v>
      </c>
      <c r="I189">
        <f t="shared" si="3"/>
        <v>13</v>
      </c>
      <c r="J189" t="s">
        <v>49</v>
      </c>
    </row>
    <row r="190" spans="1:10" hidden="1">
      <c r="A190" t="s">
        <v>220</v>
      </c>
      <c r="B190" t="s">
        <v>199</v>
      </c>
      <c r="I190">
        <f t="shared" si="3"/>
        <v>13</v>
      </c>
    </row>
    <row r="191" spans="1:10" hidden="1">
      <c r="A191" t="s">
        <v>221</v>
      </c>
      <c r="B191" t="s">
        <v>161</v>
      </c>
      <c r="C191">
        <v>1401</v>
      </c>
      <c r="G191">
        <v>39.93</v>
      </c>
      <c r="I191">
        <f t="shared" si="3"/>
        <v>14</v>
      </c>
      <c r="J191" t="s">
        <v>49</v>
      </c>
    </row>
    <row r="192" spans="1:10" hidden="1">
      <c r="A192" t="s">
        <v>221</v>
      </c>
      <c r="B192" t="s">
        <v>161</v>
      </c>
      <c r="C192">
        <v>1402</v>
      </c>
      <c r="G192">
        <v>54.15</v>
      </c>
      <c r="I192">
        <f t="shared" si="3"/>
        <v>14</v>
      </c>
      <c r="J192" t="s">
        <v>49</v>
      </c>
    </row>
    <row r="193" spans="1:10" hidden="1">
      <c r="A193" t="s">
        <v>221</v>
      </c>
      <c r="B193" t="s">
        <v>161</v>
      </c>
      <c r="C193">
        <v>1403</v>
      </c>
      <c r="G193">
        <v>52.57</v>
      </c>
      <c r="I193">
        <f t="shared" ref="I193:I216" si="4">IF(LEFT(A193,1)="S","S"&amp;VALUE(RIGHT(A193,2)),VALUE(RIGHT(A193,2)))</f>
        <v>14</v>
      </c>
      <c r="J193" t="s">
        <v>49</v>
      </c>
    </row>
    <row r="194" spans="1:10" hidden="1">
      <c r="A194" t="s">
        <v>221</v>
      </c>
      <c r="B194" t="s">
        <v>161</v>
      </c>
      <c r="C194">
        <v>1404</v>
      </c>
      <c r="G194">
        <v>60.03</v>
      </c>
      <c r="I194">
        <f t="shared" si="4"/>
        <v>14</v>
      </c>
      <c r="J194" t="s">
        <v>49</v>
      </c>
    </row>
    <row r="195" spans="1:10" hidden="1">
      <c r="A195" t="s">
        <v>221</v>
      </c>
      <c r="B195" t="s">
        <v>161</v>
      </c>
      <c r="C195">
        <v>1405</v>
      </c>
      <c r="G195">
        <v>69.319999999999993</v>
      </c>
      <c r="I195">
        <f t="shared" si="4"/>
        <v>14</v>
      </c>
      <c r="J195" t="s">
        <v>49</v>
      </c>
    </row>
    <row r="196" spans="1:10" hidden="1">
      <c r="A196" t="s">
        <v>221</v>
      </c>
      <c r="B196" t="s">
        <v>161</v>
      </c>
      <c r="C196">
        <v>1406</v>
      </c>
      <c r="G196">
        <v>54.03</v>
      </c>
      <c r="I196">
        <f t="shared" si="4"/>
        <v>14</v>
      </c>
      <c r="J196" t="s">
        <v>49</v>
      </c>
    </row>
    <row r="197" spans="1:10" hidden="1">
      <c r="A197" t="s">
        <v>221</v>
      </c>
      <c r="B197" t="s">
        <v>161</v>
      </c>
      <c r="C197">
        <v>1407</v>
      </c>
      <c r="G197">
        <v>37.049999999999997</v>
      </c>
      <c r="I197">
        <f t="shared" si="4"/>
        <v>14</v>
      </c>
      <c r="J197" t="s">
        <v>49</v>
      </c>
    </row>
    <row r="198" spans="1:10" hidden="1">
      <c r="A198" t="s">
        <v>221</v>
      </c>
      <c r="B198" t="s">
        <v>161</v>
      </c>
      <c r="C198">
        <v>1408</v>
      </c>
      <c r="G198">
        <v>55.25</v>
      </c>
      <c r="I198">
        <f t="shared" si="4"/>
        <v>14</v>
      </c>
      <c r="J198" t="s">
        <v>49</v>
      </c>
    </row>
    <row r="199" spans="1:10" hidden="1">
      <c r="A199" t="s">
        <v>221</v>
      </c>
      <c r="B199" t="s">
        <v>161</v>
      </c>
      <c r="C199">
        <v>1409</v>
      </c>
      <c r="G199">
        <v>53.05</v>
      </c>
      <c r="I199">
        <f t="shared" si="4"/>
        <v>14</v>
      </c>
      <c r="J199" t="s">
        <v>49</v>
      </c>
    </row>
    <row r="200" spans="1:10" hidden="1">
      <c r="A200" t="s">
        <v>221</v>
      </c>
      <c r="B200" t="s">
        <v>199</v>
      </c>
      <c r="I200">
        <f t="shared" si="4"/>
        <v>14</v>
      </c>
    </row>
    <row r="201" spans="1:10" hidden="1">
      <c r="A201" t="s">
        <v>222</v>
      </c>
      <c r="B201" t="s">
        <v>223</v>
      </c>
      <c r="C201">
        <v>2001</v>
      </c>
      <c r="G201">
        <v>66.760000000000005</v>
      </c>
      <c r="H201">
        <v>35.97</v>
      </c>
      <c r="I201">
        <f t="shared" si="4"/>
        <v>15</v>
      </c>
      <c r="J201" t="s">
        <v>50</v>
      </c>
    </row>
    <row r="202" spans="1:10" hidden="1">
      <c r="A202" t="s">
        <v>222</v>
      </c>
      <c r="B202" t="s">
        <v>223</v>
      </c>
      <c r="C202">
        <v>2002</v>
      </c>
      <c r="G202">
        <v>80.540000000000006</v>
      </c>
      <c r="H202">
        <v>26.25</v>
      </c>
      <c r="I202">
        <f t="shared" si="4"/>
        <v>15</v>
      </c>
      <c r="J202" t="s">
        <v>50</v>
      </c>
    </row>
    <row r="203" spans="1:10" hidden="1">
      <c r="A203" t="s">
        <v>222</v>
      </c>
      <c r="B203" t="s">
        <v>223</v>
      </c>
      <c r="C203">
        <v>2003</v>
      </c>
      <c r="G203">
        <v>83.17</v>
      </c>
      <c r="H203">
        <v>16.2</v>
      </c>
      <c r="I203">
        <f t="shared" si="4"/>
        <v>15</v>
      </c>
      <c r="J203" t="s">
        <v>50</v>
      </c>
    </row>
    <row r="204" spans="1:10" hidden="1">
      <c r="A204" t="s">
        <v>222</v>
      </c>
      <c r="B204" t="s">
        <v>161</v>
      </c>
      <c r="C204">
        <v>2004</v>
      </c>
      <c r="G204">
        <v>60.03</v>
      </c>
      <c r="I204">
        <f t="shared" si="4"/>
        <v>15</v>
      </c>
      <c r="J204" t="s">
        <v>49</v>
      </c>
    </row>
    <row r="205" spans="1:10" hidden="1">
      <c r="A205" t="s">
        <v>222</v>
      </c>
      <c r="B205" t="s">
        <v>161</v>
      </c>
      <c r="C205">
        <v>2005</v>
      </c>
      <c r="G205">
        <v>69.319999999999993</v>
      </c>
      <c r="I205">
        <f t="shared" si="4"/>
        <v>15</v>
      </c>
      <c r="J205" t="s">
        <v>49</v>
      </c>
    </row>
    <row r="206" spans="1:10" hidden="1">
      <c r="A206" t="s">
        <v>222</v>
      </c>
      <c r="B206" t="s">
        <v>161</v>
      </c>
      <c r="C206">
        <v>2006</v>
      </c>
      <c r="G206">
        <v>54.03</v>
      </c>
      <c r="I206">
        <f t="shared" si="4"/>
        <v>15</v>
      </c>
      <c r="J206" t="s">
        <v>49</v>
      </c>
    </row>
    <row r="207" spans="1:10" hidden="1">
      <c r="A207" t="s">
        <v>222</v>
      </c>
      <c r="B207" t="s">
        <v>161</v>
      </c>
      <c r="C207">
        <v>2007</v>
      </c>
      <c r="G207">
        <v>37.049999999999997</v>
      </c>
      <c r="I207">
        <f t="shared" si="4"/>
        <v>15</v>
      </c>
      <c r="J207" t="s">
        <v>49</v>
      </c>
    </row>
    <row r="208" spans="1:10" hidden="1">
      <c r="A208" t="s">
        <v>222</v>
      </c>
      <c r="B208" t="s">
        <v>223</v>
      </c>
      <c r="C208">
        <v>2008</v>
      </c>
      <c r="G208">
        <v>89.15</v>
      </c>
      <c r="H208">
        <v>20.83</v>
      </c>
      <c r="I208">
        <f t="shared" si="4"/>
        <v>15</v>
      </c>
      <c r="J208" t="s">
        <v>50</v>
      </c>
    </row>
    <row r="209" spans="1:10" hidden="1">
      <c r="A209" t="s">
        <v>222</v>
      </c>
      <c r="B209" t="s">
        <v>223</v>
      </c>
      <c r="C209">
        <v>2009</v>
      </c>
      <c r="G209">
        <v>76.86</v>
      </c>
      <c r="H209">
        <v>35.97</v>
      </c>
      <c r="I209">
        <f t="shared" si="4"/>
        <v>15</v>
      </c>
      <c r="J209" t="s">
        <v>50</v>
      </c>
    </row>
    <row r="210" spans="1:10" hidden="1">
      <c r="A210" t="s">
        <v>222</v>
      </c>
      <c r="B210" t="s">
        <v>199</v>
      </c>
      <c r="I210">
        <f t="shared" si="4"/>
        <v>15</v>
      </c>
    </row>
    <row r="211" spans="1:10" hidden="1">
      <c r="A211" t="s">
        <v>142</v>
      </c>
      <c r="B211" t="s">
        <v>224</v>
      </c>
      <c r="C211">
        <v>2001</v>
      </c>
      <c r="G211">
        <v>28.37</v>
      </c>
      <c r="H211">
        <v>35.97</v>
      </c>
      <c r="I211" t="e">
        <f t="shared" si="4"/>
        <v>#VALUE!</v>
      </c>
    </row>
    <row r="212" spans="1:10" hidden="1">
      <c r="A212" t="s">
        <v>142</v>
      </c>
      <c r="B212" t="s">
        <v>224</v>
      </c>
      <c r="C212">
        <v>2002</v>
      </c>
      <c r="G212">
        <v>26.66</v>
      </c>
      <c r="H212">
        <v>26.25</v>
      </c>
      <c r="I212" t="e">
        <f t="shared" si="4"/>
        <v>#VALUE!</v>
      </c>
    </row>
    <row r="213" spans="1:10" hidden="1">
      <c r="A213" t="s">
        <v>142</v>
      </c>
      <c r="B213" t="s">
        <v>224</v>
      </c>
      <c r="C213">
        <v>2003</v>
      </c>
      <c r="G213">
        <v>31.52</v>
      </c>
      <c r="H213">
        <v>16.2</v>
      </c>
      <c r="I213" t="e">
        <f t="shared" si="4"/>
        <v>#VALUE!</v>
      </c>
    </row>
    <row r="214" spans="1:10" hidden="1">
      <c r="A214" t="s">
        <v>142</v>
      </c>
      <c r="B214" t="s">
        <v>224</v>
      </c>
      <c r="C214">
        <v>2008</v>
      </c>
      <c r="G214">
        <v>34.33</v>
      </c>
      <c r="H214">
        <v>20.83</v>
      </c>
      <c r="I214" t="e">
        <f t="shared" si="4"/>
        <v>#VALUE!</v>
      </c>
    </row>
    <row r="215" spans="1:10" hidden="1">
      <c r="A215" t="s">
        <v>142</v>
      </c>
      <c r="B215" t="s">
        <v>224</v>
      </c>
      <c r="C215">
        <v>2009</v>
      </c>
      <c r="G215">
        <v>26.29</v>
      </c>
      <c r="H215">
        <v>35.97</v>
      </c>
      <c r="I215" t="e">
        <f t="shared" si="4"/>
        <v>#VALUE!</v>
      </c>
    </row>
    <row r="216" spans="1:10" hidden="1">
      <c r="A216" t="s">
        <v>142</v>
      </c>
      <c r="B216" t="s">
        <v>199</v>
      </c>
      <c r="I216" t="e">
        <f t="shared" si="4"/>
        <v>#VALUE!</v>
      </c>
    </row>
  </sheetData>
  <autoFilter ref="A1:J216" xr:uid="{7B98BF2F-175C-4D56-BCE3-8248E5517587}">
    <filterColumn colId="1">
      <filters>
        <filter val="DEPOSITO"/>
        <filter val="ESTACIONAMIENTO + DEPOSITO"/>
      </filters>
    </filterColumn>
    <sortState xmlns:xlrd2="http://schemas.microsoft.com/office/spreadsheetml/2017/richdata2" ref="A2:J63">
      <sortCondition ref="C1:C216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AD6DF-8539-4843-A80F-8ED4007C3673}">
  <sheetPr codeName="Hoja15"/>
  <dimension ref="A1:D131"/>
  <sheetViews>
    <sheetView workbookViewId="0">
      <selection activeCell="K13" sqref="K13"/>
    </sheetView>
  </sheetViews>
  <sheetFormatPr baseColWidth="10" defaultColWidth="9.33203125" defaultRowHeight="14.4"/>
  <sheetData>
    <row r="1" spans="1:4">
      <c r="A1" s="426" t="s">
        <v>36</v>
      </c>
      <c r="C1" s="426" t="s">
        <v>27</v>
      </c>
      <c r="D1">
        <f t="shared" ref="D1:D21" si="0">+COUNTIF(A:A,C1)</f>
        <v>13</v>
      </c>
    </row>
    <row r="2" spans="1:4">
      <c r="A2" s="426" t="s">
        <v>37</v>
      </c>
      <c r="C2" s="426" t="s">
        <v>28</v>
      </c>
      <c r="D2">
        <f t="shared" si="0"/>
        <v>12</v>
      </c>
    </row>
    <row r="3" spans="1:4">
      <c r="A3" s="426" t="s">
        <v>38</v>
      </c>
      <c r="C3" s="426" t="s">
        <v>29</v>
      </c>
      <c r="D3">
        <f t="shared" si="0"/>
        <v>12</v>
      </c>
    </row>
    <row r="4" spans="1:4">
      <c r="A4" s="426" t="s">
        <v>39</v>
      </c>
      <c r="C4" s="426" t="s">
        <v>30</v>
      </c>
      <c r="D4">
        <f t="shared" si="0"/>
        <v>14</v>
      </c>
    </row>
    <row r="5" spans="1:4">
      <c r="A5" s="426" t="s">
        <v>40</v>
      </c>
      <c r="C5" s="426" t="s">
        <v>31</v>
      </c>
      <c r="D5">
        <f t="shared" si="0"/>
        <v>14</v>
      </c>
    </row>
    <row r="6" spans="1:4">
      <c r="A6" s="426" t="s">
        <v>27</v>
      </c>
      <c r="C6" s="426" t="s">
        <v>32</v>
      </c>
      <c r="D6">
        <f t="shared" si="0"/>
        <v>14</v>
      </c>
    </row>
    <row r="7" spans="1:4">
      <c r="A7" s="426" t="s">
        <v>41</v>
      </c>
      <c r="C7" s="426" t="s">
        <v>33</v>
      </c>
      <c r="D7">
        <f t="shared" si="0"/>
        <v>14</v>
      </c>
    </row>
    <row r="8" spans="1:4">
      <c r="A8" s="426" t="s">
        <v>42</v>
      </c>
      <c r="C8" s="426" t="s">
        <v>34</v>
      </c>
      <c r="D8">
        <f t="shared" si="0"/>
        <v>13</v>
      </c>
    </row>
    <row r="9" spans="1:4">
      <c r="A9" s="426" t="s">
        <v>30</v>
      </c>
      <c r="C9" s="426" t="s">
        <v>35</v>
      </c>
      <c r="D9">
        <f t="shared" si="0"/>
        <v>13</v>
      </c>
    </row>
    <row r="10" spans="1:4">
      <c r="A10" s="426" t="s">
        <v>31</v>
      </c>
      <c r="C10" s="426" t="s">
        <v>36</v>
      </c>
      <c r="D10">
        <f t="shared" si="0"/>
        <v>1</v>
      </c>
    </row>
    <row r="11" spans="1:4">
      <c r="A11" s="426" t="s">
        <v>32</v>
      </c>
      <c r="C11" s="426" t="s">
        <v>37</v>
      </c>
      <c r="D11">
        <f t="shared" si="0"/>
        <v>1</v>
      </c>
    </row>
    <row r="12" spans="1:4">
      <c r="A12" s="426" t="s">
        <v>33</v>
      </c>
      <c r="C12" s="426" t="s">
        <v>38</v>
      </c>
      <c r="D12">
        <f t="shared" si="0"/>
        <v>1</v>
      </c>
    </row>
    <row r="13" spans="1:4">
      <c r="A13" s="426" t="s">
        <v>34</v>
      </c>
      <c r="C13" s="426" t="s">
        <v>39</v>
      </c>
      <c r="D13">
        <f t="shared" si="0"/>
        <v>1</v>
      </c>
    </row>
    <row r="14" spans="1:4">
      <c r="A14" s="426" t="s">
        <v>35</v>
      </c>
      <c r="C14" s="426" t="s">
        <v>40</v>
      </c>
      <c r="D14">
        <f t="shared" si="0"/>
        <v>1</v>
      </c>
    </row>
    <row r="15" spans="1:4">
      <c r="A15" s="426" t="s">
        <v>27</v>
      </c>
      <c r="C15" s="426" t="s">
        <v>41</v>
      </c>
      <c r="D15">
        <f t="shared" si="0"/>
        <v>1</v>
      </c>
    </row>
    <row r="16" spans="1:4">
      <c r="A16" s="426" t="s">
        <v>28</v>
      </c>
      <c r="C16" s="426" t="s">
        <v>42</v>
      </c>
      <c r="D16">
        <f t="shared" si="0"/>
        <v>1</v>
      </c>
    </row>
    <row r="17" spans="1:4">
      <c r="A17" s="426" t="s">
        <v>29</v>
      </c>
      <c r="C17" s="426" t="s">
        <v>43</v>
      </c>
      <c r="D17">
        <f t="shared" si="0"/>
        <v>1</v>
      </c>
    </row>
    <row r="18" spans="1:4">
      <c r="A18" s="426" t="s">
        <v>30</v>
      </c>
      <c r="C18" s="426" t="s">
        <v>44</v>
      </c>
      <c r="D18">
        <f t="shared" si="0"/>
        <v>1</v>
      </c>
    </row>
    <row r="19" spans="1:4">
      <c r="A19" s="426" t="s">
        <v>31</v>
      </c>
      <c r="C19" s="426" t="s">
        <v>45</v>
      </c>
      <c r="D19">
        <f t="shared" si="0"/>
        <v>1</v>
      </c>
    </row>
    <row r="20" spans="1:4">
      <c r="A20" s="426" t="s">
        <v>32</v>
      </c>
      <c r="C20" s="426" t="s">
        <v>46</v>
      </c>
      <c r="D20">
        <f t="shared" si="0"/>
        <v>1</v>
      </c>
    </row>
    <row r="21" spans="1:4">
      <c r="A21" s="426" t="s">
        <v>33</v>
      </c>
      <c r="C21" s="426" t="s">
        <v>47</v>
      </c>
      <c r="D21">
        <f t="shared" si="0"/>
        <v>1</v>
      </c>
    </row>
    <row r="22" spans="1:4">
      <c r="A22" s="426" t="s">
        <v>34</v>
      </c>
    </row>
    <row r="23" spans="1:4">
      <c r="A23" s="426" t="s">
        <v>35</v>
      </c>
    </row>
    <row r="24" spans="1:4">
      <c r="A24" s="426" t="s">
        <v>27</v>
      </c>
    </row>
    <row r="25" spans="1:4">
      <c r="A25" s="426" t="s">
        <v>28</v>
      </c>
    </row>
    <row r="26" spans="1:4">
      <c r="A26" s="426" t="s">
        <v>29</v>
      </c>
    </row>
    <row r="27" spans="1:4">
      <c r="A27" s="426" t="s">
        <v>30</v>
      </c>
    </row>
    <row r="28" spans="1:4">
      <c r="A28" s="426" t="s">
        <v>31</v>
      </c>
    </row>
    <row r="29" spans="1:4">
      <c r="A29" s="426" t="s">
        <v>32</v>
      </c>
    </row>
    <row r="30" spans="1:4">
      <c r="A30" s="426" t="s">
        <v>33</v>
      </c>
    </row>
    <row r="31" spans="1:4">
      <c r="A31" s="426" t="s">
        <v>34</v>
      </c>
    </row>
    <row r="32" spans="1:4">
      <c r="A32" s="426" t="s">
        <v>35</v>
      </c>
    </row>
    <row r="33" spans="1:1">
      <c r="A33" s="426" t="s">
        <v>27</v>
      </c>
    </row>
    <row r="34" spans="1:1">
      <c r="A34" s="426" t="s">
        <v>28</v>
      </c>
    </row>
    <row r="35" spans="1:1">
      <c r="A35" s="426" t="s">
        <v>29</v>
      </c>
    </row>
    <row r="36" spans="1:1">
      <c r="A36" s="426" t="s">
        <v>30</v>
      </c>
    </row>
    <row r="37" spans="1:1">
      <c r="A37" s="426" t="s">
        <v>31</v>
      </c>
    </row>
    <row r="38" spans="1:1">
      <c r="A38" s="426" t="s">
        <v>32</v>
      </c>
    </row>
    <row r="39" spans="1:1">
      <c r="A39" s="426" t="s">
        <v>33</v>
      </c>
    </row>
    <row r="40" spans="1:1">
      <c r="A40" s="426" t="s">
        <v>34</v>
      </c>
    </row>
    <row r="41" spans="1:1">
      <c r="A41" s="426" t="s">
        <v>35</v>
      </c>
    </row>
    <row r="42" spans="1:1">
      <c r="A42" s="426" t="s">
        <v>27</v>
      </c>
    </row>
    <row r="43" spans="1:1">
      <c r="A43" s="426" t="s">
        <v>28</v>
      </c>
    </row>
    <row r="44" spans="1:1">
      <c r="A44" s="426" t="s">
        <v>29</v>
      </c>
    </row>
    <row r="45" spans="1:1">
      <c r="A45" s="426" t="s">
        <v>30</v>
      </c>
    </row>
    <row r="46" spans="1:1">
      <c r="A46" s="426" t="s">
        <v>31</v>
      </c>
    </row>
    <row r="47" spans="1:1">
      <c r="A47" s="426" t="s">
        <v>32</v>
      </c>
    </row>
    <row r="48" spans="1:1">
      <c r="A48" s="426" t="s">
        <v>33</v>
      </c>
    </row>
    <row r="49" spans="1:1">
      <c r="A49" s="426" t="s">
        <v>34</v>
      </c>
    </row>
    <row r="50" spans="1:1">
      <c r="A50" s="426" t="s">
        <v>35</v>
      </c>
    </row>
    <row r="51" spans="1:1">
      <c r="A51" s="426" t="s">
        <v>27</v>
      </c>
    </row>
    <row r="52" spans="1:1">
      <c r="A52" s="426" t="s">
        <v>28</v>
      </c>
    </row>
    <row r="53" spans="1:1">
      <c r="A53" s="426" t="s">
        <v>29</v>
      </c>
    </row>
    <row r="54" spans="1:1">
      <c r="A54" s="426" t="s">
        <v>30</v>
      </c>
    </row>
    <row r="55" spans="1:1">
      <c r="A55" s="426" t="s">
        <v>31</v>
      </c>
    </row>
    <row r="56" spans="1:1">
      <c r="A56" s="426" t="s">
        <v>32</v>
      </c>
    </row>
    <row r="57" spans="1:1">
      <c r="A57" s="426" t="s">
        <v>33</v>
      </c>
    </row>
    <row r="58" spans="1:1">
      <c r="A58" s="426" t="s">
        <v>34</v>
      </c>
    </row>
    <row r="59" spans="1:1">
      <c r="A59" s="426" t="s">
        <v>35</v>
      </c>
    </row>
    <row r="60" spans="1:1">
      <c r="A60" s="426" t="s">
        <v>27</v>
      </c>
    </row>
    <row r="61" spans="1:1">
      <c r="A61" s="426" t="s">
        <v>28</v>
      </c>
    </row>
    <row r="62" spans="1:1">
      <c r="A62" s="426" t="s">
        <v>29</v>
      </c>
    </row>
    <row r="63" spans="1:1">
      <c r="A63" s="426" t="s">
        <v>30</v>
      </c>
    </row>
    <row r="64" spans="1:1">
      <c r="A64" s="426" t="s">
        <v>31</v>
      </c>
    </row>
    <row r="65" spans="1:1">
      <c r="A65" s="426" t="s">
        <v>32</v>
      </c>
    </row>
    <row r="66" spans="1:1">
      <c r="A66" s="426" t="s">
        <v>33</v>
      </c>
    </row>
    <row r="67" spans="1:1">
      <c r="A67" s="426" t="s">
        <v>34</v>
      </c>
    </row>
    <row r="68" spans="1:1">
      <c r="A68" s="426" t="s">
        <v>35</v>
      </c>
    </row>
    <row r="69" spans="1:1">
      <c r="A69" s="426" t="s">
        <v>27</v>
      </c>
    </row>
    <row r="70" spans="1:1">
      <c r="A70" s="426" t="s">
        <v>28</v>
      </c>
    </row>
    <row r="71" spans="1:1">
      <c r="A71" s="426" t="s">
        <v>29</v>
      </c>
    </row>
    <row r="72" spans="1:1">
      <c r="A72" s="426" t="s">
        <v>30</v>
      </c>
    </row>
    <row r="73" spans="1:1">
      <c r="A73" s="426" t="s">
        <v>31</v>
      </c>
    </row>
    <row r="74" spans="1:1">
      <c r="A74" s="426" t="s">
        <v>32</v>
      </c>
    </row>
    <row r="75" spans="1:1">
      <c r="A75" s="426" t="s">
        <v>33</v>
      </c>
    </row>
    <row r="76" spans="1:1">
      <c r="A76" s="426" t="s">
        <v>34</v>
      </c>
    </row>
    <row r="77" spans="1:1">
      <c r="A77" s="426" t="s">
        <v>35</v>
      </c>
    </row>
    <row r="78" spans="1:1">
      <c r="A78" s="426" t="s">
        <v>27</v>
      </c>
    </row>
    <row r="79" spans="1:1">
      <c r="A79" s="426" t="s">
        <v>28</v>
      </c>
    </row>
    <row r="80" spans="1:1">
      <c r="A80" s="426" t="s">
        <v>29</v>
      </c>
    </row>
    <row r="81" spans="1:1">
      <c r="A81" s="426" t="s">
        <v>30</v>
      </c>
    </row>
    <row r="82" spans="1:1">
      <c r="A82" s="426" t="s">
        <v>31</v>
      </c>
    </row>
    <row r="83" spans="1:1">
      <c r="A83" s="426" t="s">
        <v>32</v>
      </c>
    </row>
    <row r="84" spans="1:1">
      <c r="A84" s="426" t="s">
        <v>33</v>
      </c>
    </row>
    <row r="85" spans="1:1">
      <c r="A85" s="426" t="s">
        <v>34</v>
      </c>
    </row>
    <row r="86" spans="1:1">
      <c r="A86" s="426" t="s">
        <v>35</v>
      </c>
    </row>
    <row r="87" spans="1:1">
      <c r="A87" s="426" t="s">
        <v>27</v>
      </c>
    </row>
    <row r="88" spans="1:1">
      <c r="A88" s="426" t="s">
        <v>28</v>
      </c>
    </row>
    <row r="89" spans="1:1">
      <c r="A89" s="426" t="s">
        <v>29</v>
      </c>
    </row>
    <row r="90" spans="1:1">
      <c r="A90" s="426" t="s">
        <v>30</v>
      </c>
    </row>
    <row r="91" spans="1:1">
      <c r="A91" s="426" t="s">
        <v>31</v>
      </c>
    </row>
    <row r="92" spans="1:1">
      <c r="A92" s="426" t="s">
        <v>32</v>
      </c>
    </row>
    <row r="93" spans="1:1">
      <c r="A93" s="426" t="s">
        <v>33</v>
      </c>
    </row>
    <row r="94" spans="1:1">
      <c r="A94" s="426" t="s">
        <v>34</v>
      </c>
    </row>
    <row r="95" spans="1:1">
      <c r="A95" s="426" t="s">
        <v>35</v>
      </c>
    </row>
    <row r="96" spans="1:1">
      <c r="A96" s="426" t="s">
        <v>27</v>
      </c>
    </row>
    <row r="97" spans="1:1">
      <c r="A97" s="426" t="s">
        <v>28</v>
      </c>
    </row>
    <row r="98" spans="1:1">
      <c r="A98" s="426" t="s">
        <v>29</v>
      </c>
    </row>
    <row r="99" spans="1:1">
      <c r="A99" s="426" t="s">
        <v>30</v>
      </c>
    </row>
    <row r="100" spans="1:1">
      <c r="A100" s="426" t="s">
        <v>31</v>
      </c>
    </row>
    <row r="101" spans="1:1">
      <c r="A101" s="426" t="s">
        <v>32</v>
      </c>
    </row>
    <row r="102" spans="1:1">
      <c r="A102" s="426" t="s">
        <v>33</v>
      </c>
    </row>
    <row r="103" spans="1:1">
      <c r="A103" s="426" t="s">
        <v>34</v>
      </c>
    </row>
    <row r="104" spans="1:1">
      <c r="A104" s="426" t="s">
        <v>35</v>
      </c>
    </row>
    <row r="105" spans="1:1">
      <c r="A105" s="426" t="s">
        <v>27</v>
      </c>
    </row>
    <row r="106" spans="1:1">
      <c r="A106" s="426" t="s">
        <v>28</v>
      </c>
    </row>
    <row r="107" spans="1:1">
      <c r="A107" s="426" t="s">
        <v>29</v>
      </c>
    </row>
    <row r="108" spans="1:1">
      <c r="A108" s="426" t="s">
        <v>30</v>
      </c>
    </row>
    <row r="109" spans="1:1">
      <c r="A109" s="426" t="s">
        <v>31</v>
      </c>
    </row>
    <row r="110" spans="1:1">
      <c r="A110" s="426" t="s">
        <v>32</v>
      </c>
    </row>
    <row r="111" spans="1:1">
      <c r="A111" s="426" t="s">
        <v>33</v>
      </c>
    </row>
    <row r="112" spans="1:1">
      <c r="A112" s="426" t="s">
        <v>34</v>
      </c>
    </row>
    <row r="113" spans="1:1">
      <c r="A113" s="426" t="s">
        <v>35</v>
      </c>
    </row>
    <row r="114" spans="1:1">
      <c r="A114" s="426" t="s">
        <v>27</v>
      </c>
    </row>
    <row r="115" spans="1:1">
      <c r="A115" s="426" t="s">
        <v>28</v>
      </c>
    </row>
    <row r="116" spans="1:1">
      <c r="A116" s="426" t="s">
        <v>29</v>
      </c>
    </row>
    <row r="117" spans="1:1">
      <c r="A117" s="426" t="s">
        <v>30</v>
      </c>
    </row>
    <row r="118" spans="1:1">
      <c r="A118" s="426" t="s">
        <v>31</v>
      </c>
    </row>
    <row r="119" spans="1:1">
      <c r="A119" s="426" t="s">
        <v>32</v>
      </c>
    </row>
    <row r="120" spans="1:1">
      <c r="A120" s="426" t="s">
        <v>33</v>
      </c>
    </row>
    <row r="121" spans="1:1">
      <c r="A121" s="426" t="s">
        <v>34</v>
      </c>
    </row>
    <row r="122" spans="1:1">
      <c r="A122" s="426" t="s">
        <v>35</v>
      </c>
    </row>
    <row r="123" spans="1:1">
      <c r="A123" s="426" t="s">
        <v>43</v>
      </c>
    </row>
    <row r="124" spans="1:1">
      <c r="A124" s="426" t="s">
        <v>44</v>
      </c>
    </row>
    <row r="125" spans="1:1">
      <c r="A125" s="426" t="s">
        <v>45</v>
      </c>
    </row>
    <row r="126" spans="1:1">
      <c r="A126" s="426" t="s">
        <v>30</v>
      </c>
    </row>
    <row r="127" spans="1:1">
      <c r="A127" s="426" t="s">
        <v>31</v>
      </c>
    </row>
    <row r="128" spans="1:1">
      <c r="A128" s="426" t="s">
        <v>32</v>
      </c>
    </row>
    <row r="129" spans="1:1">
      <c r="A129" s="426" t="s">
        <v>33</v>
      </c>
    </row>
    <row r="130" spans="1:1">
      <c r="A130" s="426" t="s">
        <v>46</v>
      </c>
    </row>
    <row r="131" spans="1:1">
      <c r="A131" s="426" t="s">
        <v>47</v>
      </c>
    </row>
  </sheetData>
  <sortState xmlns:xlrd2="http://schemas.microsoft.com/office/spreadsheetml/2017/richdata2" ref="C1:D21">
    <sortCondition ref="C1:C2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DE928-1FFC-4114-BC2F-1C1F871F0806}">
  <sheetPr codeName="Hoja9"/>
  <dimension ref="B1:P199"/>
  <sheetViews>
    <sheetView zoomScale="70" zoomScaleNormal="70" workbookViewId="0">
      <selection activeCell="G182" sqref="G182"/>
    </sheetView>
  </sheetViews>
  <sheetFormatPr baseColWidth="10" defaultColWidth="11.44140625" defaultRowHeight="14.4"/>
  <cols>
    <col min="3" max="3" width="18.44140625" customWidth="1"/>
    <col min="4" max="4" width="13.33203125" style="365" customWidth="1"/>
    <col min="5" max="13" width="18.44140625" style="365" customWidth="1"/>
    <col min="14" max="14" width="18.44140625" style="399" customWidth="1"/>
    <col min="15" max="15" width="18.44140625" style="365" customWidth="1"/>
  </cols>
  <sheetData>
    <row r="1" spans="2:16" ht="15" thickBot="1">
      <c r="B1" s="300"/>
      <c r="C1" s="30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409"/>
      <c r="O1" s="360"/>
      <c r="P1" s="300"/>
    </row>
    <row r="2" spans="2:16" ht="18.600000000000001" thickBot="1">
      <c r="B2" s="661" t="s">
        <v>226</v>
      </c>
      <c r="C2" s="662"/>
      <c r="D2" s="663"/>
      <c r="E2" s="663"/>
      <c r="F2" s="663"/>
      <c r="G2" s="663"/>
      <c r="H2" s="663"/>
      <c r="I2" s="663"/>
      <c r="J2" s="663"/>
      <c r="K2" s="663"/>
      <c r="L2" s="663"/>
      <c r="M2" s="663"/>
      <c r="N2" s="393" t="s">
        <v>194</v>
      </c>
      <c r="O2" s="302">
        <v>45478</v>
      </c>
      <c r="P2" s="300"/>
    </row>
    <row r="3" spans="2:16" ht="15" thickBot="1">
      <c r="B3" s="301"/>
      <c r="C3" s="301"/>
      <c r="D3" s="361"/>
      <c r="E3" s="379"/>
      <c r="F3" s="379"/>
      <c r="G3" s="379"/>
      <c r="H3" s="379"/>
      <c r="I3" s="379"/>
      <c r="J3" s="379"/>
      <c r="K3" s="379"/>
      <c r="L3" s="379"/>
      <c r="M3" s="379"/>
      <c r="N3" s="394"/>
      <c r="O3" s="379"/>
      <c r="P3" s="301"/>
    </row>
    <row r="4" spans="2:16" ht="29.4" thickBot="1">
      <c r="B4" s="299" t="s">
        <v>195</v>
      </c>
      <c r="C4" s="664" t="s">
        <v>227</v>
      </c>
      <c r="D4" s="665"/>
      <c r="E4" s="386" t="s">
        <v>162</v>
      </c>
      <c r="F4" s="387" t="s">
        <v>164</v>
      </c>
      <c r="G4" s="387" t="s">
        <v>176</v>
      </c>
      <c r="H4" s="387" t="s">
        <v>161</v>
      </c>
      <c r="I4" s="388" t="s">
        <v>198</v>
      </c>
      <c r="J4" s="389" t="s">
        <v>199</v>
      </c>
      <c r="K4" s="390" t="s">
        <v>200</v>
      </c>
      <c r="L4" s="391" t="s">
        <v>201</v>
      </c>
      <c r="M4" s="392" t="s">
        <v>202</v>
      </c>
      <c r="N4" s="395" t="s">
        <v>203</v>
      </c>
      <c r="O4" s="313">
        <v>0</v>
      </c>
      <c r="P4" s="314" t="s">
        <v>204</v>
      </c>
    </row>
    <row r="5" spans="2:16" ht="29.4" thickBot="1">
      <c r="B5" s="315" t="s">
        <v>228</v>
      </c>
      <c r="C5" s="316" t="s">
        <v>199</v>
      </c>
      <c r="D5" s="317"/>
      <c r="E5" s="318"/>
      <c r="F5" s="319"/>
      <c r="G5" s="319"/>
      <c r="H5" s="319"/>
      <c r="I5" s="320"/>
      <c r="J5" s="321">
        <v>151.25</v>
      </c>
      <c r="K5" s="322">
        <v>151.25</v>
      </c>
      <c r="L5" s="323">
        <v>0</v>
      </c>
      <c r="M5" s="324">
        <v>151.25</v>
      </c>
      <c r="N5" s="325">
        <v>1.4993417765688289E-2</v>
      </c>
      <c r="O5" s="326">
        <v>0</v>
      </c>
      <c r="P5" s="327"/>
    </row>
    <row r="6" spans="2:16">
      <c r="B6" s="658" t="s">
        <v>205</v>
      </c>
      <c r="C6" s="316" t="s">
        <v>162</v>
      </c>
      <c r="D6" s="363">
        <v>32</v>
      </c>
      <c r="E6" s="400">
        <v>12.5</v>
      </c>
      <c r="F6" s="304"/>
      <c r="G6" s="304"/>
      <c r="H6" s="304"/>
      <c r="I6" s="305"/>
      <c r="J6" s="306"/>
      <c r="K6" s="371">
        <v>12.5</v>
      </c>
      <c r="L6" s="372">
        <v>0</v>
      </c>
      <c r="M6" s="373">
        <v>12.5</v>
      </c>
      <c r="N6" s="396">
        <v>1.2391254351808503E-3</v>
      </c>
      <c r="O6" s="374">
        <v>0</v>
      </c>
      <c r="P6" s="327"/>
    </row>
    <row r="7" spans="2:16">
      <c r="B7" s="659"/>
      <c r="C7" s="329" t="s">
        <v>162</v>
      </c>
      <c r="D7" s="362">
        <v>33</v>
      </c>
      <c r="E7" s="401">
        <v>12.5</v>
      </c>
      <c r="F7" s="308"/>
      <c r="G7" s="308"/>
      <c r="H7" s="308"/>
      <c r="I7" s="309"/>
      <c r="J7" s="310"/>
      <c r="K7" s="375">
        <v>12.5</v>
      </c>
      <c r="L7" s="376">
        <v>0</v>
      </c>
      <c r="M7" s="377">
        <v>12.5</v>
      </c>
      <c r="N7" s="397">
        <v>1.2391254351808503E-3</v>
      </c>
      <c r="O7" s="378">
        <v>0</v>
      </c>
      <c r="P7" s="327"/>
    </row>
    <row r="8" spans="2:16">
      <c r="B8" s="659"/>
      <c r="C8" s="329" t="s">
        <v>162</v>
      </c>
      <c r="D8" s="362">
        <v>34</v>
      </c>
      <c r="E8" s="401">
        <v>12.5</v>
      </c>
      <c r="F8" s="308"/>
      <c r="G8" s="308"/>
      <c r="H8" s="308"/>
      <c r="I8" s="309"/>
      <c r="J8" s="310"/>
      <c r="K8" s="375">
        <v>12.5</v>
      </c>
      <c r="L8" s="376">
        <v>0</v>
      </c>
      <c r="M8" s="377">
        <v>12.5</v>
      </c>
      <c r="N8" s="397">
        <v>1.2391254351808503E-3</v>
      </c>
      <c r="O8" s="378">
        <v>0</v>
      </c>
      <c r="P8" s="327"/>
    </row>
    <row r="9" spans="2:16">
      <c r="B9" s="659"/>
      <c r="C9" s="329" t="s">
        <v>162</v>
      </c>
      <c r="D9" s="362">
        <v>35</v>
      </c>
      <c r="E9" s="401">
        <v>12.5</v>
      </c>
      <c r="F9" s="308"/>
      <c r="G9" s="308"/>
      <c r="H9" s="308"/>
      <c r="I9" s="309"/>
      <c r="J9" s="310"/>
      <c r="K9" s="375">
        <v>12.5</v>
      </c>
      <c r="L9" s="376">
        <v>0</v>
      </c>
      <c r="M9" s="377">
        <v>12.5</v>
      </c>
      <c r="N9" s="397">
        <v>1.2391254351808503E-3</v>
      </c>
      <c r="O9" s="378">
        <v>0</v>
      </c>
      <c r="P9" s="327"/>
    </row>
    <row r="10" spans="2:16">
      <c r="B10" s="659"/>
      <c r="C10" s="329" t="s">
        <v>162</v>
      </c>
      <c r="D10" s="362">
        <v>36</v>
      </c>
      <c r="E10" s="401">
        <v>12</v>
      </c>
      <c r="F10" s="308"/>
      <c r="G10" s="308"/>
      <c r="H10" s="308"/>
      <c r="I10" s="309"/>
      <c r="J10" s="310"/>
      <c r="K10" s="375">
        <v>12</v>
      </c>
      <c r="L10" s="376">
        <v>0</v>
      </c>
      <c r="M10" s="377">
        <v>12</v>
      </c>
      <c r="N10" s="397">
        <v>1.1895604177736164E-3</v>
      </c>
      <c r="O10" s="378">
        <v>0</v>
      </c>
      <c r="P10" s="327"/>
    </row>
    <row r="11" spans="2:16">
      <c r="B11" s="659"/>
      <c r="C11" s="329" t="s">
        <v>162</v>
      </c>
      <c r="D11" s="362">
        <v>37</v>
      </c>
      <c r="E11" s="401">
        <v>12</v>
      </c>
      <c r="F11" s="308"/>
      <c r="G11" s="308"/>
      <c r="H11" s="308"/>
      <c r="I11" s="309"/>
      <c r="J11" s="310"/>
      <c r="K11" s="375">
        <v>12</v>
      </c>
      <c r="L11" s="376">
        <v>0</v>
      </c>
      <c r="M11" s="377">
        <v>12</v>
      </c>
      <c r="N11" s="397">
        <v>1.1895604177736164E-3</v>
      </c>
      <c r="O11" s="378">
        <v>0</v>
      </c>
      <c r="P11" s="327"/>
    </row>
    <row r="12" spans="2:16">
      <c r="B12" s="659"/>
      <c r="C12" s="329" t="s">
        <v>162</v>
      </c>
      <c r="D12" s="362">
        <v>38</v>
      </c>
      <c r="E12" s="401">
        <v>12</v>
      </c>
      <c r="F12" s="308"/>
      <c r="G12" s="308"/>
      <c r="H12" s="308"/>
      <c r="I12" s="309"/>
      <c r="J12" s="310"/>
      <c r="K12" s="375">
        <v>12</v>
      </c>
      <c r="L12" s="376">
        <v>0</v>
      </c>
      <c r="M12" s="377">
        <v>12</v>
      </c>
      <c r="N12" s="397">
        <v>1.1895604177736164E-3</v>
      </c>
      <c r="O12" s="378">
        <v>0</v>
      </c>
      <c r="P12" s="327"/>
    </row>
    <row r="13" spans="2:16">
      <c r="B13" s="659"/>
      <c r="C13" s="329" t="s">
        <v>162</v>
      </c>
      <c r="D13" s="362">
        <v>39</v>
      </c>
      <c r="E13" s="401">
        <v>13.5</v>
      </c>
      <c r="F13" s="308"/>
      <c r="G13" s="308"/>
      <c r="H13" s="308"/>
      <c r="I13" s="309"/>
      <c r="J13" s="310"/>
      <c r="K13" s="375">
        <v>13.5</v>
      </c>
      <c r="L13" s="376">
        <v>0</v>
      </c>
      <c r="M13" s="377">
        <v>13.5</v>
      </c>
      <c r="N13" s="397">
        <v>1.3382554699953183E-3</v>
      </c>
      <c r="O13" s="378">
        <v>0</v>
      </c>
      <c r="P13" s="327"/>
    </row>
    <row r="14" spans="2:16">
      <c r="B14" s="659"/>
      <c r="C14" s="329" t="s">
        <v>162</v>
      </c>
      <c r="D14" s="362">
        <v>40</v>
      </c>
      <c r="E14" s="401">
        <v>13.5</v>
      </c>
      <c r="F14" s="308"/>
      <c r="G14" s="308"/>
      <c r="H14" s="308"/>
      <c r="I14" s="309"/>
      <c r="J14" s="310"/>
      <c r="K14" s="375">
        <v>13.5</v>
      </c>
      <c r="L14" s="376">
        <v>0</v>
      </c>
      <c r="M14" s="377">
        <v>13.5</v>
      </c>
      <c r="N14" s="397">
        <v>1.3382554699953183E-3</v>
      </c>
      <c r="O14" s="378">
        <v>0</v>
      </c>
      <c r="P14" s="327"/>
    </row>
    <row r="15" spans="2:16">
      <c r="B15" s="659"/>
      <c r="C15" s="329" t="s">
        <v>162</v>
      </c>
      <c r="D15" s="362">
        <v>41</v>
      </c>
      <c r="E15" s="401">
        <v>12.5</v>
      </c>
      <c r="F15" s="308"/>
      <c r="G15" s="308"/>
      <c r="H15" s="308"/>
      <c r="I15" s="309"/>
      <c r="J15" s="310"/>
      <c r="K15" s="375">
        <v>12.5</v>
      </c>
      <c r="L15" s="376">
        <v>0</v>
      </c>
      <c r="M15" s="377">
        <v>12.5</v>
      </c>
      <c r="N15" s="397">
        <v>1.2391254351808503E-3</v>
      </c>
      <c r="O15" s="378">
        <v>0</v>
      </c>
      <c r="P15" s="327"/>
    </row>
    <row r="16" spans="2:16">
      <c r="B16" s="659"/>
      <c r="C16" s="329" t="s">
        <v>162</v>
      </c>
      <c r="D16" s="362">
        <v>42</v>
      </c>
      <c r="E16" s="401">
        <v>12.5</v>
      </c>
      <c r="F16" s="308"/>
      <c r="G16" s="308"/>
      <c r="H16" s="308"/>
      <c r="I16" s="309"/>
      <c r="J16" s="310"/>
      <c r="K16" s="375">
        <v>12.5</v>
      </c>
      <c r="L16" s="376">
        <v>0</v>
      </c>
      <c r="M16" s="377">
        <v>12.5</v>
      </c>
      <c r="N16" s="397">
        <v>1.2391254351808503E-3</v>
      </c>
      <c r="O16" s="378">
        <v>0</v>
      </c>
      <c r="P16" s="327"/>
    </row>
    <row r="17" spans="2:16">
      <c r="B17" s="659"/>
      <c r="C17" s="329" t="s">
        <v>162</v>
      </c>
      <c r="D17" s="362">
        <v>43</v>
      </c>
      <c r="E17" s="401">
        <v>12.5</v>
      </c>
      <c r="F17" s="308"/>
      <c r="G17" s="308"/>
      <c r="H17" s="308"/>
      <c r="I17" s="309"/>
      <c r="J17" s="310"/>
      <c r="K17" s="375">
        <v>12.5</v>
      </c>
      <c r="L17" s="376">
        <v>0</v>
      </c>
      <c r="M17" s="377">
        <v>12.5</v>
      </c>
      <c r="N17" s="397">
        <v>1.2391254351808503E-3</v>
      </c>
      <c r="O17" s="378">
        <v>0</v>
      </c>
      <c r="P17" s="327"/>
    </row>
    <row r="18" spans="2:16">
      <c r="B18" s="659"/>
      <c r="C18" s="329" t="s">
        <v>162</v>
      </c>
      <c r="D18" s="362">
        <v>44</v>
      </c>
      <c r="E18" s="401">
        <v>12.5</v>
      </c>
      <c r="F18" s="308"/>
      <c r="G18" s="308"/>
      <c r="H18" s="308"/>
      <c r="I18" s="309"/>
      <c r="J18" s="310"/>
      <c r="K18" s="375">
        <v>12.5</v>
      </c>
      <c r="L18" s="376">
        <v>0</v>
      </c>
      <c r="M18" s="377">
        <v>12.5</v>
      </c>
      <c r="N18" s="397">
        <v>1.2391254351808503E-3</v>
      </c>
      <c r="O18" s="378">
        <v>0</v>
      </c>
      <c r="P18" s="327"/>
    </row>
    <row r="19" spans="2:16">
      <c r="B19" s="659"/>
      <c r="C19" s="329" t="s">
        <v>162</v>
      </c>
      <c r="D19" s="362">
        <v>45</v>
      </c>
      <c r="E19" s="401">
        <v>12.5</v>
      </c>
      <c r="F19" s="308"/>
      <c r="G19" s="308"/>
      <c r="H19" s="308"/>
      <c r="I19" s="309"/>
      <c r="J19" s="310"/>
      <c r="K19" s="375">
        <v>12.5</v>
      </c>
      <c r="L19" s="376">
        <v>0</v>
      </c>
      <c r="M19" s="377">
        <v>12.5</v>
      </c>
      <c r="N19" s="397">
        <v>1.2391254351808503E-3</v>
      </c>
      <c r="O19" s="378">
        <v>0</v>
      </c>
      <c r="P19" s="327"/>
    </row>
    <row r="20" spans="2:16">
      <c r="B20" s="659"/>
      <c r="C20" s="329" t="s">
        <v>162</v>
      </c>
      <c r="D20" s="362">
        <v>46</v>
      </c>
      <c r="E20" s="401">
        <v>12.5</v>
      </c>
      <c r="F20" s="308"/>
      <c r="G20" s="308"/>
      <c r="H20" s="308"/>
      <c r="I20" s="309"/>
      <c r="J20" s="310"/>
      <c r="K20" s="375">
        <v>12.5</v>
      </c>
      <c r="L20" s="376">
        <v>0</v>
      </c>
      <c r="M20" s="377">
        <v>12.5</v>
      </c>
      <c r="N20" s="397">
        <v>1.2391254351808503E-3</v>
      </c>
      <c r="O20" s="378">
        <v>0</v>
      </c>
      <c r="P20" s="327"/>
    </row>
    <row r="21" spans="2:16">
      <c r="B21" s="659"/>
      <c r="C21" s="329" t="s">
        <v>162</v>
      </c>
      <c r="D21" s="362">
        <v>47</v>
      </c>
      <c r="E21" s="401">
        <v>13.5</v>
      </c>
      <c r="F21" s="308"/>
      <c r="G21" s="308"/>
      <c r="H21" s="308"/>
      <c r="I21" s="309"/>
      <c r="J21" s="310"/>
      <c r="K21" s="375">
        <v>13.5</v>
      </c>
      <c r="L21" s="376">
        <v>0</v>
      </c>
      <c r="M21" s="377">
        <v>13.5</v>
      </c>
      <c r="N21" s="397">
        <v>1.3382554699953183E-3</v>
      </c>
      <c r="O21" s="378">
        <v>0</v>
      </c>
      <c r="P21" s="327"/>
    </row>
    <row r="22" spans="2:16">
      <c r="B22" s="659"/>
      <c r="C22" s="329" t="s">
        <v>162</v>
      </c>
      <c r="D22" s="362">
        <v>48</v>
      </c>
      <c r="E22" s="401">
        <v>13.5</v>
      </c>
      <c r="F22" s="308"/>
      <c r="G22" s="308"/>
      <c r="H22" s="308"/>
      <c r="I22" s="309"/>
      <c r="J22" s="310"/>
      <c r="K22" s="375">
        <v>13.5</v>
      </c>
      <c r="L22" s="376">
        <v>0</v>
      </c>
      <c r="M22" s="377">
        <v>13.5</v>
      </c>
      <c r="N22" s="397">
        <v>1.3382554699953183E-3</v>
      </c>
      <c r="O22" s="378">
        <v>0</v>
      </c>
      <c r="P22" s="327"/>
    </row>
    <row r="23" spans="2:16">
      <c r="B23" s="659"/>
      <c r="C23" s="329" t="s">
        <v>162</v>
      </c>
      <c r="D23" s="362">
        <v>49</v>
      </c>
      <c r="E23" s="401">
        <v>13.5</v>
      </c>
      <c r="F23" s="308"/>
      <c r="G23" s="308"/>
      <c r="H23" s="308"/>
      <c r="I23" s="309"/>
      <c r="J23" s="310"/>
      <c r="K23" s="375">
        <v>13.5</v>
      </c>
      <c r="L23" s="376">
        <v>0</v>
      </c>
      <c r="M23" s="377">
        <v>13.5</v>
      </c>
      <c r="N23" s="397">
        <v>1.3382554699953183E-3</v>
      </c>
      <c r="O23" s="378">
        <v>0</v>
      </c>
      <c r="P23" s="327"/>
    </row>
    <row r="24" spans="2:16" ht="15" thickBot="1">
      <c r="B24" s="328"/>
      <c r="C24" s="329" t="s">
        <v>199</v>
      </c>
      <c r="D24" s="330"/>
      <c r="E24" s="331"/>
      <c r="F24" s="332"/>
      <c r="G24" s="332"/>
      <c r="H24" s="332"/>
      <c r="I24" s="333"/>
      <c r="J24" s="340">
        <v>399.15999999999997</v>
      </c>
      <c r="K24" s="335">
        <v>399.15999999999997</v>
      </c>
      <c r="L24" s="336">
        <v>0</v>
      </c>
      <c r="M24" s="337">
        <v>399.15999999999997</v>
      </c>
      <c r="N24" s="338">
        <v>3.9568744696543055E-2</v>
      </c>
      <c r="O24" s="339">
        <v>0</v>
      </c>
      <c r="P24" s="327"/>
    </row>
    <row r="25" spans="2:16">
      <c r="B25" s="658" t="s">
        <v>206</v>
      </c>
      <c r="C25" s="316" t="s">
        <v>162</v>
      </c>
      <c r="D25" s="363">
        <v>15</v>
      </c>
      <c r="E25" s="303">
        <v>12.5</v>
      </c>
      <c r="F25" s="304"/>
      <c r="G25" s="304"/>
      <c r="H25" s="304"/>
      <c r="I25" s="305"/>
      <c r="J25" s="306"/>
      <c r="K25" s="371">
        <v>12.5</v>
      </c>
      <c r="L25" s="372">
        <v>0</v>
      </c>
      <c r="M25" s="373">
        <v>12.5</v>
      </c>
      <c r="N25" s="396">
        <v>1.2391254351808503E-3</v>
      </c>
      <c r="O25" s="374">
        <v>0</v>
      </c>
      <c r="P25" s="327"/>
    </row>
    <row r="26" spans="2:16">
      <c r="B26" s="659"/>
      <c r="C26" s="329" t="s">
        <v>162</v>
      </c>
      <c r="D26" s="362">
        <v>16</v>
      </c>
      <c r="E26" s="307">
        <v>12.5</v>
      </c>
      <c r="F26" s="308"/>
      <c r="G26" s="308"/>
      <c r="H26" s="308"/>
      <c r="I26" s="309"/>
      <c r="J26" s="310"/>
      <c r="K26" s="375">
        <v>12.5</v>
      </c>
      <c r="L26" s="376">
        <v>0</v>
      </c>
      <c r="M26" s="377">
        <v>12.5</v>
      </c>
      <c r="N26" s="397">
        <v>1.2391254351808503E-3</v>
      </c>
      <c r="O26" s="378">
        <v>0</v>
      </c>
      <c r="P26" s="327"/>
    </row>
    <row r="27" spans="2:16">
      <c r="B27" s="659"/>
      <c r="C27" s="329" t="s">
        <v>162</v>
      </c>
      <c r="D27" s="362">
        <v>17</v>
      </c>
      <c r="E27" s="307">
        <v>12.5</v>
      </c>
      <c r="F27" s="308"/>
      <c r="G27" s="308"/>
      <c r="H27" s="308"/>
      <c r="I27" s="309"/>
      <c r="J27" s="310"/>
      <c r="K27" s="375">
        <v>12.5</v>
      </c>
      <c r="L27" s="376">
        <v>0</v>
      </c>
      <c r="M27" s="377">
        <v>12.5</v>
      </c>
      <c r="N27" s="397">
        <v>1.2391254351808503E-3</v>
      </c>
      <c r="O27" s="378">
        <v>0</v>
      </c>
      <c r="P27" s="327"/>
    </row>
    <row r="28" spans="2:16">
      <c r="B28" s="659"/>
      <c r="C28" s="329" t="s">
        <v>162</v>
      </c>
      <c r="D28" s="362">
        <v>18</v>
      </c>
      <c r="E28" s="307">
        <v>12.5</v>
      </c>
      <c r="F28" s="308"/>
      <c r="G28" s="308"/>
      <c r="H28" s="308"/>
      <c r="I28" s="309"/>
      <c r="J28" s="310"/>
      <c r="K28" s="375">
        <v>12.5</v>
      </c>
      <c r="L28" s="376">
        <v>0</v>
      </c>
      <c r="M28" s="377">
        <v>12.5</v>
      </c>
      <c r="N28" s="397">
        <v>1.2391254351808503E-3</v>
      </c>
      <c r="O28" s="378">
        <v>0</v>
      </c>
      <c r="P28" s="327"/>
    </row>
    <row r="29" spans="2:16">
      <c r="B29" s="659"/>
      <c r="C29" s="329" t="s">
        <v>162</v>
      </c>
      <c r="D29" s="362">
        <v>19</v>
      </c>
      <c r="E29" s="307">
        <v>12</v>
      </c>
      <c r="F29" s="308"/>
      <c r="G29" s="308"/>
      <c r="H29" s="308"/>
      <c r="I29" s="309"/>
      <c r="J29" s="310"/>
      <c r="K29" s="375">
        <v>12</v>
      </c>
      <c r="L29" s="376">
        <v>0</v>
      </c>
      <c r="M29" s="377">
        <v>12</v>
      </c>
      <c r="N29" s="397">
        <v>1.1895604177736164E-3</v>
      </c>
      <c r="O29" s="378">
        <v>0</v>
      </c>
      <c r="P29" s="327"/>
    </row>
    <row r="30" spans="2:16">
      <c r="B30" s="659"/>
      <c r="C30" s="329" t="s">
        <v>162</v>
      </c>
      <c r="D30" s="362">
        <v>20</v>
      </c>
      <c r="E30" s="307">
        <v>12</v>
      </c>
      <c r="F30" s="308"/>
      <c r="G30" s="308"/>
      <c r="H30" s="308"/>
      <c r="I30" s="309"/>
      <c r="J30" s="310"/>
      <c r="K30" s="375">
        <v>12</v>
      </c>
      <c r="L30" s="376">
        <v>0</v>
      </c>
      <c r="M30" s="377">
        <v>12</v>
      </c>
      <c r="N30" s="397">
        <v>1.1895604177736164E-3</v>
      </c>
      <c r="O30" s="378">
        <v>0</v>
      </c>
      <c r="P30" s="327"/>
    </row>
    <row r="31" spans="2:16">
      <c r="B31" s="659"/>
      <c r="C31" s="329" t="s">
        <v>162</v>
      </c>
      <c r="D31" s="362">
        <v>21</v>
      </c>
      <c r="E31" s="307">
        <v>12</v>
      </c>
      <c r="F31" s="308"/>
      <c r="G31" s="308"/>
      <c r="H31" s="308"/>
      <c r="I31" s="309"/>
      <c r="J31" s="310"/>
      <c r="K31" s="375">
        <v>12</v>
      </c>
      <c r="L31" s="376">
        <v>0</v>
      </c>
      <c r="M31" s="377">
        <v>12</v>
      </c>
      <c r="N31" s="397">
        <v>1.1895604177736164E-3</v>
      </c>
      <c r="O31" s="378">
        <v>0</v>
      </c>
      <c r="P31" s="327"/>
    </row>
    <row r="32" spans="2:16">
      <c r="B32" s="659"/>
      <c r="C32" s="329" t="s">
        <v>162</v>
      </c>
      <c r="D32" s="362">
        <v>22</v>
      </c>
      <c r="E32" s="307">
        <v>13.5</v>
      </c>
      <c r="F32" s="308"/>
      <c r="G32" s="308"/>
      <c r="H32" s="308"/>
      <c r="I32" s="309"/>
      <c r="J32" s="310"/>
      <c r="K32" s="375">
        <v>13.5</v>
      </c>
      <c r="L32" s="376">
        <v>0</v>
      </c>
      <c r="M32" s="377">
        <v>13.5</v>
      </c>
      <c r="N32" s="397">
        <v>1.3382554699953183E-3</v>
      </c>
      <c r="O32" s="378">
        <v>0</v>
      </c>
      <c r="P32" s="327"/>
    </row>
    <row r="33" spans="2:16">
      <c r="B33" s="659"/>
      <c r="C33" s="329" t="s">
        <v>162</v>
      </c>
      <c r="D33" s="362">
        <v>23</v>
      </c>
      <c r="E33" s="307">
        <v>13.5</v>
      </c>
      <c r="F33" s="308"/>
      <c r="G33" s="308"/>
      <c r="H33" s="308"/>
      <c r="I33" s="309"/>
      <c r="J33" s="310"/>
      <c r="K33" s="375">
        <v>13.5</v>
      </c>
      <c r="L33" s="376">
        <v>0</v>
      </c>
      <c r="M33" s="377">
        <v>13.5</v>
      </c>
      <c r="N33" s="397">
        <v>1.3382554699953183E-3</v>
      </c>
      <c r="O33" s="378">
        <v>0</v>
      </c>
      <c r="P33" s="327"/>
    </row>
    <row r="34" spans="2:16">
      <c r="B34" s="659"/>
      <c r="C34" s="329" t="s">
        <v>162</v>
      </c>
      <c r="D34" s="362">
        <v>24</v>
      </c>
      <c r="E34" s="307">
        <v>12.5</v>
      </c>
      <c r="F34" s="308"/>
      <c r="G34" s="308"/>
      <c r="H34" s="308"/>
      <c r="I34" s="309"/>
      <c r="J34" s="310"/>
      <c r="K34" s="375">
        <v>12.5</v>
      </c>
      <c r="L34" s="376">
        <v>0</v>
      </c>
      <c r="M34" s="377">
        <v>12.5</v>
      </c>
      <c r="N34" s="397">
        <v>1.2391254351808503E-3</v>
      </c>
      <c r="O34" s="378">
        <v>0</v>
      </c>
      <c r="P34" s="327"/>
    </row>
    <row r="35" spans="2:16">
      <c r="B35" s="659"/>
      <c r="C35" s="329" t="s">
        <v>162</v>
      </c>
      <c r="D35" s="362">
        <v>25</v>
      </c>
      <c r="E35" s="307">
        <v>12.5</v>
      </c>
      <c r="F35" s="308"/>
      <c r="G35" s="308"/>
      <c r="H35" s="308"/>
      <c r="I35" s="309"/>
      <c r="J35" s="310"/>
      <c r="K35" s="375">
        <v>12.5</v>
      </c>
      <c r="L35" s="376">
        <v>0</v>
      </c>
      <c r="M35" s="377">
        <v>12.5</v>
      </c>
      <c r="N35" s="397">
        <v>1.2391254351808503E-3</v>
      </c>
      <c r="O35" s="378">
        <v>0</v>
      </c>
      <c r="P35" s="327"/>
    </row>
    <row r="36" spans="2:16">
      <c r="B36" s="659"/>
      <c r="C36" s="329" t="s">
        <v>162</v>
      </c>
      <c r="D36" s="362">
        <v>26</v>
      </c>
      <c r="E36" s="307">
        <v>12.5</v>
      </c>
      <c r="F36" s="308"/>
      <c r="G36" s="308"/>
      <c r="H36" s="308"/>
      <c r="I36" s="309"/>
      <c r="J36" s="310"/>
      <c r="K36" s="375">
        <v>12.5</v>
      </c>
      <c r="L36" s="376">
        <v>0</v>
      </c>
      <c r="M36" s="377">
        <v>12.5</v>
      </c>
      <c r="N36" s="397">
        <v>1.2391254351808503E-3</v>
      </c>
      <c r="O36" s="378">
        <v>0</v>
      </c>
      <c r="P36" s="327"/>
    </row>
    <row r="37" spans="2:16">
      <c r="B37" s="659"/>
      <c r="C37" s="329" t="s">
        <v>162</v>
      </c>
      <c r="D37" s="362">
        <v>27</v>
      </c>
      <c r="E37" s="307">
        <v>12.5</v>
      </c>
      <c r="F37" s="308"/>
      <c r="G37" s="308"/>
      <c r="H37" s="308"/>
      <c r="I37" s="309"/>
      <c r="J37" s="310"/>
      <c r="K37" s="375">
        <v>12.5</v>
      </c>
      <c r="L37" s="376">
        <v>0</v>
      </c>
      <c r="M37" s="377">
        <v>12.5</v>
      </c>
      <c r="N37" s="397">
        <v>1.2391254351808503E-3</v>
      </c>
      <c r="O37" s="378">
        <v>0</v>
      </c>
      <c r="P37" s="327"/>
    </row>
    <row r="38" spans="2:16">
      <c r="B38" s="659"/>
      <c r="C38" s="329" t="s">
        <v>162</v>
      </c>
      <c r="D38" s="362">
        <v>28</v>
      </c>
      <c r="E38" s="307">
        <v>12.5</v>
      </c>
      <c r="F38" s="308"/>
      <c r="G38" s="308"/>
      <c r="H38" s="308"/>
      <c r="I38" s="309"/>
      <c r="J38" s="310"/>
      <c r="K38" s="375">
        <v>12.5</v>
      </c>
      <c r="L38" s="376">
        <v>0</v>
      </c>
      <c r="M38" s="377">
        <v>12.5</v>
      </c>
      <c r="N38" s="397">
        <v>1.2391254351808503E-3</v>
      </c>
      <c r="O38" s="378">
        <v>0</v>
      </c>
      <c r="P38" s="327"/>
    </row>
    <row r="39" spans="2:16">
      <c r="B39" s="659"/>
      <c r="C39" s="329" t="s">
        <v>162</v>
      </c>
      <c r="D39" s="362">
        <v>29</v>
      </c>
      <c r="E39" s="307">
        <v>12.5</v>
      </c>
      <c r="F39" s="308"/>
      <c r="G39" s="308"/>
      <c r="H39" s="308"/>
      <c r="I39" s="309"/>
      <c r="J39" s="310"/>
      <c r="K39" s="375">
        <v>12.5</v>
      </c>
      <c r="L39" s="376">
        <v>0</v>
      </c>
      <c r="M39" s="377">
        <v>12.5</v>
      </c>
      <c r="N39" s="397">
        <v>1.2391254351808503E-3</v>
      </c>
      <c r="O39" s="378">
        <v>0</v>
      </c>
      <c r="P39" s="327"/>
    </row>
    <row r="40" spans="2:16">
      <c r="B40" s="659"/>
      <c r="C40" s="329" t="s">
        <v>162</v>
      </c>
      <c r="D40" s="362">
        <v>30</v>
      </c>
      <c r="E40" s="307">
        <v>13.5</v>
      </c>
      <c r="F40" s="308"/>
      <c r="G40" s="308"/>
      <c r="H40" s="308"/>
      <c r="I40" s="309"/>
      <c r="J40" s="310"/>
      <c r="K40" s="375">
        <v>13.5</v>
      </c>
      <c r="L40" s="376">
        <v>0</v>
      </c>
      <c r="M40" s="377">
        <v>13.5</v>
      </c>
      <c r="N40" s="397">
        <v>1.3382554699953183E-3</v>
      </c>
      <c r="O40" s="378">
        <v>0</v>
      </c>
      <c r="P40" s="327"/>
    </row>
    <row r="41" spans="2:16">
      <c r="B41" s="659"/>
      <c r="C41" s="329" t="s">
        <v>162</v>
      </c>
      <c r="D41" s="362">
        <v>31</v>
      </c>
      <c r="E41" s="307">
        <v>13.5</v>
      </c>
      <c r="F41" s="308"/>
      <c r="G41" s="308"/>
      <c r="H41" s="308"/>
      <c r="I41" s="309"/>
      <c r="J41" s="310"/>
      <c r="K41" s="375">
        <v>13.5</v>
      </c>
      <c r="L41" s="376">
        <v>0</v>
      </c>
      <c r="M41" s="377">
        <v>13.5</v>
      </c>
      <c r="N41" s="397">
        <v>1.3382554699953183E-3</v>
      </c>
      <c r="O41" s="378">
        <v>0</v>
      </c>
      <c r="P41" s="327"/>
    </row>
    <row r="42" spans="2:16" ht="15" thickBot="1">
      <c r="B42" s="328"/>
      <c r="C42" s="329" t="s">
        <v>199</v>
      </c>
      <c r="D42" s="330"/>
      <c r="E42" s="331"/>
      <c r="F42" s="332"/>
      <c r="G42" s="332"/>
      <c r="H42" s="332"/>
      <c r="I42" s="333"/>
      <c r="J42" s="340">
        <v>412.65999999999997</v>
      </c>
      <c r="K42" s="335">
        <v>412.65999999999997</v>
      </c>
      <c r="L42" s="336">
        <v>0</v>
      </c>
      <c r="M42" s="337">
        <v>412.65999999999997</v>
      </c>
      <c r="N42" s="338">
        <v>4.0907000166538372E-2</v>
      </c>
      <c r="O42" s="339">
        <v>0</v>
      </c>
      <c r="P42" s="327"/>
    </row>
    <row r="43" spans="2:16">
      <c r="B43" s="658" t="s">
        <v>207</v>
      </c>
      <c r="C43" s="316" t="s">
        <v>162</v>
      </c>
      <c r="D43" s="363">
        <v>1</v>
      </c>
      <c r="E43" s="400">
        <v>12.5</v>
      </c>
      <c r="F43" s="304"/>
      <c r="G43" s="304"/>
      <c r="H43" s="304"/>
      <c r="I43" s="305"/>
      <c r="J43" s="306"/>
      <c r="K43" s="371">
        <v>12.5</v>
      </c>
      <c r="L43" s="372">
        <v>0</v>
      </c>
      <c r="M43" s="373">
        <v>12.5</v>
      </c>
      <c r="N43" s="396">
        <v>1.2391254351808503E-3</v>
      </c>
      <c r="O43" s="374">
        <v>0</v>
      </c>
      <c r="P43" s="327"/>
    </row>
    <row r="44" spans="2:16">
      <c r="B44" s="659"/>
      <c r="C44" s="329" t="s">
        <v>162</v>
      </c>
      <c r="D44" s="362">
        <v>2</v>
      </c>
      <c r="E44" s="401">
        <v>12.5</v>
      </c>
      <c r="F44" s="308"/>
      <c r="G44" s="308"/>
      <c r="H44" s="308"/>
      <c r="I44" s="309"/>
      <c r="J44" s="310"/>
      <c r="K44" s="375">
        <v>12.5</v>
      </c>
      <c r="L44" s="376">
        <v>0</v>
      </c>
      <c r="M44" s="377">
        <v>12.5</v>
      </c>
      <c r="N44" s="397">
        <v>1.2391254351808503E-3</v>
      </c>
      <c r="O44" s="378">
        <v>0</v>
      </c>
      <c r="P44" s="327"/>
    </row>
    <row r="45" spans="2:16">
      <c r="B45" s="659"/>
      <c r="C45" s="341" t="s">
        <v>162</v>
      </c>
      <c r="D45" s="362">
        <v>3</v>
      </c>
      <c r="E45" s="401">
        <v>12.5</v>
      </c>
      <c r="F45" s="308"/>
      <c r="G45" s="308"/>
      <c r="H45" s="308"/>
      <c r="I45" s="309"/>
      <c r="J45" s="310"/>
      <c r="K45" s="375">
        <v>12.5</v>
      </c>
      <c r="L45" s="376">
        <v>0</v>
      </c>
      <c r="M45" s="377">
        <v>12.5</v>
      </c>
      <c r="N45" s="397">
        <v>1.2391254351808503E-3</v>
      </c>
      <c r="O45" s="378">
        <v>0</v>
      </c>
      <c r="P45" s="327"/>
    </row>
    <row r="46" spans="2:16">
      <c r="B46" s="659"/>
      <c r="C46" s="341" t="s">
        <v>162</v>
      </c>
      <c r="D46" s="362">
        <v>4</v>
      </c>
      <c r="E46" s="401">
        <v>12.5</v>
      </c>
      <c r="F46" s="308"/>
      <c r="G46" s="308"/>
      <c r="H46" s="308"/>
      <c r="I46" s="309"/>
      <c r="J46" s="310"/>
      <c r="K46" s="375">
        <v>12.5</v>
      </c>
      <c r="L46" s="376">
        <v>0</v>
      </c>
      <c r="M46" s="377">
        <v>12.5</v>
      </c>
      <c r="N46" s="397">
        <v>1.2391254351808503E-3</v>
      </c>
      <c r="O46" s="378">
        <v>0</v>
      </c>
      <c r="P46" s="327"/>
    </row>
    <row r="47" spans="2:16">
      <c r="B47" s="659"/>
      <c r="C47" s="329" t="s">
        <v>162</v>
      </c>
      <c r="D47" s="362">
        <v>5</v>
      </c>
      <c r="E47" s="401">
        <v>13.5</v>
      </c>
      <c r="F47" s="308"/>
      <c r="G47" s="308"/>
      <c r="H47" s="308"/>
      <c r="I47" s="309"/>
      <c r="J47" s="310"/>
      <c r="K47" s="375">
        <v>13.5</v>
      </c>
      <c r="L47" s="376">
        <v>0</v>
      </c>
      <c r="M47" s="377">
        <v>13.5</v>
      </c>
      <c r="N47" s="397">
        <v>1.3382554699953183E-3</v>
      </c>
      <c r="O47" s="378">
        <v>0</v>
      </c>
      <c r="P47" s="327"/>
    </row>
    <row r="48" spans="2:16">
      <c r="B48" s="659"/>
      <c r="C48" s="329" t="s">
        <v>162</v>
      </c>
      <c r="D48" s="362">
        <v>6</v>
      </c>
      <c r="E48" s="401">
        <v>13.5</v>
      </c>
      <c r="F48" s="308"/>
      <c r="G48" s="308"/>
      <c r="H48" s="308"/>
      <c r="I48" s="309"/>
      <c r="J48" s="310"/>
      <c r="K48" s="375">
        <v>13.5</v>
      </c>
      <c r="L48" s="376">
        <v>0</v>
      </c>
      <c r="M48" s="377">
        <v>13.5</v>
      </c>
      <c r="N48" s="397">
        <v>1.3382554699953183E-3</v>
      </c>
      <c r="O48" s="378">
        <v>0</v>
      </c>
      <c r="P48" s="327"/>
    </row>
    <row r="49" spans="2:16">
      <c r="B49" s="659"/>
      <c r="C49" s="341" t="s">
        <v>162</v>
      </c>
      <c r="D49" s="362">
        <v>7</v>
      </c>
      <c r="E49" s="401">
        <v>12.5</v>
      </c>
      <c r="F49" s="308"/>
      <c r="G49" s="308"/>
      <c r="H49" s="308"/>
      <c r="I49" s="309"/>
      <c r="J49" s="310"/>
      <c r="K49" s="375">
        <v>12.5</v>
      </c>
      <c r="L49" s="376">
        <v>0</v>
      </c>
      <c r="M49" s="377">
        <v>12.5</v>
      </c>
      <c r="N49" s="397">
        <v>1.2391254351808503E-3</v>
      </c>
      <c r="O49" s="378">
        <v>0</v>
      </c>
      <c r="P49" s="327"/>
    </row>
    <row r="50" spans="2:16">
      <c r="B50" s="659"/>
      <c r="C50" s="341" t="s">
        <v>162</v>
      </c>
      <c r="D50" s="362">
        <v>8</v>
      </c>
      <c r="E50" s="401">
        <v>12.5</v>
      </c>
      <c r="F50" s="308"/>
      <c r="G50" s="308"/>
      <c r="H50" s="308"/>
      <c r="I50" s="309"/>
      <c r="J50" s="310"/>
      <c r="K50" s="375">
        <v>12.5</v>
      </c>
      <c r="L50" s="376">
        <v>0</v>
      </c>
      <c r="M50" s="377">
        <v>12.5</v>
      </c>
      <c r="N50" s="397">
        <v>1.2391254351808503E-3</v>
      </c>
      <c r="O50" s="378">
        <v>0</v>
      </c>
      <c r="P50" s="327"/>
    </row>
    <row r="51" spans="2:16">
      <c r="B51" s="659"/>
      <c r="C51" s="341" t="s">
        <v>162</v>
      </c>
      <c r="D51" s="362">
        <v>9</v>
      </c>
      <c r="E51" s="401">
        <v>12.5</v>
      </c>
      <c r="F51" s="308"/>
      <c r="G51" s="308"/>
      <c r="H51" s="308"/>
      <c r="I51" s="309"/>
      <c r="J51" s="310"/>
      <c r="K51" s="375">
        <v>12.5</v>
      </c>
      <c r="L51" s="376">
        <v>0</v>
      </c>
      <c r="M51" s="377">
        <v>12.5</v>
      </c>
      <c r="N51" s="397">
        <v>1.2391254351808503E-3</v>
      </c>
      <c r="O51" s="378">
        <v>0</v>
      </c>
      <c r="P51" s="327"/>
    </row>
    <row r="52" spans="2:16">
      <c r="B52" s="659"/>
      <c r="C52" s="341" t="s">
        <v>162</v>
      </c>
      <c r="D52" s="362">
        <v>10</v>
      </c>
      <c r="E52" s="401">
        <v>12.5</v>
      </c>
      <c r="F52" s="308"/>
      <c r="G52" s="308"/>
      <c r="H52" s="308"/>
      <c r="I52" s="309"/>
      <c r="J52" s="310"/>
      <c r="K52" s="375">
        <v>12.5</v>
      </c>
      <c r="L52" s="376">
        <v>0</v>
      </c>
      <c r="M52" s="377">
        <v>12.5</v>
      </c>
      <c r="N52" s="397">
        <v>1.2391254351808503E-3</v>
      </c>
      <c r="O52" s="378">
        <v>0</v>
      </c>
      <c r="P52" s="327"/>
    </row>
    <row r="53" spans="2:16">
      <c r="B53" s="659"/>
      <c r="C53" s="329" t="s">
        <v>162</v>
      </c>
      <c r="D53" s="362">
        <v>11</v>
      </c>
      <c r="E53" s="401">
        <v>12.5</v>
      </c>
      <c r="F53" s="308"/>
      <c r="G53" s="308"/>
      <c r="H53" s="308"/>
      <c r="I53" s="309"/>
      <c r="J53" s="310"/>
      <c r="K53" s="375">
        <v>12.5</v>
      </c>
      <c r="L53" s="376">
        <v>0</v>
      </c>
      <c r="M53" s="377">
        <v>12.5</v>
      </c>
      <c r="N53" s="397">
        <v>1.2391254351808503E-3</v>
      </c>
      <c r="O53" s="378">
        <v>0</v>
      </c>
      <c r="P53" s="327"/>
    </row>
    <row r="54" spans="2:16">
      <c r="B54" s="659"/>
      <c r="C54" s="329" t="s">
        <v>162</v>
      </c>
      <c r="D54" s="362">
        <v>12</v>
      </c>
      <c r="E54" s="401">
        <v>12.5</v>
      </c>
      <c r="F54" s="308"/>
      <c r="G54" s="308"/>
      <c r="H54" s="308"/>
      <c r="I54" s="309"/>
      <c r="J54" s="310"/>
      <c r="K54" s="375">
        <v>12.5</v>
      </c>
      <c r="L54" s="376">
        <v>0</v>
      </c>
      <c r="M54" s="377">
        <v>12.5</v>
      </c>
      <c r="N54" s="397">
        <v>1.2391254351808503E-3</v>
      </c>
      <c r="O54" s="378">
        <v>0</v>
      </c>
      <c r="P54" s="327"/>
    </row>
    <row r="55" spans="2:16">
      <c r="B55" s="659"/>
      <c r="C55" s="329" t="s">
        <v>162</v>
      </c>
      <c r="D55" s="362">
        <v>13</v>
      </c>
      <c r="E55" s="401">
        <v>13.5</v>
      </c>
      <c r="F55" s="308"/>
      <c r="G55" s="308"/>
      <c r="H55" s="308"/>
      <c r="I55" s="309"/>
      <c r="J55" s="310"/>
      <c r="K55" s="375">
        <v>13.5</v>
      </c>
      <c r="L55" s="376">
        <v>0</v>
      </c>
      <c r="M55" s="377">
        <v>13.5</v>
      </c>
      <c r="N55" s="397">
        <v>1.3382554699953183E-3</v>
      </c>
      <c r="O55" s="378">
        <v>0</v>
      </c>
      <c r="P55" s="327"/>
    </row>
    <row r="56" spans="2:16">
      <c r="B56" s="659"/>
      <c r="C56" s="329" t="s">
        <v>162</v>
      </c>
      <c r="D56" s="362">
        <v>14</v>
      </c>
      <c r="E56" s="401">
        <v>13.5</v>
      </c>
      <c r="F56" s="308"/>
      <c r="G56" s="308"/>
      <c r="H56" s="308"/>
      <c r="I56" s="309"/>
      <c r="J56" s="310"/>
      <c r="K56" s="375">
        <v>13.5</v>
      </c>
      <c r="L56" s="376">
        <v>0</v>
      </c>
      <c r="M56" s="377">
        <v>13.5</v>
      </c>
      <c r="N56" s="397">
        <v>1.3382554699953183E-3</v>
      </c>
      <c r="O56" s="378">
        <v>0</v>
      </c>
      <c r="P56" s="327"/>
    </row>
    <row r="57" spans="2:16" ht="15" thickBot="1">
      <c r="B57" s="660"/>
      <c r="C57" s="342" t="s">
        <v>199</v>
      </c>
      <c r="D57" s="343"/>
      <c r="E57" s="344"/>
      <c r="F57" s="345"/>
      <c r="G57" s="345"/>
      <c r="H57" s="345"/>
      <c r="I57" s="346"/>
      <c r="J57" s="340">
        <v>444.29999999999995</v>
      </c>
      <c r="K57" s="347">
        <v>444.29999999999995</v>
      </c>
      <c r="L57" s="348">
        <v>0</v>
      </c>
      <c r="M57" s="349">
        <v>444.29999999999995</v>
      </c>
      <c r="N57" s="350">
        <v>4.4043474468068139E-2</v>
      </c>
      <c r="O57" s="351">
        <v>0</v>
      </c>
      <c r="P57" s="327"/>
    </row>
    <row r="58" spans="2:16">
      <c r="B58" s="666" t="s">
        <v>208</v>
      </c>
      <c r="C58" s="366" t="s">
        <v>161</v>
      </c>
      <c r="D58" s="367">
        <v>101</v>
      </c>
      <c r="E58" s="353"/>
      <c r="F58" s="354"/>
      <c r="G58" s="354"/>
      <c r="H58" s="311">
        <v>35.909999999999997</v>
      </c>
      <c r="I58" s="312">
        <v>7.39</v>
      </c>
      <c r="J58" s="355"/>
      <c r="K58" s="356">
        <v>35.909999999999997</v>
      </c>
      <c r="L58" s="357">
        <v>7.39</v>
      </c>
      <c r="M58" s="358">
        <v>43.3</v>
      </c>
      <c r="N58" s="359">
        <v>4.2923305074664651E-3</v>
      </c>
      <c r="O58" s="339">
        <v>0</v>
      </c>
      <c r="P58" s="327"/>
    </row>
    <row r="59" spans="2:16">
      <c r="B59" s="666"/>
      <c r="C59" s="366" t="s">
        <v>161</v>
      </c>
      <c r="D59" s="368">
        <v>102</v>
      </c>
      <c r="E59" s="331"/>
      <c r="F59" s="332"/>
      <c r="G59" s="332"/>
      <c r="H59" s="308">
        <v>38.57</v>
      </c>
      <c r="I59" s="309">
        <v>10.868</v>
      </c>
      <c r="J59" s="334"/>
      <c r="K59" s="335">
        <v>38.57</v>
      </c>
      <c r="L59" s="336">
        <v>10.868</v>
      </c>
      <c r="M59" s="337">
        <v>49.438000000000002</v>
      </c>
      <c r="N59" s="338">
        <v>4.9007906611576706E-3</v>
      </c>
      <c r="O59" s="339">
        <v>0</v>
      </c>
      <c r="P59" s="327"/>
    </row>
    <row r="60" spans="2:16">
      <c r="B60" s="666"/>
      <c r="C60" s="366" t="s">
        <v>161</v>
      </c>
      <c r="D60" s="368">
        <v>103</v>
      </c>
      <c r="E60" s="331"/>
      <c r="F60" s="332"/>
      <c r="G60" s="332"/>
      <c r="H60" s="308">
        <v>57.64</v>
      </c>
      <c r="I60" s="309">
        <v>15.177</v>
      </c>
      <c r="J60" s="334"/>
      <c r="K60" s="335">
        <v>57.64</v>
      </c>
      <c r="L60" s="336">
        <v>15.177</v>
      </c>
      <c r="M60" s="337">
        <v>72.817000000000007</v>
      </c>
      <c r="N60" s="338">
        <v>7.2183517450851191E-3</v>
      </c>
      <c r="O60" s="339">
        <v>0</v>
      </c>
      <c r="P60" s="327"/>
    </row>
    <row r="61" spans="2:16" ht="15" thickBot="1">
      <c r="B61" s="352"/>
      <c r="C61" s="342" t="s">
        <v>199</v>
      </c>
      <c r="D61" s="343"/>
      <c r="E61" s="344"/>
      <c r="F61" s="345"/>
      <c r="G61" s="345"/>
      <c r="H61" s="345"/>
      <c r="I61" s="346"/>
      <c r="J61" s="340">
        <v>235.37500000000003</v>
      </c>
      <c r="K61" s="347">
        <v>235.37500000000003</v>
      </c>
      <c r="L61" s="348">
        <v>0</v>
      </c>
      <c r="M61" s="349">
        <v>235.37500000000003</v>
      </c>
      <c r="N61" s="350">
        <v>2.3332731944455416E-2</v>
      </c>
      <c r="O61" s="351">
        <v>0</v>
      </c>
      <c r="P61" s="327"/>
    </row>
    <row r="62" spans="2:16">
      <c r="B62" s="658" t="s">
        <v>209</v>
      </c>
      <c r="C62" s="369" t="s">
        <v>161</v>
      </c>
      <c r="D62" s="370">
        <v>201</v>
      </c>
      <c r="E62" s="318"/>
      <c r="F62" s="319"/>
      <c r="G62" s="319"/>
      <c r="H62" s="304">
        <v>69.814700000000002</v>
      </c>
      <c r="I62" s="305"/>
      <c r="J62" s="321"/>
      <c r="K62" s="322">
        <v>69.814700000000002</v>
      </c>
      <c r="L62" s="323">
        <v>0</v>
      </c>
      <c r="M62" s="324">
        <v>69.814700000000002</v>
      </c>
      <c r="N62" s="325">
        <v>6.9207336415616416E-3</v>
      </c>
      <c r="O62" s="326">
        <v>0</v>
      </c>
      <c r="P62" s="327"/>
    </row>
    <row r="63" spans="2:16">
      <c r="B63" s="659"/>
      <c r="C63" s="366" t="s">
        <v>161</v>
      </c>
      <c r="D63" s="368">
        <v>202</v>
      </c>
      <c r="E63" s="331"/>
      <c r="F63" s="332"/>
      <c r="G63" s="332"/>
      <c r="H63" s="308">
        <v>69.165999999999997</v>
      </c>
      <c r="I63" s="309"/>
      <c r="J63" s="334"/>
      <c r="K63" s="335">
        <v>69.165999999999997</v>
      </c>
      <c r="L63" s="336">
        <v>0</v>
      </c>
      <c r="M63" s="337">
        <v>69.165999999999997</v>
      </c>
      <c r="N63" s="338">
        <v>6.856427987977495E-3</v>
      </c>
      <c r="O63" s="339">
        <v>0</v>
      </c>
      <c r="P63" s="327"/>
    </row>
    <row r="64" spans="2:16">
      <c r="B64" s="659"/>
      <c r="C64" s="366" t="s">
        <v>161</v>
      </c>
      <c r="D64" s="368">
        <v>203</v>
      </c>
      <c r="E64" s="331"/>
      <c r="F64" s="332"/>
      <c r="G64" s="332"/>
      <c r="H64" s="308">
        <v>57.877000000000002</v>
      </c>
      <c r="I64" s="309"/>
      <c r="J64" s="334"/>
      <c r="K64" s="335">
        <v>57.877000000000002</v>
      </c>
      <c r="L64" s="336">
        <v>0</v>
      </c>
      <c r="M64" s="337">
        <v>57.877000000000002</v>
      </c>
      <c r="N64" s="338">
        <v>5.7373490249569663E-3</v>
      </c>
      <c r="O64" s="339">
        <v>0</v>
      </c>
      <c r="P64" s="327"/>
    </row>
    <row r="65" spans="2:16">
      <c r="B65" s="659"/>
      <c r="C65" s="366" t="s">
        <v>161</v>
      </c>
      <c r="D65" s="368">
        <v>204</v>
      </c>
      <c r="E65" s="331"/>
      <c r="F65" s="332"/>
      <c r="G65" s="332"/>
      <c r="H65" s="308">
        <v>35.496600000000001</v>
      </c>
      <c r="I65" s="309"/>
      <c r="J65" s="334"/>
      <c r="K65" s="335">
        <v>35.496600000000001</v>
      </c>
      <c r="L65" s="336">
        <v>0</v>
      </c>
      <c r="M65" s="337">
        <v>35.496600000000001</v>
      </c>
      <c r="N65" s="338">
        <v>3.518779193795246E-3</v>
      </c>
      <c r="O65" s="339">
        <v>0</v>
      </c>
      <c r="P65" s="327"/>
    </row>
    <row r="66" spans="2:16">
      <c r="B66" s="659"/>
      <c r="C66" s="366" t="s">
        <v>161</v>
      </c>
      <c r="D66" s="368">
        <v>205</v>
      </c>
      <c r="E66" s="331"/>
      <c r="F66" s="332"/>
      <c r="G66" s="332"/>
      <c r="H66" s="308">
        <v>52.432899999999997</v>
      </c>
      <c r="I66" s="309"/>
      <c r="J66" s="334"/>
      <c r="K66" s="335">
        <v>52.432899999999997</v>
      </c>
      <c r="L66" s="336">
        <v>0</v>
      </c>
      <c r="M66" s="337">
        <v>52.432899999999997</v>
      </c>
      <c r="N66" s="338">
        <v>5.1976752024235203E-3</v>
      </c>
      <c r="O66" s="339">
        <v>0</v>
      </c>
      <c r="P66" s="327"/>
    </row>
    <row r="67" spans="2:16">
      <c r="B67" s="659"/>
      <c r="C67" s="366" t="s">
        <v>161</v>
      </c>
      <c r="D67" s="368">
        <v>206</v>
      </c>
      <c r="E67" s="331"/>
      <c r="F67" s="332"/>
      <c r="G67" s="332"/>
      <c r="H67" s="308">
        <v>57.64</v>
      </c>
      <c r="I67" s="309"/>
      <c r="J67" s="334"/>
      <c r="K67" s="335">
        <v>57.64</v>
      </c>
      <c r="L67" s="336">
        <v>0</v>
      </c>
      <c r="M67" s="337">
        <v>57.64</v>
      </c>
      <c r="N67" s="338">
        <v>5.7138552067059374E-3</v>
      </c>
      <c r="O67" s="339">
        <v>0</v>
      </c>
      <c r="P67" s="327"/>
    </row>
    <row r="68" spans="2:16" ht="15" thickBot="1">
      <c r="B68" s="352"/>
      <c r="C68" s="342" t="s">
        <v>199</v>
      </c>
      <c r="D68" s="343"/>
      <c r="E68" s="344"/>
      <c r="F68" s="345"/>
      <c r="G68" s="345"/>
      <c r="H68" s="345"/>
      <c r="I68" s="346"/>
      <c r="J68" s="340">
        <v>50.22279999999995</v>
      </c>
      <c r="K68" s="347">
        <v>50.22279999999995</v>
      </c>
      <c r="L68" s="348">
        <v>0</v>
      </c>
      <c r="M68" s="349">
        <v>50.22279999999995</v>
      </c>
      <c r="N68" s="350">
        <v>4.9785879124800599E-3</v>
      </c>
      <c r="O68" s="351">
        <v>0</v>
      </c>
      <c r="P68" s="327"/>
    </row>
    <row r="69" spans="2:16">
      <c r="B69" s="658" t="s">
        <v>210</v>
      </c>
      <c r="C69" s="369" t="s">
        <v>161</v>
      </c>
      <c r="D69" s="370">
        <v>301</v>
      </c>
      <c r="E69" s="318"/>
      <c r="F69" s="319"/>
      <c r="G69" s="319"/>
      <c r="H69" s="304">
        <v>69.814700000000002</v>
      </c>
      <c r="I69" s="305"/>
      <c r="J69" s="321"/>
      <c r="K69" s="322">
        <v>69.814700000000002</v>
      </c>
      <c r="L69" s="323">
        <v>0</v>
      </c>
      <c r="M69" s="324">
        <v>69.814700000000002</v>
      </c>
      <c r="N69" s="325">
        <v>6.9207336415616416E-3</v>
      </c>
      <c r="O69" s="326">
        <v>0</v>
      </c>
      <c r="P69" s="327"/>
    </row>
    <row r="70" spans="2:16">
      <c r="B70" s="659"/>
      <c r="C70" s="366" t="s">
        <v>161</v>
      </c>
      <c r="D70" s="368">
        <v>302</v>
      </c>
      <c r="E70" s="331"/>
      <c r="F70" s="332"/>
      <c r="G70" s="332"/>
      <c r="H70" s="308">
        <v>69.165999999999997</v>
      </c>
      <c r="I70" s="309"/>
      <c r="J70" s="334"/>
      <c r="K70" s="335">
        <v>69.165999999999997</v>
      </c>
      <c r="L70" s="336">
        <v>0</v>
      </c>
      <c r="M70" s="337">
        <v>69.165999999999997</v>
      </c>
      <c r="N70" s="338">
        <v>6.856427987977495E-3</v>
      </c>
      <c r="O70" s="339">
        <v>0</v>
      </c>
      <c r="P70" s="327"/>
    </row>
    <row r="71" spans="2:16">
      <c r="B71" s="659"/>
      <c r="C71" s="366" t="s">
        <v>161</v>
      </c>
      <c r="D71" s="368">
        <v>303</v>
      </c>
      <c r="E71" s="331"/>
      <c r="F71" s="332"/>
      <c r="G71" s="332"/>
      <c r="H71" s="308">
        <v>57.877000000000002</v>
      </c>
      <c r="I71" s="309"/>
      <c r="J71" s="334"/>
      <c r="K71" s="335">
        <v>57.877000000000002</v>
      </c>
      <c r="L71" s="336">
        <v>0</v>
      </c>
      <c r="M71" s="337">
        <v>57.877000000000002</v>
      </c>
      <c r="N71" s="338">
        <v>5.7373490249569663E-3</v>
      </c>
      <c r="O71" s="339">
        <v>0</v>
      </c>
      <c r="P71" s="327"/>
    </row>
    <row r="72" spans="2:16">
      <c r="B72" s="659"/>
      <c r="C72" s="366" t="s">
        <v>161</v>
      </c>
      <c r="D72" s="368">
        <v>304</v>
      </c>
      <c r="E72" s="331"/>
      <c r="F72" s="332"/>
      <c r="G72" s="332"/>
      <c r="H72" s="308">
        <v>35.496600000000001</v>
      </c>
      <c r="I72" s="309"/>
      <c r="J72" s="334"/>
      <c r="K72" s="335">
        <v>35.496600000000001</v>
      </c>
      <c r="L72" s="336">
        <v>0</v>
      </c>
      <c r="M72" s="337">
        <v>35.496600000000001</v>
      </c>
      <c r="N72" s="338">
        <v>3.518779193795246E-3</v>
      </c>
      <c r="O72" s="339">
        <v>0</v>
      </c>
      <c r="P72" s="327"/>
    </row>
    <row r="73" spans="2:16">
      <c r="B73" s="659"/>
      <c r="C73" s="366" t="s">
        <v>161</v>
      </c>
      <c r="D73" s="368">
        <v>305</v>
      </c>
      <c r="E73" s="331"/>
      <c r="F73" s="332"/>
      <c r="G73" s="332"/>
      <c r="H73" s="308">
        <v>52.432899999999997</v>
      </c>
      <c r="I73" s="309"/>
      <c r="J73" s="334"/>
      <c r="K73" s="335">
        <v>52.432899999999997</v>
      </c>
      <c r="L73" s="336">
        <v>0</v>
      </c>
      <c r="M73" s="337">
        <v>52.432899999999997</v>
      </c>
      <c r="N73" s="338">
        <v>5.1976752024235203E-3</v>
      </c>
      <c r="O73" s="339">
        <v>0</v>
      </c>
      <c r="P73" s="327"/>
    </row>
    <row r="74" spans="2:16">
      <c r="B74" s="659"/>
      <c r="C74" s="366" t="s">
        <v>161</v>
      </c>
      <c r="D74" s="368">
        <v>306</v>
      </c>
      <c r="E74" s="331"/>
      <c r="F74" s="332"/>
      <c r="G74" s="332"/>
      <c r="H74" s="308">
        <v>57.64</v>
      </c>
      <c r="I74" s="309"/>
      <c r="J74" s="334"/>
      <c r="K74" s="335">
        <v>57.64</v>
      </c>
      <c r="L74" s="336">
        <v>0</v>
      </c>
      <c r="M74" s="337">
        <v>57.64</v>
      </c>
      <c r="N74" s="338">
        <v>5.7138552067059374E-3</v>
      </c>
      <c r="O74" s="339">
        <v>0</v>
      </c>
      <c r="P74" s="327"/>
    </row>
    <row r="75" spans="2:16" ht="15" thickBot="1">
      <c r="B75" s="352"/>
      <c r="C75" s="342" t="s">
        <v>199</v>
      </c>
      <c r="D75" s="343"/>
      <c r="E75" s="344"/>
      <c r="F75" s="345"/>
      <c r="G75" s="345"/>
      <c r="H75" s="345"/>
      <c r="I75" s="346"/>
      <c r="J75" s="340">
        <v>50.22279999999995</v>
      </c>
      <c r="K75" s="347">
        <v>50.22279999999995</v>
      </c>
      <c r="L75" s="348">
        <v>0</v>
      </c>
      <c r="M75" s="349">
        <v>50.22279999999995</v>
      </c>
      <c r="N75" s="350">
        <v>4.9785879124800599E-3</v>
      </c>
      <c r="O75" s="351">
        <v>0</v>
      </c>
      <c r="P75" s="327"/>
    </row>
    <row r="76" spans="2:16">
      <c r="B76" s="658" t="s">
        <v>211</v>
      </c>
      <c r="C76" s="369" t="s">
        <v>161</v>
      </c>
      <c r="D76" s="370">
        <v>401</v>
      </c>
      <c r="E76" s="318"/>
      <c r="F76" s="319"/>
      <c r="G76" s="319"/>
      <c r="H76" s="304">
        <v>69.814700000000002</v>
      </c>
      <c r="I76" s="305"/>
      <c r="J76" s="321"/>
      <c r="K76" s="322">
        <v>69.814700000000002</v>
      </c>
      <c r="L76" s="323">
        <v>0</v>
      </c>
      <c r="M76" s="324">
        <v>69.814700000000002</v>
      </c>
      <c r="N76" s="325">
        <v>6.9207336415616416E-3</v>
      </c>
      <c r="O76" s="326">
        <v>0</v>
      </c>
      <c r="P76" s="327"/>
    </row>
    <row r="77" spans="2:16">
      <c r="B77" s="659"/>
      <c r="C77" s="366" t="s">
        <v>161</v>
      </c>
      <c r="D77" s="368">
        <v>402</v>
      </c>
      <c r="E77" s="331"/>
      <c r="F77" s="332"/>
      <c r="G77" s="332"/>
      <c r="H77" s="308">
        <v>69.165999999999997</v>
      </c>
      <c r="I77" s="309"/>
      <c r="J77" s="334"/>
      <c r="K77" s="335">
        <v>69.165999999999997</v>
      </c>
      <c r="L77" s="336">
        <v>0</v>
      </c>
      <c r="M77" s="337">
        <v>69.165999999999997</v>
      </c>
      <c r="N77" s="338">
        <v>6.856427987977495E-3</v>
      </c>
      <c r="O77" s="339">
        <v>0</v>
      </c>
      <c r="P77" s="327"/>
    </row>
    <row r="78" spans="2:16">
      <c r="B78" s="659"/>
      <c r="C78" s="366" t="s">
        <v>161</v>
      </c>
      <c r="D78" s="368">
        <v>403</v>
      </c>
      <c r="E78" s="331"/>
      <c r="F78" s="332"/>
      <c r="G78" s="332"/>
      <c r="H78" s="308">
        <v>57.877000000000002</v>
      </c>
      <c r="I78" s="309"/>
      <c r="J78" s="334"/>
      <c r="K78" s="335">
        <v>57.877000000000002</v>
      </c>
      <c r="L78" s="336">
        <v>0</v>
      </c>
      <c r="M78" s="337">
        <v>57.877000000000002</v>
      </c>
      <c r="N78" s="338">
        <v>5.7373490249569663E-3</v>
      </c>
      <c r="O78" s="339">
        <v>0</v>
      </c>
      <c r="P78" s="327"/>
    </row>
    <row r="79" spans="2:16">
      <c r="B79" s="659"/>
      <c r="C79" s="366" t="s">
        <v>161</v>
      </c>
      <c r="D79" s="368">
        <v>404</v>
      </c>
      <c r="E79" s="331"/>
      <c r="F79" s="332"/>
      <c r="G79" s="332"/>
      <c r="H79" s="308">
        <v>35.496600000000001</v>
      </c>
      <c r="I79" s="309"/>
      <c r="J79" s="334"/>
      <c r="K79" s="335">
        <v>35.496600000000001</v>
      </c>
      <c r="L79" s="336">
        <v>0</v>
      </c>
      <c r="M79" s="337">
        <v>35.496600000000001</v>
      </c>
      <c r="N79" s="338">
        <v>3.518779193795246E-3</v>
      </c>
      <c r="O79" s="339">
        <v>0</v>
      </c>
      <c r="P79" s="327"/>
    </row>
    <row r="80" spans="2:16">
      <c r="B80" s="659"/>
      <c r="C80" s="366" t="s">
        <v>161</v>
      </c>
      <c r="D80" s="368">
        <v>405</v>
      </c>
      <c r="E80" s="331"/>
      <c r="F80" s="332"/>
      <c r="G80" s="332"/>
      <c r="H80" s="308">
        <v>52.432899999999997</v>
      </c>
      <c r="I80" s="309"/>
      <c r="J80" s="334"/>
      <c r="K80" s="335">
        <v>52.432899999999997</v>
      </c>
      <c r="L80" s="336">
        <v>0</v>
      </c>
      <c r="M80" s="337">
        <v>52.432899999999997</v>
      </c>
      <c r="N80" s="338">
        <v>5.1976752024235203E-3</v>
      </c>
      <c r="O80" s="339">
        <v>0</v>
      </c>
      <c r="P80" s="327"/>
    </row>
    <row r="81" spans="2:16">
      <c r="B81" s="659"/>
      <c r="C81" s="366" t="s">
        <v>161</v>
      </c>
      <c r="D81" s="368">
        <v>406</v>
      </c>
      <c r="E81" s="331"/>
      <c r="F81" s="332"/>
      <c r="G81" s="332"/>
      <c r="H81" s="308">
        <v>57.64</v>
      </c>
      <c r="I81" s="309"/>
      <c r="J81" s="334"/>
      <c r="K81" s="335">
        <v>57.64</v>
      </c>
      <c r="L81" s="336">
        <v>0</v>
      </c>
      <c r="M81" s="337">
        <v>57.64</v>
      </c>
      <c r="N81" s="338">
        <v>5.7138552067059374E-3</v>
      </c>
      <c r="O81" s="339">
        <v>0</v>
      </c>
      <c r="P81" s="327"/>
    </row>
    <row r="82" spans="2:16" ht="15" thickBot="1">
      <c r="B82" s="352"/>
      <c r="C82" s="342" t="s">
        <v>199</v>
      </c>
      <c r="D82" s="343"/>
      <c r="E82" s="344"/>
      <c r="F82" s="345"/>
      <c r="G82" s="345"/>
      <c r="H82" s="345"/>
      <c r="I82" s="346"/>
      <c r="J82" s="340">
        <v>50.22279999999995</v>
      </c>
      <c r="K82" s="347">
        <v>50.22279999999995</v>
      </c>
      <c r="L82" s="348">
        <v>0</v>
      </c>
      <c r="M82" s="349">
        <v>50.22279999999995</v>
      </c>
      <c r="N82" s="350">
        <v>4.9785879124800599E-3</v>
      </c>
      <c r="O82" s="351">
        <v>0</v>
      </c>
      <c r="P82" s="327"/>
    </row>
    <row r="83" spans="2:16">
      <c r="B83" s="658" t="s">
        <v>212</v>
      </c>
      <c r="C83" s="369" t="s">
        <v>161</v>
      </c>
      <c r="D83" s="370">
        <v>501</v>
      </c>
      <c r="E83" s="318"/>
      <c r="F83" s="319"/>
      <c r="G83" s="319"/>
      <c r="H83" s="304">
        <v>69.814700000000002</v>
      </c>
      <c r="I83" s="305"/>
      <c r="J83" s="321"/>
      <c r="K83" s="322">
        <v>69.814700000000002</v>
      </c>
      <c r="L83" s="323">
        <v>0</v>
      </c>
      <c r="M83" s="324">
        <v>69.814700000000002</v>
      </c>
      <c r="N83" s="325">
        <v>6.9207336415616416E-3</v>
      </c>
      <c r="O83" s="326">
        <v>0</v>
      </c>
      <c r="P83" s="327"/>
    </row>
    <row r="84" spans="2:16">
      <c r="B84" s="659"/>
      <c r="C84" s="366" t="s">
        <v>161</v>
      </c>
      <c r="D84" s="368">
        <v>502</v>
      </c>
      <c r="E84" s="331"/>
      <c r="F84" s="332"/>
      <c r="G84" s="332"/>
      <c r="H84" s="308">
        <v>69.165999999999997</v>
      </c>
      <c r="I84" s="309"/>
      <c r="J84" s="334"/>
      <c r="K84" s="335">
        <v>69.165999999999997</v>
      </c>
      <c r="L84" s="336">
        <v>0</v>
      </c>
      <c r="M84" s="337">
        <v>69.165999999999997</v>
      </c>
      <c r="N84" s="338">
        <v>6.856427987977495E-3</v>
      </c>
      <c r="O84" s="339">
        <v>0</v>
      </c>
      <c r="P84" s="327"/>
    </row>
    <row r="85" spans="2:16">
      <c r="B85" s="659"/>
      <c r="C85" s="366" t="s">
        <v>161</v>
      </c>
      <c r="D85" s="368">
        <v>503</v>
      </c>
      <c r="E85" s="331"/>
      <c r="F85" s="332"/>
      <c r="G85" s="332"/>
      <c r="H85" s="308">
        <v>57.877000000000002</v>
      </c>
      <c r="I85" s="309"/>
      <c r="J85" s="334"/>
      <c r="K85" s="335">
        <v>57.877000000000002</v>
      </c>
      <c r="L85" s="336">
        <v>0</v>
      </c>
      <c r="M85" s="337">
        <v>57.877000000000002</v>
      </c>
      <c r="N85" s="338">
        <v>5.7373490249569663E-3</v>
      </c>
      <c r="O85" s="339">
        <v>0</v>
      </c>
      <c r="P85" s="327"/>
    </row>
    <row r="86" spans="2:16">
      <c r="B86" s="659"/>
      <c r="C86" s="366" t="s">
        <v>161</v>
      </c>
      <c r="D86" s="368">
        <v>504</v>
      </c>
      <c r="E86" s="331"/>
      <c r="F86" s="332"/>
      <c r="G86" s="332"/>
      <c r="H86" s="308">
        <v>35.496600000000001</v>
      </c>
      <c r="I86" s="309"/>
      <c r="J86" s="334"/>
      <c r="K86" s="335">
        <v>35.496600000000001</v>
      </c>
      <c r="L86" s="336">
        <v>0</v>
      </c>
      <c r="M86" s="337">
        <v>35.496600000000001</v>
      </c>
      <c r="N86" s="338">
        <v>3.518779193795246E-3</v>
      </c>
      <c r="O86" s="339">
        <v>0</v>
      </c>
      <c r="P86" s="327"/>
    </row>
    <row r="87" spans="2:16">
      <c r="B87" s="659"/>
      <c r="C87" s="366" t="s">
        <v>161</v>
      </c>
      <c r="D87" s="368">
        <v>505</v>
      </c>
      <c r="E87" s="331"/>
      <c r="F87" s="332"/>
      <c r="G87" s="332"/>
      <c r="H87" s="308">
        <v>52.432899999999997</v>
      </c>
      <c r="I87" s="309"/>
      <c r="J87" s="334"/>
      <c r="K87" s="335">
        <v>52.432899999999997</v>
      </c>
      <c r="L87" s="336">
        <v>0</v>
      </c>
      <c r="M87" s="337">
        <v>52.432899999999997</v>
      </c>
      <c r="N87" s="338">
        <v>5.1976752024235203E-3</v>
      </c>
      <c r="O87" s="339">
        <v>0</v>
      </c>
      <c r="P87" s="327"/>
    </row>
    <row r="88" spans="2:16">
      <c r="B88" s="659"/>
      <c r="C88" s="366" t="s">
        <v>161</v>
      </c>
      <c r="D88" s="368">
        <v>506</v>
      </c>
      <c r="E88" s="331"/>
      <c r="F88" s="332"/>
      <c r="G88" s="332"/>
      <c r="H88" s="308">
        <v>57.64</v>
      </c>
      <c r="I88" s="309"/>
      <c r="J88" s="334"/>
      <c r="K88" s="335">
        <v>57.64</v>
      </c>
      <c r="L88" s="336">
        <v>0</v>
      </c>
      <c r="M88" s="337">
        <v>57.64</v>
      </c>
      <c r="N88" s="338">
        <v>5.7138552067059374E-3</v>
      </c>
      <c r="O88" s="339">
        <v>0</v>
      </c>
      <c r="P88" s="327"/>
    </row>
    <row r="89" spans="2:16" ht="15" thickBot="1">
      <c r="B89" s="352"/>
      <c r="C89" s="342" t="s">
        <v>199</v>
      </c>
      <c r="D89" s="343"/>
      <c r="E89" s="344"/>
      <c r="F89" s="345"/>
      <c r="G89" s="345"/>
      <c r="H89" s="345"/>
      <c r="I89" s="346"/>
      <c r="J89" s="340">
        <v>50.22279999999995</v>
      </c>
      <c r="K89" s="347">
        <v>50.22279999999995</v>
      </c>
      <c r="L89" s="348">
        <v>0</v>
      </c>
      <c r="M89" s="349">
        <v>50.22279999999995</v>
      </c>
      <c r="N89" s="350">
        <v>4.9785879124800599E-3</v>
      </c>
      <c r="O89" s="351">
        <v>0</v>
      </c>
      <c r="P89" s="327"/>
    </row>
    <row r="90" spans="2:16">
      <c r="B90" s="658" t="s">
        <v>213</v>
      </c>
      <c r="C90" s="369" t="s">
        <v>161</v>
      </c>
      <c r="D90" s="370">
        <v>601</v>
      </c>
      <c r="E90" s="318"/>
      <c r="F90" s="319"/>
      <c r="G90" s="319"/>
      <c r="H90" s="304">
        <v>69.814700000000002</v>
      </c>
      <c r="I90" s="305"/>
      <c r="J90" s="321"/>
      <c r="K90" s="322">
        <v>69.814700000000002</v>
      </c>
      <c r="L90" s="323">
        <v>0</v>
      </c>
      <c r="M90" s="324">
        <v>69.814700000000002</v>
      </c>
      <c r="N90" s="325">
        <v>6.9207336415616416E-3</v>
      </c>
      <c r="O90" s="326">
        <v>0</v>
      </c>
      <c r="P90" s="327"/>
    </row>
    <row r="91" spans="2:16">
      <c r="B91" s="659"/>
      <c r="C91" s="366" t="s">
        <v>161</v>
      </c>
      <c r="D91" s="368">
        <v>602</v>
      </c>
      <c r="E91" s="331"/>
      <c r="F91" s="332"/>
      <c r="G91" s="332"/>
      <c r="H91" s="308">
        <v>69.165999999999997</v>
      </c>
      <c r="I91" s="309"/>
      <c r="J91" s="334"/>
      <c r="K91" s="335">
        <v>69.165999999999997</v>
      </c>
      <c r="L91" s="336">
        <v>0</v>
      </c>
      <c r="M91" s="337">
        <v>69.165999999999997</v>
      </c>
      <c r="N91" s="338">
        <v>6.856427987977495E-3</v>
      </c>
      <c r="O91" s="339">
        <v>0</v>
      </c>
      <c r="P91" s="327"/>
    </row>
    <row r="92" spans="2:16">
      <c r="B92" s="659"/>
      <c r="C92" s="366" t="s">
        <v>161</v>
      </c>
      <c r="D92" s="368">
        <v>603</v>
      </c>
      <c r="E92" s="331"/>
      <c r="F92" s="332"/>
      <c r="G92" s="332"/>
      <c r="H92" s="308">
        <v>57.877000000000002</v>
      </c>
      <c r="I92" s="309"/>
      <c r="J92" s="334"/>
      <c r="K92" s="335">
        <v>57.877000000000002</v>
      </c>
      <c r="L92" s="336">
        <v>0</v>
      </c>
      <c r="M92" s="337">
        <v>57.877000000000002</v>
      </c>
      <c r="N92" s="338">
        <v>5.7373490249569663E-3</v>
      </c>
      <c r="O92" s="339">
        <v>0</v>
      </c>
      <c r="P92" s="327"/>
    </row>
    <row r="93" spans="2:16">
      <c r="B93" s="659"/>
      <c r="C93" s="366" t="s">
        <v>161</v>
      </c>
      <c r="D93" s="368">
        <v>604</v>
      </c>
      <c r="E93" s="331"/>
      <c r="F93" s="332"/>
      <c r="G93" s="332"/>
      <c r="H93" s="308">
        <v>35.496600000000001</v>
      </c>
      <c r="I93" s="309"/>
      <c r="J93" s="334"/>
      <c r="K93" s="335">
        <v>35.496600000000001</v>
      </c>
      <c r="L93" s="336">
        <v>0</v>
      </c>
      <c r="M93" s="337">
        <v>35.496600000000001</v>
      </c>
      <c r="N93" s="338">
        <v>3.518779193795246E-3</v>
      </c>
      <c r="O93" s="339">
        <v>0</v>
      </c>
      <c r="P93" s="327"/>
    </row>
    <row r="94" spans="2:16">
      <c r="B94" s="659"/>
      <c r="C94" s="366" t="s">
        <v>161</v>
      </c>
      <c r="D94" s="368">
        <v>605</v>
      </c>
      <c r="E94" s="331"/>
      <c r="F94" s="332"/>
      <c r="G94" s="332"/>
      <c r="H94" s="308">
        <v>52.43</v>
      </c>
      <c r="I94" s="309"/>
      <c r="J94" s="334"/>
      <c r="K94" s="335">
        <v>52.43</v>
      </c>
      <c r="L94" s="336">
        <v>0</v>
      </c>
      <c r="M94" s="337">
        <v>52.43</v>
      </c>
      <c r="N94" s="338">
        <v>5.1973877253225585E-3</v>
      </c>
      <c r="O94" s="339">
        <v>0</v>
      </c>
      <c r="P94" s="327"/>
    </row>
    <row r="95" spans="2:16">
      <c r="B95" s="659"/>
      <c r="C95" s="366" t="s">
        <v>161</v>
      </c>
      <c r="D95" s="368">
        <v>606</v>
      </c>
      <c r="E95" s="331"/>
      <c r="F95" s="332"/>
      <c r="G95" s="332"/>
      <c r="H95" s="308">
        <v>57.64</v>
      </c>
      <c r="I95" s="309"/>
      <c r="J95" s="334"/>
      <c r="K95" s="335">
        <v>57.64</v>
      </c>
      <c r="L95" s="336">
        <v>0</v>
      </c>
      <c r="M95" s="337">
        <v>57.64</v>
      </c>
      <c r="N95" s="338">
        <v>5.7138552067059374E-3</v>
      </c>
      <c r="O95" s="339">
        <v>0</v>
      </c>
      <c r="P95" s="327"/>
    </row>
    <row r="96" spans="2:16" ht="15" thickBot="1">
      <c r="B96" s="352"/>
      <c r="C96" s="342" t="s">
        <v>199</v>
      </c>
      <c r="D96" s="343"/>
      <c r="E96" s="344"/>
      <c r="F96" s="345"/>
      <c r="G96" s="345"/>
      <c r="H96" s="345"/>
      <c r="I96" s="346"/>
      <c r="J96" s="340">
        <v>50.225699999999961</v>
      </c>
      <c r="K96" s="347">
        <v>50.225699999999961</v>
      </c>
      <c r="L96" s="348">
        <v>0</v>
      </c>
      <c r="M96" s="349">
        <v>50.225699999999961</v>
      </c>
      <c r="N96" s="350">
        <v>4.9788753895810226E-3</v>
      </c>
      <c r="O96" s="351">
        <v>0</v>
      </c>
      <c r="P96" s="327"/>
    </row>
    <row r="97" spans="2:16">
      <c r="B97" s="658" t="s">
        <v>214</v>
      </c>
      <c r="C97" s="369" t="s">
        <v>161</v>
      </c>
      <c r="D97" s="370">
        <v>701</v>
      </c>
      <c r="E97" s="318"/>
      <c r="F97" s="319"/>
      <c r="G97" s="319"/>
      <c r="H97" s="304">
        <v>69.814700000000002</v>
      </c>
      <c r="I97" s="305"/>
      <c r="J97" s="321"/>
      <c r="K97" s="322">
        <v>69.814700000000002</v>
      </c>
      <c r="L97" s="323">
        <v>0</v>
      </c>
      <c r="M97" s="324">
        <v>69.814700000000002</v>
      </c>
      <c r="N97" s="325">
        <v>6.9207336415616416E-3</v>
      </c>
      <c r="O97" s="326">
        <v>0</v>
      </c>
      <c r="P97" s="327"/>
    </row>
    <row r="98" spans="2:16">
      <c r="B98" s="659"/>
      <c r="C98" s="366" t="s">
        <v>161</v>
      </c>
      <c r="D98" s="368">
        <v>702</v>
      </c>
      <c r="E98" s="331"/>
      <c r="F98" s="332"/>
      <c r="G98" s="332"/>
      <c r="H98" s="308">
        <v>69.165999999999997</v>
      </c>
      <c r="I98" s="309"/>
      <c r="J98" s="334"/>
      <c r="K98" s="335">
        <v>69.165999999999997</v>
      </c>
      <c r="L98" s="336">
        <v>0</v>
      </c>
      <c r="M98" s="337">
        <v>69.165999999999997</v>
      </c>
      <c r="N98" s="338">
        <v>6.856427987977495E-3</v>
      </c>
      <c r="O98" s="339">
        <v>0</v>
      </c>
      <c r="P98" s="327"/>
    </row>
    <row r="99" spans="2:16">
      <c r="B99" s="659"/>
      <c r="C99" s="366" t="s">
        <v>161</v>
      </c>
      <c r="D99" s="368">
        <v>703</v>
      </c>
      <c r="E99" s="331"/>
      <c r="F99" s="332"/>
      <c r="G99" s="332"/>
      <c r="H99" s="308">
        <v>57.877000000000002</v>
      </c>
      <c r="I99" s="309"/>
      <c r="J99" s="334"/>
      <c r="K99" s="335">
        <v>57.877000000000002</v>
      </c>
      <c r="L99" s="336">
        <v>0</v>
      </c>
      <c r="M99" s="337">
        <v>57.877000000000002</v>
      </c>
      <c r="N99" s="338">
        <v>5.7373490249569663E-3</v>
      </c>
      <c r="O99" s="339">
        <v>0</v>
      </c>
      <c r="P99" s="327"/>
    </row>
    <row r="100" spans="2:16">
      <c r="B100" s="659"/>
      <c r="C100" s="366" t="s">
        <v>161</v>
      </c>
      <c r="D100" s="368">
        <v>704</v>
      </c>
      <c r="E100" s="331"/>
      <c r="F100" s="332"/>
      <c r="G100" s="332"/>
      <c r="H100" s="308">
        <v>35.496600000000001</v>
      </c>
      <c r="I100" s="309"/>
      <c r="J100" s="334"/>
      <c r="K100" s="335">
        <v>35.496600000000001</v>
      </c>
      <c r="L100" s="336">
        <v>0</v>
      </c>
      <c r="M100" s="337">
        <v>35.496600000000001</v>
      </c>
      <c r="N100" s="338">
        <v>3.518779193795246E-3</v>
      </c>
      <c r="O100" s="339">
        <v>0</v>
      </c>
      <c r="P100" s="327"/>
    </row>
    <row r="101" spans="2:16">
      <c r="B101" s="659"/>
      <c r="C101" s="366" t="s">
        <v>161</v>
      </c>
      <c r="D101" s="368">
        <v>705</v>
      </c>
      <c r="E101" s="331"/>
      <c r="F101" s="332"/>
      <c r="G101" s="332"/>
      <c r="H101" s="308">
        <v>52.43</v>
      </c>
      <c r="I101" s="309"/>
      <c r="J101" s="334"/>
      <c r="K101" s="335">
        <v>52.43</v>
      </c>
      <c r="L101" s="336">
        <v>0</v>
      </c>
      <c r="M101" s="337">
        <v>52.43</v>
      </c>
      <c r="N101" s="338">
        <v>5.1973877253225585E-3</v>
      </c>
      <c r="O101" s="339">
        <v>0</v>
      </c>
      <c r="P101" s="327"/>
    </row>
    <row r="102" spans="2:16">
      <c r="B102" s="659"/>
      <c r="C102" s="366" t="s">
        <v>161</v>
      </c>
      <c r="D102" s="368">
        <v>706</v>
      </c>
      <c r="E102" s="331"/>
      <c r="F102" s="332"/>
      <c r="G102" s="332"/>
      <c r="H102" s="308">
        <v>57.64</v>
      </c>
      <c r="I102" s="309"/>
      <c r="J102" s="334"/>
      <c r="K102" s="335">
        <v>57.64</v>
      </c>
      <c r="L102" s="336">
        <v>0</v>
      </c>
      <c r="M102" s="337">
        <v>57.64</v>
      </c>
      <c r="N102" s="338">
        <v>5.7138552067059374E-3</v>
      </c>
      <c r="O102" s="339">
        <v>0</v>
      </c>
      <c r="P102" s="327"/>
    </row>
    <row r="103" spans="2:16" ht="15" thickBot="1">
      <c r="B103" s="352"/>
      <c r="C103" s="342" t="s">
        <v>199</v>
      </c>
      <c r="D103" s="343"/>
      <c r="E103" s="344"/>
      <c r="F103" s="345"/>
      <c r="G103" s="345"/>
      <c r="H103" s="345"/>
      <c r="I103" s="346"/>
      <c r="J103" s="340">
        <v>50.225699999999961</v>
      </c>
      <c r="K103" s="347">
        <v>50.225699999999961</v>
      </c>
      <c r="L103" s="348">
        <v>0</v>
      </c>
      <c r="M103" s="349">
        <v>50.225699999999961</v>
      </c>
      <c r="N103" s="350">
        <v>4.9788753895810226E-3</v>
      </c>
      <c r="O103" s="351">
        <v>0</v>
      </c>
      <c r="P103" s="327"/>
    </row>
    <row r="104" spans="2:16">
      <c r="B104" s="658" t="s">
        <v>215</v>
      </c>
      <c r="C104" s="369" t="s">
        <v>161</v>
      </c>
      <c r="D104" s="370">
        <v>801</v>
      </c>
      <c r="E104" s="318"/>
      <c r="F104" s="319"/>
      <c r="G104" s="319"/>
      <c r="H104" s="304">
        <v>69.814700000000002</v>
      </c>
      <c r="I104" s="305"/>
      <c r="J104" s="321"/>
      <c r="K104" s="322">
        <v>69.814700000000002</v>
      </c>
      <c r="L104" s="323">
        <v>0</v>
      </c>
      <c r="M104" s="324">
        <v>69.814700000000002</v>
      </c>
      <c r="N104" s="325">
        <v>6.9207336415616416E-3</v>
      </c>
      <c r="O104" s="326">
        <v>0</v>
      </c>
      <c r="P104" s="327"/>
    </row>
    <row r="105" spans="2:16">
      <c r="B105" s="659"/>
      <c r="C105" s="366" t="s">
        <v>161</v>
      </c>
      <c r="D105" s="368">
        <v>802</v>
      </c>
      <c r="E105" s="331"/>
      <c r="F105" s="332"/>
      <c r="G105" s="332"/>
      <c r="H105" s="308">
        <v>69.165999999999997</v>
      </c>
      <c r="I105" s="309"/>
      <c r="J105" s="334"/>
      <c r="K105" s="335">
        <v>69.165999999999997</v>
      </c>
      <c r="L105" s="336">
        <v>0</v>
      </c>
      <c r="M105" s="337">
        <v>69.165999999999997</v>
      </c>
      <c r="N105" s="338">
        <v>6.856427987977495E-3</v>
      </c>
      <c r="O105" s="339">
        <v>0</v>
      </c>
      <c r="P105" s="327"/>
    </row>
    <row r="106" spans="2:16">
      <c r="B106" s="659"/>
      <c r="C106" s="366" t="s">
        <v>161</v>
      </c>
      <c r="D106" s="368">
        <v>803</v>
      </c>
      <c r="E106" s="331"/>
      <c r="F106" s="332"/>
      <c r="G106" s="332"/>
      <c r="H106" s="308">
        <v>57.877000000000002</v>
      </c>
      <c r="I106" s="309"/>
      <c r="J106" s="334"/>
      <c r="K106" s="335">
        <v>57.877000000000002</v>
      </c>
      <c r="L106" s="336">
        <v>0</v>
      </c>
      <c r="M106" s="337">
        <v>57.877000000000002</v>
      </c>
      <c r="N106" s="338">
        <v>5.7373490249569663E-3</v>
      </c>
      <c r="O106" s="339">
        <v>0</v>
      </c>
      <c r="P106" s="327"/>
    </row>
    <row r="107" spans="2:16">
      <c r="B107" s="659"/>
      <c r="C107" s="366" t="s">
        <v>161</v>
      </c>
      <c r="D107" s="368">
        <v>804</v>
      </c>
      <c r="E107" s="331"/>
      <c r="F107" s="332"/>
      <c r="G107" s="332"/>
      <c r="H107" s="308">
        <v>35.496600000000001</v>
      </c>
      <c r="I107" s="309"/>
      <c r="J107" s="334"/>
      <c r="K107" s="335">
        <v>35.496600000000001</v>
      </c>
      <c r="L107" s="336">
        <v>0</v>
      </c>
      <c r="M107" s="337">
        <v>35.496600000000001</v>
      </c>
      <c r="N107" s="338">
        <v>3.518779193795246E-3</v>
      </c>
      <c r="O107" s="339">
        <v>0</v>
      </c>
      <c r="P107" s="327"/>
    </row>
    <row r="108" spans="2:16">
      <c r="B108" s="659"/>
      <c r="C108" s="366" t="s">
        <v>161</v>
      </c>
      <c r="D108" s="368">
        <v>805</v>
      </c>
      <c r="E108" s="331"/>
      <c r="F108" s="332"/>
      <c r="G108" s="332"/>
      <c r="H108" s="308">
        <v>52.43</v>
      </c>
      <c r="I108" s="309"/>
      <c r="J108" s="334"/>
      <c r="K108" s="335">
        <v>52.43</v>
      </c>
      <c r="L108" s="336">
        <v>0</v>
      </c>
      <c r="M108" s="337">
        <v>52.43</v>
      </c>
      <c r="N108" s="338">
        <v>5.1973877253225585E-3</v>
      </c>
      <c r="O108" s="339">
        <v>0</v>
      </c>
      <c r="P108" s="327"/>
    </row>
    <row r="109" spans="2:16">
      <c r="B109" s="659"/>
      <c r="C109" s="366" t="s">
        <v>161</v>
      </c>
      <c r="D109" s="368">
        <v>806</v>
      </c>
      <c r="E109" s="331"/>
      <c r="F109" s="332"/>
      <c r="G109" s="332"/>
      <c r="H109" s="308">
        <v>57.64</v>
      </c>
      <c r="I109" s="309"/>
      <c r="J109" s="334"/>
      <c r="K109" s="335">
        <v>57.64</v>
      </c>
      <c r="L109" s="336">
        <v>0</v>
      </c>
      <c r="M109" s="337">
        <v>57.64</v>
      </c>
      <c r="N109" s="338">
        <v>5.7138552067059374E-3</v>
      </c>
      <c r="O109" s="339">
        <v>0</v>
      </c>
      <c r="P109" s="327"/>
    </row>
    <row r="110" spans="2:16" ht="15" thickBot="1">
      <c r="B110" s="352"/>
      <c r="C110" s="342" t="s">
        <v>199</v>
      </c>
      <c r="D110" s="343"/>
      <c r="E110" s="344"/>
      <c r="F110" s="345"/>
      <c r="G110" s="345"/>
      <c r="H110" s="345"/>
      <c r="I110" s="346"/>
      <c r="J110" s="340">
        <v>50.225699999999961</v>
      </c>
      <c r="K110" s="347">
        <v>50.225699999999961</v>
      </c>
      <c r="L110" s="348">
        <v>0</v>
      </c>
      <c r="M110" s="349">
        <v>50.225699999999961</v>
      </c>
      <c r="N110" s="350">
        <v>4.9788753895810226E-3</v>
      </c>
      <c r="O110" s="351">
        <v>0</v>
      </c>
      <c r="P110" s="327"/>
    </row>
    <row r="111" spans="2:16">
      <c r="B111" s="658" t="s">
        <v>216</v>
      </c>
      <c r="C111" s="369" t="s">
        <v>161</v>
      </c>
      <c r="D111" s="370">
        <v>901</v>
      </c>
      <c r="E111" s="318"/>
      <c r="F111" s="319"/>
      <c r="G111" s="319"/>
      <c r="H111" s="304">
        <v>69.814700000000002</v>
      </c>
      <c r="I111" s="305"/>
      <c r="J111" s="321"/>
      <c r="K111" s="322">
        <v>69.814700000000002</v>
      </c>
      <c r="L111" s="323">
        <v>0</v>
      </c>
      <c r="M111" s="324">
        <v>69.814700000000002</v>
      </c>
      <c r="N111" s="325">
        <v>6.9207336415616416E-3</v>
      </c>
      <c r="O111" s="326">
        <v>0</v>
      </c>
      <c r="P111" s="327"/>
    </row>
    <row r="112" spans="2:16">
      <c r="B112" s="659"/>
      <c r="C112" s="366" t="s">
        <v>161</v>
      </c>
      <c r="D112" s="368">
        <v>902</v>
      </c>
      <c r="E112" s="331"/>
      <c r="F112" s="332"/>
      <c r="G112" s="332"/>
      <c r="H112" s="308">
        <v>69.165999999999997</v>
      </c>
      <c r="I112" s="309"/>
      <c r="J112" s="334"/>
      <c r="K112" s="335">
        <v>69.165999999999997</v>
      </c>
      <c r="L112" s="336">
        <v>0</v>
      </c>
      <c r="M112" s="337">
        <v>69.165999999999997</v>
      </c>
      <c r="N112" s="338">
        <v>6.856427987977495E-3</v>
      </c>
      <c r="O112" s="339">
        <v>0</v>
      </c>
      <c r="P112" s="327"/>
    </row>
    <row r="113" spans="2:16">
      <c r="B113" s="659"/>
      <c r="C113" s="366" t="s">
        <v>161</v>
      </c>
      <c r="D113" s="368">
        <v>903</v>
      </c>
      <c r="E113" s="331"/>
      <c r="F113" s="332"/>
      <c r="G113" s="332"/>
      <c r="H113" s="308">
        <v>57.877000000000002</v>
      </c>
      <c r="I113" s="309"/>
      <c r="J113" s="334"/>
      <c r="K113" s="335">
        <v>57.877000000000002</v>
      </c>
      <c r="L113" s="336">
        <v>0</v>
      </c>
      <c r="M113" s="337">
        <v>57.877000000000002</v>
      </c>
      <c r="N113" s="338">
        <v>5.7373490249569663E-3</v>
      </c>
      <c r="O113" s="339">
        <v>0</v>
      </c>
      <c r="P113" s="327"/>
    </row>
    <row r="114" spans="2:16">
      <c r="B114" s="659"/>
      <c r="C114" s="366" t="s">
        <v>161</v>
      </c>
      <c r="D114" s="368">
        <v>904</v>
      </c>
      <c r="E114" s="331"/>
      <c r="F114" s="332"/>
      <c r="G114" s="332"/>
      <c r="H114" s="308">
        <v>35.496600000000001</v>
      </c>
      <c r="I114" s="309"/>
      <c r="J114" s="334"/>
      <c r="K114" s="335">
        <v>35.496600000000001</v>
      </c>
      <c r="L114" s="336">
        <v>0</v>
      </c>
      <c r="M114" s="337">
        <v>35.496600000000001</v>
      </c>
      <c r="N114" s="338">
        <v>3.518779193795246E-3</v>
      </c>
      <c r="O114" s="339">
        <v>0</v>
      </c>
      <c r="P114" s="327"/>
    </row>
    <row r="115" spans="2:16">
      <c r="B115" s="659"/>
      <c r="C115" s="366" t="s">
        <v>161</v>
      </c>
      <c r="D115" s="368">
        <v>905</v>
      </c>
      <c r="E115" s="331"/>
      <c r="F115" s="332"/>
      <c r="G115" s="332"/>
      <c r="H115" s="308">
        <v>52.43</v>
      </c>
      <c r="I115" s="309"/>
      <c r="J115" s="334"/>
      <c r="K115" s="335">
        <v>52.43</v>
      </c>
      <c r="L115" s="336">
        <v>0</v>
      </c>
      <c r="M115" s="337">
        <v>52.43</v>
      </c>
      <c r="N115" s="338">
        <v>5.1973877253225585E-3</v>
      </c>
      <c r="O115" s="339">
        <v>0</v>
      </c>
      <c r="P115" s="327"/>
    </row>
    <row r="116" spans="2:16">
      <c r="B116" s="659"/>
      <c r="C116" s="366" t="s">
        <v>161</v>
      </c>
      <c r="D116" s="368">
        <v>906</v>
      </c>
      <c r="E116" s="331"/>
      <c r="F116" s="332"/>
      <c r="G116" s="332"/>
      <c r="H116" s="308">
        <v>57.64</v>
      </c>
      <c r="I116" s="309"/>
      <c r="J116" s="334"/>
      <c r="K116" s="335">
        <v>57.64</v>
      </c>
      <c r="L116" s="336">
        <v>0</v>
      </c>
      <c r="M116" s="337">
        <v>57.64</v>
      </c>
      <c r="N116" s="338">
        <v>5.7138552067059374E-3</v>
      </c>
      <c r="O116" s="339">
        <v>0</v>
      </c>
      <c r="P116" s="327"/>
    </row>
    <row r="117" spans="2:16" ht="15" thickBot="1">
      <c r="B117" s="352"/>
      <c r="C117" s="342" t="s">
        <v>199</v>
      </c>
      <c r="D117" s="343"/>
      <c r="E117" s="344"/>
      <c r="F117" s="345"/>
      <c r="G117" s="345"/>
      <c r="H117" s="345"/>
      <c r="I117" s="346"/>
      <c r="J117" s="340">
        <v>50.225699999999961</v>
      </c>
      <c r="K117" s="347">
        <v>50.225699999999961</v>
      </c>
      <c r="L117" s="348">
        <v>0</v>
      </c>
      <c r="M117" s="349">
        <v>50.225699999999961</v>
      </c>
      <c r="N117" s="350">
        <v>4.9788753895810226E-3</v>
      </c>
      <c r="O117" s="351">
        <v>0</v>
      </c>
      <c r="P117" s="327"/>
    </row>
    <row r="118" spans="2:16">
      <c r="B118" s="658" t="s">
        <v>217</v>
      </c>
      <c r="C118" s="369" t="s">
        <v>161</v>
      </c>
      <c r="D118" s="370">
        <v>1001</v>
      </c>
      <c r="E118" s="318"/>
      <c r="F118" s="319"/>
      <c r="G118" s="319"/>
      <c r="H118" s="304">
        <v>69.814700000000002</v>
      </c>
      <c r="I118" s="305"/>
      <c r="J118" s="321"/>
      <c r="K118" s="322">
        <v>69.814700000000002</v>
      </c>
      <c r="L118" s="323">
        <v>0</v>
      </c>
      <c r="M118" s="324">
        <v>69.814700000000002</v>
      </c>
      <c r="N118" s="325">
        <v>6.9207336415616416E-3</v>
      </c>
      <c r="O118" s="326">
        <v>0</v>
      </c>
      <c r="P118" s="327"/>
    </row>
    <row r="119" spans="2:16">
      <c r="B119" s="659"/>
      <c r="C119" s="366" t="s">
        <v>161</v>
      </c>
      <c r="D119" s="368">
        <v>1002</v>
      </c>
      <c r="E119" s="331"/>
      <c r="F119" s="332"/>
      <c r="G119" s="332"/>
      <c r="H119" s="308">
        <v>69.165999999999997</v>
      </c>
      <c r="I119" s="309"/>
      <c r="J119" s="334"/>
      <c r="K119" s="335">
        <v>69.165999999999997</v>
      </c>
      <c r="L119" s="336">
        <v>0</v>
      </c>
      <c r="M119" s="337">
        <v>69.165999999999997</v>
      </c>
      <c r="N119" s="338">
        <v>6.856427987977495E-3</v>
      </c>
      <c r="O119" s="339">
        <v>0</v>
      </c>
      <c r="P119" s="327"/>
    </row>
    <row r="120" spans="2:16">
      <c r="B120" s="659"/>
      <c r="C120" s="366" t="s">
        <v>161</v>
      </c>
      <c r="D120" s="368">
        <v>1003</v>
      </c>
      <c r="E120" s="331"/>
      <c r="F120" s="332"/>
      <c r="G120" s="332"/>
      <c r="H120" s="308">
        <v>57.877000000000002</v>
      </c>
      <c r="I120" s="309"/>
      <c r="J120" s="334"/>
      <c r="K120" s="335">
        <v>57.877000000000002</v>
      </c>
      <c r="L120" s="336">
        <v>0</v>
      </c>
      <c r="M120" s="337">
        <v>57.877000000000002</v>
      </c>
      <c r="N120" s="338">
        <v>5.7373490249569663E-3</v>
      </c>
      <c r="O120" s="339">
        <v>0</v>
      </c>
      <c r="P120" s="327"/>
    </row>
    <row r="121" spans="2:16">
      <c r="B121" s="659"/>
      <c r="C121" s="366" t="s">
        <v>161</v>
      </c>
      <c r="D121" s="368">
        <v>1004</v>
      </c>
      <c r="E121" s="331"/>
      <c r="F121" s="332"/>
      <c r="G121" s="332"/>
      <c r="H121" s="308">
        <v>35.496600000000001</v>
      </c>
      <c r="I121" s="309"/>
      <c r="J121" s="334"/>
      <c r="K121" s="335">
        <v>35.496600000000001</v>
      </c>
      <c r="L121" s="336">
        <v>0</v>
      </c>
      <c r="M121" s="337">
        <v>35.496600000000001</v>
      </c>
      <c r="N121" s="338">
        <v>3.518779193795246E-3</v>
      </c>
      <c r="O121" s="339">
        <v>0</v>
      </c>
      <c r="P121" s="327"/>
    </row>
    <row r="122" spans="2:16">
      <c r="B122" s="659"/>
      <c r="C122" s="366" t="s">
        <v>161</v>
      </c>
      <c r="D122" s="368">
        <v>1005</v>
      </c>
      <c r="E122" s="331"/>
      <c r="F122" s="332"/>
      <c r="G122" s="332"/>
      <c r="H122" s="308">
        <v>52.43</v>
      </c>
      <c r="I122" s="309"/>
      <c r="J122" s="334"/>
      <c r="K122" s="335">
        <v>52.43</v>
      </c>
      <c r="L122" s="336">
        <v>0</v>
      </c>
      <c r="M122" s="337">
        <v>52.43</v>
      </c>
      <c r="N122" s="338">
        <v>5.1973877253225585E-3</v>
      </c>
      <c r="O122" s="339">
        <v>0</v>
      </c>
      <c r="P122" s="327"/>
    </row>
    <row r="123" spans="2:16">
      <c r="B123" s="659"/>
      <c r="C123" s="366" t="s">
        <v>161</v>
      </c>
      <c r="D123" s="368">
        <v>1006</v>
      </c>
      <c r="E123" s="331"/>
      <c r="F123" s="332"/>
      <c r="G123" s="332"/>
      <c r="H123" s="308">
        <v>57.64</v>
      </c>
      <c r="I123" s="309"/>
      <c r="J123" s="334"/>
      <c r="K123" s="335">
        <v>57.64</v>
      </c>
      <c r="L123" s="336">
        <v>0</v>
      </c>
      <c r="M123" s="337">
        <v>57.64</v>
      </c>
      <c r="N123" s="338">
        <v>5.7138552067059374E-3</v>
      </c>
      <c r="O123" s="339">
        <v>0</v>
      </c>
      <c r="P123" s="327"/>
    </row>
    <row r="124" spans="2:16" ht="15" thickBot="1">
      <c r="B124" s="352"/>
      <c r="C124" s="342" t="s">
        <v>199</v>
      </c>
      <c r="D124" s="343"/>
      <c r="E124" s="344"/>
      <c r="F124" s="345"/>
      <c r="G124" s="345"/>
      <c r="H124" s="345"/>
      <c r="I124" s="346"/>
      <c r="J124" s="340">
        <v>50.225699999999961</v>
      </c>
      <c r="K124" s="347">
        <v>50.225699999999961</v>
      </c>
      <c r="L124" s="348">
        <v>0</v>
      </c>
      <c r="M124" s="349">
        <v>50.225699999999961</v>
      </c>
      <c r="N124" s="350">
        <v>4.9788753895810226E-3</v>
      </c>
      <c r="O124" s="351">
        <v>0</v>
      </c>
      <c r="P124" s="327"/>
    </row>
    <row r="125" spans="2:16">
      <c r="B125" s="658" t="s">
        <v>218</v>
      </c>
      <c r="C125" s="369" t="s">
        <v>161</v>
      </c>
      <c r="D125" s="370">
        <v>1101</v>
      </c>
      <c r="E125" s="318"/>
      <c r="F125" s="319"/>
      <c r="G125" s="319"/>
      <c r="H125" s="304">
        <v>69.814700000000002</v>
      </c>
      <c r="I125" s="305"/>
      <c r="J125" s="321"/>
      <c r="K125" s="322">
        <v>69.814700000000002</v>
      </c>
      <c r="L125" s="323">
        <v>0</v>
      </c>
      <c r="M125" s="324">
        <v>69.814700000000002</v>
      </c>
      <c r="N125" s="325">
        <v>6.9207336415616416E-3</v>
      </c>
      <c r="O125" s="326">
        <v>0</v>
      </c>
      <c r="P125" s="327"/>
    </row>
    <row r="126" spans="2:16">
      <c r="B126" s="659"/>
      <c r="C126" s="366" t="s">
        <v>161</v>
      </c>
      <c r="D126" s="368">
        <v>1102</v>
      </c>
      <c r="E126" s="331"/>
      <c r="F126" s="332"/>
      <c r="G126" s="332"/>
      <c r="H126" s="308">
        <v>69.165999999999997</v>
      </c>
      <c r="I126" s="309"/>
      <c r="J126" s="334"/>
      <c r="K126" s="335">
        <v>69.165999999999997</v>
      </c>
      <c r="L126" s="336">
        <v>0</v>
      </c>
      <c r="M126" s="337">
        <v>69.165999999999997</v>
      </c>
      <c r="N126" s="338">
        <v>6.856427987977495E-3</v>
      </c>
      <c r="O126" s="339">
        <v>0</v>
      </c>
      <c r="P126" s="327"/>
    </row>
    <row r="127" spans="2:16">
      <c r="B127" s="659"/>
      <c r="C127" s="366" t="s">
        <v>161</v>
      </c>
      <c r="D127" s="368">
        <v>1103</v>
      </c>
      <c r="E127" s="331"/>
      <c r="F127" s="332"/>
      <c r="G127" s="332"/>
      <c r="H127" s="308">
        <v>57.877000000000002</v>
      </c>
      <c r="I127" s="309"/>
      <c r="J127" s="334"/>
      <c r="K127" s="335">
        <v>57.877000000000002</v>
      </c>
      <c r="L127" s="336">
        <v>0</v>
      </c>
      <c r="M127" s="337">
        <v>57.877000000000002</v>
      </c>
      <c r="N127" s="338">
        <v>5.7373490249569663E-3</v>
      </c>
      <c r="O127" s="339">
        <v>0</v>
      </c>
      <c r="P127" s="327"/>
    </row>
    <row r="128" spans="2:16">
      <c r="B128" s="659"/>
      <c r="C128" s="366" t="s">
        <v>161</v>
      </c>
      <c r="D128" s="368">
        <v>1104</v>
      </c>
      <c r="E128" s="331"/>
      <c r="F128" s="332"/>
      <c r="G128" s="332"/>
      <c r="H128" s="308">
        <v>35.496600000000001</v>
      </c>
      <c r="I128" s="309"/>
      <c r="J128" s="334"/>
      <c r="K128" s="335">
        <v>35.496600000000001</v>
      </c>
      <c r="L128" s="336">
        <v>0</v>
      </c>
      <c r="M128" s="337">
        <v>35.496600000000001</v>
      </c>
      <c r="N128" s="338">
        <v>3.518779193795246E-3</v>
      </c>
      <c r="O128" s="339">
        <v>0</v>
      </c>
      <c r="P128" s="327"/>
    </row>
    <row r="129" spans="2:16">
      <c r="B129" s="659"/>
      <c r="C129" s="366" t="s">
        <v>161</v>
      </c>
      <c r="D129" s="368">
        <v>1105</v>
      </c>
      <c r="E129" s="331"/>
      <c r="F129" s="332"/>
      <c r="G129" s="332"/>
      <c r="H129" s="308">
        <v>52.43</v>
      </c>
      <c r="I129" s="309"/>
      <c r="J129" s="334"/>
      <c r="K129" s="335">
        <v>52.43</v>
      </c>
      <c r="L129" s="336">
        <v>0</v>
      </c>
      <c r="M129" s="337">
        <v>52.43</v>
      </c>
      <c r="N129" s="338">
        <v>5.1973877253225585E-3</v>
      </c>
      <c r="O129" s="339">
        <v>0</v>
      </c>
      <c r="P129" s="327"/>
    </row>
    <row r="130" spans="2:16">
      <c r="B130" s="659"/>
      <c r="C130" s="366" t="s">
        <v>161</v>
      </c>
      <c r="D130" s="368">
        <v>1106</v>
      </c>
      <c r="E130" s="331"/>
      <c r="F130" s="332"/>
      <c r="G130" s="332"/>
      <c r="H130" s="308">
        <v>57.64</v>
      </c>
      <c r="I130" s="309"/>
      <c r="J130" s="334"/>
      <c r="K130" s="335">
        <v>57.64</v>
      </c>
      <c r="L130" s="336">
        <v>0</v>
      </c>
      <c r="M130" s="337">
        <v>57.64</v>
      </c>
      <c r="N130" s="338">
        <v>5.7138552067059374E-3</v>
      </c>
      <c r="O130" s="339">
        <v>0</v>
      </c>
      <c r="P130" s="327"/>
    </row>
    <row r="131" spans="2:16" ht="15" thickBot="1">
      <c r="B131" s="352"/>
      <c r="C131" s="342" t="s">
        <v>199</v>
      </c>
      <c r="D131" s="343"/>
      <c r="E131" s="344"/>
      <c r="F131" s="345"/>
      <c r="G131" s="345"/>
      <c r="H131" s="345"/>
      <c r="I131" s="346"/>
      <c r="J131" s="340">
        <v>50.225699999999961</v>
      </c>
      <c r="K131" s="347">
        <v>50.225699999999961</v>
      </c>
      <c r="L131" s="348">
        <v>0</v>
      </c>
      <c r="M131" s="349">
        <v>50.225699999999961</v>
      </c>
      <c r="N131" s="350">
        <v>4.9788753895810226E-3</v>
      </c>
      <c r="O131" s="351">
        <v>0</v>
      </c>
      <c r="P131" s="327"/>
    </row>
    <row r="132" spans="2:16">
      <c r="B132" s="658" t="s">
        <v>219</v>
      </c>
      <c r="C132" s="369" t="s">
        <v>161</v>
      </c>
      <c r="D132" s="370">
        <v>1201</v>
      </c>
      <c r="E132" s="318"/>
      <c r="F132" s="319"/>
      <c r="G132" s="319"/>
      <c r="H132" s="304">
        <v>69.814700000000002</v>
      </c>
      <c r="I132" s="305"/>
      <c r="J132" s="321"/>
      <c r="K132" s="322">
        <v>69.814700000000002</v>
      </c>
      <c r="L132" s="323">
        <v>0</v>
      </c>
      <c r="M132" s="324">
        <v>69.814700000000002</v>
      </c>
      <c r="N132" s="325">
        <v>6.9207336415616416E-3</v>
      </c>
      <c r="O132" s="326">
        <v>0</v>
      </c>
      <c r="P132" s="327"/>
    </row>
    <row r="133" spans="2:16">
      <c r="B133" s="659"/>
      <c r="C133" s="366" t="s">
        <v>161</v>
      </c>
      <c r="D133" s="368">
        <v>1202</v>
      </c>
      <c r="E133" s="331"/>
      <c r="F133" s="332"/>
      <c r="G133" s="332"/>
      <c r="H133" s="308">
        <v>69.165999999999997</v>
      </c>
      <c r="I133" s="309"/>
      <c r="J133" s="334"/>
      <c r="K133" s="335">
        <v>69.165999999999997</v>
      </c>
      <c r="L133" s="336">
        <v>0</v>
      </c>
      <c r="M133" s="337">
        <v>69.165999999999997</v>
      </c>
      <c r="N133" s="338">
        <v>6.856427987977495E-3</v>
      </c>
      <c r="O133" s="339">
        <v>0</v>
      </c>
      <c r="P133" s="327"/>
    </row>
    <row r="134" spans="2:16">
      <c r="B134" s="659"/>
      <c r="C134" s="366" t="s">
        <v>161</v>
      </c>
      <c r="D134" s="368">
        <v>1203</v>
      </c>
      <c r="E134" s="331"/>
      <c r="F134" s="332"/>
      <c r="G134" s="332"/>
      <c r="H134" s="308">
        <v>57.877000000000002</v>
      </c>
      <c r="I134" s="309"/>
      <c r="J134" s="334"/>
      <c r="K134" s="335">
        <v>57.877000000000002</v>
      </c>
      <c r="L134" s="336">
        <v>0</v>
      </c>
      <c r="M134" s="337">
        <v>57.877000000000002</v>
      </c>
      <c r="N134" s="338">
        <v>5.7373490249569663E-3</v>
      </c>
      <c r="O134" s="339">
        <v>0</v>
      </c>
      <c r="P134" s="327"/>
    </row>
    <row r="135" spans="2:16">
      <c r="B135" s="659"/>
      <c r="C135" s="366" t="s">
        <v>161</v>
      </c>
      <c r="D135" s="368">
        <v>1204</v>
      </c>
      <c r="E135" s="331"/>
      <c r="F135" s="332"/>
      <c r="G135" s="332"/>
      <c r="H135" s="308">
        <v>35.496600000000001</v>
      </c>
      <c r="I135" s="309"/>
      <c r="J135" s="334"/>
      <c r="K135" s="335">
        <v>35.496600000000001</v>
      </c>
      <c r="L135" s="336">
        <v>0</v>
      </c>
      <c r="M135" s="337">
        <v>35.496600000000001</v>
      </c>
      <c r="N135" s="338">
        <v>3.518779193795246E-3</v>
      </c>
      <c r="O135" s="339">
        <v>0</v>
      </c>
      <c r="P135" s="327"/>
    </row>
    <row r="136" spans="2:16">
      <c r="B136" s="659"/>
      <c r="C136" s="366" t="s">
        <v>161</v>
      </c>
      <c r="D136" s="368">
        <v>1205</v>
      </c>
      <c r="E136" s="331"/>
      <c r="F136" s="332"/>
      <c r="G136" s="332"/>
      <c r="H136" s="308">
        <v>52.43</v>
      </c>
      <c r="I136" s="309"/>
      <c r="J136" s="334"/>
      <c r="K136" s="335">
        <v>52.43</v>
      </c>
      <c r="L136" s="336">
        <v>0</v>
      </c>
      <c r="M136" s="337">
        <v>52.43</v>
      </c>
      <c r="N136" s="338">
        <v>5.1973877253225585E-3</v>
      </c>
      <c r="O136" s="339">
        <v>0</v>
      </c>
      <c r="P136" s="327"/>
    </row>
    <row r="137" spans="2:16">
      <c r="B137" s="659"/>
      <c r="C137" s="366" t="s">
        <v>161</v>
      </c>
      <c r="D137" s="368">
        <v>1206</v>
      </c>
      <c r="E137" s="331"/>
      <c r="F137" s="332"/>
      <c r="G137" s="332"/>
      <c r="H137" s="308">
        <v>57.64</v>
      </c>
      <c r="I137" s="309"/>
      <c r="J137" s="334"/>
      <c r="K137" s="335">
        <v>57.64</v>
      </c>
      <c r="L137" s="336">
        <v>0</v>
      </c>
      <c r="M137" s="337">
        <v>57.64</v>
      </c>
      <c r="N137" s="338">
        <v>5.7138552067059374E-3</v>
      </c>
      <c r="O137" s="339">
        <v>0</v>
      </c>
      <c r="P137" s="327"/>
    </row>
    <row r="138" spans="2:16" ht="15" thickBot="1">
      <c r="B138" s="352"/>
      <c r="C138" s="342" t="s">
        <v>199</v>
      </c>
      <c r="D138" s="343"/>
      <c r="E138" s="344"/>
      <c r="F138" s="345"/>
      <c r="G138" s="345"/>
      <c r="H138" s="345"/>
      <c r="I138" s="346"/>
      <c r="J138" s="340">
        <v>50.225699999999961</v>
      </c>
      <c r="K138" s="347">
        <v>50.225699999999961</v>
      </c>
      <c r="L138" s="348">
        <v>0</v>
      </c>
      <c r="M138" s="349">
        <v>50.225699999999961</v>
      </c>
      <c r="N138" s="350">
        <v>4.9788753895810226E-3</v>
      </c>
      <c r="O138" s="351">
        <v>0</v>
      </c>
      <c r="P138" s="327"/>
    </row>
    <row r="139" spans="2:16">
      <c r="B139" s="658" t="s">
        <v>220</v>
      </c>
      <c r="C139" s="369" t="s">
        <v>161</v>
      </c>
      <c r="D139" s="370">
        <v>1301</v>
      </c>
      <c r="E139" s="318"/>
      <c r="F139" s="319"/>
      <c r="G139" s="319"/>
      <c r="H139" s="304">
        <v>69.814700000000002</v>
      </c>
      <c r="I139" s="305"/>
      <c r="J139" s="321"/>
      <c r="K139" s="322">
        <v>69.814700000000002</v>
      </c>
      <c r="L139" s="323">
        <v>0</v>
      </c>
      <c r="M139" s="324">
        <v>69.814700000000002</v>
      </c>
      <c r="N139" s="325">
        <v>6.9207336415616416E-3</v>
      </c>
      <c r="O139" s="326">
        <v>0</v>
      </c>
      <c r="P139" s="327"/>
    </row>
    <row r="140" spans="2:16">
      <c r="B140" s="659"/>
      <c r="C140" s="366" t="s">
        <v>161</v>
      </c>
      <c r="D140" s="368">
        <v>1302</v>
      </c>
      <c r="E140" s="331"/>
      <c r="F140" s="332"/>
      <c r="G140" s="332"/>
      <c r="H140" s="308">
        <v>69.165999999999997</v>
      </c>
      <c r="I140" s="309"/>
      <c r="J140" s="334"/>
      <c r="K140" s="335">
        <v>69.165999999999997</v>
      </c>
      <c r="L140" s="336">
        <v>0</v>
      </c>
      <c r="M140" s="337">
        <v>69.165999999999997</v>
      </c>
      <c r="N140" s="338">
        <v>6.856427987977495E-3</v>
      </c>
      <c r="O140" s="339">
        <v>0</v>
      </c>
      <c r="P140" s="327"/>
    </row>
    <row r="141" spans="2:16">
      <c r="B141" s="659"/>
      <c r="C141" s="366" t="s">
        <v>161</v>
      </c>
      <c r="D141" s="368">
        <v>1303</v>
      </c>
      <c r="E141" s="331"/>
      <c r="F141" s="332"/>
      <c r="G141" s="332"/>
      <c r="H141" s="308">
        <v>57.877000000000002</v>
      </c>
      <c r="I141" s="309"/>
      <c r="J141" s="334"/>
      <c r="K141" s="335">
        <v>57.877000000000002</v>
      </c>
      <c r="L141" s="336">
        <v>0</v>
      </c>
      <c r="M141" s="337">
        <v>57.877000000000002</v>
      </c>
      <c r="N141" s="338">
        <v>5.7373490249569663E-3</v>
      </c>
      <c r="O141" s="339">
        <v>0</v>
      </c>
      <c r="P141" s="327"/>
    </row>
    <row r="142" spans="2:16">
      <c r="B142" s="659"/>
      <c r="C142" s="366" t="s">
        <v>161</v>
      </c>
      <c r="D142" s="368">
        <v>1304</v>
      </c>
      <c r="E142" s="331"/>
      <c r="F142" s="332"/>
      <c r="G142" s="332"/>
      <c r="H142" s="308">
        <v>35.496600000000001</v>
      </c>
      <c r="I142" s="309"/>
      <c r="J142" s="334"/>
      <c r="K142" s="335">
        <v>35.496600000000001</v>
      </c>
      <c r="L142" s="336">
        <v>0</v>
      </c>
      <c r="M142" s="337">
        <v>35.496600000000001</v>
      </c>
      <c r="N142" s="338">
        <v>3.518779193795246E-3</v>
      </c>
      <c r="O142" s="339">
        <v>0</v>
      </c>
      <c r="P142" s="327"/>
    </row>
    <row r="143" spans="2:16">
      <c r="B143" s="659"/>
      <c r="C143" s="366" t="s">
        <v>161</v>
      </c>
      <c r="D143" s="368">
        <v>1305</v>
      </c>
      <c r="E143" s="331"/>
      <c r="F143" s="332"/>
      <c r="G143" s="332"/>
      <c r="H143" s="308">
        <v>52.43</v>
      </c>
      <c r="I143" s="309"/>
      <c r="J143" s="334"/>
      <c r="K143" s="335">
        <v>52.43</v>
      </c>
      <c r="L143" s="336">
        <v>0</v>
      </c>
      <c r="M143" s="337">
        <v>52.43</v>
      </c>
      <c r="N143" s="338">
        <v>5.1973877253225585E-3</v>
      </c>
      <c r="O143" s="339">
        <v>0</v>
      </c>
      <c r="P143" s="327"/>
    </row>
    <row r="144" spans="2:16">
      <c r="B144" s="659"/>
      <c r="C144" s="366" t="s">
        <v>161</v>
      </c>
      <c r="D144" s="368">
        <v>1306</v>
      </c>
      <c r="E144" s="331"/>
      <c r="F144" s="332"/>
      <c r="G144" s="332"/>
      <c r="H144" s="308">
        <v>57.64</v>
      </c>
      <c r="I144" s="309"/>
      <c r="J144" s="334"/>
      <c r="K144" s="335">
        <v>57.64</v>
      </c>
      <c r="L144" s="336">
        <v>0</v>
      </c>
      <c r="M144" s="337">
        <v>57.64</v>
      </c>
      <c r="N144" s="338">
        <v>5.7138552067059374E-3</v>
      </c>
      <c r="O144" s="339">
        <v>0</v>
      </c>
      <c r="P144" s="327"/>
    </row>
    <row r="145" spans="2:16" ht="15" thickBot="1">
      <c r="B145" s="352"/>
      <c r="C145" s="342" t="s">
        <v>199</v>
      </c>
      <c r="D145" s="343"/>
      <c r="E145" s="344"/>
      <c r="F145" s="345"/>
      <c r="G145" s="345"/>
      <c r="H145" s="345"/>
      <c r="I145" s="346"/>
      <c r="J145" s="340">
        <v>50.225699999999961</v>
      </c>
      <c r="K145" s="347">
        <v>50.225699999999961</v>
      </c>
      <c r="L145" s="348">
        <v>0</v>
      </c>
      <c r="M145" s="349">
        <v>50.225699999999961</v>
      </c>
      <c r="N145" s="350">
        <v>4.9788753895810226E-3</v>
      </c>
      <c r="O145" s="351">
        <v>0</v>
      </c>
      <c r="P145" s="327"/>
    </row>
    <row r="146" spans="2:16">
      <c r="B146" s="658" t="s">
        <v>221</v>
      </c>
      <c r="C146" s="369" t="s">
        <v>161</v>
      </c>
      <c r="D146" s="370">
        <v>1401</v>
      </c>
      <c r="E146" s="318"/>
      <c r="F146" s="319"/>
      <c r="G146" s="319"/>
      <c r="H146" s="304">
        <v>69.814700000000002</v>
      </c>
      <c r="I146" s="305"/>
      <c r="J146" s="321"/>
      <c r="K146" s="322">
        <v>69.814700000000002</v>
      </c>
      <c r="L146" s="323">
        <v>0</v>
      </c>
      <c r="M146" s="324">
        <v>69.814700000000002</v>
      </c>
      <c r="N146" s="325">
        <v>6.9207336415616416E-3</v>
      </c>
      <c r="O146" s="326">
        <v>0</v>
      </c>
      <c r="P146" s="327"/>
    </row>
    <row r="147" spans="2:16">
      <c r="B147" s="659"/>
      <c r="C147" s="366" t="s">
        <v>161</v>
      </c>
      <c r="D147" s="368">
        <v>1402</v>
      </c>
      <c r="E147" s="331"/>
      <c r="F147" s="332"/>
      <c r="G147" s="332"/>
      <c r="H147" s="308">
        <v>69.165999999999997</v>
      </c>
      <c r="I147" s="309"/>
      <c r="J147" s="334"/>
      <c r="K147" s="335">
        <v>69.165999999999997</v>
      </c>
      <c r="L147" s="336">
        <v>0</v>
      </c>
      <c r="M147" s="337">
        <v>69.165999999999997</v>
      </c>
      <c r="N147" s="338">
        <v>6.856427987977495E-3</v>
      </c>
      <c r="O147" s="339">
        <v>0</v>
      </c>
      <c r="P147" s="327"/>
    </row>
    <row r="148" spans="2:16">
      <c r="B148" s="659"/>
      <c r="C148" s="366" t="s">
        <v>161</v>
      </c>
      <c r="D148" s="368">
        <v>1403</v>
      </c>
      <c r="E148" s="331"/>
      <c r="F148" s="332"/>
      <c r="G148" s="332"/>
      <c r="H148" s="308">
        <v>57.877000000000002</v>
      </c>
      <c r="I148" s="309"/>
      <c r="J148" s="334"/>
      <c r="K148" s="335">
        <v>57.877000000000002</v>
      </c>
      <c r="L148" s="336">
        <v>0</v>
      </c>
      <c r="M148" s="337">
        <v>57.877000000000002</v>
      </c>
      <c r="N148" s="338">
        <v>5.7373490249569663E-3</v>
      </c>
      <c r="O148" s="339">
        <v>0</v>
      </c>
      <c r="P148" s="327"/>
    </row>
    <row r="149" spans="2:16">
      <c r="B149" s="659"/>
      <c r="C149" s="366" t="s">
        <v>161</v>
      </c>
      <c r="D149" s="368">
        <v>1404</v>
      </c>
      <c r="E149" s="331"/>
      <c r="F149" s="332"/>
      <c r="G149" s="332"/>
      <c r="H149" s="308">
        <v>35.496600000000001</v>
      </c>
      <c r="I149" s="309"/>
      <c r="J149" s="334"/>
      <c r="K149" s="335">
        <v>35.496600000000001</v>
      </c>
      <c r="L149" s="336">
        <v>0</v>
      </c>
      <c r="M149" s="337">
        <v>35.496600000000001</v>
      </c>
      <c r="N149" s="338">
        <v>3.518779193795246E-3</v>
      </c>
      <c r="O149" s="339">
        <v>0</v>
      </c>
      <c r="P149" s="327"/>
    </row>
    <row r="150" spans="2:16">
      <c r="B150" s="659"/>
      <c r="C150" s="366" t="s">
        <v>161</v>
      </c>
      <c r="D150" s="368">
        <v>1405</v>
      </c>
      <c r="E150" s="331"/>
      <c r="F150" s="332"/>
      <c r="G150" s="332"/>
      <c r="H150" s="308">
        <v>52.43</v>
      </c>
      <c r="I150" s="309"/>
      <c r="J150" s="334"/>
      <c r="K150" s="335">
        <v>52.43</v>
      </c>
      <c r="L150" s="336">
        <v>0</v>
      </c>
      <c r="M150" s="337">
        <v>52.43</v>
      </c>
      <c r="N150" s="338">
        <v>5.1973877253225585E-3</v>
      </c>
      <c r="O150" s="339">
        <v>0</v>
      </c>
      <c r="P150" s="327"/>
    </row>
    <row r="151" spans="2:16">
      <c r="B151" s="659"/>
      <c r="C151" s="366" t="s">
        <v>161</v>
      </c>
      <c r="D151" s="368">
        <v>1406</v>
      </c>
      <c r="E151" s="331"/>
      <c r="F151" s="332"/>
      <c r="G151" s="332"/>
      <c r="H151" s="308">
        <v>57.64</v>
      </c>
      <c r="I151" s="309"/>
      <c r="J151" s="334"/>
      <c r="K151" s="335">
        <v>57.64</v>
      </c>
      <c r="L151" s="336">
        <v>0</v>
      </c>
      <c r="M151" s="337">
        <v>57.64</v>
      </c>
      <c r="N151" s="338">
        <v>5.7138552067059374E-3</v>
      </c>
      <c r="O151" s="339">
        <v>0</v>
      </c>
      <c r="P151" s="327"/>
    </row>
    <row r="152" spans="2:16" ht="15" thickBot="1">
      <c r="B152" s="352"/>
      <c r="C152" s="342" t="s">
        <v>199</v>
      </c>
      <c r="D152" s="343"/>
      <c r="E152" s="344"/>
      <c r="F152" s="345"/>
      <c r="G152" s="345"/>
      <c r="H152" s="345"/>
      <c r="I152" s="346"/>
      <c r="J152" s="340">
        <v>50.225699999999961</v>
      </c>
      <c r="K152" s="347">
        <v>50.225699999999961</v>
      </c>
      <c r="L152" s="348">
        <v>0</v>
      </c>
      <c r="M152" s="349">
        <v>50.225699999999961</v>
      </c>
      <c r="N152" s="350">
        <v>4.9788753895810226E-3</v>
      </c>
      <c r="O152" s="351">
        <v>0</v>
      </c>
      <c r="P152" s="327"/>
    </row>
    <row r="153" spans="2:16">
      <c r="B153" s="658" t="s">
        <v>222</v>
      </c>
      <c r="C153" s="369" t="s">
        <v>161</v>
      </c>
      <c r="D153" s="370">
        <v>1501</v>
      </c>
      <c r="E153" s="318"/>
      <c r="F153" s="319"/>
      <c r="G153" s="319"/>
      <c r="H153" s="304">
        <v>69.814700000000002</v>
      </c>
      <c r="I153" s="305"/>
      <c r="J153" s="321"/>
      <c r="K153" s="322">
        <v>69.814700000000002</v>
      </c>
      <c r="L153" s="323">
        <v>0</v>
      </c>
      <c r="M153" s="324">
        <v>69.814700000000002</v>
      </c>
      <c r="N153" s="325">
        <v>6.9207336415616416E-3</v>
      </c>
      <c r="O153" s="326">
        <v>0</v>
      </c>
      <c r="P153" s="327"/>
    </row>
    <row r="154" spans="2:16">
      <c r="B154" s="659"/>
      <c r="C154" s="366" t="s">
        <v>161</v>
      </c>
      <c r="D154" s="368">
        <v>1502</v>
      </c>
      <c r="E154" s="331"/>
      <c r="F154" s="332"/>
      <c r="G154" s="332"/>
      <c r="H154" s="308">
        <v>69.165999999999997</v>
      </c>
      <c r="I154" s="309"/>
      <c r="J154" s="334"/>
      <c r="K154" s="335">
        <v>69.165999999999997</v>
      </c>
      <c r="L154" s="336">
        <v>0</v>
      </c>
      <c r="M154" s="337">
        <v>69.165999999999997</v>
      </c>
      <c r="N154" s="338">
        <v>6.856427987977495E-3</v>
      </c>
      <c r="O154" s="339">
        <v>0</v>
      </c>
      <c r="P154" s="327"/>
    </row>
    <row r="155" spans="2:16">
      <c r="B155" s="659"/>
      <c r="C155" s="366" t="s">
        <v>161</v>
      </c>
      <c r="D155" s="368">
        <v>1503</v>
      </c>
      <c r="E155" s="331"/>
      <c r="F155" s="332"/>
      <c r="G155" s="332"/>
      <c r="H155" s="308">
        <v>57.877000000000002</v>
      </c>
      <c r="I155" s="309"/>
      <c r="J155" s="334"/>
      <c r="K155" s="335">
        <v>57.877000000000002</v>
      </c>
      <c r="L155" s="336">
        <v>0</v>
      </c>
      <c r="M155" s="337">
        <v>57.877000000000002</v>
      </c>
      <c r="N155" s="338">
        <v>5.7373490249569663E-3</v>
      </c>
      <c r="O155" s="339">
        <v>0</v>
      </c>
      <c r="P155" s="327"/>
    </row>
    <row r="156" spans="2:16">
      <c r="B156" s="659"/>
      <c r="C156" s="366" t="s">
        <v>161</v>
      </c>
      <c r="D156" s="368">
        <v>1504</v>
      </c>
      <c r="E156" s="331"/>
      <c r="F156" s="332"/>
      <c r="G156" s="332"/>
      <c r="H156" s="308">
        <v>35.496600000000001</v>
      </c>
      <c r="I156" s="309"/>
      <c r="J156" s="334"/>
      <c r="K156" s="335">
        <v>35.496600000000001</v>
      </c>
      <c r="L156" s="336">
        <v>0</v>
      </c>
      <c r="M156" s="337">
        <v>35.496600000000001</v>
      </c>
      <c r="N156" s="338">
        <v>3.518779193795246E-3</v>
      </c>
      <c r="O156" s="339">
        <v>0</v>
      </c>
      <c r="P156" s="327"/>
    </row>
    <row r="157" spans="2:16">
      <c r="B157" s="659"/>
      <c r="C157" s="366" t="s">
        <v>161</v>
      </c>
      <c r="D157" s="368">
        <v>1505</v>
      </c>
      <c r="E157" s="331"/>
      <c r="F157" s="332"/>
      <c r="G157" s="332"/>
      <c r="H157" s="308">
        <v>52.43</v>
      </c>
      <c r="I157" s="309"/>
      <c r="J157" s="334"/>
      <c r="K157" s="335">
        <v>52.43</v>
      </c>
      <c r="L157" s="336">
        <v>0</v>
      </c>
      <c r="M157" s="337">
        <v>52.43</v>
      </c>
      <c r="N157" s="338">
        <v>5.1973877253225585E-3</v>
      </c>
      <c r="O157" s="339">
        <v>0</v>
      </c>
      <c r="P157" s="327"/>
    </row>
    <row r="158" spans="2:16">
      <c r="B158" s="659"/>
      <c r="C158" s="366" t="s">
        <v>161</v>
      </c>
      <c r="D158" s="368">
        <v>1506</v>
      </c>
      <c r="E158" s="331"/>
      <c r="F158" s="332"/>
      <c r="G158" s="332"/>
      <c r="H158" s="308">
        <v>57.64</v>
      </c>
      <c r="I158" s="309"/>
      <c r="J158" s="334"/>
      <c r="K158" s="335">
        <v>57.64</v>
      </c>
      <c r="L158" s="336">
        <v>0</v>
      </c>
      <c r="M158" s="337">
        <v>57.64</v>
      </c>
      <c r="N158" s="338">
        <v>5.7138552067059374E-3</v>
      </c>
      <c r="O158" s="339">
        <v>0</v>
      </c>
      <c r="P158" s="327"/>
    </row>
    <row r="159" spans="2:16" ht="15" thickBot="1">
      <c r="B159" s="352"/>
      <c r="C159" s="342" t="s">
        <v>199</v>
      </c>
      <c r="D159" s="343"/>
      <c r="E159" s="344"/>
      <c r="F159" s="345"/>
      <c r="G159" s="345"/>
      <c r="H159" s="345"/>
      <c r="I159" s="346"/>
      <c r="J159" s="340">
        <v>50.225699999999961</v>
      </c>
      <c r="K159" s="347">
        <v>50.225699999999961</v>
      </c>
      <c r="L159" s="348">
        <v>0</v>
      </c>
      <c r="M159" s="349">
        <v>50.225699999999961</v>
      </c>
      <c r="N159" s="350">
        <v>4.9788753895810226E-3</v>
      </c>
      <c r="O159" s="351">
        <v>0</v>
      </c>
      <c r="P159" s="327"/>
    </row>
    <row r="160" spans="2:16">
      <c r="B160" s="658" t="s">
        <v>229</v>
      </c>
      <c r="C160" s="369" t="s">
        <v>161</v>
      </c>
      <c r="D160" s="370">
        <v>1601</v>
      </c>
      <c r="E160" s="318"/>
      <c r="F160" s="319"/>
      <c r="G160" s="319"/>
      <c r="H160" s="304">
        <v>69.814700000000002</v>
      </c>
      <c r="I160" s="305"/>
      <c r="J160" s="321"/>
      <c r="K160" s="322">
        <v>69.814700000000002</v>
      </c>
      <c r="L160" s="323">
        <v>0</v>
      </c>
      <c r="M160" s="324">
        <v>69.814700000000002</v>
      </c>
      <c r="N160" s="325">
        <v>6.9207336415616416E-3</v>
      </c>
      <c r="O160" s="326">
        <v>0</v>
      </c>
      <c r="P160" s="327"/>
    </row>
    <row r="161" spans="2:16">
      <c r="B161" s="659"/>
      <c r="C161" s="366" t="s">
        <v>161</v>
      </c>
      <c r="D161" s="368">
        <v>1602</v>
      </c>
      <c r="E161" s="331"/>
      <c r="F161" s="332"/>
      <c r="G161" s="332"/>
      <c r="H161" s="308">
        <v>69.165999999999997</v>
      </c>
      <c r="I161" s="309"/>
      <c r="J161" s="334"/>
      <c r="K161" s="335">
        <v>69.165999999999997</v>
      </c>
      <c r="L161" s="336">
        <v>0</v>
      </c>
      <c r="M161" s="337">
        <v>69.165999999999997</v>
      </c>
      <c r="N161" s="338">
        <v>6.856427987977495E-3</v>
      </c>
      <c r="O161" s="339">
        <v>0</v>
      </c>
      <c r="P161" s="327"/>
    </row>
    <row r="162" spans="2:16">
      <c r="B162" s="659"/>
      <c r="C162" s="366" t="s">
        <v>161</v>
      </c>
      <c r="D162" s="368">
        <v>1603</v>
      </c>
      <c r="E162" s="331"/>
      <c r="F162" s="332"/>
      <c r="G162" s="332"/>
      <c r="H162" s="308">
        <v>57.877000000000002</v>
      </c>
      <c r="I162" s="309"/>
      <c r="J162" s="334"/>
      <c r="K162" s="335">
        <v>57.877000000000002</v>
      </c>
      <c r="L162" s="336">
        <v>0</v>
      </c>
      <c r="M162" s="337">
        <v>57.877000000000002</v>
      </c>
      <c r="N162" s="338">
        <v>5.7373490249569663E-3</v>
      </c>
      <c r="O162" s="339">
        <v>0</v>
      </c>
      <c r="P162" s="327"/>
    </row>
    <row r="163" spans="2:16">
      <c r="B163" s="659"/>
      <c r="C163" s="366" t="s">
        <v>161</v>
      </c>
      <c r="D163" s="368">
        <v>1604</v>
      </c>
      <c r="E163" s="331"/>
      <c r="F163" s="332"/>
      <c r="G163" s="332"/>
      <c r="H163" s="308">
        <v>35.496600000000001</v>
      </c>
      <c r="I163" s="309"/>
      <c r="J163" s="334"/>
      <c r="K163" s="335">
        <v>35.496600000000001</v>
      </c>
      <c r="L163" s="336">
        <v>0</v>
      </c>
      <c r="M163" s="337">
        <v>35.496600000000001</v>
      </c>
      <c r="N163" s="338">
        <v>3.518779193795246E-3</v>
      </c>
      <c r="O163" s="339">
        <v>0</v>
      </c>
      <c r="P163" s="327"/>
    </row>
    <row r="164" spans="2:16">
      <c r="B164" s="659"/>
      <c r="C164" s="366" t="s">
        <v>161</v>
      </c>
      <c r="D164" s="368">
        <v>1605</v>
      </c>
      <c r="E164" s="331"/>
      <c r="F164" s="332"/>
      <c r="G164" s="332"/>
      <c r="H164" s="308">
        <v>52.43</v>
      </c>
      <c r="I164" s="309"/>
      <c r="J164" s="334"/>
      <c r="K164" s="335">
        <v>52.43</v>
      </c>
      <c r="L164" s="336">
        <v>0</v>
      </c>
      <c r="M164" s="337">
        <v>52.43</v>
      </c>
      <c r="N164" s="338">
        <v>5.1973877253225585E-3</v>
      </c>
      <c r="O164" s="339">
        <v>0</v>
      </c>
      <c r="P164" s="327"/>
    </row>
    <row r="165" spans="2:16">
      <c r="B165" s="659"/>
      <c r="C165" s="366" t="s">
        <v>161</v>
      </c>
      <c r="D165" s="368">
        <v>1606</v>
      </c>
      <c r="E165" s="331"/>
      <c r="F165" s="332"/>
      <c r="G165" s="332"/>
      <c r="H165" s="308">
        <v>57.64</v>
      </c>
      <c r="I165" s="309"/>
      <c r="J165" s="334"/>
      <c r="K165" s="335">
        <v>57.64</v>
      </c>
      <c r="L165" s="336">
        <v>0</v>
      </c>
      <c r="M165" s="337">
        <v>57.64</v>
      </c>
      <c r="N165" s="338">
        <v>5.7138552067059374E-3</v>
      </c>
      <c r="O165" s="339">
        <v>0</v>
      </c>
      <c r="P165" s="327"/>
    </row>
    <row r="166" spans="2:16" ht="15" thickBot="1">
      <c r="B166" s="352"/>
      <c r="C166" s="342" t="s">
        <v>199</v>
      </c>
      <c r="D166" s="343"/>
      <c r="E166" s="344"/>
      <c r="F166" s="345"/>
      <c r="G166" s="345"/>
      <c r="H166" s="345"/>
      <c r="I166" s="346"/>
      <c r="J166" s="340">
        <v>50.225699999999961</v>
      </c>
      <c r="K166" s="347">
        <v>50.225699999999961</v>
      </c>
      <c r="L166" s="348">
        <v>0</v>
      </c>
      <c r="M166" s="349">
        <v>50.225699999999961</v>
      </c>
      <c r="N166" s="350">
        <v>4.9788753895810226E-3</v>
      </c>
      <c r="O166" s="351">
        <v>0</v>
      </c>
      <c r="P166" s="327"/>
    </row>
    <row r="167" spans="2:16">
      <c r="B167" s="658" t="s">
        <v>230</v>
      </c>
      <c r="C167" s="369" t="s">
        <v>161</v>
      </c>
      <c r="D167" s="370">
        <v>1701</v>
      </c>
      <c r="E167" s="318"/>
      <c r="F167" s="319"/>
      <c r="G167" s="319"/>
      <c r="H167" s="304">
        <v>69.814700000000002</v>
      </c>
      <c r="I167" s="305"/>
      <c r="J167" s="321"/>
      <c r="K167" s="322">
        <v>69.814700000000002</v>
      </c>
      <c r="L167" s="323">
        <v>0</v>
      </c>
      <c r="M167" s="324">
        <v>69.814700000000002</v>
      </c>
      <c r="N167" s="325">
        <v>6.9207336415616416E-3</v>
      </c>
      <c r="O167" s="326">
        <v>0</v>
      </c>
      <c r="P167" s="327"/>
    </row>
    <row r="168" spans="2:16">
      <c r="B168" s="659"/>
      <c r="C168" s="366" t="s">
        <v>161</v>
      </c>
      <c r="D168" s="368">
        <v>1702</v>
      </c>
      <c r="E168" s="331"/>
      <c r="F168" s="332"/>
      <c r="G168" s="332"/>
      <c r="H168" s="308">
        <v>69.165999999999997</v>
      </c>
      <c r="I168" s="309"/>
      <c r="J168" s="334"/>
      <c r="K168" s="335">
        <v>69.165999999999997</v>
      </c>
      <c r="L168" s="336">
        <v>0</v>
      </c>
      <c r="M168" s="337">
        <v>69.165999999999997</v>
      </c>
      <c r="N168" s="338">
        <v>6.856427987977495E-3</v>
      </c>
      <c r="O168" s="339">
        <v>0</v>
      </c>
      <c r="P168" s="327"/>
    </row>
    <row r="169" spans="2:16">
      <c r="B169" s="659"/>
      <c r="C169" s="366" t="s">
        <v>161</v>
      </c>
      <c r="D169" s="368">
        <v>1703</v>
      </c>
      <c r="E169" s="331"/>
      <c r="F169" s="332"/>
      <c r="G169" s="332"/>
      <c r="H169" s="308">
        <v>57.877000000000002</v>
      </c>
      <c r="I169" s="309"/>
      <c r="J169" s="334"/>
      <c r="K169" s="335">
        <v>57.877000000000002</v>
      </c>
      <c r="L169" s="336">
        <v>0</v>
      </c>
      <c r="M169" s="337">
        <v>57.877000000000002</v>
      </c>
      <c r="N169" s="338">
        <v>5.7373490249569663E-3</v>
      </c>
      <c r="O169" s="339">
        <v>0</v>
      </c>
      <c r="P169" s="327"/>
    </row>
    <row r="170" spans="2:16">
      <c r="B170" s="659"/>
      <c r="C170" s="366" t="s">
        <v>161</v>
      </c>
      <c r="D170" s="368">
        <v>1704</v>
      </c>
      <c r="E170" s="331"/>
      <c r="F170" s="332"/>
      <c r="G170" s="332"/>
      <c r="H170" s="308">
        <v>35.496600000000001</v>
      </c>
      <c r="I170" s="309"/>
      <c r="J170" s="334"/>
      <c r="K170" s="335">
        <v>35.496600000000001</v>
      </c>
      <c r="L170" s="336">
        <v>0</v>
      </c>
      <c r="M170" s="337">
        <v>35.496600000000001</v>
      </c>
      <c r="N170" s="338">
        <v>3.518779193795246E-3</v>
      </c>
      <c r="O170" s="339">
        <v>0</v>
      </c>
      <c r="P170" s="327"/>
    </row>
    <row r="171" spans="2:16">
      <c r="B171" s="659"/>
      <c r="C171" s="366" t="s">
        <v>161</v>
      </c>
      <c r="D171" s="368">
        <v>1705</v>
      </c>
      <c r="E171" s="331"/>
      <c r="F171" s="332"/>
      <c r="G171" s="332"/>
      <c r="H171" s="308">
        <v>52.43</v>
      </c>
      <c r="I171" s="309"/>
      <c r="J171" s="334"/>
      <c r="K171" s="335">
        <v>52.43</v>
      </c>
      <c r="L171" s="336">
        <v>0</v>
      </c>
      <c r="M171" s="337">
        <v>52.43</v>
      </c>
      <c r="N171" s="338">
        <v>5.1973877253225585E-3</v>
      </c>
      <c r="O171" s="339">
        <v>0</v>
      </c>
      <c r="P171" s="327"/>
    </row>
    <row r="172" spans="2:16">
      <c r="B172" s="659"/>
      <c r="C172" s="366" t="s">
        <v>161</v>
      </c>
      <c r="D172" s="368">
        <v>1706</v>
      </c>
      <c r="E172" s="331"/>
      <c r="F172" s="332"/>
      <c r="G172" s="332"/>
      <c r="H172" s="308">
        <v>57.64</v>
      </c>
      <c r="I172" s="309"/>
      <c r="J172" s="334"/>
      <c r="K172" s="335">
        <v>57.64</v>
      </c>
      <c r="L172" s="336">
        <v>0</v>
      </c>
      <c r="M172" s="337">
        <v>57.64</v>
      </c>
      <c r="N172" s="338">
        <v>5.7138552067059374E-3</v>
      </c>
      <c r="O172" s="339">
        <v>0</v>
      </c>
      <c r="P172" s="327"/>
    </row>
    <row r="173" spans="2:16" ht="15" thickBot="1">
      <c r="B173" s="352"/>
      <c r="C173" s="342" t="s">
        <v>199</v>
      </c>
      <c r="D173" s="343"/>
      <c r="E173" s="344"/>
      <c r="F173" s="345"/>
      <c r="G173" s="345"/>
      <c r="H173" s="345"/>
      <c r="I173" s="346"/>
      <c r="J173" s="340">
        <v>50.225699999999961</v>
      </c>
      <c r="K173" s="347">
        <v>50.225699999999961</v>
      </c>
      <c r="L173" s="348">
        <v>0</v>
      </c>
      <c r="M173" s="349">
        <v>50.225699999999961</v>
      </c>
      <c r="N173" s="350">
        <v>4.9788753895810226E-3</v>
      </c>
      <c r="O173" s="351">
        <v>0</v>
      </c>
      <c r="P173" s="327"/>
    </row>
    <row r="174" spans="2:16">
      <c r="B174" s="658" t="s">
        <v>231</v>
      </c>
      <c r="C174" s="369" t="s">
        <v>161</v>
      </c>
      <c r="D174" s="370">
        <v>1801</v>
      </c>
      <c r="E174" s="318"/>
      <c r="F174" s="319"/>
      <c r="G174" s="319"/>
      <c r="H174" s="304">
        <v>69.814700000000002</v>
      </c>
      <c r="I174" s="305"/>
      <c r="J174" s="321"/>
      <c r="K174" s="322">
        <v>69.814700000000002</v>
      </c>
      <c r="L174" s="323">
        <v>0</v>
      </c>
      <c r="M174" s="324">
        <v>69.814700000000002</v>
      </c>
      <c r="N174" s="325">
        <v>6.9207336415616416E-3</v>
      </c>
      <c r="O174" s="326">
        <v>0</v>
      </c>
      <c r="P174" s="327"/>
    </row>
    <row r="175" spans="2:16">
      <c r="B175" s="659"/>
      <c r="C175" s="366" t="s">
        <v>161</v>
      </c>
      <c r="D175" s="368">
        <v>1802</v>
      </c>
      <c r="E175" s="331"/>
      <c r="F175" s="332"/>
      <c r="G175" s="332"/>
      <c r="H175" s="308">
        <v>69.165999999999997</v>
      </c>
      <c r="I175" s="309"/>
      <c r="J175" s="334"/>
      <c r="K175" s="335">
        <v>69.165999999999997</v>
      </c>
      <c r="L175" s="336">
        <v>0</v>
      </c>
      <c r="M175" s="337">
        <v>69.165999999999997</v>
      </c>
      <c r="N175" s="338">
        <v>6.856427987977495E-3</v>
      </c>
      <c r="O175" s="339">
        <v>0</v>
      </c>
      <c r="P175" s="327"/>
    </row>
    <row r="176" spans="2:16">
      <c r="B176" s="659"/>
      <c r="C176" s="366" t="s">
        <v>161</v>
      </c>
      <c r="D176" s="368">
        <v>1803</v>
      </c>
      <c r="E176" s="331"/>
      <c r="F176" s="332"/>
      <c r="G176" s="332"/>
      <c r="H176" s="308">
        <v>57.877000000000002</v>
      </c>
      <c r="I176" s="309"/>
      <c r="J176" s="334"/>
      <c r="K176" s="335">
        <v>57.877000000000002</v>
      </c>
      <c r="L176" s="336">
        <v>0</v>
      </c>
      <c r="M176" s="337">
        <v>57.877000000000002</v>
      </c>
      <c r="N176" s="338">
        <v>5.7373490249569663E-3</v>
      </c>
      <c r="O176" s="339">
        <v>0</v>
      </c>
      <c r="P176" s="327"/>
    </row>
    <row r="177" spans="2:16">
      <c r="B177" s="659"/>
      <c r="C177" s="366" t="s">
        <v>161</v>
      </c>
      <c r="D177" s="368">
        <v>1804</v>
      </c>
      <c r="E177" s="331"/>
      <c r="F177" s="332"/>
      <c r="G177" s="332"/>
      <c r="H177" s="308">
        <v>35.496600000000001</v>
      </c>
      <c r="I177" s="309"/>
      <c r="J177" s="334"/>
      <c r="K177" s="335">
        <v>35.496600000000001</v>
      </c>
      <c r="L177" s="336">
        <v>0</v>
      </c>
      <c r="M177" s="337">
        <v>35.496600000000001</v>
      </c>
      <c r="N177" s="338">
        <v>3.518779193795246E-3</v>
      </c>
      <c r="O177" s="339">
        <v>0</v>
      </c>
      <c r="P177" s="327"/>
    </row>
    <row r="178" spans="2:16">
      <c r="B178" s="659"/>
      <c r="C178" s="366" t="s">
        <v>161</v>
      </c>
      <c r="D178" s="368">
        <v>1805</v>
      </c>
      <c r="E178" s="331"/>
      <c r="F178" s="332"/>
      <c r="G178" s="332"/>
      <c r="H178" s="308">
        <v>52.43</v>
      </c>
      <c r="I178" s="309"/>
      <c r="J178" s="334"/>
      <c r="K178" s="335">
        <v>52.43</v>
      </c>
      <c r="L178" s="336">
        <v>0</v>
      </c>
      <c r="M178" s="337">
        <v>52.43</v>
      </c>
      <c r="N178" s="338">
        <v>5.1973877253225585E-3</v>
      </c>
      <c r="O178" s="339">
        <v>0</v>
      </c>
      <c r="P178" s="327"/>
    </row>
    <row r="179" spans="2:16">
      <c r="B179" s="659"/>
      <c r="C179" s="366" t="s">
        <v>161</v>
      </c>
      <c r="D179" s="368">
        <v>1806</v>
      </c>
      <c r="E179" s="331"/>
      <c r="F179" s="332"/>
      <c r="G179" s="332"/>
      <c r="H179" s="308">
        <v>57.64</v>
      </c>
      <c r="I179" s="309"/>
      <c r="J179" s="334"/>
      <c r="K179" s="335">
        <v>57.64</v>
      </c>
      <c r="L179" s="336">
        <v>0</v>
      </c>
      <c r="M179" s="337">
        <v>57.64</v>
      </c>
      <c r="N179" s="338">
        <v>5.7138552067059374E-3</v>
      </c>
      <c r="O179" s="339">
        <v>0</v>
      </c>
      <c r="P179" s="327"/>
    </row>
    <row r="180" spans="2:16" ht="15" thickBot="1">
      <c r="B180" s="352"/>
      <c r="C180" s="342" t="s">
        <v>199</v>
      </c>
      <c r="D180" s="343"/>
      <c r="E180" s="344"/>
      <c r="F180" s="345"/>
      <c r="G180" s="345"/>
      <c r="H180" s="345"/>
      <c r="I180" s="346"/>
      <c r="J180" s="340">
        <v>50.225699999999961</v>
      </c>
      <c r="K180" s="347">
        <v>50.225699999999961</v>
      </c>
      <c r="L180" s="348">
        <v>0</v>
      </c>
      <c r="M180" s="349">
        <v>50.225699999999961</v>
      </c>
      <c r="N180" s="350">
        <v>4.9788753895810226E-3</v>
      </c>
      <c r="O180" s="351">
        <v>0</v>
      </c>
      <c r="P180" s="327"/>
    </row>
    <row r="181" spans="2:16">
      <c r="B181" s="658" t="s">
        <v>232</v>
      </c>
      <c r="C181" s="369" t="s">
        <v>161</v>
      </c>
      <c r="D181" s="370">
        <v>1901</v>
      </c>
      <c r="E181" s="318"/>
      <c r="F181" s="319"/>
      <c r="G181" s="319"/>
      <c r="H181" s="304">
        <v>69.814700000000002</v>
      </c>
      <c r="I181" s="305"/>
      <c r="J181" s="321"/>
      <c r="K181" s="322">
        <v>69.814700000000002</v>
      </c>
      <c r="L181" s="323">
        <v>0</v>
      </c>
      <c r="M181" s="324">
        <v>69.814700000000002</v>
      </c>
      <c r="N181" s="325">
        <v>6.9207336415616416E-3</v>
      </c>
      <c r="O181" s="326">
        <v>0</v>
      </c>
      <c r="P181" s="327"/>
    </row>
    <row r="182" spans="2:16">
      <c r="B182" s="659"/>
      <c r="C182" s="366" t="s">
        <v>161</v>
      </c>
      <c r="D182" s="368">
        <v>1902</v>
      </c>
      <c r="E182" s="331"/>
      <c r="F182" s="332"/>
      <c r="G182" s="332"/>
      <c r="H182" s="308">
        <v>69.165999999999997</v>
      </c>
      <c r="I182" s="309"/>
      <c r="J182" s="334"/>
      <c r="K182" s="335">
        <v>69.165999999999997</v>
      </c>
      <c r="L182" s="336">
        <v>0</v>
      </c>
      <c r="M182" s="337">
        <v>69.165999999999997</v>
      </c>
      <c r="N182" s="338">
        <v>6.856427987977495E-3</v>
      </c>
      <c r="O182" s="339">
        <v>0</v>
      </c>
      <c r="P182" s="327"/>
    </row>
    <row r="183" spans="2:16">
      <c r="B183" s="659"/>
      <c r="C183" s="366" t="s">
        <v>161</v>
      </c>
      <c r="D183" s="368">
        <v>1903</v>
      </c>
      <c r="E183" s="331"/>
      <c r="F183" s="332"/>
      <c r="G183" s="332"/>
      <c r="H183" s="308">
        <v>57.877000000000002</v>
      </c>
      <c r="I183" s="309"/>
      <c r="J183" s="334"/>
      <c r="K183" s="335">
        <v>57.877000000000002</v>
      </c>
      <c r="L183" s="336">
        <v>0</v>
      </c>
      <c r="M183" s="337">
        <v>57.877000000000002</v>
      </c>
      <c r="N183" s="338">
        <v>5.7373490249569663E-3</v>
      </c>
      <c r="O183" s="339">
        <v>0</v>
      </c>
      <c r="P183" s="327"/>
    </row>
    <row r="184" spans="2:16">
      <c r="B184" s="659"/>
      <c r="C184" s="366" t="s">
        <v>161</v>
      </c>
      <c r="D184" s="368">
        <v>1904</v>
      </c>
      <c r="E184" s="331"/>
      <c r="F184" s="332"/>
      <c r="G184" s="332"/>
      <c r="H184" s="308">
        <v>35.496600000000001</v>
      </c>
      <c r="I184" s="309"/>
      <c r="J184" s="334"/>
      <c r="K184" s="335">
        <v>35.496600000000001</v>
      </c>
      <c r="L184" s="336">
        <v>0</v>
      </c>
      <c r="M184" s="337">
        <v>35.496600000000001</v>
      </c>
      <c r="N184" s="338">
        <v>3.518779193795246E-3</v>
      </c>
      <c r="O184" s="339">
        <v>0</v>
      </c>
      <c r="P184" s="327"/>
    </row>
    <row r="185" spans="2:16">
      <c r="B185" s="659"/>
      <c r="C185" s="366" t="s">
        <v>161</v>
      </c>
      <c r="D185" s="368">
        <v>1905</v>
      </c>
      <c r="E185" s="331"/>
      <c r="F185" s="332"/>
      <c r="G185" s="332"/>
      <c r="H185" s="308">
        <v>52.43</v>
      </c>
      <c r="I185" s="309"/>
      <c r="J185" s="334"/>
      <c r="K185" s="335">
        <v>52.43</v>
      </c>
      <c r="L185" s="336">
        <v>0</v>
      </c>
      <c r="M185" s="337">
        <v>52.43</v>
      </c>
      <c r="N185" s="338">
        <v>5.1973877253225585E-3</v>
      </c>
      <c r="O185" s="339">
        <v>0</v>
      </c>
      <c r="P185" s="327"/>
    </row>
    <row r="186" spans="2:16">
      <c r="B186" s="659"/>
      <c r="C186" s="366" t="s">
        <v>161</v>
      </c>
      <c r="D186" s="368">
        <v>1906</v>
      </c>
      <c r="E186" s="331"/>
      <c r="F186" s="332"/>
      <c r="G186" s="332"/>
      <c r="H186" s="308">
        <v>57.64</v>
      </c>
      <c r="I186" s="309"/>
      <c r="J186" s="334"/>
      <c r="K186" s="335">
        <v>57.64</v>
      </c>
      <c r="L186" s="336">
        <v>0</v>
      </c>
      <c r="M186" s="337">
        <v>57.64</v>
      </c>
      <c r="N186" s="338">
        <v>5.7138552067059374E-3</v>
      </c>
      <c r="O186" s="339">
        <v>0</v>
      </c>
      <c r="P186" s="327"/>
    </row>
    <row r="187" spans="2:16" ht="15" thickBot="1">
      <c r="B187" s="352"/>
      <c r="C187" s="342" t="s">
        <v>199</v>
      </c>
      <c r="D187" s="343"/>
      <c r="E187" s="344"/>
      <c r="F187" s="345"/>
      <c r="G187" s="345"/>
      <c r="H187" s="345"/>
      <c r="I187" s="346"/>
      <c r="J187" s="340">
        <v>50.225699999999961</v>
      </c>
      <c r="K187" s="347">
        <v>50.225699999999961</v>
      </c>
      <c r="L187" s="348">
        <v>0</v>
      </c>
      <c r="M187" s="349">
        <v>50.225699999999961</v>
      </c>
      <c r="N187" s="350">
        <v>4.9788753895810226E-3</v>
      </c>
      <c r="O187" s="351">
        <v>0</v>
      </c>
      <c r="P187" s="327"/>
    </row>
    <row r="188" spans="2:16">
      <c r="B188" s="658" t="s">
        <v>233</v>
      </c>
      <c r="C188" s="369" t="s">
        <v>161</v>
      </c>
      <c r="D188" s="370">
        <v>2001</v>
      </c>
      <c r="E188" s="318"/>
      <c r="F188" s="319"/>
      <c r="G188" s="319"/>
      <c r="H188" s="304">
        <v>69.814700000000002</v>
      </c>
      <c r="I188" s="305"/>
      <c r="J188" s="321"/>
      <c r="K188" s="322">
        <v>69.814700000000002</v>
      </c>
      <c r="L188" s="323">
        <v>0</v>
      </c>
      <c r="M188" s="324">
        <v>69.814700000000002</v>
      </c>
      <c r="N188" s="325">
        <v>6.9207336415616416E-3</v>
      </c>
      <c r="O188" s="326">
        <v>0</v>
      </c>
      <c r="P188" s="327"/>
    </row>
    <row r="189" spans="2:16">
      <c r="B189" s="659"/>
      <c r="C189" s="366" t="s">
        <v>161</v>
      </c>
      <c r="D189" s="368">
        <v>2002</v>
      </c>
      <c r="E189" s="331"/>
      <c r="F189" s="332"/>
      <c r="G189" s="332"/>
      <c r="H189" s="308">
        <v>69.165999999999997</v>
      </c>
      <c r="I189" s="309"/>
      <c r="J189" s="334"/>
      <c r="K189" s="335">
        <v>69.165999999999997</v>
      </c>
      <c r="L189" s="336">
        <v>0</v>
      </c>
      <c r="M189" s="337">
        <v>69.165999999999997</v>
      </c>
      <c r="N189" s="338">
        <v>6.856427987977495E-3</v>
      </c>
      <c r="O189" s="339">
        <v>0</v>
      </c>
      <c r="P189" s="327"/>
    </row>
    <row r="190" spans="2:16">
      <c r="B190" s="659"/>
      <c r="C190" s="366" t="s">
        <v>161</v>
      </c>
      <c r="D190" s="368">
        <v>2003</v>
      </c>
      <c r="E190" s="331"/>
      <c r="F190" s="332"/>
      <c r="G190" s="332"/>
      <c r="H190" s="308">
        <v>57.877000000000002</v>
      </c>
      <c r="I190" s="309"/>
      <c r="J190" s="334"/>
      <c r="K190" s="335">
        <v>57.877000000000002</v>
      </c>
      <c r="L190" s="336">
        <v>0</v>
      </c>
      <c r="M190" s="337">
        <v>57.877000000000002</v>
      </c>
      <c r="N190" s="338">
        <v>5.7373490249569663E-3</v>
      </c>
      <c r="O190" s="339">
        <v>0</v>
      </c>
      <c r="P190" s="327"/>
    </row>
    <row r="191" spans="2:16">
      <c r="B191" s="659"/>
      <c r="C191" s="366" t="s">
        <v>161</v>
      </c>
      <c r="D191" s="368">
        <v>2004</v>
      </c>
      <c r="E191" s="331"/>
      <c r="F191" s="332"/>
      <c r="G191" s="332"/>
      <c r="H191" s="308">
        <v>35.496600000000001</v>
      </c>
      <c r="I191" s="309"/>
      <c r="J191" s="334"/>
      <c r="K191" s="335">
        <v>35.496600000000001</v>
      </c>
      <c r="L191" s="336">
        <v>0</v>
      </c>
      <c r="M191" s="337">
        <v>35.496600000000001</v>
      </c>
      <c r="N191" s="338">
        <v>3.518779193795246E-3</v>
      </c>
      <c r="O191" s="339">
        <v>0</v>
      </c>
      <c r="P191" s="327"/>
    </row>
    <row r="192" spans="2:16">
      <c r="B192" s="659"/>
      <c r="C192" s="366" t="s">
        <v>223</v>
      </c>
      <c r="D192" s="368">
        <v>2005</v>
      </c>
      <c r="E192" s="331"/>
      <c r="F192" s="332"/>
      <c r="G192" s="332"/>
      <c r="H192" s="308">
        <v>51.53</v>
      </c>
      <c r="I192" s="309"/>
      <c r="J192" s="334"/>
      <c r="K192" s="335">
        <v>51.53</v>
      </c>
      <c r="L192" s="336">
        <v>0</v>
      </c>
      <c r="M192" s="337">
        <v>51.53</v>
      </c>
      <c r="N192" s="338">
        <v>5.1081706939895373E-3</v>
      </c>
      <c r="O192" s="339">
        <v>0</v>
      </c>
      <c r="P192" s="327"/>
    </row>
    <row r="193" spans="2:16">
      <c r="B193" s="659"/>
      <c r="C193" s="366" t="s">
        <v>223</v>
      </c>
      <c r="D193" s="368">
        <v>2006</v>
      </c>
      <c r="E193" s="331"/>
      <c r="F193" s="332"/>
      <c r="G193" s="332"/>
      <c r="H193" s="308">
        <v>57.64</v>
      </c>
      <c r="I193" s="309"/>
      <c r="J193" s="334"/>
      <c r="K193" s="335">
        <v>57.64</v>
      </c>
      <c r="L193" s="336">
        <v>0</v>
      </c>
      <c r="M193" s="337">
        <v>57.64</v>
      </c>
      <c r="N193" s="338">
        <v>5.7138552067059374E-3</v>
      </c>
      <c r="O193" s="339">
        <v>0</v>
      </c>
      <c r="P193" s="327"/>
    </row>
    <row r="194" spans="2:16" ht="15" thickBot="1">
      <c r="B194" s="660"/>
      <c r="C194" s="342" t="s">
        <v>199</v>
      </c>
      <c r="D194" s="343"/>
      <c r="E194" s="344"/>
      <c r="F194" s="345"/>
      <c r="G194" s="345"/>
      <c r="H194" s="345"/>
      <c r="I194" s="346"/>
      <c r="J194" s="340">
        <v>51.625699999999938</v>
      </c>
      <c r="K194" s="347">
        <v>51.625699999999938</v>
      </c>
      <c r="L194" s="348">
        <v>0</v>
      </c>
      <c r="M194" s="349">
        <v>51.625699999999938</v>
      </c>
      <c r="N194" s="350">
        <v>5.1176574383212763E-3</v>
      </c>
      <c r="O194" s="351">
        <v>0</v>
      </c>
      <c r="P194" s="327"/>
    </row>
    <row r="195" spans="2:16">
      <c r="B195" s="658" t="s">
        <v>142</v>
      </c>
      <c r="C195" s="366" t="s">
        <v>224</v>
      </c>
      <c r="D195" s="368">
        <v>2005</v>
      </c>
      <c r="E195" s="331"/>
      <c r="F195" s="332"/>
      <c r="G195" s="332"/>
      <c r="H195" s="308">
        <v>29.55</v>
      </c>
      <c r="I195" s="309">
        <v>16.678799999999999</v>
      </c>
      <c r="J195" s="334"/>
      <c r="K195" s="322">
        <v>29.55</v>
      </c>
      <c r="L195" s="323">
        <v>16.678799999999999</v>
      </c>
      <c r="M195" s="324">
        <v>46.2288</v>
      </c>
      <c r="N195" s="325">
        <v>4.58266255343108E-3</v>
      </c>
      <c r="O195" s="326">
        <v>0</v>
      </c>
      <c r="P195" s="327"/>
    </row>
    <row r="196" spans="2:16">
      <c r="B196" s="659"/>
      <c r="C196" s="366" t="s">
        <v>224</v>
      </c>
      <c r="D196" s="368">
        <v>2006</v>
      </c>
      <c r="E196" s="331"/>
      <c r="F196" s="332"/>
      <c r="G196" s="332"/>
      <c r="H196" s="308">
        <v>34.066000000000003</v>
      </c>
      <c r="I196" s="309">
        <v>21.8338</v>
      </c>
      <c r="J196" s="334"/>
      <c r="K196" s="335">
        <v>34.066000000000003</v>
      </c>
      <c r="L196" s="336">
        <v>21.8338</v>
      </c>
      <c r="M196" s="337">
        <v>55.899799999999999</v>
      </c>
      <c r="N196" s="338">
        <v>5.5413491201217998E-3</v>
      </c>
      <c r="O196" s="339">
        <v>0</v>
      </c>
      <c r="P196" s="327"/>
    </row>
    <row r="197" spans="2:16" ht="15" thickBot="1">
      <c r="B197" s="660"/>
      <c r="C197" s="342" t="s">
        <v>199</v>
      </c>
      <c r="D197" s="343"/>
      <c r="E197" s="344"/>
      <c r="F197" s="345"/>
      <c r="G197" s="345"/>
      <c r="H197" s="345"/>
      <c r="I197" s="346"/>
      <c r="J197" s="340">
        <v>93.981400000000008</v>
      </c>
      <c r="K197" s="347">
        <v>93.981400000000008</v>
      </c>
      <c r="L197" s="348">
        <v>0</v>
      </c>
      <c r="M197" s="349">
        <v>93.981400000000008</v>
      </c>
      <c r="N197" s="350">
        <v>9.3163794539124455E-3</v>
      </c>
      <c r="O197" s="351">
        <v>0</v>
      </c>
      <c r="P197" s="327"/>
    </row>
    <row r="198" spans="2:16" ht="15" thickBot="1">
      <c r="B198" s="301"/>
      <c r="C198" s="301"/>
      <c r="D198" s="361"/>
      <c r="E198" s="379"/>
      <c r="F198" s="379"/>
      <c r="G198" s="379"/>
      <c r="H198" s="379"/>
      <c r="I198" s="379"/>
      <c r="J198" s="379"/>
      <c r="K198" s="379"/>
      <c r="L198" s="379"/>
      <c r="M198" s="379"/>
      <c r="N198" s="394"/>
      <c r="O198" s="379"/>
      <c r="P198" s="301"/>
    </row>
    <row r="199" spans="2:16" ht="15" thickBot="1">
      <c r="B199" s="301"/>
      <c r="C199" s="301"/>
      <c r="D199" s="364" t="s">
        <v>115</v>
      </c>
      <c r="E199" s="380">
        <v>622.5</v>
      </c>
      <c r="F199" s="380">
        <v>0</v>
      </c>
      <c r="G199" s="380">
        <v>0</v>
      </c>
      <c r="H199" s="380">
        <v>6700.9093000000084</v>
      </c>
      <c r="I199" s="380">
        <v>71.947599999999994</v>
      </c>
      <c r="J199" s="381">
        <v>2692.4030999999995</v>
      </c>
      <c r="K199" s="382">
        <v>10015.812400000019</v>
      </c>
      <c r="L199" s="383">
        <v>71.947599999999994</v>
      </c>
      <c r="M199" s="384">
        <v>10087.76000000002</v>
      </c>
      <c r="N199" s="398">
        <v>0.99999999999999711</v>
      </c>
      <c r="O199" s="385">
        <v>0</v>
      </c>
      <c r="P199" s="301"/>
    </row>
  </sheetData>
  <autoFilter ref="B4:P197" xr:uid="{231DE928-1FFC-4114-BC2F-1C1F871F0806}">
    <filterColumn colId="1" showButton="0"/>
  </autoFilter>
  <mergeCells count="26">
    <mergeCell ref="B97:B102"/>
    <mergeCell ref="B104:B109"/>
    <mergeCell ref="B111:B116"/>
    <mergeCell ref="B69:B74"/>
    <mergeCell ref="B62:B67"/>
    <mergeCell ref="B76:B81"/>
    <mergeCell ref="B90:B95"/>
    <mergeCell ref="B83:B88"/>
    <mergeCell ref="B6:B23"/>
    <mergeCell ref="B2:M2"/>
    <mergeCell ref="C4:D4"/>
    <mergeCell ref="B25:B41"/>
    <mergeCell ref="B58:B60"/>
    <mergeCell ref="B43:B57"/>
    <mergeCell ref="B118:B123"/>
    <mergeCell ref="B125:B130"/>
    <mergeCell ref="B132:B137"/>
    <mergeCell ref="B195:B197"/>
    <mergeCell ref="B188:B194"/>
    <mergeCell ref="B153:B158"/>
    <mergeCell ref="B160:B165"/>
    <mergeCell ref="B167:B172"/>
    <mergeCell ref="B174:B179"/>
    <mergeCell ref="B181:B186"/>
    <mergeCell ref="B139:B144"/>
    <mergeCell ref="B146:B15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F296C-F7F5-4F54-9FEA-1F16F42F19A8}">
  <sheetPr codeName="Hoja10" filterMode="1"/>
  <dimension ref="A1:S175"/>
  <sheetViews>
    <sheetView topLeftCell="A160" workbookViewId="0">
      <selection activeCell="F170" sqref="F170:F171"/>
    </sheetView>
  </sheetViews>
  <sheetFormatPr baseColWidth="10" defaultColWidth="11.44140625" defaultRowHeight="14.4"/>
  <sheetData>
    <row r="1" spans="1:19">
      <c r="A1" s="34" t="s">
        <v>152</v>
      </c>
      <c r="B1" s="34" t="s">
        <v>153</v>
      </c>
      <c r="C1" s="167" t="s">
        <v>20</v>
      </c>
      <c r="D1" s="34" t="s">
        <v>26</v>
      </c>
      <c r="E1" s="413" t="s">
        <v>154</v>
      </c>
      <c r="F1" s="413" t="s">
        <v>155</v>
      </c>
      <c r="G1" s="413" t="s">
        <v>234</v>
      </c>
      <c r="H1" s="419" t="s">
        <v>154</v>
      </c>
      <c r="I1" s="419" t="s">
        <v>155</v>
      </c>
      <c r="J1" s="419" t="s">
        <v>234</v>
      </c>
      <c r="K1" s="420" t="s">
        <v>20</v>
      </c>
      <c r="L1" s="419" t="s">
        <v>26</v>
      </c>
      <c r="M1" s="419" t="s">
        <v>48</v>
      </c>
      <c r="N1" s="419" t="s">
        <v>51</v>
      </c>
      <c r="O1" s="419" t="s">
        <v>54</v>
      </c>
      <c r="P1" s="423" t="s">
        <v>235</v>
      </c>
    </row>
    <row r="2" spans="1:19">
      <c r="A2" s="21" t="s">
        <v>2</v>
      </c>
      <c r="B2" s="21">
        <v>101</v>
      </c>
      <c r="C2" s="410" t="s">
        <v>23</v>
      </c>
      <c r="D2" s="402" t="s">
        <v>34</v>
      </c>
      <c r="E2" s="298">
        <v>35.909999999999997</v>
      </c>
      <c r="F2" s="298">
        <v>7.39</v>
      </c>
      <c r="G2" s="421">
        <f>E2+F2/3</f>
        <v>38.373333333333328</v>
      </c>
      <c r="H2" t="e">
        <f>_xlfn.XLOOKUP(B2,#REF!,#REF!,,0)</f>
        <v>#REF!</v>
      </c>
      <c r="I2" t="e">
        <f>_xlfn.XLOOKUP(B2,#REF!,#REF!,,0)</f>
        <v>#REF!</v>
      </c>
      <c r="J2" s="422" t="e">
        <f t="shared" ref="J2:J65" si="0">H2+I2/3</f>
        <v>#REF!</v>
      </c>
      <c r="K2" t="e">
        <f>_xlfn.XLOOKUP(B2,#REF!,#REF!,,0)</f>
        <v>#REF!</v>
      </c>
      <c r="L2" t="e">
        <f>_xlfn.XLOOKUP(B2,#REF!,#REF!,,0)</f>
        <v>#REF!</v>
      </c>
      <c r="M2" t="e">
        <f>_xlfn.XLOOKUP(B2,#REF!,#REF!,,0)</f>
        <v>#REF!</v>
      </c>
      <c r="N2" t="e">
        <f>_xlfn.XLOOKUP(B2,#REF!,#REF!,,0)</f>
        <v>#REF!</v>
      </c>
      <c r="O2" s="415" t="e">
        <f>_xlfn.XLOOKUP(B2,#REF!,#REF!,,0)</f>
        <v>#REF!</v>
      </c>
      <c r="P2" t="str">
        <f>_xlfn.XLOOKUP(B2,'Lista Precios'!$D$6:$D$122,'Lista Precios'!$AL$6:$AL$122,,0)</f>
        <v>Disponible</v>
      </c>
      <c r="R2" s="414">
        <v>204</v>
      </c>
      <c r="S2" s="414">
        <v>201</v>
      </c>
    </row>
    <row r="3" spans="1:19" hidden="1">
      <c r="A3" s="21" t="s">
        <v>2</v>
      </c>
      <c r="B3" s="21">
        <v>102</v>
      </c>
      <c r="C3" s="297" t="s">
        <v>23</v>
      </c>
      <c r="D3" s="21" t="s">
        <v>35</v>
      </c>
      <c r="E3" s="298">
        <v>38.57</v>
      </c>
      <c r="F3" s="298">
        <v>10.868</v>
      </c>
      <c r="G3" s="421">
        <f>E3+F3/3</f>
        <v>42.192666666666668</v>
      </c>
      <c r="H3" t="e">
        <f>_xlfn.XLOOKUP(B3,#REF!,#REF!,,0)</f>
        <v>#REF!</v>
      </c>
      <c r="I3" t="e">
        <f>_xlfn.XLOOKUP(B3,#REF!,#REF!,,0)</f>
        <v>#REF!</v>
      </c>
      <c r="J3" s="422" t="e">
        <f t="shared" si="0"/>
        <v>#REF!</v>
      </c>
      <c r="K3" t="e">
        <f>_xlfn.XLOOKUP(B3,#REF!,#REF!,,0)</f>
        <v>#REF!</v>
      </c>
      <c r="L3" t="e">
        <f>_xlfn.XLOOKUP(B3,#REF!,#REF!,,0)</f>
        <v>#REF!</v>
      </c>
      <c r="M3" t="e">
        <f>_xlfn.XLOOKUP(B3,#REF!,#REF!,,0)</f>
        <v>#REF!</v>
      </c>
      <c r="N3" t="e">
        <f>_xlfn.XLOOKUP(B3,#REF!,#REF!,,0)</f>
        <v>#REF!</v>
      </c>
      <c r="O3" s="415" t="e">
        <f>_xlfn.XLOOKUP(B3,#REF!,#REF!,,0)</f>
        <v>#REF!</v>
      </c>
      <c r="P3" t="str">
        <f>_xlfn.XLOOKUP(B3,'Lista Precios'!$D$6:$D$122,'Lista Precios'!$AL$6:$AL$122,,0)</f>
        <v>Disponible</v>
      </c>
      <c r="R3" s="414">
        <v>203</v>
      </c>
      <c r="S3" s="414">
        <v>202</v>
      </c>
    </row>
    <row r="4" spans="1:19" hidden="1">
      <c r="A4" s="21" t="s">
        <v>2</v>
      </c>
      <c r="B4" s="21">
        <v>103</v>
      </c>
      <c r="C4" s="297" t="s">
        <v>24</v>
      </c>
      <c r="D4" s="21" t="s">
        <v>38</v>
      </c>
      <c r="E4" s="298">
        <v>57.64</v>
      </c>
      <c r="F4" s="298">
        <v>15.177</v>
      </c>
      <c r="G4" s="421">
        <f t="shared" ref="G4:G67" si="1">E4+F4/3</f>
        <v>62.698999999999998</v>
      </c>
      <c r="H4" t="e">
        <f>_xlfn.XLOOKUP(B4,#REF!,#REF!,,0)</f>
        <v>#REF!</v>
      </c>
      <c r="I4" t="e">
        <f>_xlfn.XLOOKUP(B4,#REF!,#REF!,,0)</f>
        <v>#REF!</v>
      </c>
      <c r="J4" s="422" t="e">
        <f t="shared" si="0"/>
        <v>#REF!</v>
      </c>
      <c r="K4" t="e">
        <f>_xlfn.XLOOKUP(B4,#REF!,#REF!,,0)</f>
        <v>#REF!</v>
      </c>
      <c r="L4" t="e">
        <f>_xlfn.XLOOKUP(B4,#REF!,#REF!,,0)</f>
        <v>#REF!</v>
      </c>
      <c r="M4" t="e">
        <f>_xlfn.XLOOKUP(B4,#REF!,#REF!,,0)</f>
        <v>#REF!</v>
      </c>
      <c r="N4" t="e">
        <f>_xlfn.XLOOKUP(B4,#REF!,#REF!,,0)</f>
        <v>#REF!</v>
      </c>
      <c r="O4" s="415" t="e">
        <f>_xlfn.XLOOKUP(B4,#REF!,#REF!,,0)</f>
        <v>#REF!</v>
      </c>
      <c r="P4" t="str">
        <f>_xlfn.XLOOKUP(B4,'Lista Precios'!$D$6:$D$122,'Lista Precios'!$AL$6:$AL$122,,0)</f>
        <v>Disponible</v>
      </c>
      <c r="R4" s="414">
        <v>202</v>
      </c>
      <c r="S4" s="414">
        <v>203</v>
      </c>
    </row>
    <row r="5" spans="1:19">
      <c r="A5" s="21" t="s">
        <v>2</v>
      </c>
      <c r="B5" s="21">
        <v>201</v>
      </c>
      <c r="C5" s="297" t="s">
        <v>236</v>
      </c>
      <c r="D5" s="21" t="s">
        <v>237</v>
      </c>
      <c r="E5" s="298">
        <v>69.814700000000002</v>
      </c>
      <c r="F5" s="298"/>
      <c r="G5" s="421">
        <f t="shared" si="1"/>
        <v>69.814700000000002</v>
      </c>
      <c r="H5" t="e">
        <f>_xlfn.XLOOKUP(B5,#REF!,#REF!,,0)</f>
        <v>#REF!</v>
      </c>
      <c r="I5" t="e">
        <f>_xlfn.XLOOKUP(B5,#REF!,#REF!,,0)</f>
        <v>#REF!</v>
      </c>
      <c r="J5" s="422" t="e">
        <f t="shared" si="0"/>
        <v>#REF!</v>
      </c>
      <c r="K5" t="e">
        <f>_xlfn.XLOOKUP(B5,#REF!,#REF!,,0)</f>
        <v>#REF!</v>
      </c>
      <c r="L5" t="e">
        <f>_xlfn.XLOOKUP(B5,#REF!,#REF!,,0)</f>
        <v>#REF!</v>
      </c>
      <c r="M5" t="e">
        <f>_xlfn.XLOOKUP(B5,#REF!,#REF!,,0)</f>
        <v>#REF!</v>
      </c>
      <c r="N5" t="e">
        <f>_xlfn.XLOOKUP(B5,#REF!,#REF!,,0)</f>
        <v>#REF!</v>
      </c>
      <c r="O5" s="415" t="e">
        <f>_xlfn.XLOOKUP(B5,#REF!,#REF!,,0)</f>
        <v>#REF!</v>
      </c>
      <c r="P5" t="str">
        <f>_xlfn.XLOOKUP(B5,'Lista Precios'!$D$6:$D$122,'Lista Precios'!$AL$6:$AL$122,,0)</f>
        <v>Disponible</v>
      </c>
      <c r="R5" s="414">
        <v>201</v>
      </c>
      <c r="S5" s="414">
        <v>204</v>
      </c>
    </row>
    <row r="6" spans="1:19" hidden="1">
      <c r="A6" s="21" t="s">
        <v>2</v>
      </c>
      <c r="B6" s="21">
        <v>202</v>
      </c>
      <c r="C6" s="297" t="s">
        <v>25</v>
      </c>
      <c r="D6" s="21" t="s">
        <v>28</v>
      </c>
      <c r="E6" s="298">
        <v>69.165999999999997</v>
      </c>
      <c r="F6" s="298"/>
      <c r="G6" s="421">
        <f t="shared" si="1"/>
        <v>69.165999999999997</v>
      </c>
      <c r="H6" t="e">
        <f>_xlfn.XLOOKUP(B6,#REF!,#REF!,,0)</f>
        <v>#REF!</v>
      </c>
      <c r="I6" t="e">
        <f>_xlfn.XLOOKUP(B6,#REF!,#REF!,,0)</f>
        <v>#REF!</v>
      </c>
      <c r="J6" s="422" t="e">
        <f t="shared" si="0"/>
        <v>#REF!</v>
      </c>
      <c r="K6" t="e">
        <f>_xlfn.XLOOKUP(B6,#REF!,#REF!,,0)</f>
        <v>#REF!</v>
      </c>
      <c r="L6" t="e">
        <f>_xlfn.XLOOKUP(B6,#REF!,#REF!,,0)</f>
        <v>#REF!</v>
      </c>
      <c r="M6" t="e">
        <f>_xlfn.XLOOKUP(B6,#REF!,#REF!,,0)</f>
        <v>#REF!</v>
      </c>
      <c r="N6" t="e">
        <f>_xlfn.XLOOKUP(B6,#REF!,#REF!,,0)</f>
        <v>#REF!</v>
      </c>
      <c r="O6" s="415" t="e">
        <f>_xlfn.XLOOKUP(B6,#REF!,#REF!,,0)</f>
        <v>#REF!</v>
      </c>
      <c r="P6" t="str">
        <f>_xlfn.XLOOKUP(B6,'Lista Precios'!$D$6:$D$122,'Lista Precios'!$AL$6:$AL$122,,0)</f>
        <v>Disponible</v>
      </c>
      <c r="R6" s="414">
        <v>206</v>
      </c>
      <c r="S6" s="414">
        <v>205</v>
      </c>
    </row>
    <row r="7" spans="1:19" hidden="1">
      <c r="A7" s="21" t="s">
        <v>2</v>
      </c>
      <c r="B7" s="21">
        <v>203</v>
      </c>
      <c r="C7" s="297" t="s">
        <v>24</v>
      </c>
      <c r="D7" s="21" t="s">
        <v>29</v>
      </c>
      <c r="E7" s="298">
        <v>57.877000000000002</v>
      </c>
      <c r="F7" s="298"/>
      <c r="G7" s="421">
        <f t="shared" si="1"/>
        <v>57.877000000000002</v>
      </c>
      <c r="H7" t="e">
        <f>_xlfn.XLOOKUP(B7,#REF!,#REF!,,0)</f>
        <v>#REF!</v>
      </c>
      <c r="I7" t="e">
        <f>_xlfn.XLOOKUP(B7,#REF!,#REF!,,0)</f>
        <v>#REF!</v>
      </c>
      <c r="J7" s="422" t="e">
        <f t="shared" si="0"/>
        <v>#REF!</v>
      </c>
      <c r="K7" t="e">
        <f>_xlfn.XLOOKUP(B7,#REF!,#REF!,,0)</f>
        <v>#REF!</v>
      </c>
      <c r="L7" t="e">
        <f>_xlfn.XLOOKUP(B7,#REF!,#REF!,,0)</f>
        <v>#REF!</v>
      </c>
      <c r="M7" t="e">
        <f>_xlfn.XLOOKUP(B7,#REF!,#REF!,,0)</f>
        <v>#REF!</v>
      </c>
      <c r="N7" t="e">
        <f>_xlfn.XLOOKUP(B7,#REF!,#REF!,,0)</f>
        <v>#REF!</v>
      </c>
      <c r="O7" s="415" t="e">
        <f>_xlfn.XLOOKUP(B7,#REF!,#REF!,,0)</f>
        <v>#REF!</v>
      </c>
      <c r="P7" t="str">
        <f>_xlfn.XLOOKUP(B7,'Lista Precios'!$D$6:$D$122,'Lista Precios'!$AL$6:$AL$122,,0)</f>
        <v>Disponible</v>
      </c>
      <c r="R7" s="414">
        <v>205</v>
      </c>
      <c r="S7" s="414">
        <v>206</v>
      </c>
    </row>
    <row r="8" spans="1:19" hidden="1">
      <c r="A8" s="21" t="s">
        <v>2</v>
      </c>
      <c r="B8" s="21">
        <v>204</v>
      </c>
      <c r="C8" s="402" t="s">
        <v>23</v>
      </c>
      <c r="D8" s="402" t="s">
        <v>30</v>
      </c>
      <c r="E8" s="298">
        <v>35.496600000000001</v>
      </c>
      <c r="F8" s="298"/>
      <c r="G8" s="421">
        <f t="shared" si="1"/>
        <v>35.496600000000001</v>
      </c>
      <c r="H8" t="e">
        <f>_xlfn.XLOOKUP(B8,#REF!,#REF!,,0)</f>
        <v>#REF!</v>
      </c>
      <c r="I8" t="e">
        <f>_xlfn.XLOOKUP(B8,#REF!,#REF!,,0)</f>
        <v>#REF!</v>
      </c>
      <c r="J8" s="422" t="e">
        <f t="shared" si="0"/>
        <v>#REF!</v>
      </c>
      <c r="K8" t="e">
        <f>_xlfn.XLOOKUP(B8,#REF!,#REF!,,0)</f>
        <v>#REF!</v>
      </c>
      <c r="L8" t="e">
        <f>_xlfn.XLOOKUP(B8,#REF!,#REF!,,0)</f>
        <v>#REF!</v>
      </c>
      <c r="M8" t="e">
        <f>_xlfn.XLOOKUP(B8,#REF!,#REF!,,0)</f>
        <v>#REF!</v>
      </c>
      <c r="N8" t="e">
        <f>_xlfn.XLOOKUP(B8,#REF!,#REF!,,0)</f>
        <v>#REF!</v>
      </c>
      <c r="O8" s="415" t="e">
        <f>_xlfn.XLOOKUP(B8,#REF!,#REF!,,0)</f>
        <v>#REF!</v>
      </c>
      <c r="P8" t="str">
        <f>_xlfn.XLOOKUP(B8,'Lista Precios'!$D$6:$D$122,'Lista Precios'!$AL$6:$AL$122,,0)</f>
        <v>Disponible</v>
      </c>
    </row>
    <row r="9" spans="1:19" hidden="1">
      <c r="A9" s="21" t="s">
        <v>2</v>
      </c>
      <c r="B9" s="21">
        <v>205</v>
      </c>
      <c r="C9" s="21" t="s">
        <v>24</v>
      </c>
      <c r="D9" s="21" t="s">
        <v>31</v>
      </c>
      <c r="E9" s="298">
        <v>52.432899999999997</v>
      </c>
      <c r="F9" s="298"/>
      <c r="G9" s="421">
        <f t="shared" si="1"/>
        <v>52.432899999999997</v>
      </c>
      <c r="H9" t="e">
        <f>_xlfn.XLOOKUP(B9,#REF!,#REF!,,0)</f>
        <v>#REF!</v>
      </c>
      <c r="I9" t="e">
        <f>_xlfn.XLOOKUP(B9,#REF!,#REF!,,0)</f>
        <v>#REF!</v>
      </c>
      <c r="J9" s="422" t="e">
        <f t="shared" si="0"/>
        <v>#REF!</v>
      </c>
      <c r="K9" t="e">
        <f>_xlfn.XLOOKUP(B9,#REF!,#REF!,,0)</f>
        <v>#REF!</v>
      </c>
      <c r="L9" t="e">
        <f>_xlfn.XLOOKUP(B9,#REF!,#REF!,,0)</f>
        <v>#REF!</v>
      </c>
      <c r="M9" t="e">
        <f>_xlfn.XLOOKUP(B9,#REF!,#REF!,,0)</f>
        <v>#REF!</v>
      </c>
      <c r="N9" t="e">
        <f>_xlfn.XLOOKUP(B9,#REF!,#REF!,,0)</f>
        <v>#REF!</v>
      </c>
      <c r="O9" s="415" t="e">
        <f>_xlfn.XLOOKUP(B9,#REF!,#REF!,,0)</f>
        <v>#REF!</v>
      </c>
      <c r="P9" t="str">
        <f>_xlfn.XLOOKUP(B9,'Lista Precios'!$D$6:$D$122,'Lista Precios'!$AL$6:$AL$122,,0)</f>
        <v>Disponible</v>
      </c>
    </row>
    <row r="10" spans="1:19" hidden="1">
      <c r="A10" s="21" t="s">
        <v>2</v>
      </c>
      <c r="B10" s="21">
        <v>206</v>
      </c>
      <c r="C10" s="21" t="s">
        <v>24</v>
      </c>
      <c r="D10" s="21" t="s">
        <v>32</v>
      </c>
      <c r="E10" s="298">
        <v>57.64</v>
      </c>
      <c r="F10" s="298"/>
      <c r="G10" s="421">
        <f t="shared" si="1"/>
        <v>57.64</v>
      </c>
      <c r="H10" t="e">
        <f>_xlfn.XLOOKUP(B10,#REF!,#REF!,,0)</f>
        <v>#REF!</v>
      </c>
      <c r="I10" t="e">
        <f>_xlfn.XLOOKUP(B10,#REF!,#REF!,,0)</f>
        <v>#REF!</v>
      </c>
      <c r="J10" s="422" t="e">
        <f t="shared" si="0"/>
        <v>#REF!</v>
      </c>
      <c r="K10" t="e">
        <f>_xlfn.XLOOKUP(B10,#REF!,#REF!,,0)</f>
        <v>#REF!</v>
      </c>
      <c r="L10" t="e">
        <f>_xlfn.XLOOKUP(B10,#REF!,#REF!,,0)</f>
        <v>#REF!</v>
      </c>
      <c r="M10" t="e">
        <f>_xlfn.XLOOKUP(B10,#REF!,#REF!,,0)</f>
        <v>#REF!</v>
      </c>
      <c r="N10" t="e">
        <f>_xlfn.XLOOKUP(B10,#REF!,#REF!,,0)</f>
        <v>#REF!</v>
      </c>
      <c r="O10" s="415" t="e">
        <f>_xlfn.XLOOKUP(B10,#REF!,#REF!,,0)</f>
        <v>#REF!</v>
      </c>
      <c r="P10" t="str">
        <f>_xlfn.XLOOKUP(B10,'Lista Precios'!$D$6:$D$122,'Lista Precios'!$AL$6:$AL$122,,0)</f>
        <v>Vendido</v>
      </c>
    </row>
    <row r="11" spans="1:19" hidden="1">
      <c r="A11" s="21" t="s">
        <v>2</v>
      </c>
      <c r="B11" s="21">
        <v>301</v>
      </c>
      <c r="C11" s="21" t="s">
        <v>236</v>
      </c>
      <c r="D11" s="21" t="s">
        <v>237</v>
      </c>
      <c r="E11" s="298">
        <v>69.814700000000002</v>
      </c>
      <c r="F11" s="298"/>
      <c r="G11" s="421">
        <f t="shared" si="1"/>
        <v>69.814700000000002</v>
      </c>
      <c r="H11" t="e">
        <f>_xlfn.XLOOKUP(B11,#REF!,#REF!,,0)</f>
        <v>#REF!</v>
      </c>
      <c r="I11" t="e">
        <f>_xlfn.XLOOKUP(B11,#REF!,#REF!,,0)</f>
        <v>#REF!</v>
      </c>
      <c r="J11" s="422" t="e">
        <f t="shared" si="0"/>
        <v>#REF!</v>
      </c>
      <c r="K11" t="e">
        <f>_xlfn.XLOOKUP(B11,#REF!,#REF!,,0)</f>
        <v>#REF!</v>
      </c>
      <c r="L11" t="e">
        <f>_xlfn.XLOOKUP(B11,#REF!,#REF!,,0)</f>
        <v>#REF!</v>
      </c>
      <c r="M11" t="e">
        <f>_xlfn.XLOOKUP(B11,#REF!,#REF!,,0)</f>
        <v>#REF!</v>
      </c>
      <c r="N11" t="e">
        <f>_xlfn.XLOOKUP(B11,#REF!,#REF!,,0)</f>
        <v>#REF!</v>
      </c>
      <c r="O11" s="415" t="e">
        <f>_xlfn.XLOOKUP(B11,#REF!,#REF!,,0)</f>
        <v>#REF!</v>
      </c>
      <c r="P11" t="str">
        <f>_xlfn.XLOOKUP(B11,'Lista Precios'!$D$6:$D$122,'Lista Precios'!$AL$6:$AL$122,,0)</f>
        <v>Disponible</v>
      </c>
    </row>
    <row r="12" spans="1:19" hidden="1">
      <c r="A12" s="21" t="s">
        <v>2</v>
      </c>
      <c r="B12" s="21">
        <v>302</v>
      </c>
      <c r="C12" s="21" t="s">
        <v>25</v>
      </c>
      <c r="D12" s="21" t="s">
        <v>28</v>
      </c>
      <c r="E12" s="298">
        <v>69.165999999999997</v>
      </c>
      <c r="F12" s="298"/>
      <c r="G12" s="421">
        <f t="shared" si="1"/>
        <v>69.165999999999997</v>
      </c>
      <c r="H12" t="e">
        <f>_xlfn.XLOOKUP(B12,#REF!,#REF!,,0)</f>
        <v>#REF!</v>
      </c>
      <c r="I12" t="e">
        <f>_xlfn.XLOOKUP(B12,#REF!,#REF!,,0)</f>
        <v>#REF!</v>
      </c>
      <c r="J12" s="422" t="e">
        <f t="shared" si="0"/>
        <v>#REF!</v>
      </c>
      <c r="K12" t="e">
        <f>_xlfn.XLOOKUP(B12,#REF!,#REF!,,0)</f>
        <v>#REF!</v>
      </c>
      <c r="L12" t="e">
        <f>_xlfn.XLOOKUP(B12,#REF!,#REF!,,0)</f>
        <v>#REF!</v>
      </c>
      <c r="M12" t="e">
        <f>_xlfn.XLOOKUP(B12,#REF!,#REF!,,0)</f>
        <v>#REF!</v>
      </c>
      <c r="N12" t="e">
        <f>_xlfn.XLOOKUP(B12,#REF!,#REF!,,0)</f>
        <v>#REF!</v>
      </c>
      <c r="O12" s="415" t="e">
        <f>_xlfn.XLOOKUP(B12,#REF!,#REF!,,0)</f>
        <v>#REF!</v>
      </c>
      <c r="P12" t="str">
        <f>_xlfn.XLOOKUP(B12,'Lista Precios'!$D$6:$D$122,'Lista Precios'!$AL$6:$AL$122,,0)</f>
        <v>Disponible</v>
      </c>
    </row>
    <row r="13" spans="1:19" hidden="1">
      <c r="A13" s="21" t="s">
        <v>2</v>
      </c>
      <c r="B13" s="21">
        <v>303</v>
      </c>
      <c r="C13" s="297" t="s">
        <v>24</v>
      </c>
      <c r="D13" s="21" t="s">
        <v>29</v>
      </c>
      <c r="E13" s="298">
        <v>57.877000000000002</v>
      </c>
      <c r="F13" s="298"/>
      <c r="G13" s="421">
        <f t="shared" si="1"/>
        <v>57.877000000000002</v>
      </c>
      <c r="H13" t="e">
        <f>_xlfn.XLOOKUP(B13,#REF!,#REF!,,0)</f>
        <v>#REF!</v>
      </c>
      <c r="I13" t="e">
        <f>_xlfn.XLOOKUP(B13,#REF!,#REF!,,0)</f>
        <v>#REF!</v>
      </c>
      <c r="J13" s="422" t="e">
        <f t="shared" si="0"/>
        <v>#REF!</v>
      </c>
      <c r="K13" t="e">
        <f>_xlfn.XLOOKUP(B13,#REF!,#REF!,,0)</f>
        <v>#REF!</v>
      </c>
      <c r="L13" t="e">
        <f>_xlfn.XLOOKUP(B13,#REF!,#REF!,,0)</f>
        <v>#REF!</v>
      </c>
      <c r="M13" t="e">
        <f>_xlfn.XLOOKUP(B13,#REF!,#REF!,,0)</f>
        <v>#REF!</v>
      </c>
      <c r="N13" t="e">
        <f>_xlfn.XLOOKUP(B13,#REF!,#REF!,,0)</f>
        <v>#REF!</v>
      </c>
      <c r="O13" s="415" t="e">
        <f>_xlfn.XLOOKUP(B13,#REF!,#REF!,,0)</f>
        <v>#REF!</v>
      </c>
      <c r="P13" t="str">
        <f>_xlfn.XLOOKUP(B13,'Lista Precios'!$D$6:$D$122,'Lista Precios'!$AL$6:$AL$122,,0)</f>
        <v>Disponible</v>
      </c>
    </row>
    <row r="14" spans="1:19" hidden="1">
      <c r="A14" s="21" t="s">
        <v>2</v>
      </c>
      <c r="B14" s="21">
        <v>304</v>
      </c>
      <c r="C14" s="297" t="s">
        <v>23</v>
      </c>
      <c r="D14" s="21" t="s">
        <v>30</v>
      </c>
      <c r="E14" s="298">
        <v>35.496600000000001</v>
      </c>
      <c r="F14" s="298"/>
      <c r="G14" s="421">
        <f t="shared" si="1"/>
        <v>35.496600000000001</v>
      </c>
      <c r="H14" t="e">
        <f>_xlfn.XLOOKUP(B14,#REF!,#REF!,,0)</f>
        <v>#REF!</v>
      </c>
      <c r="I14" t="e">
        <f>_xlfn.XLOOKUP(B14,#REF!,#REF!,,0)</f>
        <v>#REF!</v>
      </c>
      <c r="J14" s="422" t="e">
        <f t="shared" si="0"/>
        <v>#REF!</v>
      </c>
      <c r="K14" t="e">
        <f>_xlfn.XLOOKUP(B14,#REF!,#REF!,,0)</f>
        <v>#REF!</v>
      </c>
      <c r="L14" t="e">
        <f>_xlfn.XLOOKUP(B14,#REF!,#REF!,,0)</f>
        <v>#REF!</v>
      </c>
      <c r="M14" t="e">
        <f>_xlfn.XLOOKUP(B14,#REF!,#REF!,,0)</f>
        <v>#REF!</v>
      </c>
      <c r="N14" t="e">
        <f>_xlfn.XLOOKUP(B14,#REF!,#REF!,,0)</f>
        <v>#REF!</v>
      </c>
      <c r="O14" s="415" t="e">
        <f>_xlfn.XLOOKUP(B14,#REF!,#REF!,,0)</f>
        <v>#REF!</v>
      </c>
      <c r="P14" t="str">
        <f>_xlfn.XLOOKUP(B14,'Lista Precios'!$D$6:$D$122,'Lista Precios'!$AL$6:$AL$122,,0)</f>
        <v>Disponible</v>
      </c>
    </row>
    <row r="15" spans="1:19" hidden="1">
      <c r="A15" s="21" t="s">
        <v>2</v>
      </c>
      <c r="B15" s="21">
        <v>305</v>
      </c>
      <c r="C15" s="21" t="s">
        <v>24</v>
      </c>
      <c r="D15" s="21" t="s">
        <v>31</v>
      </c>
      <c r="E15" s="298">
        <v>52.432899999999997</v>
      </c>
      <c r="F15" s="298"/>
      <c r="G15" s="421">
        <f t="shared" si="1"/>
        <v>52.432899999999997</v>
      </c>
      <c r="H15" t="e">
        <f>_xlfn.XLOOKUP(B15,#REF!,#REF!,,0)</f>
        <v>#REF!</v>
      </c>
      <c r="I15" t="e">
        <f>_xlfn.XLOOKUP(B15,#REF!,#REF!,,0)</f>
        <v>#REF!</v>
      </c>
      <c r="J15" s="422" t="e">
        <f t="shared" si="0"/>
        <v>#REF!</v>
      </c>
      <c r="K15" t="e">
        <f>_xlfn.XLOOKUP(B15,#REF!,#REF!,,0)</f>
        <v>#REF!</v>
      </c>
      <c r="L15" t="e">
        <f>_xlfn.XLOOKUP(B15,#REF!,#REF!,,0)</f>
        <v>#REF!</v>
      </c>
      <c r="M15" t="e">
        <f>_xlfn.XLOOKUP(B15,#REF!,#REF!,,0)</f>
        <v>#REF!</v>
      </c>
      <c r="N15" t="e">
        <f>_xlfn.XLOOKUP(B15,#REF!,#REF!,,0)</f>
        <v>#REF!</v>
      </c>
      <c r="O15" s="415" t="e">
        <f>_xlfn.XLOOKUP(B15,#REF!,#REF!,,0)</f>
        <v>#REF!</v>
      </c>
      <c r="P15" t="str">
        <f>_xlfn.XLOOKUP(B15,'Lista Precios'!$D$6:$D$122,'Lista Precios'!$AL$6:$AL$122,,0)</f>
        <v>Disponible</v>
      </c>
    </row>
    <row r="16" spans="1:19" hidden="1">
      <c r="A16" s="21" t="s">
        <v>2</v>
      </c>
      <c r="B16" s="21">
        <v>306</v>
      </c>
      <c r="C16" s="21" t="s">
        <v>24</v>
      </c>
      <c r="D16" s="21" t="s">
        <v>32</v>
      </c>
      <c r="E16" s="298">
        <v>57.64</v>
      </c>
      <c r="F16" s="298"/>
      <c r="G16" s="421">
        <f t="shared" si="1"/>
        <v>57.64</v>
      </c>
      <c r="H16" t="e">
        <f>_xlfn.XLOOKUP(B16,#REF!,#REF!,,0)</f>
        <v>#REF!</v>
      </c>
      <c r="I16" t="e">
        <f>_xlfn.XLOOKUP(B16,#REF!,#REF!,,0)</f>
        <v>#REF!</v>
      </c>
      <c r="J16" s="422" t="e">
        <f t="shared" si="0"/>
        <v>#REF!</v>
      </c>
      <c r="K16" t="e">
        <f>_xlfn.XLOOKUP(B16,#REF!,#REF!,,0)</f>
        <v>#REF!</v>
      </c>
      <c r="L16" t="e">
        <f>_xlfn.XLOOKUP(B16,#REF!,#REF!,,0)</f>
        <v>#REF!</v>
      </c>
      <c r="M16" t="e">
        <f>_xlfn.XLOOKUP(B16,#REF!,#REF!,,0)</f>
        <v>#REF!</v>
      </c>
      <c r="N16" t="e">
        <f>_xlfn.XLOOKUP(B16,#REF!,#REF!,,0)</f>
        <v>#REF!</v>
      </c>
      <c r="O16" s="415" t="e">
        <f>_xlfn.XLOOKUP(B16,#REF!,#REF!,,0)</f>
        <v>#REF!</v>
      </c>
      <c r="P16" t="str">
        <f>_xlfn.XLOOKUP(B16,'Lista Precios'!$D$6:$D$122,'Lista Precios'!$AL$6:$AL$122,,0)</f>
        <v>Disponible</v>
      </c>
    </row>
    <row r="17" spans="1:16" hidden="1">
      <c r="A17" s="21" t="s">
        <v>2</v>
      </c>
      <c r="B17" s="21">
        <v>401</v>
      </c>
      <c r="C17" s="21" t="s">
        <v>236</v>
      </c>
      <c r="D17" s="21" t="s">
        <v>237</v>
      </c>
      <c r="E17" s="298">
        <v>69.814700000000002</v>
      </c>
      <c r="F17" s="298"/>
      <c r="G17" s="421">
        <f t="shared" si="1"/>
        <v>69.814700000000002</v>
      </c>
      <c r="H17" t="e">
        <f>_xlfn.XLOOKUP(B17,#REF!,#REF!,,0)</f>
        <v>#REF!</v>
      </c>
      <c r="I17" t="e">
        <f>_xlfn.XLOOKUP(B17,#REF!,#REF!,,0)</f>
        <v>#REF!</v>
      </c>
      <c r="J17" s="422" t="e">
        <f t="shared" si="0"/>
        <v>#REF!</v>
      </c>
      <c r="K17" t="e">
        <f>_xlfn.XLOOKUP(B17,#REF!,#REF!,,0)</f>
        <v>#REF!</v>
      </c>
      <c r="L17" t="e">
        <f>_xlfn.XLOOKUP(B17,#REF!,#REF!,,0)</f>
        <v>#REF!</v>
      </c>
      <c r="M17" t="e">
        <f>_xlfn.XLOOKUP(B17,#REF!,#REF!,,0)</f>
        <v>#REF!</v>
      </c>
      <c r="N17" t="e">
        <f>_xlfn.XLOOKUP(B17,#REF!,#REF!,,0)</f>
        <v>#REF!</v>
      </c>
      <c r="O17" s="415" t="e">
        <f>_xlfn.XLOOKUP(B17,#REF!,#REF!,,0)</f>
        <v>#REF!</v>
      </c>
      <c r="P17" t="str">
        <f>_xlfn.XLOOKUP(B17,'Lista Precios'!$D$6:$D$122,'Lista Precios'!$AL$6:$AL$122,,0)</f>
        <v>Disponible</v>
      </c>
    </row>
    <row r="18" spans="1:16" hidden="1">
      <c r="A18" s="21" t="s">
        <v>2</v>
      </c>
      <c r="B18" s="21">
        <v>402</v>
      </c>
      <c r="C18" s="297" t="s">
        <v>25</v>
      </c>
      <c r="D18" s="21" t="s">
        <v>28</v>
      </c>
      <c r="E18" s="298">
        <v>69.165999999999997</v>
      </c>
      <c r="F18" s="298"/>
      <c r="G18" s="421">
        <f t="shared" si="1"/>
        <v>69.165999999999997</v>
      </c>
      <c r="H18" t="e">
        <f>_xlfn.XLOOKUP(B18,#REF!,#REF!,,0)</f>
        <v>#REF!</v>
      </c>
      <c r="I18" t="e">
        <f>_xlfn.XLOOKUP(B18,#REF!,#REF!,,0)</f>
        <v>#REF!</v>
      </c>
      <c r="J18" s="422" t="e">
        <f t="shared" si="0"/>
        <v>#REF!</v>
      </c>
      <c r="K18" t="e">
        <f>_xlfn.XLOOKUP(B18,#REF!,#REF!,,0)</f>
        <v>#REF!</v>
      </c>
      <c r="L18" t="e">
        <f>_xlfn.XLOOKUP(B18,#REF!,#REF!,,0)</f>
        <v>#REF!</v>
      </c>
      <c r="M18" t="e">
        <f>_xlfn.XLOOKUP(B18,#REF!,#REF!,,0)</f>
        <v>#REF!</v>
      </c>
      <c r="N18" t="e">
        <f>_xlfn.XLOOKUP(B18,#REF!,#REF!,,0)</f>
        <v>#REF!</v>
      </c>
      <c r="O18" s="415" t="e">
        <f>_xlfn.XLOOKUP(B18,#REF!,#REF!,,0)</f>
        <v>#REF!</v>
      </c>
      <c r="P18" t="str">
        <f>_xlfn.XLOOKUP(B18,'Lista Precios'!$D$6:$D$122,'Lista Precios'!$AL$6:$AL$122,,0)</f>
        <v>Disponible</v>
      </c>
    </row>
    <row r="19" spans="1:16" hidden="1">
      <c r="A19" s="21" t="s">
        <v>2</v>
      </c>
      <c r="B19" s="21">
        <v>403</v>
      </c>
      <c r="C19" s="297" t="s">
        <v>24</v>
      </c>
      <c r="D19" s="21" t="s">
        <v>29</v>
      </c>
      <c r="E19" s="298">
        <v>57.877000000000002</v>
      </c>
      <c r="F19" s="298"/>
      <c r="G19" s="421">
        <f t="shared" si="1"/>
        <v>57.877000000000002</v>
      </c>
      <c r="H19" t="e">
        <f>_xlfn.XLOOKUP(B19,#REF!,#REF!,,0)</f>
        <v>#REF!</v>
      </c>
      <c r="I19" t="e">
        <f>_xlfn.XLOOKUP(B19,#REF!,#REF!,,0)</f>
        <v>#REF!</v>
      </c>
      <c r="J19" s="422" t="e">
        <f t="shared" si="0"/>
        <v>#REF!</v>
      </c>
      <c r="K19" t="e">
        <f>_xlfn.XLOOKUP(B19,#REF!,#REF!,,0)</f>
        <v>#REF!</v>
      </c>
      <c r="L19" t="e">
        <f>_xlfn.XLOOKUP(B19,#REF!,#REF!,,0)</f>
        <v>#REF!</v>
      </c>
      <c r="M19" t="e">
        <f>_xlfn.XLOOKUP(B19,#REF!,#REF!,,0)</f>
        <v>#REF!</v>
      </c>
      <c r="N19" t="e">
        <f>_xlfn.XLOOKUP(B19,#REF!,#REF!,,0)</f>
        <v>#REF!</v>
      </c>
      <c r="O19" s="415" t="e">
        <f>_xlfn.XLOOKUP(B19,#REF!,#REF!,,0)</f>
        <v>#REF!</v>
      </c>
      <c r="P19" t="str">
        <f>_xlfn.XLOOKUP(B19,'Lista Precios'!$D$6:$D$122,'Lista Precios'!$AL$6:$AL$122,,0)</f>
        <v>Disponible</v>
      </c>
    </row>
    <row r="20" spans="1:16" hidden="1">
      <c r="A20" s="21" t="s">
        <v>2</v>
      </c>
      <c r="B20" s="21">
        <v>404</v>
      </c>
      <c r="C20" s="21" t="s">
        <v>23</v>
      </c>
      <c r="D20" s="21" t="s">
        <v>30</v>
      </c>
      <c r="E20" s="298">
        <v>35.496600000000001</v>
      </c>
      <c r="F20" s="298"/>
      <c r="G20" s="421">
        <f t="shared" si="1"/>
        <v>35.496600000000001</v>
      </c>
      <c r="H20" t="e">
        <f>_xlfn.XLOOKUP(B20,#REF!,#REF!,,0)</f>
        <v>#REF!</v>
      </c>
      <c r="I20" t="e">
        <f>_xlfn.XLOOKUP(B20,#REF!,#REF!,,0)</f>
        <v>#REF!</v>
      </c>
      <c r="J20" s="422" t="e">
        <f t="shared" si="0"/>
        <v>#REF!</v>
      </c>
      <c r="K20" t="e">
        <f>_xlfn.XLOOKUP(B20,#REF!,#REF!,,0)</f>
        <v>#REF!</v>
      </c>
      <c r="L20" t="e">
        <f>_xlfn.XLOOKUP(B20,#REF!,#REF!,,0)</f>
        <v>#REF!</v>
      </c>
      <c r="M20" t="e">
        <f>_xlfn.XLOOKUP(B20,#REF!,#REF!,,0)</f>
        <v>#REF!</v>
      </c>
      <c r="N20" t="e">
        <f>_xlfn.XLOOKUP(B20,#REF!,#REF!,,0)</f>
        <v>#REF!</v>
      </c>
      <c r="O20" s="415" t="e">
        <f>_xlfn.XLOOKUP(B20,#REF!,#REF!,,0)</f>
        <v>#REF!</v>
      </c>
      <c r="P20" t="str">
        <f>_xlfn.XLOOKUP(B20,'Lista Precios'!$D$6:$D$122,'Lista Precios'!$AL$6:$AL$122,,0)</f>
        <v>Disponible</v>
      </c>
    </row>
    <row r="21" spans="1:16" hidden="1">
      <c r="A21" s="21" t="s">
        <v>2</v>
      </c>
      <c r="B21" s="21">
        <v>405</v>
      </c>
      <c r="C21" s="21" t="s">
        <v>24</v>
      </c>
      <c r="D21" s="21" t="s">
        <v>31</v>
      </c>
      <c r="E21" s="298">
        <v>52.432899999999997</v>
      </c>
      <c r="F21" s="298"/>
      <c r="G21" s="421">
        <f t="shared" si="1"/>
        <v>52.432899999999997</v>
      </c>
      <c r="H21" t="e">
        <f>_xlfn.XLOOKUP(B21,#REF!,#REF!,,0)</f>
        <v>#REF!</v>
      </c>
      <c r="I21" t="e">
        <f>_xlfn.XLOOKUP(B21,#REF!,#REF!,,0)</f>
        <v>#REF!</v>
      </c>
      <c r="J21" s="422" t="e">
        <f t="shared" si="0"/>
        <v>#REF!</v>
      </c>
      <c r="K21" t="e">
        <f>_xlfn.XLOOKUP(B21,#REF!,#REF!,,0)</f>
        <v>#REF!</v>
      </c>
      <c r="L21" t="e">
        <f>_xlfn.XLOOKUP(B21,#REF!,#REF!,,0)</f>
        <v>#REF!</v>
      </c>
      <c r="M21" t="e">
        <f>_xlfn.XLOOKUP(B21,#REF!,#REF!,,0)</f>
        <v>#REF!</v>
      </c>
      <c r="N21" t="e">
        <f>_xlfn.XLOOKUP(B21,#REF!,#REF!,,0)</f>
        <v>#REF!</v>
      </c>
      <c r="O21" s="415" t="e">
        <f>_xlfn.XLOOKUP(B21,#REF!,#REF!,,0)</f>
        <v>#REF!</v>
      </c>
      <c r="P21" t="str">
        <f>_xlfn.XLOOKUP(B21,'Lista Precios'!$D$6:$D$122,'Lista Precios'!$AL$6:$AL$122,,0)</f>
        <v>Disponible</v>
      </c>
    </row>
    <row r="22" spans="1:16" hidden="1">
      <c r="A22" s="21" t="s">
        <v>2</v>
      </c>
      <c r="B22" s="21">
        <v>406</v>
      </c>
      <c r="C22" s="21" t="s">
        <v>24</v>
      </c>
      <c r="D22" s="21" t="s">
        <v>32</v>
      </c>
      <c r="E22" s="298">
        <v>57.64</v>
      </c>
      <c r="F22" s="298"/>
      <c r="G22" s="421">
        <f t="shared" si="1"/>
        <v>57.64</v>
      </c>
      <c r="H22" t="e">
        <f>_xlfn.XLOOKUP(B22,#REF!,#REF!,,0)</f>
        <v>#REF!</v>
      </c>
      <c r="I22" t="e">
        <f>_xlfn.XLOOKUP(B22,#REF!,#REF!,,0)</f>
        <v>#REF!</v>
      </c>
      <c r="J22" s="422" t="e">
        <f t="shared" si="0"/>
        <v>#REF!</v>
      </c>
      <c r="K22" t="e">
        <f>_xlfn.XLOOKUP(B22,#REF!,#REF!,,0)</f>
        <v>#REF!</v>
      </c>
      <c r="L22" t="e">
        <f>_xlfn.XLOOKUP(B22,#REF!,#REF!,,0)</f>
        <v>#REF!</v>
      </c>
      <c r="M22" t="e">
        <f>_xlfn.XLOOKUP(B22,#REF!,#REF!,,0)</f>
        <v>#REF!</v>
      </c>
      <c r="N22" t="e">
        <f>_xlfn.XLOOKUP(B22,#REF!,#REF!,,0)</f>
        <v>#REF!</v>
      </c>
      <c r="O22" s="415" t="e">
        <f>_xlfn.XLOOKUP(B22,#REF!,#REF!,,0)</f>
        <v>#REF!</v>
      </c>
      <c r="P22" t="str">
        <f>_xlfn.XLOOKUP(B22,'Lista Precios'!$D$6:$D$122,'Lista Precios'!$AL$6:$AL$122,,0)</f>
        <v>Vendido</v>
      </c>
    </row>
    <row r="23" spans="1:16" hidden="1">
      <c r="A23" s="21" t="s">
        <v>2</v>
      </c>
      <c r="B23" s="21">
        <v>501</v>
      </c>
      <c r="C23" s="297" t="s">
        <v>236</v>
      </c>
      <c r="D23" s="21" t="s">
        <v>237</v>
      </c>
      <c r="E23" s="298">
        <v>69.814700000000002</v>
      </c>
      <c r="F23" s="298"/>
      <c r="G23" s="421">
        <f t="shared" si="1"/>
        <v>69.814700000000002</v>
      </c>
      <c r="H23" t="e">
        <f>_xlfn.XLOOKUP(B23,#REF!,#REF!,,0)</f>
        <v>#REF!</v>
      </c>
      <c r="I23" t="e">
        <f>_xlfn.XLOOKUP(B23,#REF!,#REF!,,0)</f>
        <v>#REF!</v>
      </c>
      <c r="J23" s="422" t="e">
        <f t="shared" si="0"/>
        <v>#REF!</v>
      </c>
      <c r="K23" t="e">
        <f>_xlfn.XLOOKUP(B23,#REF!,#REF!,,0)</f>
        <v>#REF!</v>
      </c>
      <c r="L23" t="e">
        <f>_xlfn.XLOOKUP(B23,#REF!,#REF!,,0)</f>
        <v>#REF!</v>
      </c>
      <c r="M23" t="e">
        <f>_xlfn.XLOOKUP(B23,#REF!,#REF!,,0)</f>
        <v>#REF!</v>
      </c>
      <c r="N23" t="e">
        <f>_xlfn.XLOOKUP(B23,#REF!,#REF!,,0)</f>
        <v>#REF!</v>
      </c>
      <c r="O23" s="415" t="e">
        <f>_xlfn.XLOOKUP(B23,#REF!,#REF!,,0)</f>
        <v>#REF!</v>
      </c>
      <c r="P23" t="str">
        <f>_xlfn.XLOOKUP(B23,'Lista Precios'!$D$6:$D$122,'Lista Precios'!$AL$6:$AL$122,,0)</f>
        <v>Disponible</v>
      </c>
    </row>
    <row r="24" spans="1:16" hidden="1">
      <c r="A24" s="21" t="s">
        <v>2</v>
      </c>
      <c r="B24" s="21">
        <v>502</v>
      </c>
      <c r="C24" s="297" t="s">
        <v>25</v>
      </c>
      <c r="D24" s="21" t="s">
        <v>28</v>
      </c>
      <c r="E24" s="298">
        <v>69.165999999999997</v>
      </c>
      <c r="F24" s="298"/>
      <c r="G24" s="421">
        <f t="shared" si="1"/>
        <v>69.165999999999997</v>
      </c>
      <c r="H24" t="e">
        <f>_xlfn.XLOOKUP(B24,#REF!,#REF!,,0)</f>
        <v>#REF!</v>
      </c>
      <c r="I24" t="e">
        <f>_xlfn.XLOOKUP(B24,#REF!,#REF!,,0)</f>
        <v>#REF!</v>
      </c>
      <c r="J24" s="422" t="e">
        <f t="shared" si="0"/>
        <v>#REF!</v>
      </c>
      <c r="K24" t="e">
        <f>_xlfn.XLOOKUP(B24,#REF!,#REF!,,0)</f>
        <v>#REF!</v>
      </c>
      <c r="L24" t="e">
        <f>_xlfn.XLOOKUP(B24,#REF!,#REF!,,0)</f>
        <v>#REF!</v>
      </c>
      <c r="M24" t="e">
        <f>_xlfn.XLOOKUP(B24,#REF!,#REF!,,0)</f>
        <v>#REF!</v>
      </c>
      <c r="N24" t="e">
        <f>_xlfn.XLOOKUP(B24,#REF!,#REF!,,0)</f>
        <v>#REF!</v>
      </c>
      <c r="O24" s="415" t="e">
        <f>_xlfn.XLOOKUP(B24,#REF!,#REF!,,0)</f>
        <v>#REF!</v>
      </c>
      <c r="P24" t="str">
        <f>_xlfn.XLOOKUP(B24,'Lista Precios'!$D$6:$D$122,'Lista Precios'!$AL$6:$AL$122,,0)</f>
        <v>Disponible</v>
      </c>
    </row>
    <row r="25" spans="1:16" hidden="1">
      <c r="A25" s="21" t="s">
        <v>2</v>
      </c>
      <c r="B25" s="21">
        <v>503</v>
      </c>
      <c r="C25" s="21" t="s">
        <v>24</v>
      </c>
      <c r="D25" s="21" t="s">
        <v>29</v>
      </c>
      <c r="E25" s="298">
        <v>57.877000000000002</v>
      </c>
      <c r="F25" s="298"/>
      <c r="G25" s="421">
        <f t="shared" si="1"/>
        <v>57.877000000000002</v>
      </c>
      <c r="H25" t="e">
        <f>_xlfn.XLOOKUP(B25,#REF!,#REF!,,0)</f>
        <v>#REF!</v>
      </c>
      <c r="I25" t="e">
        <f>_xlfn.XLOOKUP(B25,#REF!,#REF!,,0)</f>
        <v>#REF!</v>
      </c>
      <c r="J25" s="422" t="e">
        <f t="shared" si="0"/>
        <v>#REF!</v>
      </c>
      <c r="K25" t="e">
        <f>_xlfn.XLOOKUP(B25,#REF!,#REF!,,0)</f>
        <v>#REF!</v>
      </c>
      <c r="L25" t="e">
        <f>_xlfn.XLOOKUP(B25,#REF!,#REF!,,0)</f>
        <v>#REF!</v>
      </c>
      <c r="M25" t="e">
        <f>_xlfn.XLOOKUP(B25,#REF!,#REF!,,0)</f>
        <v>#REF!</v>
      </c>
      <c r="N25" t="e">
        <f>_xlfn.XLOOKUP(B25,#REF!,#REF!,,0)</f>
        <v>#REF!</v>
      </c>
      <c r="O25" s="415" t="e">
        <f>_xlfn.XLOOKUP(B25,#REF!,#REF!,,0)</f>
        <v>#REF!</v>
      </c>
      <c r="P25" t="str">
        <f>_xlfn.XLOOKUP(B25,'Lista Precios'!$D$6:$D$122,'Lista Precios'!$AL$6:$AL$122,,0)</f>
        <v>Disponible</v>
      </c>
    </row>
    <row r="26" spans="1:16" hidden="1">
      <c r="A26" s="21" t="s">
        <v>2</v>
      </c>
      <c r="B26" s="21">
        <v>504</v>
      </c>
      <c r="C26" s="21" t="s">
        <v>23</v>
      </c>
      <c r="D26" s="21" t="s">
        <v>30</v>
      </c>
      <c r="E26" s="298">
        <v>35.496600000000001</v>
      </c>
      <c r="F26" s="298"/>
      <c r="G26" s="421">
        <f t="shared" si="1"/>
        <v>35.496600000000001</v>
      </c>
      <c r="H26" t="e">
        <f>_xlfn.XLOOKUP(B26,#REF!,#REF!,,0)</f>
        <v>#REF!</v>
      </c>
      <c r="I26" t="e">
        <f>_xlfn.XLOOKUP(B26,#REF!,#REF!,,0)</f>
        <v>#REF!</v>
      </c>
      <c r="J26" s="422" t="e">
        <f t="shared" si="0"/>
        <v>#REF!</v>
      </c>
      <c r="K26" t="e">
        <f>_xlfn.XLOOKUP(B26,#REF!,#REF!,,0)</f>
        <v>#REF!</v>
      </c>
      <c r="L26" t="e">
        <f>_xlfn.XLOOKUP(B26,#REF!,#REF!,,0)</f>
        <v>#REF!</v>
      </c>
      <c r="M26" t="e">
        <f>_xlfn.XLOOKUP(B26,#REF!,#REF!,,0)</f>
        <v>#REF!</v>
      </c>
      <c r="N26" t="e">
        <f>_xlfn.XLOOKUP(B26,#REF!,#REF!,,0)</f>
        <v>#REF!</v>
      </c>
      <c r="O26" s="415" t="e">
        <f>_xlfn.XLOOKUP(B26,#REF!,#REF!,,0)</f>
        <v>#REF!</v>
      </c>
      <c r="P26" t="str">
        <f>_xlfn.XLOOKUP(B26,'Lista Precios'!$D$6:$D$122,'Lista Precios'!$AL$6:$AL$122,,0)</f>
        <v>Disponible</v>
      </c>
    </row>
    <row r="27" spans="1:16" hidden="1">
      <c r="A27" s="21" t="s">
        <v>2</v>
      </c>
      <c r="B27" s="21">
        <v>505</v>
      </c>
      <c r="C27" s="21" t="s">
        <v>24</v>
      </c>
      <c r="D27" s="21" t="s">
        <v>31</v>
      </c>
      <c r="E27" s="298">
        <v>52.432899999999997</v>
      </c>
      <c r="F27" s="298"/>
      <c r="G27" s="421">
        <f t="shared" si="1"/>
        <v>52.432899999999997</v>
      </c>
      <c r="H27" t="e">
        <f>_xlfn.XLOOKUP(B27,#REF!,#REF!,,0)</f>
        <v>#REF!</v>
      </c>
      <c r="I27" t="e">
        <f>_xlfn.XLOOKUP(B27,#REF!,#REF!,,0)</f>
        <v>#REF!</v>
      </c>
      <c r="J27" s="422" t="e">
        <f t="shared" si="0"/>
        <v>#REF!</v>
      </c>
      <c r="K27" t="e">
        <f>_xlfn.XLOOKUP(B27,#REF!,#REF!,,0)</f>
        <v>#REF!</v>
      </c>
      <c r="L27" t="e">
        <f>_xlfn.XLOOKUP(B27,#REF!,#REF!,,0)</f>
        <v>#REF!</v>
      </c>
      <c r="M27" t="e">
        <f>_xlfn.XLOOKUP(B27,#REF!,#REF!,,0)</f>
        <v>#REF!</v>
      </c>
      <c r="N27" t="e">
        <f>_xlfn.XLOOKUP(B27,#REF!,#REF!,,0)</f>
        <v>#REF!</v>
      </c>
      <c r="O27" s="415" t="e">
        <f>_xlfn.XLOOKUP(B27,#REF!,#REF!,,0)</f>
        <v>#REF!</v>
      </c>
      <c r="P27" t="str">
        <f>_xlfn.XLOOKUP(B27,'Lista Precios'!$D$6:$D$122,'Lista Precios'!$AL$6:$AL$122,,0)</f>
        <v>Disponible</v>
      </c>
    </row>
    <row r="28" spans="1:16" hidden="1">
      <c r="A28" s="21" t="s">
        <v>2</v>
      </c>
      <c r="B28" s="21">
        <v>506</v>
      </c>
      <c r="C28" s="297" t="s">
        <v>24</v>
      </c>
      <c r="D28" s="21" t="s">
        <v>32</v>
      </c>
      <c r="E28" s="298">
        <v>57.64</v>
      </c>
      <c r="F28" s="298"/>
      <c r="G28" s="421">
        <f t="shared" si="1"/>
        <v>57.64</v>
      </c>
      <c r="H28" t="e">
        <f>_xlfn.XLOOKUP(B28,#REF!,#REF!,,0)</f>
        <v>#REF!</v>
      </c>
      <c r="I28" t="e">
        <f>_xlfn.XLOOKUP(B28,#REF!,#REF!,,0)</f>
        <v>#REF!</v>
      </c>
      <c r="J28" s="422" t="e">
        <f t="shared" si="0"/>
        <v>#REF!</v>
      </c>
      <c r="K28" t="e">
        <f>_xlfn.XLOOKUP(B28,#REF!,#REF!,,0)</f>
        <v>#REF!</v>
      </c>
      <c r="L28" t="e">
        <f>_xlfn.XLOOKUP(B28,#REF!,#REF!,,0)</f>
        <v>#REF!</v>
      </c>
      <c r="M28" t="e">
        <f>_xlfn.XLOOKUP(B28,#REF!,#REF!,,0)</f>
        <v>#REF!</v>
      </c>
      <c r="N28" t="e">
        <f>_xlfn.XLOOKUP(B28,#REF!,#REF!,,0)</f>
        <v>#REF!</v>
      </c>
      <c r="O28" s="415" t="e">
        <f>_xlfn.XLOOKUP(B28,#REF!,#REF!,,0)</f>
        <v>#REF!</v>
      </c>
      <c r="P28" t="str">
        <f>_xlfn.XLOOKUP(B28,'Lista Precios'!$D$6:$D$122,'Lista Precios'!$AL$6:$AL$122,,0)</f>
        <v>Vendido</v>
      </c>
    </row>
    <row r="29" spans="1:16" hidden="1">
      <c r="A29" s="21" t="s">
        <v>2</v>
      </c>
      <c r="B29" s="21">
        <v>601</v>
      </c>
      <c r="C29" s="297" t="s">
        <v>236</v>
      </c>
      <c r="D29" s="21" t="s">
        <v>237</v>
      </c>
      <c r="E29" s="298">
        <v>69.814700000000002</v>
      </c>
      <c r="F29" s="298"/>
      <c r="G29" s="421">
        <f t="shared" si="1"/>
        <v>69.814700000000002</v>
      </c>
      <c r="H29" t="e">
        <f>_xlfn.XLOOKUP(B29,#REF!,#REF!,,0)</f>
        <v>#REF!</v>
      </c>
      <c r="I29" t="e">
        <f>_xlfn.XLOOKUP(B29,#REF!,#REF!,,0)</f>
        <v>#REF!</v>
      </c>
      <c r="J29" s="422" t="e">
        <f t="shared" si="0"/>
        <v>#REF!</v>
      </c>
      <c r="K29" t="e">
        <f>_xlfn.XLOOKUP(B29,#REF!,#REF!,,0)</f>
        <v>#REF!</v>
      </c>
      <c r="L29" t="e">
        <f>_xlfn.XLOOKUP(B29,#REF!,#REF!,,0)</f>
        <v>#REF!</v>
      </c>
      <c r="M29" t="e">
        <f>_xlfn.XLOOKUP(B29,#REF!,#REF!,,0)</f>
        <v>#REF!</v>
      </c>
      <c r="N29" t="e">
        <f>_xlfn.XLOOKUP(B29,#REF!,#REF!,,0)</f>
        <v>#REF!</v>
      </c>
      <c r="O29" s="415" t="e">
        <f>_xlfn.XLOOKUP(B29,#REF!,#REF!,,0)</f>
        <v>#REF!</v>
      </c>
      <c r="P29" t="str">
        <f>_xlfn.XLOOKUP(B29,'Lista Precios'!$D$6:$D$122,'Lista Precios'!$AL$6:$AL$122,,0)</f>
        <v>Disponible</v>
      </c>
    </row>
    <row r="30" spans="1:16" hidden="1">
      <c r="A30" s="21" t="s">
        <v>2</v>
      </c>
      <c r="B30" s="21">
        <v>602</v>
      </c>
      <c r="C30" s="21" t="s">
        <v>25</v>
      </c>
      <c r="D30" s="21" t="s">
        <v>28</v>
      </c>
      <c r="E30" s="298">
        <v>69.165999999999997</v>
      </c>
      <c r="F30" s="298"/>
      <c r="G30" s="421">
        <f t="shared" si="1"/>
        <v>69.165999999999997</v>
      </c>
      <c r="H30" t="e">
        <f>_xlfn.XLOOKUP(B30,#REF!,#REF!,,0)</f>
        <v>#REF!</v>
      </c>
      <c r="I30" t="e">
        <f>_xlfn.XLOOKUP(B30,#REF!,#REF!,,0)</f>
        <v>#REF!</v>
      </c>
      <c r="J30" s="422" t="e">
        <f t="shared" si="0"/>
        <v>#REF!</v>
      </c>
      <c r="K30" t="e">
        <f>_xlfn.XLOOKUP(B30,#REF!,#REF!,,0)</f>
        <v>#REF!</v>
      </c>
      <c r="L30" t="e">
        <f>_xlfn.XLOOKUP(B30,#REF!,#REF!,,0)</f>
        <v>#REF!</v>
      </c>
      <c r="M30" t="e">
        <f>_xlfn.XLOOKUP(B30,#REF!,#REF!,,0)</f>
        <v>#REF!</v>
      </c>
      <c r="N30" t="e">
        <f>_xlfn.XLOOKUP(B30,#REF!,#REF!,,0)</f>
        <v>#REF!</v>
      </c>
      <c r="O30" s="415" t="e">
        <f>_xlfn.XLOOKUP(B30,#REF!,#REF!,,0)</f>
        <v>#REF!</v>
      </c>
      <c r="P30" t="str">
        <f>_xlfn.XLOOKUP(B30,'Lista Precios'!$D$6:$D$122,'Lista Precios'!$AL$6:$AL$122,,0)</f>
        <v>Disponible</v>
      </c>
    </row>
    <row r="31" spans="1:16" hidden="1">
      <c r="A31" s="21" t="s">
        <v>2</v>
      </c>
      <c r="B31" s="21">
        <v>603</v>
      </c>
      <c r="C31" s="21" t="s">
        <v>24</v>
      </c>
      <c r="D31" s="21" t="s">
        <v>29</v>
      </c>
      <c r="E31" s="298">
        <v>57.877000000000002</v>
      </c>
      <c r="F31" s="298"/>
      <c r="G31" s="421">
        <f t="shared" si="1"/>
        <v>57.877000000000002</v>
      </c>
      <c r="H31" t="e">
        <f>_xlfn.XLOOKUP(B31,#REF!,#REF!,,0)</f>
        <v>#REF!</v>
      </c>
      <c r="I31" t="e">
        <f>_xlfn.XLOOKUP(B31,#REF!,#REF!,,0)</f>
        <v>#REF!</v>
      </c>
      <c r="J31" s="422" t="e">
        <f t="shared" si="0"/>
        <v>#REF!</v>
      </c>
      <c r="K31" t="e">
        <f>_xlfn.XLOOKUP(B31,#REF!,#REF!,,0)</f>
        <v>#REF!</v>
      </c>
      <c r="L31" t="e">
        <f>_xlfn.XLOOKUP(B31,#REF!,#REF!,,0)</f>
        <v>#REF!</v>
      </c>
      <c r="M31" t="e">
        <f>_xlfn.XLOOKUP(B31,#REF!,#REF!,,0)</f>
        <v>#REF!</v>
      </c>
      <c r="N31" t="e">
        <f>_xlfn.XLOOKUP(B31,#REF!,#REF!,,0)</f>
        <v>#REF!</v>
      </c>
      <c r="O31" s="415" t="e">
        <f>_xlfn.XLOOKUP(B31,#REF!,#REF!,,0)</f>
        <v>#REF!</v>
      </c>
      <c r="P31" t="str">
        <f>_xlfn.XLOOKUP(B31,'Lista Precios'!$D$6:$D$122,'Lista Precios'!$AL$6:$AL$122,,0)</f>
        <v>Disponible</v>
      </c>
    </row>
    <row r="32" spans="1:16" hidden="1">
      <c r="A32" s="21" t="s">
        <v>2</v>
      </c>
      <c r="B32" s="21">
        <v>604</v>
      </c>
      <c r="C32" s="21" t="s">
        <v>23</v>
      </c>
      <c r="D32" s="21" t="s">
        <v>30</v>
      </c>
      <c r="E32" s="298">
        <v>35.496600000000001</v>
      </c>
      <c r="F32" s="298"/>
      <c r="G32" s="421">
        <f t="shared" si="1"/>
        <v>35.496600000000001</v>
      </c>
      <c r="H32" t="e">
        <f>_xlfn.XLOOKUP(B32,#REF!,#REF!,,0)</f>
        <v>#REF!</v>
      </c>
      <c r="I32" t="e">
        <f>_xlfn.XLOOKUP(B32,#REF!,#REF!,,0)</f>
        <v>#REF!</v>
      </c>
      <c r="J32" s="422" t="e">
        <f t="shared" si="0"/>
        <v>#REF!</v>
      </c>
      <c r="K32" t="e">
        <f>_xlfn.XLOOKUP(B32,#REF!,#REF!,,0)</f>
        <v>#REF!</v>
      </c>
      <c r="L32" t="e">
        <f>_xlfn.XLOOKUP(B32,#REF!,#REF!,,0)</f>
        <v>#REF!</v>
      </c>
      <c r="M32" t="e">
        <f>_xlfn.XLOOKUP(B32,#REF!,#REF!,,0)</f>
        <v>#REF!</v>
      </c>
      <c r="N32" t="e">
        <f>_xlfn.XLOOKUP(B32,#REF!,#REF!,,0)</f>
        <v>#REF!</v>
      </c>
      <c r="O32" s="415" t="e">
        <f>_xlfn.XLOOKUP(B32,#REF!,#REF!,,0)</f>
        <v>#REF!</v>
      </c>
      <c r="P32" t="str">
        <f>_xlfn.XLOOKUP(B32,'Lista Precios'!$D$6:$D$122,'Lista Precios'!$AL$6:$AL$122,,0)</f>
        <v>Disponible</v>
      </c>
    </row>
    <row r="33" spans="1:16" hidden="1">
      <c r="A33" s="21" t="s">
        <v>2</v>
      </c>
      <c r="B33" s="21">
        <v>605</v>
      </c>
      <c r="C33" s="297" t="s">
        <v>24</v>
      </c>
      <c r="D33" s="21" t="s">
        <v>31</v>
      </c>
      <c r="E33" s="298">
        <v>52.43</v>
      </c>
      <c r="F33" s="298"/>
      <c r="G33" s="421">
        <f t="shared" si="1"/>
        <v>52.43</v>
      </c>
      <c r="H33" t="e">
        <f>_xlfn.XLOOKUP(B33,#REF!,#REF!,,0)</f>
        <v>#REF!</v>
      </c>
      <c r="I33" t="e">
        <f>_xlfn.XLOOKUP(B33,#REF!,#REF!,,0)</f>
        <v>#REF!</v>
      </c>
      <c r="J33" s="422" t="e">
        <f t="shared" si="0"/>
        <v>#REF!</v>
      </c>
      <c r="K33" t="e">
        <f>_xlfn.XLOOKUP(B33,#REF!,#REF!,,0)</f>
        <v>#REF!</v>
      </c>
      <c r="L33" t="e">
        <f>_xlfn.XLOOKUP(B33,#REF!,#REF!,,0)</f>
        <v>#REF!</v>
      </c>
      <c r="M33" t="e">
        <f>_xlfn.XLOOKUP(B33,#REF!,#REF!,,0)</f>
        <v>#REF!</v>
      </c>
      <c r="N33" t="e">
        <f>_xlfn.XLOOKUP(B33,#REF!,#REF!,,0)</f>
        <v>#REF!</v>
      </c>
      <c r="O33" s="415" t="e">
        <f>_xlfn.XLOOKUP(B33,#REF!,#REF!,,0)</f>
        <v>#REF!</v>
      </c>
      <c r="P33" t="str">
        <f>_xlfn.XLOOKUP(B33,'Lista Precios'!$D$6:$D$122,'Lista Precios'!$AL$6:$AL$122,,0)</f>
        <v>Disponible</v>
      </c>
    </row>
    <row r="34" spans="1:16" hidden="1">
      <c r="A34" s="21" t="s">
        <v>2</v>
      </c>
      <c r="B34" s="21">
        <v>606</v>
      </c>
      <c r="C34" s="297" t="s">
        <v>24</v>
      </c>
      <c r="D34" s="21" t="s">
        <v>32</v>
      </c>
      <c r="E34" s="298">
        <v>57.64</v>
      </c>
      <c r="F34" s="298"/>
      <c r="G34" s="421">
        <f t="shared" si="1"/>
        <v>57.64</v>
      </c>
      <c r="H34" t="e">
        <f>_xlfn.XLOOKUP(B34,#REF!,#REF!,,0)</f>
        <v>#REF!</v>
      </c>
      <c r="I34" t="e">
        <f>_xlfn.XLOOKUP(B34,#REF!,#REF!,,0)</f>
        <v>#REF!</v>
      </c>
      <c r="J34" s="422" t="e">
        <f t="shared" si="0"/>
        <v>#REF!</v>
      </c>
      <c r="K34" t="e">
        <f>_xlfn.XLOOKUP(B34,#REF!,#REF!,,0)</f>
        <v>#REF!</v>
      </c>
      <c r="L34" t="e">
        <f>_xlfn.XLOOKUP(B34,#REF!,#REF!,,0)</f>
        <v>#REF!</v>
      </c>
      <c r="M34" t="e">
        <f>_xlfn.XLOOKUP(B34,#REF!,#REF!,,0)</f>
        <v>#REF!</v>
      </c>
      <c r="N34" t="e">
        <f>_xlfn.XLOOKUP(B34,#REF!,#REF!,,0)</f>
        <v>#REF!</v>
      </c>
      <c r="O34" s="415" t="e">
        <f>_xlfn.XLOOKUP(B34,#REF!,#REF!,,0)</f>
        <v>#REF!</v>
      </c>
      <c r="P34" t="str">
        <f>_xlfn.XLOOKUP(B34,'Lista Precios'!$D$6:$D$122,'Lista Precios'!$AL$6:$AL$122,,0)</f>
        <v>Disponible</v>
      </c>
    </row>
    <row r="35" spans="1:16" hidden="1">
      <c r="A35" s="21" t="s">
        <v>2</v>
      </c>
      <c r="B35" s="21">
        <v>701</v>
      </c>
      <c r="C35" s="21" t="s">
        <v>236</v>
      </c>
      <c r="D35" s="21" t="s">
        <v>237</v>
      </c>
      <c r="E35" s="298">
        <v>69.814700000000002</v>
      </c>
      <c r="F35" s="298"/>
      <c r="G35" s="421">
        <f t="shared" si="1"/>
        <v>69.814700000000002</v>
      </c>
      <c r="H35" t="e">
        <f>_xlfn.XLOOKUP(B35,#REF!,#REF!,,0)</f>
        <v>#REF!</v>
      </c>
      <c r="I35" t="e">
        <f>_xlfn.XLOOKUP(B35,#REF!,#REF!,,0)</f>
        <v>#REF!</v>
      </c>
      <c r="J35" s="422" t="e">
        <f t="shared" si="0"/>
        <v>#REF!</v>
      </c>
      <c r="K35" t="e">
        <f>_xlfn.XLOOKUP(B35,#REF!,#REF!,,0)</f>
        <v>#REF!</v>
      </c>
      <c r="L35" t="e">
        <f>_xlfn.XLOOKUP(B35,#REF!,#REF!,,0)</f>
        <v>#REF!</v>
      </c>
      <c r="M35" t="e">
        <f>_xlfn.XLOOKUP(B35,#REF!,#REF!,,0)</f>
        <v>#REF!</v>
      </c>
      <c r="N35" t="e">
        <f>_xlfn.XLOOKUP(B35,#REF!,#REF!,,0)</f>
        <v>#REF!</v>
      </c>
      <c r="O35" s="415" t="e">
        <f>_xlfn.XLOOKUP(B35,#REF!,#REF!,,0)</f>
        <v>#REF!</v>
      </c>
      <c r="P35" t="str">
        <f>_xlfn.XLOOKUP(B35,'Lista Precios'!$D$6:$D$122,'Lista Precios'!$AL$6:$AL$122,,0)</f>
        <v>Disponible</v>
      </c>
    </row>
    <row r="36" spans="1:16" hidden="1">
      <c r="A36" s="21" t="s">
        <v>2</v>
      </c>
      <c r="B36" s="21">
        <v>702</v>
      </c>
      <c r="C36" s="21" t="s">
        <v>25</v>
      </c>
      <c r="D36" s="21" t="s">
        <v>28</v>
      </c>
      <c r="E36" s="298">
        <v>69.165999999999997</v>
      </c>
      <c r="F36" s="298"/>
      <c r="G36" s="421">
        <f t="shared" si="1"/>
        <v>69.165999999999997</v>
      </c>
      <c r="H36" t="e">
        <f>_xlfn.XLOOKUP(B36,#REF!,#REF!,,0)</f>
        <v>#REF!</v>
      </c>
      <c r="I36" t="e">
        <f>_xlfn.XLOOKUP(B36,#REF!,#REF!,,0)</f>
        <v>#REF!</v>
      </c>
      <c r="J36" s="422" t="e">
        <f t="shared" si="0"/>
        <v>#REF!</v>
      </c>
      <c r="K36" t="e">
        <f>_xlfn.XLOOKUP(B36,#REF!,#REF!,,0)</f>
        <v>#REF!</v>
      </c>
      <c r="L36" t="e">
        <f>_xlfn.XLOOKUP(B36,#REF!,#REF!,,0)</f>
        <v>#REF!</v>
      </c>
      <c r="M36" t="e">
        <f>_xlfn.XLOOKUP(B36,#REF!,#REF!,,0)</f>
        <v>#REF!</v>
      </c>
      <c r="N36" t="e">
        <f>_xlfn.XLOOKUP(B36,#REF!,#REF!,,0)</f>
        <v>#REF!</v>
      </c>
      <c r="O36" s="415" t="e">
        <f>_xlfn.XLOOKUP(B36,#REF!,#REF!,,0)</f>
        <v>#REF!</v>
      </c>
      <c r="P36" t="str">
        <f>_xlfn.XLOOKUP(B36,'Lista Precios'!$D$6:$D$122,'Lista Precios'!$AL$6:$AL$122,,0)</f>
        <v>Vendido</v>
      </c>
    </row>
    <row r="37" spans="1:16" hidden="1">
      <c r="A37" s="21" t="s">
        <v>2</v>
      </c>
      <c r="B37" s="21">
        <v>703</v>
      </c>
      <c r="C37" s="21" t="s">
        <v>24</v>
      </c>
      <c r="D37" s="21" t="s">
        <v>29</v>
      </c>
      <c r="E37" s="298">
        <v>57.877000000000002</v>
      </c>
      <c r="F37" s="298"/>
      <c r="G37" s="421">
        <f t="shared" si="1"/>
        <v>57.877000000000002</v>
      </c>
      <c r="H37" t="e">
        <f>_xlfn.XLOOKUP(B37,#REF!,#REF!,,0)</f>
        <v>#REF!</v>
      </c>
      <c r="I37" t="e">
        <f>_xlfn.XLOOKUP(B37,#REF!,#REF!,,0)</f>
        <v>#REF!</v>
      </c>
      <c r="J37" s="422" t="e">
        <f t="shared" si="0"/>
        <v>#REF!</v>
      </c>
      <c r="K37" t="e">
        <f>_xlfn.XLOOKUP(B37,#REF!,#REF!,,0)</f>
        <v>#REF!</v>
      </c>
      <c r="L37" t="e">
        <f>_xlfn.XLOOKUP(B37,#REF!,#REF!,,0)</f>
        <v>#REF!</v>
      </c>
      <c r="M37" t="e">
        <f>_xlfn.XLOOKUP(B37,#REF!,#REF!,,0)</f>
        <v>#REF!</v>
      </c>
      <c r="N37" t="e">
        <f>_xlfn.XLOOKUP(B37,#REF!,#REF!,,0)</f>
        <v>#REF!</v>
      </c>
      <c r="O37" s="415" t="e">
        <f>_xlfn.XLOOKUP(B37,#REF!,#REF!,,0)</f>
        <v>#REF!</v>
      </c>
      <c r="P37" t="str">
        <f>_xlfn.XLOOKUP(B37,'Lista Precios'!$D$6:$D$122,'Lista Precios'!$AL$6:$AL$122,,0)</f>
        <v>Disponible</v>
      </c>
    </row>
    <row r="38" spans="1:16" hidden="1">
      <c r="A38" s="21" t="s">
        <v>2</v>
      </c>
      <c r="B38" s="21">
        <v>704</v>
      </c>
      <c r="C38" s="297" t="s">
        <v>23</v>
      </c>
      <c r="D38" s="21" t="s">
        <v>30</v>
      </c>
      <c r="E38" s="298">
        <v>35.496600000000001</v>
      </c>
      <c r="F38" s="298"/>
      <c r="G38" s="421">
        <f t="shared" si="1"/>
        <v>35.496600000000001</v>
      </c>
      <c r="H38" t="e">
        <f>_xlfn.XLOOKUP(B38,#REF!,#REF!,,0)</f>
        <v>#REF!</v>
      </c>
      <c r="I38" t="e">
        <f>_xlfn.XLOOKUP(B38,#REF!,#REF!,,0)</f>
        <v>#REF!</v>
      </c>
      <c r="J38" s="422" t="e">
        <f t="shared" si="0"/>
        <v>#REF!</v>
      </c>
      <c r="K38" t="e">
        <f>_xlfn.XLOOKUP(B38,#REF!,#REF!,,0)</f>
        <v>#REF!</v>
      </c>
      <c r="L38" t="e">
        <f>_xlfn.XLOOKUP(B38,#REF!,#REF!,,0)</f>
        <v>#REF!</v>
      </c>
      <c r="M38" t="e">
        <f>_xlfn.XLOOKUP(B38,#REF!,#REF!,,0)</f>
        <v>#REF!</v>
      </c>
      <c r="N38" t="e">
        <f>_xlfn.XLOOKUP(B38,#REF!,#REF!,,0)</f>
        <v>#REF!</v>
      </c>
      <c r="O38" s="415" t="e">
        <f>_xlfn.XLOOKUP(B38,#REF!,#REF!,,0)</f>
        <v>#REF!</v>
      </c>
      <c r="P38" t="str">
        <f>_xlfn.XLOOKUP(B38,'Lista Precios'!$D$6:$D$122,'Lista Precios'!$AL$6:$AL$122,,0)</f>
        <v>Disponible</v>
      </c>
    </row>
    <row r="39" spans="1:16" hidden="1">
      <c r="A39" s="21" t="s">
        <v>2</v>
      </c>
      <c r="B39" s="21">
        <v>705</v>
      </c>
      <c r="C39" s="297" t="s">
        <v>24</v>
      </c>
      <c r="D39" s="21" t="s">
        <v>31</v>
      </c>
      <c r="E39" s="298">
        <v>52.43</v>
      </c>
      <c r="F39" s="298"/>
      <c r="G39" s="421">
        <f t="shared" si="1"/>
        <v>52.43</v>
      </c>
      <c r="H39" t="e">
        <f>_xlfn.XLOOKUP(B39,#REF!,#REF!,,0)</f>
        <v>#REF!</v>
      </c>
      <c r="I39" t="e">
        <f>_xlfn.XLOOKUP(B39,#REF!,#REF!,,0)</f>
        <v>#REF!</v>
      </c>
      <c r="J39" s="422" t="e">
        <f t="shared" si="0"/>
        <v>#REF!</v>
      </c>
      <c r="K39" t="e">
        <f>_xlfn.XLOOKUP(B39,#REF!,#REF!,,0)</f>
        <v>#REF!</v>
      </c>
      <c r="L39" t="e">
        <f>_xlfn.XLOOKUP(B39,#REF!,#REF!,,0)</f>
        <v>#REF!</v>
      </c>
      <c r="M39" t="e">
        <f>_xlfn.XLOOKUP(B39,#REF!,#REF!,,0)</f>
        <v>#REF!</v>
      </c>
      <c r="N39" t="e">
        <f>_xlfn.XLOOKUP(B39,#REF!,#REF!,,0)</f>
        <v>#REF!</v>
      </c>
      <c r="O39" s="415" t="e">
        <f>_xlfn.XLOOKUP(B39,#REF!,#REF!,,0)</f>
        <v>#REF!</v>
      </c>
      <c r="P39" t="str">
        <f>_xlfn.XLOOKUP(B39,'Lista Precios'!$D$6:$D$122,'Lista Precios'!$AL$6:$AL$122,,0)</f>
        <v>Disponible</v>
      </c>
    </row>
    <row r="40" spans="1:16" hidden="1">
      <c r="A40" s="21" t="s">
        <v>2</v>
      </c>
      <c r="B40" s="21">
        <v>706</v>
      </c>
      <c r="C40" s="21" t="s">
        <v>24</v>
      </c>
      <c r="D40" s="21" t="s">
        <v>32</v>
      </c>
      <c r="E40" s="298">
        <v>57.64</v>
      </c>
      <c r="F40" s="298"/>
      <c r="G40" s="421">
        <f t="shared" si="1"/>
        <v>57.64</v>
      </c>
      <c r="H40" t="e">
        <f>_xlfn.XLOOKUP(B40,#REF!,#REF!,,0)</f>
        <v>#REF!</v>
      </c>
      <c r="I40" t="e">
        <f>_xlfn.XLOOKUP(B40,#REF!,#REF!,,0)</f>
        <v>#REF!</v>
      </c>
      <c r="J40" s="422" t="e">
        <f t="shared" si="0"/>
        <v>#REF!</v>
      </c>
      <c r="K40" t="e">
        <f>_xlfn.XLOOKUP(B40,#REF!,#REF!,,0)</f>
        <v>#REF!</v>
      </c>
      <c r="L40" t="e">
        <f>_xlfn.XLOOKUP(B40,#REF!,#REF!,,0)</f>
        <v>#REF!</v>
      </c>
      <c r="M40" t="e">
        <f>_xlfn.XLOOKUP(B40,#REF!,#REF!,,0)</f>
        <v>#REF!</v>
      </c>
      <c r="N40" t="e">
        <f>_xlfn.XLOOKUP(B40,#REF!,#REF!,,0)</f>
        <v>#REF!</v>
      </c>
      <c r="O40" s="415" t="e">
        <f>_xlfn.XLOOKUP(B40,#REF!,#REF!,,0)</f>
        <v>#REF!</v>
      </c>
      <c r="P40" t="str">
        <f>_xlfn.XLOOKUP(B40,'Lista Precios'!$D$6:$D$122,'Lista Precios'!$AL$6:$AL$122,,0)</f>
        <v>Vendido</v>
      </c>
    </row>
    <row r="41" spans="1:16" hidden="1">
      <c r="A41" s="21" t="s">
        <v>2</v>
      </c>
      <c r="B41" s="21">
        <v>801</v>
      </c>
      <c r="C41" s="21" t="s">
        <v>236</v>
      </c>
      <c r="D41" s="21" t="s">
        <v>237</v>
      </c>
      <c r="E41" s="298">
        <v>69.814700000000002</v>
      </c>
      <c r="F41" s="298"/>
      <c r="G41" s="421">
        <f t="shared" si="1"/>
        <v>69.814700000000002</v>
      </c>
      <c r="H41" t="e">
        <f>_xlfn.XLOOKUP(B41,#REF!,#REF!,,0)</f>
        <v>#REF!</v>
      </c>
      <c r="I41" t="e">
        <f>_xlfn.XLOOKUP(B41,#REF!,#REF!,,0)</f>
        <v>#REF!</v>
      </c>
      <c r="J41" s="422" t="e">
        <f t="shared" si="0"/>
        <v>#REF!</v>
      </c>
      <c r="K41" t="e">
        <f>_xlfn.XLOOKUP(B41,#REF!,#REF!,,0)</f>
        <v>#REF!</v>
      </c>
      <c r="L41" t="e">
        <f>_xlfn.XLOOKUP(B41,#REF!,#REF!,,0)</f>
        <v>#REF!</v>
      </c>
      <c r="M41" t="e">
        <f>_xlfn.XLOOKUP(B41,#REF!,#REF!,,0)</f>
        <v>#REF!</v>
      </c>
      <c r="N41" t="e">
        <f>_xlfn.XLOOKUP(B41,#REF!,#REF!,,0)</f>
        <v>#REF!</v>
      </c>
      <c r="O41" s="415" t="e">
        <f>_xlfn.XLOOKUP(B41,#REF!,#REF!,,0)</f>
        <v>#REF!</v>
      </c>
      <c r="P41" t="str">
        <f>_xlfn.XLOOKUP(B41,'Lista Precios'!$D$6:$D$122,'Lista Precios'!$AL$6:$AL$122,,0)</f>
        <v>Disponible</v>
      </c>
    </row>
    <row r="42" spans="1:16" hidden="1">
      <c r="A42" s="21" t="s">
        <v>2</v>
      </c>
      <c r="B42" s="21">
        <v>802</v>
      </c>
      <c r="C42" s="21" t="s">
        <v>25</v>
      </c>
      <c r="D42" s="21" t="s">
        <v>28</v>
      </c>
      <c r="E42" s="298">
        <v>69.165999999999997</v>
      </c>
      <c r="F42" s="298"/>
      <c r="G42" s="421">
        <f t="shared" si="1"/>
        <v>69.165999999999997</v>
      </c>
      <c r="H42" t="e">
        <f>_xlfn.XLOOKUP(B42,#REF!,#REF!,,0)</f>
        <v>#REF!</v>
      </c>
      <c r="I42" t="e">
        <f>_xlfn.XLOOKUP(B42,#REF!,#REF!,,0)</f>
        <v>#REF!</v>
      </c>
      <c r="J42" s="422" t="e">
        <f t="shared" si="0"/>
        <v>#REF!</v>
      </c>
      <c r="K42" t="e">
        <f>_xlfn.XLOOKUP(B42,#REF!,#REF!,,0)</f>
        <v>#REF!</v>
      </c>
      <c r="L42" t="e">
        <f>_xlfn.XLOOKUP(B42,#REF!,#REF!,,0)</f>
        <v>#REF!</v>
      </c>
      <c r="M42" t="e">
        <f>_xlfn.XLOOKUP(B42,#REF!,#REF!,,0)</f>
        <v>#REF!</v>
      </c>
      <c r="N42" t="e">
        <f>_xlfn.XLOOKUP(B42,#REF!,#REF!,,0)</f>
        <v>#REF!</v>
      </c>
      <c r="O42" s="415" t="e">
        <f>_xlfn.XLOOKUP(B42,#REF!,#REF!,,0)</f>
        <v>#REF!</v>
      </c>
      <c r="P42" t="str">
        <f>_xlfn.XLOOKUP(B42,'Lista Precios'!$D$6:$D$122,'Lista Precios'!$AL$6:$AL$122,,0)</f>
        <v>Disponible</v>
      </c>
    </row>
    <row r="43" spans="1:16" hidden="1">
      <c r="A43" s="21" t="s">
        <v>2</v>
      </c>
      <c r="B43" s="21">
        <v>803</v>
      </c>
      <c r="C43" s="297" t="s">
        <v>24</v>
      </c>
      <c r="D43" s="21" t="s">
        <v>29</v>
      </c>
      <c r="E43" s="298">
        <v>57.877000000000002</v>
      </c>
      <c r="F43" s="298"/>
      <c r="G43" s="421">
        <f t="shared" si="1"/>
        <v>57.877000000000002</v>
      </c>
      <c r="H43" t="e">
        <f>_xlfn.XLOOKUP(B43,#REF!,#REF!,,0)</f>
        <v>#REF!</v>
      </c>
      <c r="I43" t="e">
        <f>_xlfn.XLOOKUP(B43,#REF!,#REF!,,0)</f>
        <v>#REF!</v>
      </c>
      <c r="J43" s="422" t="e">
        <f t="shared" si="0"/>
        <v>#REF!</v>
      </c>
      <c r="K43" t="e">
        <f>_xlfn.XLOOKUP(B43,#REF!,#REF!,,0)</f>
        <v>#REF!</v>
      </c>
      <c r="L43" t="e">
        <f>_xlfn.XLOOKUP(B43,#REF!,#REF!,,0)</f>
        <v>#REF!</v>
      </c>
      <c r="M43" t="e">
        <f>_xlfn.XLOOKUP(B43,#REF!,#REF!,,0)</f>
        <v>#REF!</v>
      </c>
      <c r="N43" t="e">
        <f>_xlfn.XLOOKUP(B43,#REF!,#REF!,,0)</f>
        <v>#REF!</v>
      </c>
      <c r="O43" s="415" t="e">
        <f>_xlfn.XLOOKUP(B43,#REF!,#REF!,,0)</f>
        <v>#REF!</v>
      </c>
      <c r="P43" t="str">
        <f>_xlfn.XLOOKUP(B43,'Lista Precios'!$D$6:$D$122,'Lista Precios'!$AL$6:$AL$122,,0)</f>
        <v>Disponible</v>
      </c>
    </row>
    <row r="44" spans="1:16" hidden="1">
      <c r="A44" s="21" t="s">
        <v>2</v>
      </c>
      <c r="B44" s="21">
        <v>804</v>
      </c>
      <c r="C44" s="297" t="s">
        <v>23</v>
      </c>
      <c r="D44" s="21" t="s">
        <v>30</v>
      </c>
      <c r="E44" s="298">
        <v>35.496600000000001</v>
      </c>
      <c r="F44" s="298"/>
      <c r="G44" s="421">
        <f t="shared" si="1"/>
        <v>35.496600000000001</v>
      </c>
      <c r="H44" t="e">
        <f>_xlfn.XLOOKUP(B44,#REF!,#REF!,,0)</f>
        <v>#REF!</v>
      </c>
      <c r="I44" t="e">
        <f>_xlfn.XLOOKUP(B44,#REF!,#REF!,,0)</f>
        <v>#REF!</v>
      </c>
      <c r="J44" s="422" t="e">
        <f t="shared" si="0"/>
        <v>#REF!</v>
      </c>
      <c r="K44" t="e">
        <f>_xlfn.XLOOKUP(B44,#REF!,#REF!,,0)</f>
        <v>#REF!</v>
      </c>
      <c r="L44" t="e">
        <f>_xlfn.XLOOKUP(B44,#REF!,#REF!,,0)</f>
        <v>#REF!</v>
      </c>
      <c r="M44" t="e">
        <f>_xlfn.XLOOKUP(B44,#REF!,#REF!,,0)</f>
        <v>#REF!</v>
      </c>
      <c r="N44" t="e">
        <f>_xlfn.XLOOKUP(B44,#REF!,#REF!,,0)</f>
        <v>#REF!</v>
      </c>
      <c r="O44" s="415" t="e">
        <f>_xlfn.XLOOKUP(B44,#REF!,#REF!,,0)</f>
        <v>#REF!</v>
      </c>
      <c r="P44" t="str">
        <f>_xlfn.XLOOKUP(B44,'Lista Precios'!$D$6:$D$122,'Lista Precios'!$AL$6:$AL$122,,0)</f>
        <v>Disponible</v>
      </c>
    </row>
    <row r="45" spans="1:16" hidden="1">
      <c r="A45" s="21" t="s">
        <v>2</v>
      </c>
      <c r="B45" s="21">
        <v>805</v>
      </c>
      <c r="C45" s="21" t="s">
        <v>24</v>
      </c>
      <c r="D45" s="21" t="s">
        <v>31</v>
      </c>
      <c r="E45" s="298">
        <v>52.43</v>
      </c>
      <c r="F45" s="298"/>
      <c r="G45" s="421">
        <f t="shared" si="1"/>
        <v>52.43</v>
      </c>
      <c r="H45" t="e">
        <f>_xlfn.XLOOKUP(B45,#REF!,#REF!,,0)</f>
        <v>#REF!</v>
      </c>
      <c r="I45" t="e">
        <f>_xlfn.XLOOKUP(B45,#REF!,#REF!,,0)</f>
        <v>#REF!</v>
      </c>
      <c r="J45" s="422" t="e">
        <f t="shared" si="0"/>
        <v>#REF!</v>
      </c>
      <c r="K45" t="e">
        <f>_xlfn.XLOOKUP(B45,#REF!,#REF!,,0)</f>
        <v>#REF!</v>
      </c>
      <c r="L45" t="e">
        <f>_xlfn.XLOOKUP(B45,#REF!,#REF!,,0)</f>
        <v>#REF!</v>
      </c>
      <c r="M45" t="e">
        <f>_xlfn.XLOOKUP(B45,#REF!,#REF!,,0)</f>
        <v>#REF!</v>
      </c>
      <c r="N45" t="e">
        <f>_xlfn.XLOOKUP(B45,#REF!,#REF!,,0)</f>
        <v>#REF!</v>
      </c>
      <c r="O45" s="415" t="e">
        <f>_xlfn.XLOOKUP(B45,#REF!,#REF!,,0)</f>
        <v>#REF!</v>
      </c>
      <c r="P45" t="str">
        <f>_xlfn.XLOOKUP(B45,'Lista Precios'!$D$6:$D$122,'Lista Precios'!$AL$6:$AL$122,,0)</f>
        <v>Disponible</v>
      </c>
    </row>
    <row r="46" spans="1:16" hidden="1">
      <c r="A46" s="21" t="s">
        <v>2</v>
      </c>
      <c r="B46" s="21">
        <v>806</v>
      </c>
      <c r="C46" s="21" t="s">
        <v>24</v>
      </c>
      <c r="D46" s="21" t="s">
        <v>32</v>
      </c>
      <c r="E46" s="298">
        <v>57.64</v>
      </c>
      <c r="F46" s="298"/>
      <c r="G46" s="421">
        <f t="shared" si="1"/>
        <v>57.64</v>
      </c>
      <c r="H46" t="e">
        <f>_xlfn.XLOOKUP(B46,#REF!,#REF!,,0)</f>
        <v>#REF!</v>
      </c>
      <c r="I46" t="e">
        <f>_xlfn.XLOOKUP(B46,#REF!,#REF!,,0)</f>
        <v>#REF!</v>
      </c>
      <c r="J46" s="422" t="e">
        <f t="shared" si="0"/>
        <v>#REF!</v>
      </c>
      <c r="K46" t="e">
        <f>_xlfn.XLOOKUP(B46,#REF!,#REF!,,0)</f>
        <v>#REF!</v>
      </c>
      <c r="L46" t="e">
        <f>_xlfn.XLOOKUP(B46,#REF!,#REF!,,0)</f>
        <v>#REF!</v>
      </c>
      <c r="M46" t="e">
        <f>_xlfn.XLOOKUP(B46,#REF!,#REF!,,0)</f>
        <v>#REF!</v>
      </c>
      <c r="N46" t="e">
        <f>_xlfn.XLOOKUP(B46,#REF!,#REF!,,0)</f>
        <v>#REF!</v>
      </c>
      <c r="O46" s="415" t="e">
        <f>_xlfn.XLOOKUP(B46,#REF!,#REF!,,0)</f>
        <v>#REF!</v>
      </c>
      <c r="P46" t="str">
        <f>_xlfn.XLOOKUP(B46,'Lista Precios'!$D$6:$D$122,'Lista Precios'!$AL$6:$AL$122,,0)</f>
        <v>Vendido</v>
      </c>
    </row>
    <row r="47" spans="1:16">
      <c r="A47" s="21" t="s">
        <v>2</v>
      </c>
      <c r="B47" s="21">
        <v>901</v>
      </c>
      <c r="C47" s="21" t="s">
        <v>236</v>
      </c>
      <c r="D47" s="21" t="s">
        <v>237</v>
      </c>
      <c r="E47" s="298">
        <v>69.814700000000002</v>
      </c>
      <c r="F47" s="298"/>
      <c r="G47" s="421">
        <f t="shared" si="1"/>
        <v>69.814700000000002</v>
      </c>
      <c r="H47" t="e">
        <f>_xlfn.XLOOKUP(B47,#REF!,#REF!,,0)</f>
        <v>#REF!</v>
      </c>
      <c r="I47" t="e">
        <f>_xlfn.XLOOKUP(B47,#REF!,#REF!,,0)</f>
        <v>#REF!</v>
      </c>
      <c r="J47" s="422" t="e">
        <f t="shared" si="0"/>
        <v>#REF!</v>
      </c>
      <c r="K47" t="e">
        <f>_xlfn.XLOOKUP(B47,#REF!,#REF!,,0)</f>
        <v>#REF!</v>
      </c>
      <c r="L47" t="e">
        <f>_xlfn.XLOOKUP(B47,#REF!,#REF!,,0)</f>
        <v>#REF!</v>
      </c>
      <c r="M47" t="e">
        <f>_xlfn.XLOOKUP(B47,#REF!,#REF!,,0)</f>
        <v>#REF!</v>
      </c>
      <c r="N47" t="e">
        <f>_xlfn.XLOOKUP(B47,#REF!,#REF!,,0)</f>
        <v>#REF!</v>
      </c>
      <c r="O47" s="415" t="e">
        <f>_xlfn.XLOOKUP(B47,#REF!,#REF!,,0)</f>
        <v>#REF!</v>
      </c>
      <c r="P47" t="str">
        <f>_xlfn.XLOOKUP(B47,'Lista Precios'!$D$6:$D$122,'Lista Precios'!$AL$6:$AL$122,,0)</f>
        <v>Vendido</v>
      </c>
    </row>
    <row r="48" spans="1:16" hidden="1">
      <c r="A48" s="21" t="s">
        <v>2</v>
      </c>
      <c r="B48" s="21">
        <v>902</v>
      </c>
      <c r="C48" s="297" t="s">
        <v>25</v>
      </c>
      <c r="D48" s="21" t="s">
        <v>28</v>
      </c>
      <c r="E48" s="298">
        <v>69.165999999999997</v>
      </c>
      <c r="F48" s="298"/>
      <c r="G48" s="421">
        <f t="shared" si="1"/>
        <v>69.165999999999997</v>
      </c>
      <c r="H48" t="e">
        <f>_xlfn.XLOOKUP(B48,#REF!,#REF!,,0)</f>
        <v>#REF!</v>
      </c>
      <c r="I48" t="e">
        <f>_xlfn.XLOOKUP(B48,#REF!,#REF!,,0)</f>
        <v>#REF!</v>
      </c>
      <c r="J48" s="422" t="e">
        <f t="shared" si="0"/>
        <v>#REF!</v>
      </c>
      <c r="K48" t="e">
        <f>_xlfn.XLOOKUP(B48,#REF!,#REF!,,0)</f>
        <v>#REF!</v>
      </c>
      <c r="L48" t="e">
        <f>_xlfn.XLOOKUP(B48,#REF!,#REF!,,0)</f>
        <v>#REF!</v>
      </c>
      <c r="M48" t="e">
        <f>_xlfn.XLOOKUP(B48,#REF!,#REF!,,0)</f>
        <v>#REF!</v>
      </c>
      <c r="N48" t="e">
        <f>_xlfn.XLOOKUP(B48,#REF!,#REF!,,0)</f>
        <v>#REF!</v>
      </c>
      <c r="O48" s="415" t="e">
        <f>_xlfn.XLOOKUP(B48,#REF!,#REF!,,0)</f>
        <v>#REF!</v>
      </c>
      <c r="P48" t="str">
        <f>_xlfn.XLOOKUP(B48,'Lista Precios'!$D$6:$D$122,'Lista Precios'!$AL$6:$AL$122,,0)</f>
        <v>Disponible</v>
      </c>
    </row>
    <row r="49" spans="1:16" hidden="1">
      <c r="A49" s="21" t="s">
        <v>2</v>
      </c>
      <c r="B49" s="21">
        <v>903</v>
      </c>
      <c r="C49" s="297" t="s">
        <v>24</v>
      </c>
      <c r="D49" s="21" t="s">
        <v>29</v>
      </c>
      <c r="E49" s="298">
        <v>57.877000000000002</v>
      </c>
      <c r="F49" s="298"/>
      <c r="G49" s="421">
        <f t="shared" si="1"/>
        <v>57.877000000000002</v>
      </c>
      <c r="H49" t="e">
        <f>_xlfn.XLOOKUP(B49,#REF!,#REF!,,0)</f>
        <v>#REF!</v>
      </c>
      <c r="I49" t="e">
        <f>_xlfn.XLOOKUP(B49,#REF!,#REF!,,0)</f>
        <v>#REF!</v>
      </c>
      <c r="J49" s="422" t="e">
        <f t="shared" si="0"/>
        <v>#REF!</v>
      </c>
      <c r="K49" t="e">
        <f>_xlfn.XLOOKUP(B49,#REF!,#REF!,,0)</f>
        <v>#REF!</v>
      </c>
      <c r="L49" t="e">
        <f>_xlfn.XLOOKUP(B49,#REF!,#REF!,,0)</f>
        <v>#REF!</v>
      </c>
      <c r="M49" t="e">
        <f>_xlfn.XLOOKUP(B49,#REF!,#REF!,,0)</f>
        <v>#REF!</v>
      </c>
      <c r="N49" t="e">
        <f>_xlfn.XLOOKUP(B49,#REF!,#REF!,,0)</f>
        <v>#REF!</v>
      </c>
      <c r="O49" s="415" t="e">
        <f>_xlfn.XLOOKUP(B49,#REF!,#REF!,,0)</f>
        <v>#REF!</v>
      </c>
      <c r="P49" t="str">
        <f>_xlfn.XLOOKUP(B49,'Lista Precios'!$D$6:$D$122,'Lista Precios'!$AL$6:$AL$122,,0)</f>
        <v>Disponible</v>
      </c>
    </row>
    <row r="50" spans="1:16" hidden="1">
      <c r="A50" s="21" t="s">
        <v>2</v>
      </c>
      <c r="B50" s="21">
        <v>904</v>
      </c>
      <c r="C50" s="21" t="s">
        <v>23</v>
      </c>
      <c r="D50" s="21" t="s">
        <v>30</v>
      </c>
      <c r="E50" s="298">
        <v>35.496600000000001</v>
      </c>
      <c r="F50" s="298"/>
      <c r="G50" s="421">
        <f t="shared" si="1"/>
        <v>35.496600000000001</v>
      </c>
      <c r="H50" t="e">
        <f>_xlfn.XLOOKUP(B50,#REF!,#REF!,,0)</f>
        <v>#REF!</v>
      </c>
      <c r="I50" t="e">
        <f>_xlfn.XLOOKUP(B50,#REF!,#REF!,,0)</f>
        <v>#REF!</v>
      </c>
      <c r="J50" s="422" t="e">
        <f t="shared" si="0"/>
        <v>#REF!</v>
      </c>
      <c r="K50" t="e">
        <f>_xlfn.XLOOKUP(B50,#REF!,#REF!,,0)</f>
        <v>#REF!</v>
      </c>
      <c r="L50" t="e">
        <f>_xlfn.XLOOKUP(B50,#REF!,#REF!,,0)</f>
        <v>#REF!</v>
      </c>
      <c r="M50" t="e">
        <f>_xlfn.XLOOKUP(B50,#REF!,#REF!,,0)</f>
        <v>#REF!</v>
      </c>
      <c r="N50" t="e">
        <f>_xlfn.XLOOKUP(B50,#REF!,#REF!,,0)</f>
        <v>#REF!</v>
      </c>
      <c r="O50" s="415" t="e">
        <f>_xlfn.XLOOKUP(B50,#REF!,#REF!,,0)</f>
        <v>#REF!</v>
      </c>
      <c r="P50" t="str">
        <f>_xlfn.XLOOKUP(B50,'Lista Precios'!$D$6:$D$122,'Lista Precios'!$AL$6:$AL$122,,0)</f>
        <v>Disponible</v>
      </c>
    </row>
    <row r="51" spans="1:16" hidden="1">
      <c r="A51" s="21" t="s">
        <v>2</v>
      </c>
      <c r="B51" s="21">
        <v>905</v>
      </c>
      <c r="C51" s="21" t="s">
        <v>24</v>
      </c>
      <c r="D51" s="21" t="s">
        <v>31</v>
      </c>
      <c r="E51" s="298">
        <v>52.43</v>
      </c>
      <c r="F51" s="298"/>
      <c r="G51" s="421">
        <f t="shared" si="1"/>
        <v>52.43</v>
      </c>
      <c r="H51" t="e">
        <f>_xlfn.XLOOKUP(B51,#REF!,#REF!,,0)</f>
        <v>#REF!</v>
      </c>
      <c r="I51" t="e">
        <f>_xlfn.XLOOKUP(B51,#REF!,#REF!,,0)</f>
        <v>#REF!</v>
      </c>
      <c r="J51" s="422" t="e">
        <f t="shared" si="0"/>
        <v>#REF!</v>
      </c>
      <c r="K51" t="e">
        <f>_xlfn.XLOOKUP(B51,#REF!,#REF!,,0)</f>
        <v>#REF!</v>
      </c>
      <c r="L51" t="e">
        <f>_xlfn.XLOOKUP(B51,#REF!,#REF!,,0)</f>
        <v>#REF!</v>
      </c>
      <c r="M51" t="e">
        <f>_xlfn.XLOOKUP(B51,#REF!,#REF!,,0)</f>
        <v>#REF!</v>
      </c>
      <c r="N51" t="e">
        <f>_xlfn.XLOOKUP(B51,#REF!,#REF!,,0)</f>
        <v>#REF!</v>
      </c>
      <c r="O51" s="415" t="e">
        <f>_xlfn.XLOOKUP(B51,#REF!,#REF!,,0)</f>
        <v>#REF!</v>
      </c>
      <c r="P51" t="str">
        <f>_xlfn.XLOOKUP(B51,'Lista Precios'!$D$6:$D$122,'Lista Precios'!$AL$6:$AL$122,,0)</f>
        <v>Disponible</v>
      </c>
    </row>
    <row r="52" spans="1:16" hidden="1">
      <c r="A52" s="21" t="s">
        <v>2</v>
      </c>
      <c r="B52" s="21">
        <v>906</v>
      </c>
      <c r="C52" s="21" t="s">
        <v>24</v>
      </c>
      <c r="D52" s="21" t="s">
        <v>32</v>
      </c>
      <c r="E52" s="298">
        <v>57.64</v>
      </c>
      <c r="F52" s="298"/>
      <c r="G52" s="421">
        <f t="shared" si="1"/>
        <v>57.64</v>
      </c>
      <c r="H52" t="e">
        <f>_xlfn.XLOOKUP(B52,#REF!,#REF!,,0)</f>
        <v>#REF!</v>
      </c>
      <c r="I52" t="e">
        <f>_xlfn.XLOOKUP(B52,#REF!,#REF!,,0)</f>
        <v>#REF!</v>
      </c>
      <c r="J52" s="422" t="e">
        <f t="shared" si="0"/>
        <v>#REF!</v>
      </c>
      <c r="K52" t="e">
        <f>_xlfn.XLOOKUP(B52,#REF!,#REF!,,0)</f>
        <v>#REF!</v>
      </c>
      <c r="L52" t="e">
        <f>_xlfn.XLOOKUP(B52,#REF!,#REF!,,0)</f>
        <v>#REF!</v>
      </c>
      <c r="M52" t="e">
        <f>_xlfn.XLOOKUP(B52,#REF!,#REF!,,0)</f>
        <v>#REF!</v>
      </c>
      <c r="N52" t="e">
        <f>_xlfn.XLOOKUP(B52,#REF!,#REF!,,0)</f>
        <v>#REF!</v>
      </c>
      <c r="O52" s="415" t="e">
        <f>_xlfn.XLOOKUP(B52,#REF!,#REF!,,0)</f>
        <v>#REF!</v>
      </c>
      <c r="P52" t="str">
        <f>_xlfn.XLOOKUP(B52,'Lista Precios'!$D$6:$D$122,'Lista Precios'!$AL$6:$AL$122,,0)</f>
        <v>Disponible</v>
      </c>
    </row>
    <row r="53" spans="1:16" hidden="1">
      <c r="A53" s="21" t="s">
        <v>2</v>
      </c>
      <c r="B53" s="21">
        <v>1001</v>
      </c>
      <c r="C53" s="297" t="s">
        <v>236</v>
      </c>
      <c r="D53" s="21" t="s">
        <v>237</v>
      </c>
      <c r="E53" s="298">
        <v>69.814700000000002</v>
      </c>
      <c r="F53" s="298"/>
      <c r="G53" s="421">
        <f t="shared" si="1"/>
        <v>69.814700000000002</v>
      </c>
      <c r="H53" t="e">
        <f>_xlfn.XLOOKUP(B53,#REF!,#REF!,,0)</f>
        <v>#REF!</v>
      </c>
      <c r="I53" t="e">
        <f>_xlfn.XLOOKUP(B53,#REF!,#REF!,,0)</f>
        <v>#REF!</v>
      </c>
      <c r="J53" s="422" t="e">
        <f t="shared" si="0"/>
        <v>#REF!</v>
      </c>
      <c r="K53" t="e">
        <f>_xlfn.XLOOKUP(B53,#REF!,#REF!,,0)</f>
        <v>#REF!</v>
      </c>
      <c r="L53" t="e">
        <f>_xlfn.XLOOKUP(B53,#REF!,#REF!,,0)</f>
        <v>#REF!</v>
      </c>
      <c r="M53" t="e">
        <f>_xlfn.XLOOKUP(B53,#REF!,#REF!,,0)</f>
        <v>#REF!</v>
      </c>
      <c r="N53" t="e">
        <f>_xlfn.XLOOKUP(B53,#REF!,#REF!,,0)</f>
        <v>#REF!</v>
      </c>
      <c r="O53" s="415" t="e">
        <f>_xlfn.XLOOKUP(B53,#REF!,#REF!,,0)</f>
        <v>#REF!</v>
      </c>
      <c r="P53" t="str">
        <f>_xlfn.XLOOKUP(B53,'Lista Precios'!$D$6:$D$122,'Lista Precios'!$AL$6:$AL$122,,0)</f>
        <v>Vendido</v>
      </c>
    </row>
    <row r="54" spans="1:16" hidden="1">
      <c r="A54" s="21" t="s">
        <v>2</v>
      </c>
      <c r="B54" s="21">
        <v>1002</v>
      </c>
      <c r="C54" s="297" t="s">
        <v>25</v>
      </c>
      <c r="D54" s="21" t="s">
        <v>28</v>
      </c>
      <c r="E54" s="298">
        <v>69.165999999999997</v>
      </c>
      <c r="F54" s="298"/>
      <c r="G54" s="421">
        <f t="shared" si="1"/>
        <v>69.165999999999997</v>
      </c>
      <c r="H54" t="e">
        <f>_xlfn.XLOOKUP(B54,#REF!,#REF!,,0)</f>
        <v>#REF!</v>
      </c>
      <c r="I54" t="e">
        <f>_xlfn.XLOOKUP(B54,#REF!,#REF!,,0)</f>
        <v>#REF!</v>
      </c>
      <c r="J54" s="422" t="e">
        <f t="shared" si="0"/>
        <v>#REF!</v>
      </c>
      <c r="K54" t="e">
        <f>_xlfn.XLOOKUP(B54,#REF!,#REF!,,0)</f>
        <v>#REF!</v>
      </c>
      <c r="L54" t="e">
        <f>_xlfn.XLOOKUP(B54,#REF!,#REF!,,0)</f>
        <v>#REF!</v>
      </c>
      <c r="M54" t="e">
        <f>_xlfn.XLOOKUP(B54,#REF!,#REF!,,0)</f>
        <v>#REF!</v>
      </c>
      <c r="N54" t="e">
        <f>_xlfn.XLOOKUP(B54,#REF!,#REF!,,0)</f>
        <v>#REF!</v>
      </c>
      <c r="O54" s="415" t="e">
        <f>_xlfn.XLOOKUP(B54,#REF!,#REF!,,0)</f>
        <v>#REF!</v>
      </c>
      <c r="P54" t="str">
        <f>_xlfn.XLOOKUP(B54,'Lista Precios'!$D$6:$D$122,'Lista Precios'!$AL$6:$AL$122,,0)</f>
        <v>Disponible</v>
      </c>
    </row>
    <row r="55" spans="1:16" hidden="1">
      <c r="A55" s="21" t="s">
        <v>2</v>
      </c>
      <c r="B55" s="21">
        <v>1003</v>
      </c>
      <c r="C55" s="21" t="s">
        <v>24</v>
      </c>
      <c r="D55" s="21" t="s">
        <v>29</v>
      </c>
      <c r="E55" s="298">
        <v>57.877000000000002</v>
      </c>
      <c r="F55" s="298"/>
      <c r="G55" s="421">
        <f t="shared" si="1"/>
        <v>57.877000000000002</v>
      </c>
      <c r="H55" t="e">
        <f>_xlfn.XLOOKUP(B55,#REF!,#REF!,,0)</f>
        <v>#REF!</v>
      </c>
      <c r="I55" t="e">
        <f>_xlfn.XLOOKUP(B55,#REF!,#REF!,,0)</f>
        <v>#REF!</v>
      </c>
      <c r="J55" s="422" t="e">
        <f t="shared" si="0"/>
        <v>#REF!</v>
      </c>
      <c r="K55" t="e">
        <f>_xlfn.XLOOKUP(B55,#REF!,#REF!,,0)</f>
        <v>#REF!</v>
      </c>
      <c r="L55" t="e">
        <f>_xlfn.XLOOKUP(B55,#REF!,#REF!,,0)</f>
        <v>#REF!</v>
      </c>
      <c r="M55" t="e">
        <f>_xlfn.XLOOKUP(B55,#REF!,#REF!,,0)</f>
        <v>#REF!</v>
      </c>
      <c r="N55" t="e">
        <f>_xlfn.XLOOKUP(B55,#REF!,#REF!,,0)</f>
        <v>#REF!</v>
      </c>
      <c r="O55" s="415" t="e">
        <f>_xlfn.XLOOKUP(B55,#REF!,#REF!,,0)</f>
        <v>#REF!</v>
      </c>
      <c r="P55" t="str">
        <f>_xlfn.XLOOKUP(B55,'Lista Precios'!$D$6:$D$122,'Lista Precios'!$AL$6:$AL$122,,0)</f>
        <v>Disponible</v>
      </c>
    </row>
    <row r="56" spans="1:16" hidden="1">
      <c r="A56" s="21" t="s">
        <v>2</v>
      </c>
      <c r="B56" s="21">
        <v>1004</v>
      </c>
      <c r="C56" s="21" t="s">
        <v>23</v>
      </c>
      <c r="D56" s="21" t="s">
        <v>30</v>
      </c>
      <c r="E56" s="298">
        <v>35.496600000000001</v>
      </c>
      <c r="F56" s="298"/>
      <c r="G56" s="421">
        <f t="shared" si="1"/>
        <v>35.496600000000001</v>
      </c>
      <c r="H56" t="e">
        <f>_xlfn.XLOOKUP(B56,#REF!,#REF!,,0)</f>
        <v>#REF!</v>
      </c>
      <c r="I56" t="e">
        <f>_xlfn.XLOOKUP(B56,#REF!,#REF!,,0)</f>
        <v>#REF!</v>
      </c>
      <c r="J56" s="422" t="e">
        <f t="shared" si="0"/>
        <v>#REF!</v>
      </c>
      <c r="K56" t="e">
        <f>_xlfn.XLOOKUP(B56,#REF!,#REF!,,0)</f>
        <v>#REF!</v>
      </c>
      <c r="L56" t="e">
        <f>_xlfn.XLOOKUP(B56,#REF!,#REF!,,0)</f>
        <v>#REF!</v>
      </c>
      <c r="M56" t="e">
        <f>_xlfn.XLOOKUP(B56,#REF!,#REF!,,0)</f>
        <v>#REF!</v>
      </c>
      <c r="N56" t="e">
        <f>_xlfn.XLOOKUP(B56,#REF!,#REF!,,0)</f>
        <v>#REF!</v>
      </c>
      <c r="O56" s="415" t="e">
        <f>_xlfn.XLOOKUP(B56,#REF!,#REF!,,0)</f>
        <v>#REF!</v>
      </c>
      <c r="P56" t="str">
        <f>_xlfn.XLOOKUP(B56,'Lista Precios'!$D$6:$D$122,'Lista Precios'!$AL$6:$AL$122,,0)</f>
        <v>Disponible</v>
      </c>
    </row>
    <row r="57" spans="1:16" hidden="1">
      <c r="A57" s="21" t="s">
        <v>2</v>
      </c>
      <c r="B57" s="21">
        <v>1005</v>
      </c>
      <c r="C57" s="21" t="s">
        <v>24</v>
      </c>
      <c r="D57" s="21" t="s">
        <v>31</v>
      </c>
      <c r="E57" s="298">
        <v>52.43</v>
      </c>
      <c r="F57" s="298"/>
      <c r="G57" s="421">
        <f t="shared" si="1"/>
        <v>52.43</v>
      </c>
      <c r="H57" t="e">
        <f>_xlfn.XLOOKUP(B57,#REF!,#REF!,,0)</f>
        <v>#REF!</v>
      </c>
      <c r="I57" t="e">
        <f>_xlfn.XLOOKUP(B57,#REF!,#REF!,,0)</f>
        <v>#REF!</v>
      </c>
      <c r="J57" s="422" t="e">
        <f t="shared" si="0"/>
        <v>#REF!</v>
      </c>
      <c r="K57" t="e">
        <f>_xlfn.XLOOKUP(B57,#REF!,#REF!,,0)</f>
        <v>#REF!</v>
      </c>
      <c r="L57" t="e">
        <f>_xlfn.XLOOKUP(B57,#REF!,#REF!,,0)</f>
        <v>#REF!</v>
      </c>
      <c r="M57" t="e">
        <f>_xlfn.XLOOKUP(B57,#REF!,#REF!,,0)</f>
        <v>#REF!</v>
      </c>
      <c r="N57" t="e">
        <f>_xlfn.XLOOKUP(B57,#REF!,#REF!,,0)</f>
        <v>#REF!</v>
      </c>
      <c r="O57" s="415" t="e">
        <f>_xlfn.XLOOKUP(B57,#REF!,#REF!,,0)</f>
        <v>#REF!</v>
      </c>
      <c r="P57" t="str">
        <f>_xlfn.XLOOKUP(B57,'Lista Precios'!$D$6:$D$122,'Lista Precios'!$AL$6:$AL$122,,0)</f>
        <v>Disponible</v>
      </c>
    </row>
    <row r="58" spans="1:16" hidden="1">
      <c r="A58" s="21" t="s">
        <v>2</v>
      </c>
      <c r="B58" s="21">
        <v>1006</v>
      </c>
      <c r="C58" s="297" t="s">
        <v>24</v>
      </c>
      <c r="D58" s="21" t="s">
        <v>32</v>
      </c>
      <c r="E58" s="298">
        <v>57.64</v>
      </c>
      <c r="F58" s="298"/>
      <c r="G58" s="421">
        <f t="shared" si="1"/>
        <v>57.64</v>
      </c>
      <c r="H58" t="e">
        <f>_xlfn.XLOOKUP(B58,#REF!,#REF!,,0)</f>
        <v>#REF!</v>
      </c>
      <c r="I58" t="e">
        <f>_xlfn.XLOOKUP(B58,#REF!,#REF!,,0)</f>
        <v>#REF!</v>
      </c>
      <c r="J58" s="422" t="e">
        <f t="shared" si="0"/>
        <v>#REF!</v>
      </c>
      <c r="K58" t="e">
        <f>_xlfn.XLOOKUP(B58,#REF!,#REF!,,0)</f>
        <v>#REF!</v>
      </c>
      <c r="L58" t="e">
        <f>_xlfn.XLOOKUP(B58,#REF!,#REF!,,0)</f>
        <v>#REF!</v>
      </c>
      <c r="M58" t="e">
        <f>_xlfn.XLOOKUP(B58,#REF!,#REF!,,0)</f>
        <v>#REF!</v>
      </c>
      <c r="N58" t="e">
        <f>_xlfn.XLOOKUP(B58,#REF!,#REF!,,0)</f>
        <v>#REF!</v>
      </c>
      <c r="O58" s="415" t="e">
        <f>_xlfn.XLOOKUP(B58,#REF!,#REF!,,0)</f>
        <v>#REF!</v>
      </c>
      <c r="P58" t="str">
        <f>_xlfn.XLOOKUP(B58,'Lista Precios'!$D$6:$D$122,'Lista Precios'!$AL$6:$AL$122,,0)</f>
        <v>Vendido</v>
      </c>
    </row>
    <row r="59" spans="1:16">
      <c r="A59" s="21" t="s">
        <v>2</v>
      </c>
      <c r="B59" s="21">
        <v>1101</v>
      </c>
      <c r="C59" s="297" t="s">
        <v>236</v>
      </c>
      <c r="D59" s="21" t="s">
        <v>237</v>
      </c>
      <c r="E59" s="298">
        <v>69.814700000000002</v>
      </c>
      <c r="F59" s="298"/>
      <c r="G59" s="421">
        <f t="shared" si="1"/>
        <v>69.814700000000002</v>
      </c>
      <c r="H59" t="e">
        <f>_xlfn.XLOOKUP(B59,#REF!,#REF!,,0)</f>
        <v>#REF!</v>
      </c>
      <c r="I59" t="e">
        <f>_xlfn.XLOOKUP(B59,#REF!,#REF!,,0)</f>
        <v>#REF!</v>
      </c>
      <c r="J59" s="422" t="e">
        <f t="shared" si="0"/>
        <v>#REF!</v>
      </c>
      <c r="K59" t="e">
        <f>_xlfn.XLOOKUP(B59,#REF!,#REF!,,0)</f>
        <v>#REF!</v>
      </c>
      <c r="L59" t="e">
        <f>_xlfn.XLOOKUP(B59,#REF!,#REF!,,0)</f>
        <v>#REF!</v>
      </c>
      <c r="M59" t="e">
        <f>_xlfn.XLOOKUP(B59,#REF!,#REF!,,0)</f>
        <v>#REF!</v>
      </c>
      <c r="N59" t="e">
        <f>_xlfn.XLOOKUP(B59,#REF!,#REF!,,0)</f>
        <v>#REF!</v>
      </c>
      <c r="O59" s="415" t="e">
        <f>_xlfn.XLOOKUP(B59,#REF!,#REF!,,0)</f>
        <v>#REF!</v>
      </c>
      <c r="P59" t="str">
        <f>_xlfn.XLOOKUP(B59,'Lista Precios'!$D$6:$D$122,'Lista Precios'!$AL$6:$AL$122,,0)</f>
        <v>Disponible</v>
      </c>
    </row>
    <row r="60" spans="1:16" hidden="1">
      <c r="A60" s="21" t="s">
        <v>2</v>
      </c>
      <c r="B60" s="21">
        <v>1102</v>
      </c>
      <c r="C60" s="21" t="s">
        <v>25</v>
      </c>
      <c r="D60" s="21" t="s">
        <v>28</v>
      </c>
      <c r="E60" s="298">
        <v>69.165999999999997</v>
      </c>
      <c r="F60" s="298"/>
      <c r="G60" s="421">
        <f t="shared" si="1"/>
        <v>69.165999999999997</v>
      </c>
      <c r="H60" t="e">
        <f>_xlfn.XLOOKUP(B60,#REF!,#REF!,,0)</f>
        <v>#REF!</v>
      </c>
      <c r="I60" t="e">
        <f>_xlfn.XLOOKUP(B60,#REF!,#REF!,,0)</f>
        <v>#REF!</v>
      </c>
      <c r="J60" s="422" t="e">
        <f t="shared" si="0"/>
        <v>#REF!</v>
      </c>
      <c r="K60" t="e">
        <f>_xlfn.XLOOKUP(B60,#REF!,#REF!,,0)</f>
        <v>#REF!</v>
      </c>
      <c r="L60" t="e">
        <f>_xlfn.XLOOKUP(B60,#REF!,#REF!,,0)</f>
        <v>#REF!</v>
      </c>
      <c r="M60" t="e">
        <f>_xlfn.XLOOKUP(B60,#REF!,#REF!,,0)</f>
        <v>#REF!</v>
      </c>
      <c r="N60" t="e">
        <f>_xlfn.XLOOKUP(B60,#REF!,#REF!,,0)</f>
        <v>#REF!</v>
      </c>
      <c r="O60" s="415" t="e">
        <f>_xlfn.XLOOKUP(B60,#REF!,#REF!,,0)</f>
        <v>#REF!</v>
      </c>
      <c r="P60" t="str">
        <f>_xlfn.XLOOKUP(B60,'Lista Precios'!$D$6:$D$122,'Lista Precios'!$AL$6:$AL$122,,0)</f>
        <v>Disponible</v>
      </c>
    </row>
    <row r="61" spans="1:16" hidden="1">
      <c r="A61" s="21" t="s">
        <v>2</v>
      </c>
      <c r="B61" s="21">
        <v>1103</v>
      </c>
      <c r="C61" s="21" t="s">
        <v>24</v>
      </c>
      <c r="D61" s="21" t="s">
        <v>29</v>
      </c>
      <c r="E61" s="298">
        <v>57.877000000000002</v>
      </c>
      <c r="F61" s="298"/>
      <c r="G61" s="421">
        <f t="shared" si="1"/>
        <v>57.877000000000002</v>
      </c>
      <c r="H61" t="e">
        <f>_xlfn.XLOOKUP(B61,#REF!,#REF!,,0)</f>
        <v>#REF!</v>
      </c>
      <c r="I61" t="e">
        <f>_xlfn.XLOOKUP(B61,#REF!,#REF!,,0)</f>
        <v>#REF!</v>
      </c>
      <c r="J61" s="422" t="e">
        <f t="shared" si="0"/>
        <v>#REF!</v>
      </c>
      <c r="K61" t="e">
        <f>_xlfn.XLOOKUP(B61,#REF!,#REF!,,0)</f>
        <v>#REF!</v>
      </c>
      <c r="L61" t="e">
        <f>_xlfn.XLOOKUP(B61,#REF!,#REF!,,0)</f>
        <v>#REF!</v>
      </c>
      <c r="M61" t="e">
        <f>_xlfn.XLOOKUP(B61,#REF!,#REF!,,0)</f>
        <v>#REF!</v>
      </c>
      <c r="N61" t="e">
        <f>_xlfn.XLOOKUP(B61,#REF!,#REF!,,0)</f>
        <v>#REF!</v>
      </c>
      <c r="O61" s="415" t="e">
        <f>_xlfn.XLOOKUP(B61,#REF!,#REF!,,0)</f>
        <v>#REF!</v>
      </c>
      <c r="P61" t="str">
        <f>_xlfn.XLOOKUP(B61,'Lista Precios'!$D$6:$D$122,'Lista Precios'!$AL$6:$AL$122,,0)</f>
        <v>Disponible</v>
      </c>
    </row>
    <row r="62" spans="1:16" hidden="1">
      <c r="A62" s="21" t="s">
        <v>2</v>
      </c>
      <c r="B62" s="21">
        <v>1104</v>
      </c>
      <c r="C62" s="21" t="s">
        <v>23</v>
      </c>
      <c r="D62" s="21" t="s">
        <v>30</v>
      </c>
      <c r="E62" s="298">
        <v>35.496600000000001</v>
      </c>
      <c r="F62" s="298"/>
      <c r="G62" s="421">
        <f t="shared" si="1"/>
        <v>35.496600000000001</v>
      </c>
      <c r="H62" t="e">
        <f>_xlfn.XLOOKUP(B62,#REF!,#REF!,,0)</f>
        <v>#REF!</v>
      </c>
      <c r="I62" t="e">
        <f>_xlfn.XLOOKUP(B62,#REF!,#REF!,,0)</f>
        <v>#REF!</v>
      </c>
      <c r="J62" s="422" t="e">
        <f t="shared" si="0"/>
        <v>#REF!</v>
      </c>
      <c r="K62" t="e">
        <f>_xlfn.XLOOKUP(B62,#REF!,#REF!,,0)</f>
        <v>#REF!</v>
      </c>
      <c r="L62" t="e">
        <f>_xlfn.XLOOKUP(B62,#REF!,#REF!,,0)</f>
        <v>#REF!</v>
      </c>
      <c r="M62" t="e">
        <f>_xlfn.XLOOKUP(B62,#REF!,#REF!,,0)</f>
        <v>#REF!</v>
      </c>
      <c r="N62" t="e">
        <f>_xlfn.XLOOKUP(B62,#REF!,#REF!,,0)</f>
        <v>#REF!</v>
      </c>
      <c r="O62" s="415" t="e">
        <f>_xlfn.XLOOKUP(B62,#REF!,#REF!,,0)</f>
        <v>#REF!</v>
      </c>
      <c r="P62" t="str">
        <f>_xlfn.XLOOKUP(B62,'Lista Precios'!$D$6:$D$122,'Lista Precios'!$AL$6:$AL$122,,0)</f>
        <v>Disponible</v>
      </c>
    </row>
    <row r="63" spans="1:16" hidden="1">
      <c r="A63" s="21" t="s">
        <v>2</v>
      </c>
      <c r="B63" s="21">
        <v>1105</v>
      </c>
      <c r="C63" s="297" t="s">
        <v>24</v>
      </c>
      <c r="D63" s="21" t="s">
        <v>31</v>
      </c>
      <c r="E63" s="298">
        <v>52.43</v>
      </c>
      <c r="F63" s="298"/>
      <c r="G63" s="421">
        <f t="shared" si="1"/>
        <v>52.43</v>
      </c>
      <c r="H63" t="e">
        <f>_xlfn.XLOOKUP(B63,#REF!,#REF!,,0)</f>
        <v>#REF!</v>
      </c>
      <c r="I63" t="e">
        <f>_xlfn.XLOOKUP(B63,#REF!,#REF!,,0)</f>
        <v>#REF!</v>
      </c>
      <c r="J63" s="422" t="e">
        <f t="shared" si="0"/>
        <v>#REF!</v>
      </c>
      <c r="K63" t="e">
        <f>_xlfn.XLOOKUP(B63,#REF!,#REF!,,0)</f>
        <v>#REF!</v>
      </c>
      <c r="L63" t="e">
        <f>_xlfn.XLOOKUP(B63,#REF!,#REF!,,0)</f>
        <v>#REF!</v>
      </c>
      <c r="M63" t="e">
        <f>_xlfn.XLOOKUP(B63,#REF!,#REF!,,0)</f>
        <v>#REF!</v>
      </c>
      <c r="N63" t="e">
        <f>_xlfn.XLOOKUP(B63,#REF!,#REF!,,0)</f>
        <v>#REF!</v>
      </c>
      <c r="O63" s="415" t="e">
        <f>_xlfn.XLOOKUP(B63,#REF!,#REF!,,0)</f>
        <v>#REF!</v>
      </c>
      <c r="P63" t="str">
        <f>_xlfn.XLOOKUP(B63,'Lista Precios'!$D$6:$D$122,'Lista Precios'!$AL$6:$AL$122,,0)</f>
        <v>Disponible</v>
      </c>
    </row>
    <row r="64" spans="1:16" hidden="1">
      <c r="A64" s="21" t="s">
        <v>2</v>
      </c>
      <c r="B64" s="21">
        <v>1106</v>
      </c>
      <c r="C64" s="297" t="s">
        <v>24</v>
      </c>
      <c r="D64" s="21" t="s">
        <v>32</v>
      </c>
      <c r="E64" s="298">
        <v>57.64</v>
      </c>
      <c r="F64" s="298"/>
      <c r="G64" s="421">
        <f t="shared" si="1"/>
        <v>57.64</v>
      </c>
      <c r="H64" t="e">
        <f>_xlfn.XLOOKUP(B64,#REF!,#REF!,,0)</f>
        <v>#REF!</v>
      </c>
      <c r="I64" t="e">
        <f>_xlfn.XLOOKUP(B64,#REF!,#REF!,,0)</f>
        <v>#REF!</v>
      </c>
      <c r="J64" s="422" t="e">
        <f t="shared" si="0"/>
        <v>#REF!</v>
      </c>
      <c r="K64" t="e">
        <f>_xlfn.XLOOKUP(B64,#REF!,#REF!,,0)</f>
        <v>#REF!</v>
      </c>
      <c r="L64" t="e">
        <f>_xlfn.XLOOKUP(B64,#REF!,#REF!,,0)</f>
        <v>#REF!</v>
      </c>
      <c r="M64" t="e">
        <f>_xlfn.XLOOKUP(B64,#REF!,#REF!,,0)</f>
        <v>#REF!</v>
      </c>
      <c r="N64" t="e">
        <f>_xlfn.XLOOKUP(B64,#REF!,#REF!,,0)</f>
        <v>#REF!</v>
      </c>
      <c r="O64" s="415" t="e">
        <f>_xlfn.XLOOKUP(B64,#REF!,#REF!,,0)</f>
        <v>#REF!</v>
      </c>
      <c r="P64" t="str">
        <f>_xlfn.XLOOKUP(B64,'Lista Precios'!$D$6:$D$122,'Lista Precios'!$AL$6:$AL$122,,0)</f>
        <v>Disponible</v>
      </c>
    </row>
    <row r="65" spans="1:16">
      <c r="A65" s="21" t="s">
        <v>2</v>
      </c>
      <c r="B65" s="21">
        <v>1201</v>
      </c>
      <c r="C65" s="21" t="s">
        <v>236</v>
      </c>
      <c r="D65" s="21" t="s">
        <v>237</v>
      </c>
      <c r="E65" s="298">
        <v>69.814700000000002</v>
      </c>
      <c r="F65" s="298"/>
      <c r="G65" s="421">
        <f t="shared" si="1"/>
        <v>69.814700000000002</v>
      </c>
      <c r="H65" t="e">
        <f>_xlfn.XLOOKUP(B65,#REF!,#REF!,,0)</f>
        <v>#REF!</v>
      </c>
      <c r="I65" t="e">
        <f>_xlfn.XLOOKUP(B65,#REF!,#REF!,,0)</f>
        <v>#REF!</v>
      </c>
      <c r="J65" s="422" t="e">
        <f t="shared" si="0"/>
        <v>#REF!</v>
      </c>
      <c r="K65" t="e">
        <f>_xlfn.XLOOKUP(B65,#REF!,#REF!,,0)</f>
        <v>#REF!</v>
      </c>
      <c r="L65" t="e">
        <f>_xlfn.XLOOKUP(B65,#REF!,#REF!,,0)</f>
        <v>#REF!</v>
      </c>
      <c r="M65" t="e">
        <f>_xlfn.XLOOKUP(B65,#REF!,#REF!,,0)</f>
        <v>#REF!</v>
      </c>
      <c r="N65" t="e">
        <f>_xlfn.XLOOKUP(B65,#REF!,#REF!,,0)</f>
        <v>#REF!</v>
      </c>
      <c r="O65" s="415" t="e">
        <f>_xlfn.XLOOKUP(B65,#REF!,#REF!,,0)</f>
        <v>#REF!</v>
      </c>
      <c r="P65" t="str">
        <f>_xlfn.XLOOKUP(B65,'Lista Precios'!$D$6:$D$122,'Lista Precios'!$AL$6:$AL$122,,0)</f>
        <v>Vendido</v>
      </c>
    </row>
    <row r="66" spans="1:16" hidden="1">
      <c r="A66" s="21" t="s">
        <v>2</v>
      </c>
      <c r="B66" s="21">
        <v>1202</v>
      </c>
      <c r="C66" s="21" t="s">
        <v>25</v>
      </c>
      <c r="D66" s="21" t="s">
        <v>28</v>
      </c>
      <c r="E66" s="298">
        <v>69.165999999999997</v>
      </c>
      <c r="F66" s="298"/>
      <c r="G66" s="421">
        <f t="shared" si="1"/>
        <v>69.165999999999997</v>
      </c>
      <c r="H66" t="e">
        <f>_xlfn.XLOOKUP(B66,#REF!,#REF!,,0)</f>
        <v>#REF!</v>
      </c>
      <c r="I66" t="e">
        <f>_xlfn.XLOOKUP(B66,#REF!,#REF!,,0)</f>
        <v>#REF!</v>
      </c>
      <c r="J66" s="422" t="e">
        <f t="shared" ref="J66:J117" si="2">H66+I66/3</f>
        <v>#REF!</v>
      </c>
      <c r="K66" t="e">
        <f>_xlfn.XLOOKUP(B66,#REF!,#REF!,,0)</f>
        <v>#REF!</v>
      </c>
      <c r="L66" t="e">
        <f>_xlfn.XLOOKUP(B66,#REF!,#REF!,,0)</f>
        <v>#REF!</v>
      </c>
      <c r="M66" t="e">
        <f>_xlfn.XLOOKUP(B66,#REF!,#REF!,,0)</f>
        <v>#REF!</v>
      </c>
      <c r="N66" t="e">
        <f>_xlfn.XLOOKUP(B66,#REF!,#REF!,,0)</f>
        <v>#REF!</v>
      </c>
      <c r="O66" s="415" t="e">
        <f>_xlfn.XLOOKUP(B66,#REF!,#REF!,,0)</f>
        <v>#REF!</v>
      </c>
      <c r="P66" t="str">
        <f>_xlfn.XLOOKUP(B66,'Lista Precios'!$D$6:$D$122,'Lista Precios'!$AL$6:$AL$122,,0)</f>
        <v>Disponible</v>
      </c>
    </row>
    <row r="67" spans="1:16" hidden="1">
      <c r="A67" s="21" t="s">
        <v>2</v>
      </c>
      <c r="B67" s="21">
        <v>1203</v>
      </c>
      <c r="C67" s="21" t="s">
        <v>24</v>
      </c>
      <c r="D67" s="21" t="s">
        <v>29</v>
      </c>
      <c r="E67" s="298">
        <v>57.877000000000002</v>
      </c>
      <c r="F67" s="298"/>
      <c r="G67" s="421">
        <f t="shared" si="1"/>
        <v>57.877000000000002</v>
      </c>
      <c r="H67" t="e">
        <f>_xlfn.XLOOKUP(B67,#REF!,#REF!,,0)</f>
        <v>#REF!</v>
      </c>
      <c r="I67" t="e">
        <f>_xlfn.XLOOKUP(B67,#REF!,#REF!,,0)</f>
        <v>#REF!</v>
      </c>
      <c r="J67" s="422" t="e">
        <f t="shared" si="2"/>
        <v>#REF!</v>
      </c>
      <c r="K67" t="e">
        <f>_xlfn.XLOOKUP(B67,#REF!,#REF!,,0)</f>
        <v>#REF!</v>
      </c>
      <c r="L67" t="e">
        <f>_xlfn.XLOOKUP(B67,#REF!,#REF!,,0)</f>
        <v>#REF!</v>
      </c>
      <c r="M67" t="e">
        <f>_xlfn.XLOOKUP(B67,#REF!,#REF!,,0)</f>
        <v>#REF!</v>
      </c>
      <c r="N67" t="e">
        <f>_xlfn.XLOOKUP(B67,#REF!,#REF!,,0)</f>
        <v>#REF!</v>
      </c>
      <c r="O67" s="415" t="e">
        <f>_xlfn.XLOOKUP(B67,#REF!,#REF!,,0)</f>
        <v>#REF!</v>
      </c>
      <c r="P67" t="str">
        <f>_xlfn.XLOOKUP(B67,'Lista Precios'!$D$6:$D$122,'Lista Precios'!$AL$6:$AL$122,,0)</f>
        <v>Disponible</v>
      </c>
    </row>
    <row r="68" spans="1:16" hidden="1">
      <c r="A68" s="21" t="s">
        <v>2</v>
      </c>
      <c r="B68" s="21">
        <v>1204</v>
      </c>
      <c r="C68" s="297" t="s">
        <v>23</v>
      </c>
      <c r="D68" s="21" t="s">
        <v>30</v>
      </c>
      <c r="E68" s="298">
        <v>35.496600000000001</v>
      </c>
      <c r="F68" s="298"/>
      <c r="G68" s="421">
        <f t="shared" ref="G68:G117" si="3">E68+F68/3</f>
        <v>35.496600000000001</v>
      </c>
      <c r="H68" t="e">
        <f>_xlfn.XLOOKUP(B68,#REF!,#REF!,,0)</f>
        <v>#REF!</v>
      </c>
      <c r="I68" t="e">
        <f>_xlfn.XLOOKUP(B68,#REF!,#REF!,,0)</f>
        <v>#REF!</v>
      </c>
      <c r="J68" s="422" t="e">
        <f t="shared" si="2"/>
        <v>#REF!</v>
      </c>
      <c r="K68" t="e">
        <f>_xlfn.XLOOKUP(B68,#REF!,#REF!,,0)</f>
        <v>#REF!</v>
      </c>
      <c r="L68" t="e">
        <f>_xlfn.XLOOKUP(B68,#REF!,#REF!,,0)</f>
        <v>#REF!</v>
      </c>
      <c r="M68" t="e">
        <f>_xlfn.XLOOKUP(B68,#REF!,#REF!,,0)</f>
        <v>#REF!</v>
      </c>
      <c r="N68" t="e">
        <f>_xlfn.XLOOKUP(B68,#REF!,#REF!,,0)</f>
        <v>#REF!</v>
      </c>
      <c r="O68" s="415" t="e">
        <f>_xlfn.XLOOKUP(B68,#REF!,#REF!,,0)</f>
        <v>#REF!</v>
      </c>
      <c r="P68" t="str">
        <f>_xlfn.XLOOKUP(B68,'Lista Precios'!$D$6:$D$122,'Lista Precios'!$AL$6:$AL$122,,0)</f>
        <v>Disponible</v>
      </c>
    </row>
    <row r="69" spans="1:16" hidden="1">
      <c r="A69" s="21" t="s">
        <v>2</v>
      </c>
      <c r="B69" s="21">
        <v>1205</v>
      </c>
      <c r="C69" s="297" t="s">
        <v>24</v>
      </c>
      <c r="D69" s="21" t="s">
        <v>31</v>
      </c>
      <c r="E69" s="298">
        <v>52.43</v>
      </c>
      <c r="F69" s="298"/>
      <c r="G69" s="421">
        <f t="shared" si="3"/>
        <v>52.43</v>
      </c>
      <c r="H69" t="e">
        <f>_xlfn.XLOOKUP(B69,#REF!,#REF!,,0)</f>
        <v>#REF!</v>
      </c>
      <c r="I69" t="e">
        <f>_xlfn.XLOOKUP(B69,#REF!,#REF!,,0)</f>
        <v>#REF!</v>
      </c>
      <c r="J69" s="422" t="e">
        <f t="shared" si="2"/>
        <v>#REF!</v>
      </c>
      <c r="K69" t="e">
        <f>_xlfn.XLOOKUP(B69,#REF!,#REF!,,0)</f>
        <v>#REF!</v>
      </c>
      <c r="L69" t="e">
        <f>_xlfn.XLOOKUP(B69,#REF!,#REF!,,0)</f>
        <v>#REF!</v>
      </c>
      <c r="M69" t="e">
        <f>_xlfn.XLOOKUP(B69,#REF!,#REF!,,0)</f>
        <v>#REF!</v>
      </c>
      <c r="N69" t="e">
        <f>_xlfn.XLOOKUP(B69,#REF!,#REF!,,0)</f>
        <v>#REF!</v>
      </c>
      <c r="O69" s="415" t="e">
        <f>_xlfn.XLOOKUP(B69,#REF!,#REF!,,0)</f>
        <v>#REF!</v>
      </c>
      <c r="P69" t="str">
        <f>_xlfn.XLOOKUP(B69,'Lista Precios'!$D$6:$D$122,'Lista Precios'!$AL$6:$AL$122,,0)</f>
        <v>Disponible</v>
      </c>
    </row>
    <row r="70" spans="1:16">
      <c r="A70" s="21" t="s">
        <v>2</v>
      </c>
      <c r="B70" s="21">
        <v>1206</v>
      </c>
      <c r="C70" s="21" t="s">
        <v>24</v>
      </c>
      <c r="D70" s="21" t="s">
        <v>32</v>
      </c>
      <c r="E70" s="298">
        <v>57.64</v>
      </c>
      <c r="F70" s="298"/>
      <c r="G70" s="421">
        <f t="shared" si="3"/>
        <v>57.64</v>
      </c>
      <c r="H70" t="e">
        <f>_xlfn.XLOOKUP(B70,#REF!,#REF!,,0)</f>
        <v>#REF!</v>
      </c>
      <c r="I70" t="e">
        <f>_xlfn.XLOOKUP(B70,#REF!,#REF!,,0)</f>
        <v>#REF!</v>
      </c>
      <c r="J70" s="422" t="e">
        <f t="shared" si="2"/>
        <v>#REF!</v>
      </c>
      <c r="K70" t="e">
        <f>_xlfn.XLOOKUP(B70,#REF!,#REF!,,0)</f>
        <v>#REF!</v>
      </c>
      <c r="L70" t="e">
        <f>_xlfn.XLOOKUP(B70,#REF!,#REF!,,0)</f>
        <v>#REF!</v>
      </c>
      <c r="M70" t="e">
        <f>_xlfn.XLOOKUP(B70,#REF!,#REF!,,0)</f>
        <v>#REF!</v>
      </c>
      <c r="N70" t="e">
        <f>_xlfn.XLOOKUP(B70,#REF!,#REF!,,0)</f>
        <v>#REF!</v>
      </c>
      <c r="O70" s="415" t="e">
        <f>_xlfn.XLOOKUP(B70,#REF!,#REF!,,0)</f>
        <v>#REF!</v>
      </c>
      <c r="P70" t="str">
        <f>_xlfn.XLOOKUP(B70,'Lista Precios'!$D$6:$D$122,'Lista Precios'!$AL$6:$AL$122,,0)</f>
        <v>Disponible</v>
      </c>
    </row>
    <row r="71" spans="1:16">
      <c r="A71" s="21" t="s">
        <v>2</v>
      </c>
      <c r="B71" s="21">
        <v>1301</v>
      </c>
      <c r="C71" s="21" t="s">
        <v>25</v>
      </c>
      <c r="D71" s="21" t="s">
        <v>237</v>
      </c>
      <c r="E71" s="298">
        <v>69.814700000000002</v>
      </c>
      <c r="F71" s="298"/>
      <c r="G71" s="421">
        <f t="shared" si="3"/>
        <v>69.814700000000002</v>
      </c>
      <c r="H71" t="e">
        <f>_xlfn.XLOOKUP(B71,#REF!,#REF!,,0)</f>
        <v>#REF!</v>
      </c>
      <c r="I71" t="e">
        <f>_xlfn.XLOOKUP(B71,#REF!,#REF!,,0)</f>
        <v>#REF!</v>
      </c>
      <c r="J71" s="422" t="e">
        <f t="shared" si="2"/>
        <v>#REF!</v>
      </c>
      <c r="K71" t="e">
        <f>_xlfn.XLOOKUP(B71,#REF!,#REF!,,0)</f>
        <v>#REF!</v>
      </c>
      <c r="L71" t="e">
        <f>_xlfn.XLOOKUP(B71,#REF!,#REF!,,0)</f>
        <v>#REF!</v>
      </c>
      <c r="M71" t="e">
        <f>_xlfn.XLOOKUP(B71,#REF!,#REF!,,0)</f>
        <v>#REF!</v>
      </c>
      <c r="N71" t="e">
        <f>_xlfn.XLOOKUP(B71,#REF!,#REF!,,0)</f>
        <v>#REF!</v>
      </c>
      <c r="O71" s="415" t="e">
        <f>_xlfn.XLOOKUP(B71,#REF!,#REF!,,0)</f>
        <v>#REF!</v>
      </c>
      <c r="P71" t="str">
        <f>_xlfn.XLOOKUP(B71,'Lista Precios'!$D$6:$D$122,'Lista Precios'!$AL$6:$AL$122,,0)</f>
        <v>Disponible</v>
      </c>
    </row>
    <row r="72" spans="1:16" hidden="1">
      <c r="A72" s="21" t="s">
        <v>2</v>
      </c>
      <c r="B72" s="21">
        <v>1302</v>
      </c>
      <c r="C72" s="21" t="s">
        <v>25</v>
      </c>
      <c r="D72" s="21" t="s">
        <v>28</v>
      </c>
      <c r="E72" s="298">
        <v>69.165999999999997</v>
      </c>
      <c r="F72" s="298"/>
      <c r="G72" s="421">
        <f t="shared" si="3"/>
        <v>69.165999999999997</v>
      </c>
      <c r="H72" t="e">
        <f>_xlfn.XLOOKUP(B72,#REF!,#REF!,,0)</f>
        <v>#REF!</v>
      </c>
      <c r="I72" t="e">
        <f>_xlfn.XLOOKUP(B72,#REF!,#REF!,,0)</f>
        <v>#REF!</v>
      </c>
      <c r="J72" s="422" t="e">
        <f t="shared" si="2"/>
        <v>#REF!</v>
      </c>
      <c r="K72" t="e">
        <f>_xlfn.XLOOKUP(B72,#REF!,#REF!,,0)</f>
        <v>#REF!</v>
      </c>
      <c r="L72" t="e">
        <f>_xlfn.XLOOKUP(B72,#REF!,#REF!,,0)</f>
        <v>#REF!</v>
      </c>
      <c r="M72" t="e">
        <f>_xlfn.XLOOKUP(B72,#REF!,#REF!,,0)</f>
        <v>#REF!</v>
      </c>
      <c r="N72" t="e">
        <f>_xlfn.XLOOKUP(B72,#REF!,#REF!,,0)</f>
        <v>#REF!</v>
      </c>
      <c r="O72" s="415" t="e">
        <f>_xlfn.XLOOKUP(B72,#REF!,#REF!,,0)</f>
        <v>#REF!</v>
      </c>
      <c r="P72" t="str">
        <f>_xlfn.XLOOKUP(B72,'Lista Precios'!$D$6:$D$122,'Lista Precios'!$AL$6:$AL$122,,0)</f>
        <v>Disponible</v>
      </c>
    </row>
    <row r="73" spans="1:16" hidden="1">
      <c r="A73" s="21" t="s">
        <v>2</v>
      </c>
      <c r="B73" s="21">
        <v>1303</v>
      </c>
      <c r="C73" s="297" t="s">
        <v>24</v>
      </c>
      <c r="D73" s="21" t="s">
        <v>29</v>
      </c>
      <c r="E73" s="298">
        <v>57.877000000000002</v>
      </c>
      <c r="F73" s="298"/>
      <c r="G73" s="421">
        <f t="shared" si="3"/>
        <v>57.877000000000002</v>
      </c>
      <c r="H73" t="e">
        <f>_xlfn.XLOOKUP(B73,#REF!,#REF!,,0)</f>
        <v>#REF!</v>
      </c>
      <c r="I73" t="e">
        <f>_xlfn.XLOOKUP(B73,#REF!,#REF!,,0)</f>
        <v>#REF!</v>
      </c>
      <c r="J73" s="422" t="e">
        <f t="shared" si="2"/>
        <v>#REF!</v>
      </c>
      <c r="K73" t="e">
        <f>_xlfn.XLOOKUP(B73,#REF!,#REF!,,0)</f>
        <v>#REF!</v>
      </c>
      <c r="L73" t="e">
        <f>_xlfn.XLOOKUP(B73,#REF!,#REF!,,0)</f>
        <v>#REF!</v>
      </c>
      <c r="M73" t="e">
        <f>_xlfn.XLOOKUP(B73,#REF!,#REF!,,0)</f>
        <v>#REF!</v>
      </c>
      <c r="N73" t="e">
        <f>_xlfn.XLOOKUP(B73,#REF!,#REF!,,0)</f>
        <v>#REF!</v>
      </c>
      <c r="O73" s="415" t="e">
        <f>_xlfn.XLOOKUP(B73,#REF!,#REF!,,0)</f>
        <v>#REF!</v>
      </c>
      <c r="P73" t="str">
        <f>_xlfn.XLOOKUP(B73,'Lista Precios'!$D$6:$D$122,'Lista Precios'!$AL$6:$AL$122,,0)</f>
        <v>Disponible</v>
      </c>
    </row>
    <row r="74" spans="1:16" hidden="1">
      <c r="A74" s="21" t="s">
        <v>2</v>
      </c>
      <c r="B74" s="21">
        <v>1304</v>
      </c>
      <c r="C74" s="297" t="s">
        <v>23</v>
      </c>
      <c r="D74" s="21" t="s">
        <v>30</v>
      </c>
      <c r="E74" s="298">
        <v>35.496600000000001</v>
      </c>
      <c r="F74" s="298"/>
      <c r="G74" s="421">
        <f t="shared" si="3"/>
        <v>35.496600000000001</v>
      </c>
      <c r="H74" t="e">
        <f>_xlfn.XLOOKUP(B74,#REF!,#REF!,,0)</f>
        <v>#REF!</v>
      </c>
      <c r="I74" t="e">
        <f>_xlfn.XLOOKUP(B74,#REF!,#REF!,,0)</f>
        <v>#REF!</v>
      </c>
      <c r="J74" s="422" t="e">
        <f t="shared" si="2"/>
        <v>#REF!</v>
      </c>
      <c r="K74" t="e">
        <f>_xlfn.XLOOKUP(B74,#REF!,#REF!,,0)</f>
        <v>#REF!</v>
      </c>
      <c r="L74" t="e">
        <f>_xlfn.XLOOKUP(B74,#REF!,#REF!,,0)</f>
        <v>#REF!</v>
      </c>
      <c r="M74" t="e">
        <f>_xlfn.XLOOKUP(B74,#REF!,#REF!,,0)</f>
        <v>#REF!</v>
      </c>
      <c r="N74" t="e">
        <f>_xlfn.XLOOKUP(B74,#REF!,#REF!,,0)</f>
        <v>#REF!</v>
      </c>
      <c r="O74" s="415" t="e">
        <f>_xlfn.XLOOKUP(B74,#REF!,#REF!,,0)</f>
        <v>#REF!</v>
      </c>
      <c r="P74" t="str">
        <f>_xlfn.XLOOKUP(B74,'Lista Precios'!$D$6:$D$122,'Lista Precios'!$AL$6:$AL$122,,0)</f>
        <v>Disponible</v>
      </c>
    </row>
    <row r="75" spans="1:16" hidden="1">
      <c r="A75" s="21" t="s">
        <v>2</v>
      </c>
      <c r="B75" s="21">
        <v>1305</v>
      </c>
      <c r="C75" s="21" t="s">
        <v>24</v>
      </c>
      <c r="D75" s="21" t="s">
        <v>31</v>
      </c>
      <c r="E75" s="298">
        <v>52.43</v>
      </c>
      <c r="F75" s="298"/>
      <c r="G75" s="421">
        <f t="shared" si="3"/>
        <v>52.43</v>
      </c>
      <c r="H75" t="e">
        <f>_xlfn.XLOOKUP(B75,#REF!,#REF!,,0)</f>
        <v>#REF!</v>
      </c>
      <c r="I75" t="e">
        <f>_xlfn.XLOOKUP(B75,#REF!,#REF!,,0)</f>
        <v>#REF!</v>
      </c>
      <c r="J75" s="422" t="e">
        <f t="shared" si="2"/>
        <v>#REF!</v>
      </c>
      <c r="K75" t="e">
        <f>_xlfn.XLOOKUP(B75,#REF!,#REF!,,0)</f>
        <v>#REF!</v>
      </c>
      <c r="L75" t="e">
        <f>_xlfn.XLOOKUP(B75,#REF!,#REF!,,0)</f>
        <v>#REF!</v>
      </c>
      <c r="M75" t="e">
        <f>_xlfn.XLOOKUP(B75,#REF!,#REF!,,0)</f>
        <v>#REF!</v>
      </c>
      <c r="N75" t="e">
        <f>_xlfn.XLOOKUP(B75,#REF!,#REF!,,0)</f>
        <v>#REF!</v>
      </c>
      <c r="O75" s="415" t="e">
        <f>_xlfn.XLOOKUP(B75,#REF!,#REF!,,0)</f>
        <v>#REF!</v>
      </c>
      <c r="P75" t="str">
        <f>_xlfn.XLOOKUP(B75,'Lista Precios'!$D$6:$D$122,'Lista Precios'!$AL$6:$AL$122,,0)</f>
        <v>Disponible</v>
      </c>
    </row>
    <row r="76" spans="1:16" hidden="1">
      <c r="A76" s="21" t="s">
        <v>2</v>
      </c>
      <c r="B76" s="21">
        <v>1306</v>
      </c>
      <c r="C76" s="21" t="s">
        <v>24</v>
      </c>
      <c r="D76" s="21" t="s">
        <v>32</v>
      </c>
      <c r="E76" s="298">
        <v>57.64</v>
      </c>
      <c r="F76" s="298"/>
      <c r="G76" s="421">
        <f t="shared" si="3"/>
        <v>57.64</v>
      </c>
      <c r="H76" t="e">
        <f>_xlfn.XLOOKUP(B76,#REF!,#REF!,,0)</f>
        <v>#REF!</v>
      </c>
      <c r="I76" t="e">
        <f>_xlfn.XLOOKUP(B76,#REF!,#REF!,,0)</f>
        <v>#REF!</v>
      </c>
      <c r="J76" s="422" t="e">
        <f t="shared" si="2"/>
        <v>#REF!</v>
      </c>
      <c r="K76" t="e">
        <f>_xlfn.XLOOKUP(B76,#REF!,#REF!,,0)</f>
        <v>#REF!</v>
      </c>
      <c r="L76" t="e">
        <f>_xlfn.XLOOKUP(B76,#REF!,#REF!,,0)</f>
        <v>#REF!</v>
      </c>
      <c r="M76" t="e">
        <f>_xlfn.XLOOKUP(B76,#REF!,#REF!,,0)</f>
        <v>#REF!</v>
      </c>
      <c r="N76" t="e">
        <f>_xlfn.XLOOKUP(B76,#REF!,#REF!,,0)</f>
        <v>#REF!</v>
      </c>
      <c r="O76" s="415" t="e">
        <f>_xlfn.XLOOKUP(B76,#REF!,#REF!,,0)</f>
        <v>#REF!</v>
      </c>
      <c r="P76" t="str">
        <f>_xlfn.XLOOKUP(B76,'Lista Precios'!$D$6:$D$122,'Lista Precios'!$AL$6:$AL$122,,0)</f>
        <v>Vendido</v>
      </c>
    </row>
    <row r="77" spans="1:16">
      <c r="A77" s="21" t="s">
        <v>2</v>
      </c>
      <c r="B77" s="21">
        <v>1401</v>
      </c>
      <c r="C77" s="21" t="s">
        <v>25</v>
      </c>
      <c r="D77" s="21" t="s">
        <v>237</v>
      </c>
      <c r="E77" s="298">
        <v>69.814700000000002</v>
      </c>
      <c r="F77" s="298"/>
      <c r="G77" s="421">
        <f t="shared" si="3"/>
        <v>69.814700000000002</v>
      </c>
      <c r="H77" t="e">
        <f>_xlfn.XLOOKUP(B77,#REF!,#REF!,,0)</f>
        <v>#REF!</v>
      </c>
      <c r="I77" t="e">
        <f>_xlfn.XLOOKUP(B77,#REF!,#REF!,,0)</f>
        <v>#REF!</v>
      </c>
      <c r="J77" s="422" t="e">
        <f t="shared" si="2"/>
        <v>#REF!</v>
      </c>
      <c r="K77" t="e">
        <f>_xlfn.XLOOKUP(B77,#REF!,#REF!,,0)</f>
        <v>#REF!</v>
      </c>
      <c r="L77" t="e">
        <f>_xlfn.XLOOKUP(B77,#REF!,#REF!,,0)</f>
        <v>#REF!</v>
      </c>
      <c r="M77" t="e">
        <f>_xlfn.XLOOKUP(B77,#REF!,#REF!,,0)</f>
        <v>#REF!</v>
      </c>
      <c r="N77" t="e">
        <f>_xlfn.XLOOKUP(B77,#REF!,#REF!,,0)</f>
        <v>#REF!</v>
      </c>
      <c r="O77" s="415" t="e">
        <f>_xlfn.XLOOKUP(B77,#REF!,#REF!,,0)</f>
        <v>#REF!</v>
      </c>
      <c r="P77" t="str">
        <f>_xlfn.XLOOKUP(B77,'Lista Precios'!$D$6:$D$122,'Lista Precios'!$AL$6:$AL$122,,0)</f>
        <v>Disponible</v>
      </c>
    </row>
    <row r="78" spans="1:16" hidden="1">
      <c r="A78" s="21" t="s">
        <v>2</v>
      </c>
      <c r="B78" s="21">
        <v>1402</v>
      </c>
      <c r="C78" s="297" t="s">
        <v>25</v>
      </c>
      <c r="D78" s="21" t="s">
        <v>28</v>
      </c>
      <c r="E78" s="298">
        <v>69.165999999999997</v>
      </c>
      <c r="F78" s="298"/>
      <c r="G78" s="421">
        <f t="shared" si="3"/>
        <v>69.165999999999997</v>
      </c>
      <c r="H78" t="e">
        <f>_xlfn.XLOOKUP(B78,#REF!,#REF!,,0)</f>
        <v>#REF!</v>
      </c>
      <c r="I78" t="e">
        <f>_xlfn.XLOOKUP(B78,#REF!,#REF!,,0)</f>
        <v>#REF!</v>
      </c>
      <c r="J78" s="422" t="e">
        <f t="shared" si="2"/>
        <v>#REF!</v>
      </c>
      <c r="K78" t="e">
        <f>_xlfn.XLOOKUP(B78,#REF!,#REF!,,0)</f>
        <v>#REF!</v>
      </c>
      <c r="L78" t="e">
        <f>_xlfn.XLOOKUP(B78,#REF!,#REF!,,0)</f>
        <v>#REF!</v>
      </c>
      <c r="M78" t="e">
        <f>_xlfn.XLOOKUP(B78,#REF!,#REF!,,0)</f>
        <v>#REF!</v>
      </c>
      <c r="N78" t="e">
        <f>_xlfn.XLOOKUP(B78,#REF!,#REF!,,0)</f>
        <v>#REF!</v>
      </c>
      <c r="O78" s="415" t="e">
        <f>_xlfn.XLOOKUP(B78,#REF!,#REF!,,0)</f>
        <v>#REF!</v>
      </c>
      <c r="P78" t="str">
        <f>_xlfn.XLOOKUP(B78,'Lista Precios'!$D$6:$D$122,'Lista Precios'!$AL$6:$AL$122,,0)</f>
        <v>Vendido</v>
      </c>
    </row>
    <row r="79" spans="1:16" hidden="1">
      <c r="A79" s="21" t="s">
        <v>2</v>
      </c>
      <c r="B79" s="21">
        <v>1403</v>
      </c>
      <c r="C79" s="297" t="s">
        <v>24</v>
      </c>
      <c r="D79" s="21" t="s">
        <v>29</v>
      </c>
      <c r="E79" s="298">
        <v>57.877000000000002</v>
      </c>
      <c r="F79" s="298"/>
      <c r="G79" s="421">
        <f t="shared" si="3"/>
        <v>57.877000000000002</v>
      </c>
      <c r="H79" t="e">
        <f>_xlfn.XLOOKUP(B79,#REF!,#REF!,,0)</f>
        <v>#REF!</v>
      </c>
      <c r="I79" t="e">
        <f>_xlfn.XLOOKUP(B79,#REF!,#REF!,,0)</f>
        <v>#REF!</v>
      </c>
      <c r="J79" s="422" t="e">
        <f t="shared" si="2"/>
        <v>#REF!</v>
      </c>
      <c r="K79" t="e">
        <f>_xlfn.XLOOKUP(B79,#REF!,#REF!,,0)</f>
        <v>#REF!</v>
      </c>
      <c r="L79" t="e">
        <f>_xlfn.XLOOKUP(B79,#REF!,#REF!,,0)</f>
        <v>#REF!</v>
      </c>
      <c r="M79" t="e">
        <f>_xlfn.XLOOKUP(B79,#REF!,#REF!,,0)</f>
        <v>#REF!</v>
      </c>
      <c r="N79" t="e">
        <f>_xlfn.XLOOKUP(B79,#REF!,#REF!,,0)</f>
        <v>#REF!</v>
      </c>
      <c r="O79" s="415" t="e">
        <f>_xlfn.XLOOKUP(B79,#REF!,#REF!,,0)</f>
        <v>#REF!</v>
      </c>
      <c r="P79" t="str">
        <f>_xlfn.XLOOKUP(B79,'Lista Precios'!$D$6:$D$122,'Lista Precios'!$AL$6:$AL$122,,0)</f>
        <v>Disponible</v>
      </c>
    </row>
    <row r="80" spans="1:16" hidden="1">
      <c r="A80" s="21" t="s">
        <v>2</v>
      </c>
      <c r="B80" s="21">
        <v>1404</v>
      </c>
      <c r="C80" s="21" t="s">
        <v>23</v>
      </c>
      <c r="D80" s="21" t="s">
        <v>30</v>
      </c>
      <c r="E80" s="298">
        <v>35.496600000000001</v>
      </c>
      <c r="F80" s="298"/>
      <c r="G80" s="421">
        <f t="shared" si="3"/>
        <v>35.496600000000001</v>
      </c>
      <c r="H80" t="e">
        <f>_xlfn.XLOOKUP(B80,#REF!,#REF!,,0)</f>
        <v>#REF!</v>
      </c>
      <c r="I80" t="e">
        <f>_xlfn.XLOOKUP(B80,#REF!,#REF!,,0)</f>
        <v>#REF!</v>
      </c>
      <c r="J80" s="422" t="e">
        <f t="shared" si="2"/>
        <v>#REF!</v>
      </c>
      <c r="K80" t="e">
        <f>_xlfn.XLOOKUP(B80,#REF!,#REF!,,0)</f>
        <v>#REF!</v>
      </c>
      <c r="L80" t="e">
        <f>_xlfn.XLOOKUP(B80,#REF!,#REF!,,0)</f>
        <v>#REF!</v>
      </c>
      <c r="M80" t="e">
        <f>_xlfn.XLOOKUP(B80,#REF!,#REF!,,0)</f>
        <v>#REF!</v>
      </c>
      <c r="N80" t="e">
        <f>_xlfn.XLOOKUP(B80,#REF!,#REF!,,0)</f>
        <v>#REF!</v>
      </c>
      <c r="O80" s="415" t="e">
        <f>_xlfn.XLOOKUP(B80,#REF!,#REF!,,0)</f>
        <v>#REF!</v>
      </c>
      <c r="P80" t="str">
        <f>_xlfn.XLOOKUP(B80,'Lista Precios'!$D$6:$D$122,'Lista Precios'!$AL$6:$AL$122,,0)</f>
        <v>Disponible</v>
      </c>
    </row>
    <row r="81" spans="1:16" hidden="1">
      <c r="A81" s="21" t="s">
        <v>2</v>
      </c>
      <c r="B81" s="21">
        <v>1405</v>
      </c>
      <c r="C81" s="21" t="s">
        <v>24</v>
      </c>
      <c r="D81" s="21" t="s">
        <v>31</v>
      </c>
      <c r="E81" s="298">
        <v>52.43</v>
      </c>
      <c r="F81" s="298"/>
      <c r="G81" s="421">
        <f t="shared" si="3"/>
        <v>52.43</v>
      </c>
      <c r="H81" t="e">
        <f>_xlfn.XLOOKUP(B81,#REF!,#REF!,,0)</f>
        <v>#REF!</v>
      </c>
      <c r="I81" t="e">
        <f>_xlfn.XLOOKUP(B81,#REF!,#REF!,,0)</f>
        <v>#REF!</v>
      </c>
      <c r="J81" s="422" t="e">
        <f t="shared" si="2"/>
        <v>#REF!</v>
      </c>
      <c r="K81" t="e">
        <f>_xlfn.XLOOKUP(B81,#REF!,#REF!,,0)</f>
        <v>#REF!</v>
      </c>
      <c r="L81" t="e">
        <f>_xlfn.XLOOKUP(B81,#REF!,#REF!,,0)</f>
        <v>#REF!</v>
      </c>
      <c r="M81" t="e">
        <f>_xlfn.XLOOKUP(B81,#REF!,#REF!,,0)</f>
        <v>#REF!</v>
      </c>
      <c r="N81" t="e">
        <f>_xlfn.XLOOKUP(B81,#REF!,#REF!,,0)</f>
        <v>#REF!</v>
      </c>
      <c r="O81" s="415" t="e">
        <f>_xlfn.XLOOKUP(B81,#REF!,#REF!,,0)</f>
        <v>#REF!</v>
      </c>
      <c r="P81" t="e">
        <f>_xlfn.XLOOKUP(B81,'Lista Precios'!$D$6:$D$122,'Lista Precios'!$AL$6:$AL$122,,0)</f>
        <v>#N/A</v>
      </c>
    </row>
    <row r="82" spans="1:16" hidden="1">
      <c r="A82" s="21" t="s">
        <v>2</v>
      </c>
      <c r="B82" s="21">
        <v>1406</v>
      </c>
      <c r="C82" s="21" t="s">
        <v>24</v>
      </c>
      <c r="D82" s="21" t="s">
        <v>32</v>
      </c>
      <c r="E82" s="298">
        <v>57.64</v>
      </c>
      <c r="F82" s="298"/>
      <c r="G82" s="421">
        <f t="shared" si="3"/>
        <v>57.64</v>
      </c>
      <c r="H82" t="e">
        <f>_xlfn.XLOOKUP(B82,#REF!,#REF!,,0)</f>
        <v>#REF!</v>
      </c>
      <c r="I82" t="e">
        <f>_xlfn.XLOOKUP(B82,#REF!,#REF!,,0)</f>
        <v>#REF!</v>
      </c>
      <c r="J82" s="422" t="e">
        <f t="shared" si="2"/>
        <v>#REF!</v>
      </c>
      <c r="K82" t="e">
        <f>_xlfn.XLOOKUP(B82,#REF!,#REF!,,0)</f>
        <v>#REF!</v>
      </c>
      <c r="L82" t="e">
        <f>_xlfn.XLOOKUP(B82,#REF!,#REF!,,0)</f>
        <v>#REF!</v>
      </c>
      <c r="M82" t="e">
        <f>_xlfn.XLOOKUP(B82,#REF!,#REF!,,0)</f>
        <v>#REF!</v>
      </c>
      <c r="N82" t="e">
        <f>_xlfn.XLOOKUP(B82,#REF!,#REF!,,0)</f>
        <v>#REF!</v>
      </c>
      <c r="O82" s="415" t="e">
        <f>_xlfn.XLOOKUP(B82,#REF!,#REF!,,0)</f>
        <v>#REF!</v>
      </c>
      <c r="P82" t="e">
        <f>_xlfn.XLOOKUP(B82,'Lista Precios'!$D$6:$D$122,'Lista Precios'!$AL$6:$AL$122,,0)</f>
        <v>#N/A</v>
      </c>
    </row>
    <row r="83" spans="1:16" hidden="1">
      <c r="A83" s="21" t="s">
        <v>2</v>
      </c>
      <c r="B83" s="21">
        <v>1501</v>
      </c>
      <c r="C83" s="297" t="s">
        <v>25</v>
      </c>
      <c r="D83" s="21" t="s">
        <v>237</v>
      </c>
      <c r="E83" s="298">
        <v>69.814700000000002</v>
      </c>
      <c r="F83" s="298"/>
      <c r="G83" s="421">
        <f t="shared" si="3"/>
        <v>69.814700000000002</v>
      </c>
      <c r="H83" t="e">
        <f>_xlfn.XLOOKUP(B83,#REF!,#REF!,,0)</f>
        <v>#REF!</v>
      </c>
      <c r="I83" t="e">
        <f>_xlfn.XLOOKUP(B83,#REF!,#REF!,,0)</f>
        <v>#REF!</v>
      </c>
      <c r="J83" s="422" t="e">
        <f t="shared" si="2"/>
        <v>#REF!</v>
      </c>
      <c r="K83" t="e">
        <f>_xlfn.XLOOKUP(B83,#REF!,#REF!,,0)</f>
        <v>#REF!</v>
      </c>
      <c r="L83" t="e">
        <f>_xlfn.XLOOKUP(B83,#REF!,#REF!,,0)</f>
        <v>#REF!</v>
      </c>
      <c r="M83" t="e">
        <f>_xlfn.XLOOKUP(B83,#REF!,#REF!,,0)</f>
        <v>#REF!</v>
      </c>
      <c r="N83" t="e">
        <f>_xlfn.XLOOKUP(B83,#REF!,#REF!,,0)</f>
        <v>#REF!</v>
      </c>
      <c r="O83" s="415" t="e">
        <f>_xlfn.XLOOKUP(B83,#REF!,#REF!,,0)</f>
        <v>#REF!</v>
      </c>
      <c r="P83" t="e">
        <f>_xlfn.XLOOKUP(B83,'Lista Precios'!$D$6:$D$122,'Lista Precios'!$AL$6:$AL$122,,0)</f>
        <v>#N/A</v>
      </c>
    </row>
    <row r="84" spans="1:16" hidden="1">
      <c r="A84" s="21" t="s">
        <v>2</v>
      </c>
      <c r="B84" s="21">
        <v>1502</v>
      </c>
      <c r="C84" s="297" t="s">
        <v>25</v>
      </c>
      <c r="D84" s="21" t="s">
        <v>28</v>
      </c>
      <c r="E84" s="298">
        <v>69.165999999999997</v>
      </c>
      <c r="F84" s="298"/>
      <c r="G84" s="421">
        <f t="shared" si="3"/>
        <v>69.165999999999997</v>
      </c>
      <c r="H84" t="e">
        <f>_xlfn.XLOOKUP(B84,#REF!,#REF!,,0)</f>
        <v>#REF!</v>
      </c>
      <c r="I84" t="e">
        <f>_xlfn.XLOOKUP(B84,#REF!,#REF!,,0)</f>
        <v>#REF!</v>
      </c>
      <c r="J84" s="422" t="e">
        <f t="shared" si="2"/>
        <v>#REF!</v>
      </c>
      <c r="K84" t="e">
        <f>_xlfn.XLOOKUP(B84,#REF!,#REF!,,0)</f>
        <v>#REF!</v>
      </c>
      <c r="L84" t="e">
        <f>_xlfn.XLOOKUP(B84,#REF!,#REF!,,0)</f>
        <v>#REF!</v>
      </c>
      <c r="M84" t="e">
        <f>_xlfn.XLOOKUP(B84,#REF!,#REF!,,0)</f>
        <v>#REF!</v>
      </c>
      <c r="N84" t="e">
        <f>_xlfn.XLOOKUP(B84,#REF!,#REF!,,0)</f>
        <v>#REF!</v>
      </c>
      <c r="O84" s="415" t="e">
        <f>_xlfn.XLOOKUP(B84,#REF!,#REF!,,0)</f>
        <v>#REF!</v>
      </c>
      <c r="P84" t="e">
        <f>_xlfn.XLOOKUP(B84,'Lista Precios'!$D$6:$D$122,'Lista Precios'!$AL$6:$AL$122,,0)</f>
        <v>#N/A</v>
      </c>
    </row>
    <row r="85" spans="1:16" hidden="1">
      <c r="A85" s="21" t="s">
        <v>2</v>
      </c>
      <c r="B85" s="21">
        <v>1503</v>
      </c>
      <c r="C85" s="21" t="s">
        <v>24</v>
      </c>
      <c r="D85" s="21" t="s">
        <v>29</v>
      </c>
      <c r="E85" s="298">
        <v>57.877000000000002</v>
      </c>
      <c r="F85" s="298"/>
      <c r="G85" s="421">
        <f t="shared" si="3"/>
        <v>57.877000000000002</v>
      </c>
      <c r="H85" t="e">
        <f>_xlfn.XLOOKUP(B85,#REF!,#REF!,,0)</f>
        <v>#REF!</v>
      </c>
      <c r="I85" t="e">
        <f>_xlfn.XLOOKUP(B85,#REF!,#REF!,,0)</f>
        <v>#REF!</v>
      </c>
      <c r="J85" s="422" t="e">
        <f t="shared" si="2"/>
        <v>#REF!</v>
      </c>
      <c r="K85" t="e">
        <f>_xlfn.XLOOKUP(B85,#REF!,#REF!,,0)</f>
        <v>#REF!</v>
      </c>
      <c r="L85" t="e">
        <f>_xlfn.XLOOKUP(B85,#REF!,#REF!,,0)</f>
        <v>#REF!</v>
      </c>
      <c r="M85" t="e">
        <f>_xlfn.XLOOKUP(B85,#REF!,#REF!,,0)</f>
        <v>#REF!</v>
      </c>
      <c r="N85" t="e">
        <f>_xlfn.XLOOKUP(B85,#REF!,#REF!,,0)</f>
        <v>#REF!</v>
      </c>
      <c r="O85" s="415" t="e">
        <f>_xlfn.XLOOKUP(B85,#REF!,#REF!,,0)</f>
        <v>#REF!</v>
      </c>
      <c r="P85" t="e">
        <f>_xlfn.XLOOKUP(B85,'Lista Precios'!$D$6:$D$122,'Lista Precios'!$AL$6:$AL$122,,0)</f>
        <v>#N/A</v>
      </c>
    </row>
    <row r="86" spans="1:16" hidden="1">
      <c r="A86" s="21" t="s">
        <v>2</v>
      </c>
      <c r="B86" s="21">
        <v>1504</v>
      </c>
      <c r="C86" s="402" t="s">
        <v>23</v>
      </c>
      <c r="D86" s="402" t="s">
        <v>30</v>
      </c>
      <c r="E86" s="298">
        <v>35.496600000000001</v>
      </c>
      <c r="F86" s="298"/>
      <c r="G86" s="421">
        <f t="shared" si="3"/>
        <v>35.496600000000001</v>
      </c>
      <c r="H86" t="e">
        <f>_xlfn.XLOOKUP(B86,#REF!,#REF!,,0)</f>
        <v>#REF!</v>
      </c>
      <c r="I86" t="e">
        <f>_xlfn.XLOOKUP(B86,#REF!,#REF!,,0)</f>
        <v>#REF!</v>
      </c>
      <c r="J86" s="422" t="e">
        <f t="shared" si="2"/>
        <v>#REF!</v>
      </c>
      <c r="K86" t="e">
        <f>_xlfn.XLOOKUP(B86,#REF!,#REF!,,0)</f>
        <v>#REF!</v>
      </c>
      <c r="L86" t="e">
        <f>_xlfn.XLOOKUP(B86,#REF!,#REF!,,0)</f>
        <v>#REF!</v>
      </c>
      <c r="M86" t="e">
        <f>_xlfn.XLOOKUP(B86,#REF!,#REF!,,0)</f>
        <v>#REF!</v>
      </c>
      <c r="N86" t="e">
        <f>_xlfn.XLOOKUP(B86,#REF!,#REF!,,0)</f>
        <v>#REF!</v>
      </c>
      <c r="O86" s="415" t="e">
        <f>_xlfn.XLOOKUP(B86,#REF!,#REF!,,0)</f>
        <v>#REF!</v>
      </c>
      <c r="P86" t="e">
        <f>_xlfn.XLOOKUP(B86,'Lista Precios'!$D$6:$D$122,'Lista Precios'!$AL$6:$AL$122,,0)</f>
        <v>#N/A</v>
      </c>
    </row>
    <row r="87" spans="1:16" hidden="1">
      <c r="A87" s="21" t="s">
        <v>2</v>
      </c>
      <c r="B87" s="21">
        <v>1505</v>
      </c>
      <c r="C87" s="21" t="s">
        <v>24</v>
      </c>
      <c r="D87" s="21" t="s">
        <v>31</v>
      </c>
      <c r="E87" s="298">
        <v>52.43</v>
      </c>
      <c r="F87" s="298"/>
      <c r="G87" s="421">
        <f t="shared" si="3"/>
        <v>52.43</v>
      </c>
      <c r="H87" t="e">
        <f>_xlfn.XLOOKUP(B87,#REF!,#REF!,,0)</f>
        <v>#REF!</v>
      </c>
      <c r="I87" t="e">
        <f>_xlfn.XLOOKUP(B87,#REF!,#REF!,,0)</f>
        <v>#REF!</v>
      </c>
      <c r="J87" s="422" t="e">
        <f t="shared" si="2"/>
        <v>#REF!</v>
      </c>
      <c r="K87" t="e">
        <f>_xlfn.XLOOKUP(B87,#REF!,#REF!,,0)</f>
        <v>#REF!</v>
      </c>
      <c r="L87" t="e">
        <f>_xlfn.XLOOKUP(B87,#REF!,#REF!,,0)</f>
        <v>#REF!</v>
      </c>
      <c r="M87" t="e">
        <f>_xlfn.XLOOKUP(B87,#REF!,#REF!,,0)</f>
        <v>#REF!</v>
      </c>
      <c r="N87" t="e">
        <f>_xlfn.XLOOKUP(B87,#REF!,#REF!,,0)</f>
        <v>#REF!</v>
      </c>
      <c r="O87" s="415" t="e">
        <f>_xlfn.XLOOKUP(B87,#REF!,#REF!,,0)</f>
        <v>#REF!</v>
      </c>
      <c r="P87" t="e">
        <f>_xlfn.XLOOKUP(B87,'Lista Precios'!$D$6:$D$122,'Lista Precios'!$AL$6:$AL$122,,0)</f>
        <v>#N/A</v>
      </c>
    </row>
    <row r="88" spans="1:16" hidden="1">
      <c r="A88" s="21" t="s">
        <v>2</v>
      </c>
      <c r="B88" s="21">
        <v>1506</v>
      </c>
      <c r="C88" s="297" t="s">
        <v>24</v>
      </c>
      <c r="D88" s="21" t="s">
        <v>32</v>
      </c>
      <c r="E88" s="298">
        <v>57.64</v>
      </c>
      <c r="F88" s="298"/>
      <c r="G88" s="421">
        <f t="shared" si="3"/>
        <v>57.64</v>
      </c>
      <c r="H88" t="e">
        <f>_xlfn.XLOOKUP(B88,#REF!,#REF!,,0)</f>
        <v>#REF!</v>
      </c>
      <c r="I88" t="e">
        <f>_xlfn.XLOOKUP(B88,#REF!,#REF!,,0)</f>
        <v>#REF!</v>
      </c>
      <c r="J88" s="422" t="e">
        <f t="shared" si="2"/>
        <v>#REF!</v>
      </c>
      <c r="K88" t="e">
        <f>_xlfn.XLOOKUP(B88,#REF!,#REF!,,0)</f>
        <v>#REF!</v>
      </c>
      <c r="L88" t="e">
        <f>_xlfn.XLOOKUP(B88,#REF!,#REF!,,0)</f>
        <v>#REF!</v>
      </c>
      <c r="M88" t="e">
        <f>_xlfn.XLOOKUP(B88,#REF!,#REF!,,0)</f>
        <v>#REF!</v>
      </c>
      <c r="N88" t="e">
        <f>_xlfn.XLOOKUP(B88,#REF!,#REF!,,0)</f>
        <v>#REF!</v>
      </c>
      <c r="O88" s="415" t="e">
        <f>_xlfn.XLOOKUP(B88,#REF!,#REF!,,0)</f>
        <v>#REF!</v>
      </c>
      <c r="P88" t="e">
        <f>_xlfn.XLOOKUP(B88,'Lista Precios'!$D$6:$D$122,'Lista Precios'!$AL$6:$AL$122,,0)</f>
        <v>#N/A</v>
      </c>
    </row>
    <row r="89" spans="1:16">
      <c r="A89" s="21" t="s">
        <v>2</v>
      </c>
      <c r="B89" s="21">
        <v>1601</v>
      </c>
      <c r="C89" s="297" t="s">
        <v>25</v>
      </c>
      <c r="D89" s="21" t="s">
        <v>237</v>
      </c>
      <c r="E89" s="298">
        <v>69.814700000000002</v>
      </c>
      <c r="F89" s="298"/>
      <c r="G89" s="421">
        <f t="shared" si="3"/>
        <v>69.814700000000002</v>
      </c>
      <c r="H89" t="e">
        <f>_xlfn.XLOOKUP(B89,#REF!,#REF!,,0)</f>
        <v>#REF!</v>
      </c>
      <c r="I89" t="e">
        <f>_xlfn.XLOOKUP(B89,#REF!,#REF!,,0)</f>
        <v>#REF!</v>
      </c>
      <c r="J89" s="422" t="e">
        <f t="shared" si="2"/>
        <v>#REF!</v>
      </c>
      <c r="K89" t="e">
        <f>_xlfn.XLOOKUP(B89,#REF!,#REF!,,0)</f>
        <v>#REF!</v>
      </c>
      <c r="L89" t="e">
        <f>_xlfn.XLOOKUP(B89,#REF!,#REF!,,0)</f>
        <v>#REF!</v>
      </c>
      <c r="M89" t="e">
        <f>_xlfn.XLOOKUP(B89,#REF!,#REF!,,0)</f>
        <v>#REF!</v>
      </c>
      <c r="N89" t="e">
        <f>_xlfn.XLOOKUP(B89,#REF!,#REF!,,0)</f>
        <v>#REF!</v>
      </c>
      <c r="O89" s="415" t="e">
        <f>_xlfn.XLOOKUP(B89,#REF!,#REF!,,0)</f>
        <v>#REF!</v>
      </c>
      <c r="P89" t="e">
        <f>_xlfn.XLOOKUP(B89,'Lista Precios'!$D$6:$D$122,'Lista Precios'!$AL$6:$AL$122,,0)</f>
        <v>#N/A</v>
      </c>
    </row>
    <row r="90" spans="1:16">
      <c r="A90" s="21" t="s">
        <v>2</v>
      </c>
      <c r="B90" s="21">
        <v>1602</v>
      </c>
      <c r="C90" s="21" t="s">
        <v>25</v>
      </c>
      <c r="D90" s="21" t="s">
        <v>28</v>
      </c>
      <c r="E90" s="298">
        <v>69.165999999999997</v>
      </c>
      <c r="F90" s="298"/>
      <c r="G90" s="421">
        <f t="shared" si="3"/>
        <v>69.165999999999997</v>
      </c>
      <c r="H90" t="e">
        <f>_xlfn.XLOOKUP(B90,#REF!,#REF!,,0)</f>
        <v>#REF!</v>
      </c>
      <c r="I90" t="e">
        <f>_xlfn.XLOOKUP(B90,#REF!,#REF!,,0)</f>
        <v>#REF!</v>
      </c>
      <c r="J90" s="422" t="e">
        <f t="shared" si="2"/>
        <v>#REF!</v>
      </c>
      <c r="K90" t="e">
        <f>_xlfn.XLOOKUP(B90,#REF!,#REF!,,0)</f>
        <v>#REF!</v>
      </c>
      <c r="L90" t="e">
        <f>_xlfn.XLOOKUP(B90,#REF!,#REF!,,0)</f>
        <v>#REF!</v>
      </c>
      <c r="M90" t="e">
        <f>_xlfn.XLOOKUP(B90,#REF!,#REF!,,0)</f>
        <v>#REF!</v>
      </c>
      <c r="N90" t="e">
        <f>_xlfn.XLOOKUP(B90,#REF!,#REF!,,0)</f>
        <v>#REF!</v>
      </c>
      <c r="O90" s="415" t="e">
        <f>_xlfn.XLOOKUP(B90,#REF!,#REF!,,0)</f>
        <v>#REF!</v>
      </c>
      <c r="P90" t="e">
        <f>_xlfn.XLOOKUP(B90,'Lista Precios'!$D$6:$D$122,'Lista Precios'!$AL$6:$AL$122,,0)</f>
        <v>#N/A</v>
      </c>
    </row>
    <row r="91" spans="1:16" hidden="1">
      <c r="A91" s="21" t="s">
        <v>2</v>
      </c>
      <c r="B91" s="21">
        <v>1603</v>
      </c>
      <c r="C91" s="21" t="s">
        <v>24</v>
      </c>
      <c r="D91" s="21" t="s">
        <v>29</v>
      </c>
      <c r="E91" s="298">
        <v>57.877000000000002</v>
      </c>
      <c r="F91" s="298"/>
      <c r="G91" s="421">
        <f t="shared" si="3"/>
        <v>57.877000000000002</v>
      </c>
      <c r="H91" t="e">
        <f>_xlfn.XLOOKUP(B91,#REF!,#REF!,,0)</f>
        <v>#REF!</v>
      </c>
      <c r="I91" t="e">
        <f>_xlfn.XLOOKUP(B91,#REF!,#REF!,,0)</f>
        <v>#REF!</v>
      </c>
      <c r="J91" s="422" t="e">
        <f t="shared" si="2"/>
        <v>#REF!</v>
      </c>
      <c r="K91" t="e">
        <f>_xlfn.XLOOKUP(B91,#REF!,#REF!,,0)</f>
        <v>#REF!</v>
      </c>
      <c r="L91" t="e">
        <f>_xlfn.XLOOKUP(B91,#REF!,#REF!,,0)</f>
        <v>#REF!</v>
      </c>
      <c r="M91" t="e">
        <f>_xlfn.XLOOKUP(B91,#REF!,#REF!,,0)</f>
        <v>#REF!</v>
      </c>
      <c r="N91" t="e">
        <f>_xlfn.XLOOKUP(B91,#REF!,#REF!,,0)</f>
        <v>#REF!</v>
      </c>
      <c r="O91" s="415" t="e">
        <f>_xlfn.XLOOKUP(B91,#REF!,#REF!,,0)</f>
        <v>#REF!</v>
      </c>
      <c r="P91" t="e">
        <f>_xlfn.XLOOKUP(B91,'Lista Precios'!$D$6:$D$122,'Lista Precios'!$AL$6:$AL$122,,0)</f>
        <v>#N/A</v>
      </c>
    </row>
    <row r="92" spans="1:16" hidden="1">
      <c r="A92" s="21" t="s">
        <v>2</v>
      </c>
      <c r="B92" s="21">
        <v>1604</v>
      </c>
      <c r="C92" s="402" t="s">
        <v>23</v>
      </c>
      <c r="D92" s="402" t="s">
        <v>30</v>
      </c>
      <c r="E92" s="298">
        <v>35.496600000000001</v>
      </c>
      <c r="F92" s="298"/>
      <c r="G92" s="421">
        <f t="shared" si="3"/>
        <v>35.496600000000001</v>
      </c>
      <c r="H92" t="e">
        <f>_xlfn.XLOOKUP(B92,#REF!,#REF!,,0)</f>
        <v>#REF!</v>
      </c>
      <c r="I92" t="e">
        <f>_xlfn.XLOOKUP(B92,#REF!,#REF!,,0)</f>
        <v>#REF!</v>
      </c>
      <c r="J92" s="422" t="e">
        <f t="shared" si="2"/>
        <v>#REF!</v>
      </c>
      <c r="K92" t="e">
        <f>_xlfn.XLOOKUP(B92,#REF!,#REF!,,0)</f>
        <v>#REF!</v>
      </c>
      <c r="L92" t="e">
        <f>_xlfn.XLOOKUP(B92,#REF!,#REF!,,0)</f>
        <v>#REF!</v>
      </c>
      <c r="M92" t="e">
        <f>_xlfn.XLOOKUP(B92,#REF!,#REF!,,0)</f>
        <v>#REF!</v>
      </c>
      <c r="N92" t="e">
        <f>_xlfn.XLOOKUP(B92,#REF!,#REF!,,0)</f>
        <v>#REF!</v>
      </c>
      <c r="O92" s="415" t="e">
        <f>_xlfn.XLOOKUP(B92,#REF!,#REF!,,0)</f>
        <v>#REF!</v>
      </c>
      <c r="P92" t="e">
        <f>_xlfn.XLOOKUP(B92,'Lista Precios'!$D$6:$D$122,'Lista Precios'!$AL$6:$AL$122,,0)</f>
        <v>#N/A</v>
      </c>
    </row>
    <row r="93" spans="1:16" hidden="1">
      <c r="A93" s="21" t="s">
        <v>2</v>
      </c>
      <c r="B93" s="21">
        <v>1605</v>
      </c>
      <c r="C93" s="297" t="s">
        <v>24</v>
      </c>
      <c r="D93" s="21" t="s">
        <v>31</v>
      </c>
      <c r="E93" s="298">
        <v>52.43</v>
      </c>
      <c r="F93" s="298"/>
      <c r="G93" s="421">
        <f t="shared" si="3"/>
        <v>52.43</v>
      </c>
      <c r="H93" t="e">
        <f>_xlfn.XLOOKUP(B93,#REF!,#REF!,,0)</f>
        <v>#REF!</v>
      </c>
      <c r="I93" t="e">
        <f>_xlfn.XLOOKUP(B93,#REF!,#REF!,,0)</f>
        <v>#REF!</v>
      </c>
      <c r="J93" s="422" t="e">
        <f t="shared" si="2"/>
        <v>#REF!</v>
      </c>
      <c r="K93" t="e">
        <f>_xlfn.XLOOKUP(B93,#REF!,#REF!,,0)</f>
        <v>#REF!</v>
      </c>
      <c r="L93" t="e">
        <f>_xlfn.XLOOKUP(B93,#REF!,#REF!,,0)</f>
        <v>#REF!</v>
      </c>
      <c r="M93" t="e">
        <f>_xlfn.XLOOKUP(B93,#REF!,#REF!,,0)</f>
        <v>#REF!</v>
      </c>
      <c r="N93" t="e">
        <f>_xlfn.XLOOKUP(B93,#REF!,#REF!,,0)</f>
        <v>#REF!</v>
      </c>
      <c r="O93" s="415" t="e">
        <f>_xlfn.XLOOKUP(B93,#REF!,#REF!,,0)</f>
        <v>#REF!</v>
      </c>
      <c r="P93" t="e">
        <f>_xlfn.XLOOKUP(B93,'Lista Precios'!$D$6:$D$122,'Lista Precios'!$AL$6:$AL$122,,0)</f>
        <v>#N/A</v>
      </c>
    </row>
    <row r="94" spans="1:16">
      <c r="A94" s="21" t="s">
        <v>2</v>
      </c>
      <c r="B94" s="21">
        <v>1606</v>
      </c>
      <c r="C94" s="297" t="s">
        <v>24</v>
      </c>
      <c r="D94" s="21" t="s">
        <v>32</v>
      </c>
      <c r="E94" s="298">
        <v>57.64</v>
      </c>
      <c r="F94" s="298"/>
      <c r="G94" s="421">
        <f t="shared" si="3"/>
        <v>57.64</v>
      </c>
      <c r="H94" t="e">
        <f>_xlfn.XLOOKUP(B94,#REF!,#REF!,,0)</f>
        <v>#REF!</v>
      </c>
      <c r="I94" t="e">
        <f>_xlfn.XLOOKUP(B94,#REF!,#REF!,,0)</f>
        <v>#REF!</v>
      </c>
      <c r="J94" s="422" t="e">
        <f t="shared" si="2"/>
        <v>#REF!</v>
      </c>
      <c r="K94" t="e">
        <f>_xlfn.XLOOKUP(B94,#REF!,#REF!,,0)</f>
        <v>#REF!</v>
      </c>
      <c r="L94" t="e">
        <f>_xlfn.XLOOKUP(B94,#REF!,#REF!,,0)</f>
        <v>#REF!</v>
      </c>
      <c r="M94" t="e">
        <f>_xlfn.XLOOKUP(B94,#REF!,#REF!,,0)</f>
        <v>#REF!</v>
      </c>
      <c r="N94" t="e">
        <f>_xlfn.XLOOKUP(B94,#REF!,#REF!,,0)</f>
        <v>#REF!</v>
      </c>
      <c r="O94" s="415" t="e">
        <f>_xlfn.XLOOKUP(B94,#REF!,#REF!,,0)</f>
        <v>#REF!</v>
      </c>
      <c r="P94" t="e">
        <f>_xlfn.XLOOKUP(B94,'Lista Precios'!$D$6:$D$122,'Lista Precios'!$AL$6:$AL$122,,0)</f>
        <v>#N/A</v>
      </c>
    </row>
    <row r="95" spans="1:16" hidden="1">
      <c r="A95" s="21" t="s">
        <v>2</v>
      </c>
      <c r="B95" s="21">
        <v>1701</v>
      </c>
      <c r="C95" s="21" t="s">
        <v>25</v>
      </c>
      <c r="D95" s="21" t="s">
        <v>237</v>
      </c>
      <c r="E95" s="298">
        <v>69.814700000000002</v>
      </c>
      <c r="F95" s="298"/>
      <c r="G95" s="421">
        <f t="shared" si="3"/>
        <v>69.814700000000002</v>
      </c>
      <c r="H95" t="e">
        <f>_xlfn.XLOOKUP(B95,#REF!,#REF!,,0)</f>
        <v>#REF!</v>
      </c>
      <c r="I95" t="e">
        <f>_xlfn.XLOOKUP(B95,#REF!,#REF!,,0)</f>
        <v>#REF!</v>
      </c>
      <c r="J95" s="422" t="e">
        <f t="shared" si="2"/>
        <v>#REF!</v>
      </c>
      <c r="K95" t="e">
        <f>_xlfn.XLOOKUP(B95,#REF!,#REF!,,0)</f>
        <v>#REF!</v>
      </c>
      <c r="L95" t="e">
        <f>_xlfn.XLOOKUP(B95,#REF!,#REF!,,0)</f>
        <v>#REF!</v>
      </c>
      <c r="M95" t="e">
        <f>_xlfn.XLOOKUP(B95,#REF!,#REF!,,0)</f>
        <v>#REF!</v>
      </c>
      <c r="N95" t="e">
        <f>_xlfn.XLOOKUP(B95,#REF!,#REF!,,0)</f>
        <v>#REF!</v>
      </c>
      <c r="O95" s="415" t="e">
        <f>_xlfn.XLOOKUP(B95,#REF!,#REF!,,0)</f>
        <v>#REF!</v>
      </c>
      <c r="P95" t="e">
        <f>_xlfn.XLOOKUP(B95,'Lista Precios'!$D$6:$D$122,'Lista Precios'!$AL$6:$AL$122,,0)</f>
        <v>#N/A</v>
      </c>
    </row>
    <row r="96" spans="1:16" hidden="1">
      <c r="A96" s="21" t="s">
        <v>2</v>
      </c>
      <c r="B96" s="21">
        <v>1702</v>
      </c>
      <c r="C96" s="21" t="s">
        <v>25</v>
      </c>
      <c r="D96" s="21" t="s">
        <v>28</v>
      </c>
      <c r="E96" s="298">
        <v>69.165999999999997</v>
      </c>
      <c r="F96" s="298"/>
      <c r="G96" s="421">
        <f t="shared" si="3"/>
        <v>69.165999999999997</v>
      </c>
      <c r="H96" t="e">
        <f>_xlfn.XLOOKUP(B96,#REF!,#REF!,,0)</f>
        <v>#REF!</v>
      </c>
      <c r="I96" t="e">
        <f>_xlfn.XLOOKUP(B96,#REF!,#REF!,,0)</f>
        <v>#REF!</v>
      </c>
      <c r="J96" s="422" t="e">
        <f t="shared" si="2"/>
        <v>#REF!</v>
      </c>
      <c r="K96" t="e">
        <f>_xlfn.XLOOKUP(B96,#REF!,#REF!,,0)</f>
        <v>#REF!</v>
      </c>
      <c r="L96" t="e">
        <f>_xlfn.XLOOKUP(B96,#REF!,#REF!,,0)</f>
        <v>#REF!</v>
      </c>
      <c r="M96" t="e">
        <f>_xlfn.XLOOKUP(B96,#REF!,#REF!,,0)</f>
        <v>#REF!</v>
      </c>
      <c r="N96" t="e">
        <f>_xlfn.XLOOKUP(B96,#REF!,#REF!,,0)</f>
        <v>#REF!</v>
      </c>
      <c r="O96" s="415" t="e">
        <f>_xlfn.XLOOKUP(B96,#REF!,#REF!,,0)</f>
        <v>#REF!</v>
      </c>
      <c r="P96" t="e">
        <f>_xlfn.XLOOKUP(B96,'Lista Precios'!$D$6:$D$122,'Lista Precios'!$AL$6:$AL$122,,0)</f>
        <v>#N/A</v>
      </c>
    </row>
    <row r="97" spans="1:16" hidden="1">
      <c r="A97" s="21" t="s">
        <v>2</v>
      </c>
      <c r="B97" s="21">
        <v>1703</v>
      </c>
      <c r="C97" s="21" t="s">
        <v>24</v>
      </c>
      <c r="D97" s="21" t="s">
        <v>29</v>
      </c>
      <c r="E97" s="298">
        <v>57.877000000000002</v>
      </c>
      <c r="F97" s="298"/>
      <c r="G97" s="421">
        <f t="shared" si="3"/>
        <v>57.877000000000002</v>
      </c>
      <c r="H97" t="e">
        <f>_xlfn.XLOOKUP(B97,#REF!,#REF!,,0)</f>
        <v>#REF!</v>
      </c>
      <c r="I97" t="e">
        <f>_xlfn.XLOOKUP(B97,#REF!,#REF!,,0)</f>
        <v>#REF!</v>
      </c>
      <c r="J97" s="422" t="e">
        <f t="shared" si="2"/>
        <v>#REF!</v>
      </c>
      <c r="K97" t="e">
        <f>_xlfn.XLOOKUP(B97,#REF!,#REF!,,0)</f>
        <v>#REF!</v>
      </c>
      <c r="L97" t="e">
        <f>_xlfn.XLOOKUP(B97,#REF!,#REF!,,0)</f>
        <v>#REF!</v>
      </c>
      <c r="M97" t="e">
        <f>_xlfn.XLOOKUP(B97,#REF!,#REF!,,0)</f>
        <v>#REF!</v>
      </c>
      <c r="N97" t="e">
        <f>_xlfn.XLOOKUP(B97,#REF!,#REF!,,0)</f>
        <v>#REF!</v>
      </c>
      <c r="O97" s="415" t="e">
        <f>_xlfn.XLOOKUP(B97,#REF!,#REF!,,0)</f>
        <v>#REF!</v>
      </c>
      <c r="P97" t="e">
        <f>_xlfn.XLOOKUP(B97,'Lista Precios'!$D$6:$D$122,'Lista Precios'!$AL$6:$AL$122,,0)</f>
        <v>#N/A</v>
      </c>
    </row>
    <row r="98" spans="1:16" hidden="1">
      <c r="A98" s="21" t="s">
        <v>2</v>
      </c>
      <c r="B98" s="21">
        <v>1704</v>
      </c>
      <c r="C98" s="410" t="s">
        <v>23</v>
      </c>
      <c r="D98" s="402" t="s">
        <v>30</v>
      </c>
      <c r="E98" s="298">
        <v>35.496600000000001</v>
      </c>
      <c r="F98" s="298"/>
      <c r="G98" s="421">
        <f t="shared" si="3"/>
        <v>35.496600000000001</v>
      </c>
      <c r="H98" t="e">
        <f>_xlfn.XLOOKUP(B98,#REF!,#REF!,,0)</f>
        <v>#REF!</v>
      </c>
      <c r="I98" t="e">
        <f>_xlfn.XLOOKUP(B98,#REF!,#REF!,,0)</f>
        <v>#REF!</v>
      </c>
      <c r="J98" s="422" t="e">
        <f t="shared" si="2"/>
        <v>#REF!</v>
      </c>
      <c r="K98" t="e">
        <f>_xlfn.XLOOKUP(B98,#REF!,#REF!,,0)</f>
        <v>#REF!</v>
      </c>
      <c r="L98" t="e">
        <f>_xlfn.XLOOKUP(B98,#REF!,#REF!,,0)</f>
        <v>#REF!</v>
      </c>
      <c r="M98" t="e">
        <f>_xlfn.XLOOKUP(B98,#REF!,#REF!,,0)</f>
        <v>#REF!</v>
      </c>
      <c r="N98" t="e">
        <f>_xlfn.XLOOKUP(B98,#REF!,#REF!,,0)</f>
        <v>#REF!</v>
      </c>
      <c r="O98" s="415" t="e">
        <f>_xlfn.XLOOKUP(B98,#REF!,#REF!,,0)</f>
        <v>#REF!</v>
      </c>
      <c r="P98" t="e">
        <f>_xlfn.XLOOKUP(B98,'Lista Precios'!$D$6:$D$122,'Lista Precios'!$AL$6:$AL$122,,0)</f>
        <v>#N/A</v>
      </c>
    </row>
    <row r="99" spans="1:16" hidden="1">
      <c r="A99" s="21" t="s">
        <v>2</v>
      </c>
      <c r="B99" s="21">
        <v>1705</v>
      </c>
      <c r="C99" s="297" t="s">
        <v>24</v>
      </c>
      <c r="D99" s="21" t="s">
        <v>31</v>
      </c>
      <c r="E99" s="298">
        <v>52.43</v>
      </c>
      <c r="F99" s="298"/>
      <c r="G99" s="421">
        <f t="shared" si="3"/>
        <v>52.43</v>
      </c>
      <c r="H99" t="e">
        <f>_xlfn.XLOOKUP(B99,#REF!,#REF!,,0)</f>
        <v>#REF!</v>
      </c>
      <c r="I99" t="e">
        <f>_xlfn.XLOOKUP(B99,#REF!,#REF!,,0)</f>
        <v>#REF!</v>
      </c>
      <c r="J99" s="422" t="e">
        <f t="shared" si="2"/>
        <v>#REF!</v>
      </c>
      <c r="K99" t="e">
        <f>_xlfn.XLOOKUP(B99,#REF!,#REF!,,0)</f>
        <v>#REF!</v>
      </c>
      <c r="L99" t="e">
        <f>_xlfn.XLOOKUP(B99,#REF!,#REF!,,0)</f>
        <v>#REF!</v>
      </c>
      <c r="M99" t="e">
        <f>_xlfn.XLOOKUP(B99,#REF!,#REF!,,0)</f>
        <v>#REF!</v>
      </c>
      <c r="N99" t="e">
        <f>_xlfn.XLOOKUP(B99,#REF!,#REF!,,0)</f>
        <v>#REF!</v>
      </c>
      <c r="O99" s="415" t="e">
        <f>_xlfn.XLOOKUP(B99,#REF!,#REF!,,0)</f>
        <v>#REF!</v>
      </c>
      <c r="P99" t="e">
        <f>_xlfn.XLOOKUP(B99,'Lista Precios'!$D$6:$D$122,'Lista Precios'!$AL$6:$AL$122,,0)</f>
        <v>#N/A</v>
      </c>
    </row>
    <row r="100" spans="1:16">
      <c r="A100" s="21" t="s">
        <v>2</v>
      </c>
      <c r="B100" s="21">
        <v>1706</v>
      </c>
      <c r="C100" s="21" t="s">
        <v>24</v>
      </c>
      <c r="D100" s="21" t="s">
        <v>32</v>
      </c>
      <c r="E100" s="298">
        <v>57.64</v>
      </c>
      <c r="F100" s="298"/>
      <c r="G100" s="421">
        <f t="shared" si="3"/>
        <v>57.64</v>
      </c>
      <c r="H100" t="e">
        <f>_xlfn.XLOOKUP(B100,#REF!,#REF!,,0)</f>
        <v>#REF!</v>
      </c>
      <c r="I100" t="e">
        <f>_xlfn.XLOOKUP(B100,#REF!,#REF!,,0)</f>
        <v>#REF!</v>
      </c>
      <c r="J100" s="422" t="e">
        <f t="shared" si="2"/>
        <v>#REF!</v>
      </c>
      <c r="K100" t="e">
        <f>_xlfn.XLOOKUP(B100,#REF!,#REF!,,0)</f>
        <v>#REF!</v>
      </c>
      <c r="L100" t="e">
        <f>_xlfn.XLOOKUP(B100,#REF!,#REF!,,0)</f>
        <v>#REF!</v>
      </c>
      <c r="M100" t="e">
        <f>_xlfn.XLOOKUP(B100,#REF!,#REF!,,0)</f>
        <v>#REF!</v>
      </c>
      <c r="N100" t="e">
        <f>_xlfn.XLOOKUP(B100,#REF!,#REF!,,0)</f>
        <v>#REF!</v>
      </c>
      <c r="O100" s="415" t="e">
        <f>_xlfn.XLOOKUP(B100,#REF!,#REF!,,0)</f>
        <v>#REF!</v>
      </c>
      <c r="P100" t="e">
        <f>_xlfn.XLOOKUP(B100,'Lista Precios'!$D$6:$D$122,'Lista Precios'!$AL$6:$AL$122,,0)</f>
        <v>#N/A</v>
      </c>
    </row>
    <row r="101" spans="1:16" hidden="1">
      <c r="A101" s="21" t="s">
        <v>2</v>
      </c>
      <c r="B101" s="21">
        <v>1801</v>
      </c>
      <c r="C101" s="21" t="s">
        <v>25</v>
      </c>
      <c r="D101" s="21" t="s">
        <v>237</v>
      </c>
      <c r="E101" s="298">
        <v>69.814700000000002</v>
      </c>
      <c r="F101" s="298"/>
      <c r="G101" s="421">
        <f t="shared" si="3"/>
        <v>69.814700000000002</v>
      </c>
      <c r="H101" t="e">
        <f>_xlfn.XLOOKUP(B101,#REF!,#REF!,,0)</f>
        <v>#REF!</v>
      </c>
      <c r="I101" t="e">
        <f>_xlfn.XLOOKUP(B101,#REF!,#REF!,,0)</f>
        <v>#REF!</v>
      </c>
      <c r="J101" s="422" t="e">
        <f t="shared" si="2"/>
        <v>#REF!</v>
      </c>
      <c r="K101" t="e">
        <f>_xlfn.XLOOKUP(B101,#REF!,#REF!,,0)</f>
        <v>#REF!</v>
      </c>
      <c r="L101" t="e">
        <f>_xlfn.XLOOKUP(B101,#REF!,#REF!,,0)</f>
        <v>#REF!</v>
      </c>
      <c r="M101" t="e">
        <f>_xlfn.XLOOKUP(B101,#REF!,#REF!,,0)</f>
        <v>#REF!</v>
      </c>
      <c r="N101" t="e">
        <f>_xlfn.XLOOKUP(B101,#REF!,#REF!,,0)</f>
        <v>#REF!</v>
      </c>
      <c r="O101" s="415" t="e">
        <f>_xlfn.XLOOKUP(B101,#REF!,#REF!,,0)</f>
        <v>#REF!</v>
      </c>
      <c r="P101" t="e">
        <f>_xlfn.XLOOKUP(B101,'Lista Precios'!$D$6:$D$122,'Lista Precios'!$AL$6:$AL$122,,0)</f>
        <v>#N/A</v>
      </c>
    </row>
    <row r="102" spans="1:16" hidden="1">
      <c r="A102" s="21" t="s">
        <v>2</v>
      </c>
      <c r="B102" s="21">
        <v>1802</v>
      </c>
      <c r="C102" s="21" t="s">
        <v>25</v>
      </c>
      <c r="D102" s="21" t="s">
        <v>28</v>
      </c>
      <c r="E102" s="298">
        <v>69.165999999999997</v>
      </c>
      <c r="F102" s="298"/>
      <c r="G102" s="421">
        <f t="shared" si="3"/>
        <v>69.165999999999997</v>
      </c>
      <c r="H102" t="e">
        <f>_xlfn.XLOOKUP(B102,#REF!,#REF!,,0)</f>
        <v>#REF!</v>
      </c>
      <c r="I102" t="e">
        <f>_xlfn.XLOOKUP(B102,#REF!,#REF!,,0)</f>
        <v>#REF!</v>
      </c>
      <c r="J102" s="422" t="e">
        <f t="shared" si="2"/>
        <v>#REF!</v>
      </c>
      <c r="K102" t="e">
        <f>_xlfn.XLOOKUP(B102,#REF!,#REF!,,0)</f>
        <v>#REF!</v>
      </c>
      <c r="L102" t="e">
        <f>_xlfn.XLOOKUP(B102,#REF!,#REF!,,0)</f>
        <v>#REF!</v>
      </c>
      <c r="M102" t="e">
        <f>_xlfn.XLOOKUP(B102,#REF!,#REF!,,0)</f>
        <v>#REF!</v>
      </c>
      <c r="N102" t="e">
        <f>_xlfn.XLOOKUP(B102,#REF!,#REF!,,0)</f>
        <v>#REF!</v>
      </c>
      <c r="O102" s="415" t="e">
        <f>_xlfn.XLOOKUP(B102,#REF!,#REF!,,0)</f>
        <v>#REF!</v>
      </c>
      <c r="P102" t="e">
        <f>_xlfn.XLOOKUP(B102,'Lista Precios'!$D$6:$D$122,'Lista Precios'!$AL$6:$AL$122,,0)</f>
        <v>#N/A</v>
      </c>
    </row>
    <row r="103" spans="1:16" hidden="1">
      <c r="A103" s="21" t="s">
        <v>2</v>
      </c>
      <c r="B103" s="21">
        <v>1803</v>
      </c>
      <c r="C103" s="297" t="s">
        <v>24</v>
      </c>
      <c r="D103" s="21" t="s">
        <v>29</v>
      </c>
      <c r="E103" s="298">
        <v>57.877000000000002</v>
      </c>
      <c r="F103" s="298"/>
      <c r="G103" s="421">
        <f t="shared" si="3"/>
        <v>57.877000000000002</v>
      </c>
      <c r="H103" t="e">
        <f>_xlfn.XLOOKUP(B103,#REF!,#REF!,,0)</f>
        <v>#REF!</v>
      </c>
      <c r="I103" t="e">
        <f>_xlfn.XLOOKUP(B103,#REF!,#REF!,,0)</f>
        <v>#REF!</v>
      </c>
      <c r="J103" s="422" t="e">
        <f t="shared" si="2"/>
        <v>#REF!</v>
      </c>
      <c r="K103" t="e">
        <f>_xlfn.XLOOKUP(B103,#REF!,#REF!,,0)</f>
        <v>#REF!</v>
      </c>
      <c r="L103" t="e">
        <f>_xlfn.XLOOKUP(B103,#REF!,#REF!,,0)</f>
        <v>#REF!</v>
      </c>
      <c r="M103" t="e">
        <f>_xlfn.XLOOKUP(B103,#REF!,#REF!,,0)</f>
        <v>#REF!</v>
      </c>
      <c r="N103" t="e">
        <f>_xlfn.XLOOKUP(B103,#REF!,#REF!,,0)</f>
        <v>#REF!</v>
      </c>
      <c r="O103" s="415" t="e">
        <f>_xlfn.XLOOKUP(B103,#REF!,#REF!,,0)</f>
        <v>#REF!</v>
      </c>
      <c r="P103" t="e">
        <f>_xlfn.XLOOKUP(B103,'Lista Precios'!$D$6:$D$122,'Lista Precios'!$AL$6:$AL$122,,0)</f>
        <v>#N/A</v>
      </c>
    </row>
    <row r="104" spans="1:16" hidden="1">
      <c r="A104" s="21" t="s">
        <v>2</v>
      </c>
      <c r="B104" s="21">
        <v>1804</v>
      </c>
      <c r="C104" s="410" t="s">
        <v>23</v>
      </c>
      <c r="D104" s="402" t="s">
        <v>30</v>
      </c>
      <c r="E104" s="298">
        <v>35.496600000000001</v>
      </c>
      <c r="F104" s="298"/>
      <c r="G104" s="421">
        <f t="shared" si="3"/>
        <v>35.496600000000001</v>
      </c>
      <c r="H104" t="e">
        <f>_xlfn.XLOOKUP(B104,#REF!,#REF!,,0)</f>
        <v>#REF!</v>
      </c>
      <c r="I104" t="e">
        <f>_xlfn.XLOOKUP(B104,#REF!,#REF!,,0)</f>
        <v>#REF!</v>
      </c>
      <c r="J104" s="422" t="e">
        <f t="shared" si="2"/>
        <v>#REF!</v>
      </c>
      <c r="K104" t="e">
        <f>_xlfn.XLOOKUP(B104,#REF!,#REF!,,0)</f>
        <v>#REF!</v>
      </c>
      <c r="L104" t="e">
        <f>_xlfn.XLOOKUP(B104,#REF!,#REF!,,0)</f>
        <v>#REF!</v>
      </c>
      <c r="M104" t="e">
        <f>_xlfn.XLOOKUP(B104,#REF!,#REF!,,0)</f>
        <v>#REF!</v>
      </c>
      <c r="N104" t="e">
        <f>_xlfn.XLOOKUP(B104,#REF!,#REF!,,0)</f>
        <v>#REF!</v>
      </c>
      <c r="O104" s="415" t="e">
        <f>_xlfn.XLOOKUP(B104,#REF!,#REF!,,0)</f>
        <v>#REF!</v>
      </c>
      <c r="P104" t="e">
        <f>_xlfn.XLOOKUP(B104,'Lista Precios'!$D$6:$D$122,'Lista Precios'!$AL$6:$AL$122,,0)</f>
        <v>#N/A</v>
      </c>
    </row>
    <row r="105" spans="1:16" hidden="1">
      <c r="A105" s="21" t="s">
        <v>2</v>
      </c>
      <c r="B105" s="21">
        <v>1805</v>
      </c>
      <c r="C105" s="21" t="s">
        <v>24</v>
      </c>
      <c r="D105" s="21" t="s">
        <v>31</v>
      </c>
      <c r="E105" s="298">
        <v>52.43</v>
      </c>
      <c r="F105" s="298"/>
      <c r="G105" s="421">
        <f t="shared" si="3"/>
        <v>52.43</v>
      </c>
      <c r="H105" t="e">
        <f>_xlfn.XLOOKUP(B105,#REF!,#REF!,,0)</f>
        <v>#REF!</v>
      </c>
      <c r="I105" t="e">
        <f>_xlfn.XLOOKUP(B105,#REF!,#REF!,,0)</f>
        <v>#REF!</v>
      </c>
      <c r="J105" s="422" t="e">
        <f t="shared" si="2"/>
        <v>#REF!</v>
      </c>
      <c r="K105" t="e">
        <f>_xlfn.XLOOKUP(B105,#REF!,#REF!,,0)</f>
        <v>#REF!</v>
      </c>
      <c r="L105" t="e">
        <f>_xlfn.XLOOKUP(B105,#REF!,#REF!,,0)</f>
        <v>#REF!</v>
      </c>
      <c r="M105" t="e">
        <f>_xlfn.XLOOKUP(B105,#REF!,#REF!,,0)</f>
        <v>#REF!</v>
      </c>
      <c r="N105" t="e">
        <f>_xlfn.XLOOKUP(B105,#REF!,#REF!,,0)</f>
        <v>#REF!</v>
      </c>
      <c r="O105" s="415" t="e">
        <f>_xlfn.XLOOKUP(B105,#REF!,#REF!,,0)</f>
        <v>#REF!</v>
      </c>
      <c r="P105" t="e">
        <f>_xlfn.XLOOKUP(B105,'Lista Precios'!$D$6:$D$122,'Lista Precios'!$AL$6:$AL$122,,0)</f>
        <v>#N/A</v>
      </c>
    </row>
    <row r="106" spans="1:16" hidden="1">
      <c r="A106" s="21" t="s">
        <v>2</v>
      </c>
      <c r="B106" s="21">
        <v>1806</v>
      </c>
      <c r="C106" s="21" t="s">
        <v>24</v>
      </c>
      <c r="D106" s="21" t="s">
        <v>32</v>
      </c>
      <c r="E106" s="298">
        <v>57.64</v>
      </c>
      <c r="F106" s="298"/>
      <c r="G106" s="421">
        <f t="shared" si="3"/>
        <v>57.64</v>
      </c>
      <c r="H106" t="e">
        <f>_xlfn.XLOOKUP(B106,#REF!,#REF!,,0)</f>
        <v>#REF!</v>
      </c>
      <c r="I106" t="e">
        <f>_xlfn.XLOOKUP(B106,#REF!,#REF!,,0)</f>
        <v>#REF!</v>
      </c>
      <c r="J106" s="422" t="e">
        <f t="shared" si="2"/>
        <v>#REF!</v>
      </c>
      <c r="K106" t="e">
        <f>_xlfn.XLOOKUP(B106,#REF!,#REF!,,0)</f>
        <v>#REF!</v>
      </c>
      <c r="L106" t="e">
        <f>_xlfn.XLOOKUP(B106,#REF!,#REF!,,0)</f>
        <v>#REF!</v>
      </c>
      <c r="M106" t="e">
        <f>_xlfn.XLOOKUP(B106,#REF!,#REF!,,0)</f>
        <v>#REF!</v>
      </c>
      <c r="N106" t="e">
        <f>_xlfn.XLOOKUP(B106,#REF!,#REF!,,0)</f>
        <v>#REF!</v>
      </c>
      <c r="O106" s="415" t="e">
        <f>_xlfn.XLOOKUP(B106,#REF!,#REF!,,0)</f>
        <v>#REF!</v>
      </c>
      <c r="P106" t="e">
        <f>_xlfn.XLOOKUP(B106,'Lista Precios'!$D$6:$D$122,'Lista Precios'!$AL$6:$AL$122,,0)</f>
        <v>#N/A</v>
      </c>
    </row>
    <row r="107" spans="1:16">
      <c r="A107" s="21" t="s">
        <v>2</v>
      </c>
      <c r="B107" s="21">
        <v>1901</v>
      </c>
      <c r="C107" s="21" t="s">
        <v>25</v>
      </c>
      <c r="D107" s="21" t="s">
        <v>237</v>
      </c>
      <c r="E107" s="298">
        <v>69.814700000000002</v>
      </c>
      <c r="F107" s="298"/>
      <c r="G107" s="421">
        <f t="shared" si="3"/>
        <v>69.814700000000002</v>
      </c>
      <c r="H107" t="e">
        <f>_xlfn.XLOOKUP(B107,#REF!,#REF!,,0)</f>
        <v>#REF!</v>
      </c>
      <c r="I107" t="e">
        <f>_xlfn.XLOOKUP(B107,#REF!,#REF!,,0)</f>
        <v>#REF!</v>
      </c>
      <c r="J107" s="422" t="e">
        <f t="shared" si="2"/>
        <v>#REF!</v>
      </c>
      <c r="K107" t="e">
        <f>_xlfn.XLOOKUP(B107,#REF!,#REF!,,0)</f>
        <v>#REF!</v>
      </c>
      <c r="L107" t="e">
        <f>_xlfn.XLOOKUP(B107,#REF!,#REF!,,0)</f>
        <v>#REF!</v>
      </c>
      <c r="M107" t="e">
        <f>_xlfn.XLOOKUP(B107,#REF!,#REF!,,0)</f>
        <v>#REF!</v>
      </c>
      <c r="N107" t="e">
        <f>_xlfn.XLOOKUP(B107,#REF!,#REF!,,0)</f>
        <v>#REF!</v>
      </c>
      <c r="O107" s="415" t="e">
        <f>_xlfn.XLOOKUP(B107,#REF!,#REF!,,0)</f>
        <v>#REF!</v>
      </c>
      <c r="P107" t="e">
        <f>_xlfn.XLOOKUP(B107,'Lista Precios'!$D$6:$D$122,'Lista Precios'!$AL$6:$AL$122,,0)</f>
        <v>#N/A</v>
      </c>
    </row>
    <row r="108" spans="1:16" hidden="1">
      <c r="A108" s="21" t="s">
        <v>2</v>
      </c>
      <c r="B108" s="21">
        <v>1902</v>
      </c>
      <c r="C108" s="297" t="s">
        <v>25</v>
      </c>
      <c r="D108" s="21" t="s">
        <v>28</v>
      </c>
      <c r="E108" s="298">
        <v>69.165999999999997</v>
      </c>
      <c r="F108" s="298"/>
      <c r="G108" s="421">
        <f t="shared" si="3"/>
        <v>69.165999999999997</v>
      </c>
      <c r="H108" t="e">
        <f>_xlfn.XLOOKUP(B108,#REF!,#REF!,,0)</f>
        <v>#REF!</v>
      </c>
      <c r="I108" t="e">
        <f>_xlfn.XLOOKUP(B108,#REF!,#REF!,,0)</f>
        <v>#REF!</v>
      </c>
      <c r="J108" s="422" t="e">
        <f t="shared" si="2"/>
        <v>#REF!</v>
      </c>
      <c r="K108" t="e">
        <f>_xlfn.XLOOKUP(B108,#REF!,#REF!,,0)</f>
        <v>#REF!</v>
      </c>
      <c r="L108" t="e">
        <f>_xlfn.XLOOKUP(B108,#REF!,#REF!,,0)</f>
        <v>#REF!</v>
      </c>
      <c r="M108" t="e">
        <f>_xlfn.XLOOKUP(B108,#REF!,#REF!,,0)</f>
        <v>#REF!</v>
      </c>
      <c r="N108" t="e">
        <f>_xlfn.XLOOKUP(B108,#REF!,#REF!,,0)</f>
        <v>#REF!</v>
      </c>
      <c r="O108" s="415" t="e">
        <f>_xlfn.XLOOKUP(B108,#REF!,#REF!,,0)</f>
        <v>#REF!</v>
      </c>
      <c r="P108" t="e">
        <f>_xlfn.XLOOKUP(B108,'Lista Precios'!$D$6:$D$122,'Lista Precios'!$AL$6:$AL$122,,0)</f>
        <v>#N/A</v>
      </c>
    </row>
    <row r="109" spans="1:16" hidden="1">
      <c r="A109" s="21" t="s">
        <v>2</v>
      </c>
      <c r="B109" s="21">
        <v>1903</v>
      </c>
      <c r="C109" s="21" t="s">
        <v>24</v>
      </c>
      <c r="D109" s="21" t="s">
        <v>29</v>
      </c>
      <c r="E109" s="298">
        <v>57.877000000000002</v>
      </c>
      <c r="F109" s="298"/>
      <c r="G109" s="421">
        <f t="shared" si="3"/>
        <v>57.877000000000002</v>
      </c>
      <c r="H109" t="e">
        <f>_xlfn.XLOOKUP(B109,#REF!,#REF!,,0)</f>
        <v>#REF!</v>
      </c>
      <c r="I109" t="e">
        <f>_xlfn.XLOOKUP(B109,#REF!,#REF!,,0)</f>
        <v>#REF!</v>
      </c>
      <c r="J109" s="422" t="e">
        <f t="shared" si="2"/>
        <v>#REF!</v>
      </c>
      <c r="K109" t="e">
        <f>_xlfn.XLOOKUP(B109,#REF!,#REF!,,0)</f>
        <v>#REF!</v>
      </c>
      <c r="L109" t="e">
        <f>_xlfn.XLOOKUP(B109,#REF!,#REF!,,0)</f>
        <v>#REF!</v>
      </c>
      <c r="M109" t="e">
        <f>_xlfn.XLOOKUP(B109,#REF!,#REF!,,0)</f>
        <v>#REF!</v>
      </c>
      <c r="N109" t="e">
        <f>_xlfn.XLOOKUP(B109,#REF!,#REF!,,0)</f>
        <v>#REF!</v>
      </c>
      <c r="O109" s="415" t="e">
        <f>_xlfn.XLOOKUP(B109,#REF!,#REF!,,0)</f>
        <v>#REF!</v>
      </c>
      <c r="P109" t="e">
        <f>_xlfn.XLOOKUP(B109,'Lista Precios'!$D$6:$D$122,'Lista Precios'!$AL$6:$AL$122,,0)</f>
        <v>#N/A</v>
      </c>
    </row>
    <row r="110" spans="1:16" hidden="1">
      <c r="A110" s="21" t="s">
        <v>2</v>
      </c>
      <c r="B110" s="21">
        <v>1904</v>
      </c>
      <c r="C110" s="402" t="s">
        <v>23</v>
      </c>
      <c r="D110" s="402" t="s">
        <v>30</v>
      </c>
      <c r="E110" s="298">
        <v>35.496600000000001</v>
      </c>
      <c r="F110" s="298"/>
      <c r="G110" s="421">
        <f t="shared" si="3"/>
        <v>35.496600000000001</v>
      </c>
      <c r="H110" t="e">
        <f>_xlfn.XLOOKUP(B110,#REF!,#REF!,,0)</f>
        <v>#REF!</v>
      </c>
      <c r="I110" t="e">
        <f>_xlfn.XLOOKUP(B110,#REF!,#REF!,,0)</f>
        <v>#REF!</v>
      </c>
      <c r="J110" s="422" t="e">
        <f t="shared" si="2"/>
        <v>#REF!</v>
      </c>
      <c r="K110" t="e">
        <f>_xlfn.XLOOKUP(B110,#REF!,#REF!,,0)</f>
        <v>#REF!</v>
      </c>
      <c r="L110" t="e">
        <f>_xlfn.XLOOKUP(B110,#REF!,#REF!,,0)</f>
        <v>#REF!</v>
      </c>
      <c r="M110" t="e">
        <f>_xlfn.XLOOKUP(B110,#REF!,#REF!,,0)</f>
        <v>#REF!</v>
      </c>
      <c r="N110" t="e">
        <f>_xlfn.XLOOKUP(B110,#REF!,#REF!,,0)</f>
        <v>#REF!</v>
      </c>
      <c r="O110" s="415" t="e">
        <f>_xlfn.XLOOKUP(B110,#REF!,#REF!,,0)</f>
        <v>#REF!</v>
      </c>
      <c r="P110" t="e">
        <f>_xlfn.XLOOKUP(B110,'Lista Precios'!$D$6:$D$122,'Lista Precios'!$AL$6:$AL$122,,0)</f>
        <v>#N/A</v>
      </c>
    </row>
    <row r="111" spans="1:16" hidden="1">
      <c r="A111" s="21" t="s">
        <v>2</v>
      </c>
      <c r="B111" s="21">
        <v>1905</v>
      </c>
      <c r="C111" s="21" t="s">
        <v>24</v>
      </c>
      <c r="D111" s="21" t="s">
        <v>31</v>
      </c>
      <c r="E111" s="298">
        <v>52.43</v>
      </c>
      <c r="F111" s="298"/>
      <c r="G111" s="421">
        <f t="shared" si="3"/>
        <v>52.43</v>
      </c>
      <c r="H111" t="e">
        <f>_xlfn.XLOOKUP(B111,#REF!,#REF!,,0)</f>
        <v>#REF!</v>
      </c>
      <c r="I111" t="e">
        <f>_xlfn.XLOOKUP(B111,#REF!,#REF!,,0)</f>
        <v>#REF!</v>
      </c>
      <c r="J111" s="422" t="e">
        <f t="shared" si="2"/>
        <v>#REF!</v>
      </c>
      <c r="K111" t="e">
        <f>_xlfn.XLOOKUP(B111,#REF!,#REF!,,0)</f>
        <v>#REF!</v>
      </c>
      <c r="L111" t="e">
        <f>_xlfn.XLOOKUP(B111,#REF!,#REF!,,0)</f>
        <v>#REF!</v>
      </c>
      <c r="M111" t="e">
        <f>_xlfn.XLOOKUP(B111,#REF!,#REF!,,0)</f>
        <v>#REF!</v>
      </c>
      <c r="N111" t="e">
        <f>_xlfn.XLOOKUP(B111,#REF!,#REF!,,0)</f>
        <v>#REF!</v>
      </c>
      <c r="O111" s="415" t="e">
        <f>_xlfn.XLOOKUP(B111,#REF!,#REF!,,0)</f>
        <v>#REF!</v>
      </c>
      <c r="P111" t="e">
        <f>_xlfn.XLOOKUP(B111,'Lista Precios'!$D$6:$D$122,'Lista Precios'!$AL$6:$AL$122,,0)</f>
        <v>#N/A</v>
      </c>
    </row>
    <row r="112" spans="1:16" hidden="1">
      <c r="A112" s="21" t="s">
        <v>2</v>
      </c>
      <c r="B112" s="21">
        <v>1906</v>
      </c>
      <c r="C112" s="297" t="s">
        <v>24</v>
      </c>
      <c r="D112" s="21" t="s">
        <v>32</v>
      </c>
      <c r="E112" s="298">
        <v>57.64</v>
      </c>
      <c r="F112" s="298"/>
      <c r="G112" s="421">
        <f t="shared" si="3"/>
        <v>57.64</v>
      </c>
      <c r="H112" t="e">
        <f>_xlfn.XLOOKUP(B112,#REF!,#REF!,,0)</f>
        <v>#REF!</v>
      </c>
      <c r="I112" t="e">
        <f>_xlfn.XLOOKUP(B112,#REF!,#REF!,,0)</f>
        <v>#REF!</v>
      </c>
      <c r="J112" s="422" t="e">
        <f t="shared" si="2"/>
        <v>#REF!</v>
      </c>
      <c r="K112" t="e">
        <f>_xlfn.XLOOKUP(B112,#REF!,#REF!,,0)</f>
        <v>#REF!</v>
      </c>
      <c r="L112" t="e">
        <f>_xlfn.XLOOKUP(B112,#REF!,#REF!,,0)</f>
        <v>#REF!</v>
      </c>
      <c r="M112" t="e">
        <f>_xlfn.XLOOKUP(B112,#REF!,#REF!,,0)</f>
        <v>#REF!</v>
      </c>
      <c r="N112" t="e">
        <f>_xlfn.XLOOKUP(B112,#REF!,#REF!,,0)</f>
        <v>#REF!</v>
      </c>
      <c r="O112" s="415" t="e">
        <f>_xlfn.XLOOKUP(B112,#REF!,#REF!,,0)</f>
        <v>#REF!</v>
      </c>
      <c r="P112" t="e">
        <f>_xlfn.XLOOKUP(B112,'Lista Precios'!$D$6:$D$122,'Lista Precios'!$AL$6:$AL$122,,0)</f>
        <v>#N/A</v>
      </c>
    </row>
    <row r="113" spans="1:16">
      <c r="A113" s="21" t="s">
        <v>2</v>
      </c>
      <c r="B113" s="21">
        <v>2001</v>
      </c>
      <c r="C113" s="21" t="s">
        <v>25</v>
      </c>
      <c r="D113" s="21" t="s">
        <v>237</v>
      </c>
      <c r="E113" s="298">
        <v>69.814700000000002</v>
      </c>
      <c r="F113" s="298"/>
      <c r="G113" s="421">
        <f t="shared" si="3"/>
        <v>69.814700000000002</v>
      </c>
      <c r="H113" t="e">
        <f>_xlfn.XLOOKUP(B113,#REF!,#REF!,,0)</f>
        <v>#REF!</v>
      </c>
      <c r="I113" t="e">
        <f>_xlfn.XLOOKUP(B113,#REF!,#REF!,,0)</f>
        <v>#REF!</v>
      </c>
      <c r="J113" s="422" t="e">
        <f t="shared" si="2"/>
        <v>#REF!</v>
      </c>
      <c r="K113" t="e">
        <f>_xlfn.XLOOKUP(B113,#REF!,#REF!,,0)</f>
        <v>#REF!</v>
      </c>
      <c r="L113" t="e">
        <f>_xlfn.XLOOKUP(B113,#REF!,#REF!,,0)</f>
        <v>#REF!</v>
      </c>
      <c r="M113" t="e">
        <f>_xlfn.XLOOKUP(B113,#REF!,#REF!,,0)</f>
        <v>#REF!</v>
      </c>
      <c r="N113" t="e">
        <f>_xlfn.XLOOKUP(B113,#REF!,#REF!,,0)</f>
        <v>#REF!</v>
      </c>
      <c r="O113" s="415" t="e">
        <f>_xlfn.XLOOKUP(B113,#REF!,#REF!,,0)</f>
        <v>#REF!</v>
      </c>
      <c r="P113" t="e">
        <f>_xlfn.XLOOKUP(B113,'Lista Precios'!$D$6:$D$122,'Lista Precios'!$AL$6:$AL$122,,0)</f>
        <v>#N/A</v>
      </c>
    </row>
    <row r="114" spans="1:16" hidden="1">
      <c r="A114" s="21" t="s">
        <v>2</v>
      </c>
      <c r="B114" s="21">
        <v>2002</v>
      </c>
      <c r="C114" s="21" t="s">
        <v>25</v>
      </c>
      <c r="D114" s="21" t="s">
        <v>28</v>
      </c>
      <c r="E114" s="298">
        <v>69.165999999999997</v>
      </c>
      <c r="F114" s="298"/>
      <c r="G114" s="421">
        <f t="shared" si="3"/>
        <v>69.165999999999997</v>
      </c>
      <c r="H114" t="e">
        <f>_xlfn.XLOOKUP(B114,#REF!,#REF!,,0)</f>
        <v>#REF!</v>
      </c>
      <c r="I114" t="e">
        <f>_xlfn.XLOOKUP(B114,#REF!,#REF!,,0)</f>
        <v>#REF!</v>
      </c>
      <c r="J114" s="422" t="e">
        <f t="shared" si="2"/>
        <v>#REF!</v>
      </c>
      <c r="K114" t="e">
        <f>_xlfn.XLOOKUP(B114,#REF!,#REF!,,0)</f>
        <v>#REF!</v>
      </c>
      <c r="L114" t="e">
        <f>_xlfn.XLOOKUP(B114,#REF!,#REF!,,0)</f>
        <v>#REF!</v>
      </c>
      <c r="M114" t="e">
        <f>_xlfn.XLOOKUP(B114,#REF!,#REF!,,0)</f>
        <v>#REF!</v>
      </c>
      <c r="N114" t="e">
        <f>_xlfn.XLOOKUP(B114,#REF!,#REF!,,0)</f>
        <v>#REF!</v>
      </c>
      <c r="O114" s="415" t="e">
        <f>_xlfn.XLOOKUP(B114,#REF!,#REF!,,0)</f>
        <v>#REF!</v>
      </c>
      <c r="P114" t="e">
        <f>_xlfn.XLOOKUP(B114,'Lista Precios'!$D$6:$D$122,'Lista Precios'!$AL$6:$AL$122,,0)</f>
        <v>#N/A</v>
      </c>
    </row>
    <row r="115" spans="1:16" hidden="1">
      <c r="A115" s="21" t="s">
        <v>2</v>
      </c>
      <c r="B115" s="21">
        <v>2003</v>
      </c>
      <c r="C115" s="21" t="s">
        <v>24</v>
      </c>
      <c r="D115" s="21" t="s">
        <v>29</v>
      </c>
      <c r="E115" s="298">
        <v>57.877000000000002</v>
      </c>
      <c r="F115" s="298"/>
      <c r="G115" s="421">
        <f t="shared" si="3"/>
        <v>57.877000000000002</v>
      </c>
      <c r="H115" t="e">
        <f>_xlfn.XLOOKUP(B115,#REF!,#REF!,,0)</f>
        <v>#REF!</v>
      </c>
      <c r="I115" t="e">
        <f>_xlfn.XLOOKUP(B115,#REF!,#REF!,,0)</f>
        <v>#REF!</v>
      </c>
      <c r="J115" s="422" t="e">
        <f t="shared" si="2"/>
        <v>#REF!</v>
      </c>
      <c r="K115" t="e">
        <f>_xlfn.XLOOKUP(B115,#REF!,#REF!,,0)</f>
        <v>#REF!</v>
      </c>
      <c r="L115" t="e">
        <f>_xlfn.XLOOKUP(B115,#REF!,#REF!,,0)</f>
        <v>#REF!</v>
      </c>
      <c r="M115" t="e">
        <f>_xlfn.XLOOKUP(B115,#REF!,#REF!,,0)</f>
        <v>#REF!</v>
      </c>
      <c r="N115" t="e">
        <f>_xlfn.XLOOKUP(B115,#REF!,#REF!,,0)</f>
        <v>#REF!</v>
      </c>
      <c r="O115" s="415" t="e">
        <f>_xlfn.XLOOKUP(B115,#REF!,#REF!,,0)</f>
        <v>#REF!</v>
      </c>
      <c r="P115" t="e">
        <f>_xlfn.XLOOKUP(B115,'Lista Precios'!$D$6:$D$122,'Lista Precios'!$AL$6:$AL$122,,0)</f>
        <v>#N/A</v>
      </c>
    </row>
    <row r="116" spans="1:16" hidden="1">
      <c r="A116" s="21" t="s">
        <v>2</v>
      </c>
      <c r="B116" s="21">
        <v>2004</v>
      </c>
      <c r="C116" s="410" t="s">
        <v>23</v>
      </c>
      <c r="D116" s="402" t="s">
        <v>30</v>
      </c>
      <c r="E116" s="298">
        <v>35.496600000000001</v>
      </c>
      <c r="F116" s="298"/>
      <c r="G116" s="421">
        <f t="shared" si="3"/>
        <v>35.496600000000001</v>
      </c>
      <c r="H116" t="e">
        <f>_xlfn.XLOOKUP(B116,#REF!,#REF!,,0)</f>
        <v>#REF!</v>
      </c>
      <c r="I116" t="e">
        <f>_xlfn.XLOOKUP(B116,#REF!,#REF!,,0)</f>
        <v>#REF!</v>
      </c>
      <c r="J116" s="422" t="e">
        <f t="shared" si="2"/>
        <v>#REF!</v>
      </c>
      <c r="K116" t="e">
        <f>_xlfn.XLOOKUP(B116,#REF!,#REF!,,0)</f>
        <v>#REF!</v>
      </c>
      <c r="L116" t="e">
        <f>_xlfn.XLOOKUP(B116,#REF!,#REF!,,0)</f>
        <v>#REF!</v>
      </c>
      <c r="M116" t="e">
        <f>_xlfn.XLOOKUP(B116,#REF!,#REF!,,0)</f>
        <v>#REF!</v>
      </c>
      <c r="N116" t="e">
        <f>_xlfn.XLOOKUP(B116,#REF!,#REF!,,0)</f>
        <v>#REF!</v>
      </c>
      <c r="O116" s="415" t="e">
        <f>_xlfn.XLOOKUP(B116,#REF!,#REF!,,0)</f>
        <v>#REF!</v>
      </c>
      <c r="P116" t="e">
        <f>_xlfn.XLOOKUP(B116,'Lista Precios'!$D$6:$D$122,'Lista Precios'!$AL$6:$AL$122,,0)</f>
        <v>#N/A</v>
      </c>
    </row>
    <row r="117" spans="1:16" hidden="1">
      <c r="A117" s="21" t="s">
        <v>2</v>
      </c>
      <c r="B117" s="21">
        <v>2005</v>
      </c>
      <c r="C117" s="297" t="s">
        <v>25</v>
      </c>
      <c r="D117" s="21" t="s">
        <v>36</v>
      </c>
      <c r="E117" s="298">
        <v>81.08</v>
      </c>
      <c r="F117" s="298">
        <v>16.678799999999999</v>
      </c>
      <c r="G117" s="421">
        <f t="shared" si="3"/>
        <v>86.639600000000002</v>
      </c>
      <c r="H117" s="365" t="e">
        <f>#REF!+#REF!</f>
        <v>#REF!</v>
      </c>
      <c r="I117" s="365" t="e">
        <f>#REF!</f>
        <v>#REF!</v>
      </c>
      <c r="J117" s="422" t="e">
        <f t="shared" si="2"/>
        <v>#REF!</v>
      </c>
      <c r="K117" t="e">
        <f>_xlfn.XLOOKUP(B117,#REF!,#REF!,,0)</f>
        <v>#REF!</v>
      </c>
      <c r="L117" t="s">
        <v>36</v>
      </c>
      <c r="M117" t="e">
        <f>_xlfn.XLOOKUP(B117,#REF!,#REF!,,0)</f>
        <v>#REF!</v>
      </c>
      <c r="N117" t="e">
        <f>_xlfn.XLOOKUP(B117,#REF!,#REF!,,0)</f>
        <v>#REF!</v>
      </c>
      <c r="O117" s="415" t="e">
        <f>_xlfn.XLOOKUP(B117,#REF!,#REF!,,0)</f>
        <v>#REF!</v>
      </c>
      <c r="P117" t="e">
        <f>_xlfn.XLOOKUP(B117,'Lista Precios'!$D$6:$D$122,'Lista Precios'!$AL$6:$AL$122,,0)</f>
        <v>#N/A</v>
      </c>
    </row>
    <row r="118" spans="1:16" hidden="1">
      <c r="A118" s="21" t="s">
        <v>2</v>
      </c>
      <c r="B118" s="21">
        <v>2006</v>
      </c>
      <c r="C118" s="21" t="s">
        <v>25</v>
      </c>
      <c r="D118" s="21" t="s">
        <v>37</v>
      </c>
      <c r="E118" s="298">
        <v>91.706000000000003</v>
      </c>
      <c r="F118" s="298">
        <v>21.8338</v>
      </c>
      <c r="G118" s="421">
        <f>E118+F118/3</f>
        <v>98.98393333333334</v>
      </c>
      <c r="H118" s="365" t="e">
        <f>#REF!+#REF!</f>
        <v>#REF!</v>
      </c>
      <c r="I118" s="365" t="e">
        <f>#REF!</f>
        <v>#REF!</v>
      </c>
      <c r="J118" s="422" t="e">
        <f>H118+I118/3</f>
        <v>#REF!</v>
      </c>
      <c r="K118" t="e">
        <f>_xlfn.XLOOKUP(B118,#REF!,#REF!,,0)</f>
        <v>#REF!</v>
      </c>
      <c r="L118" t="s">
        <v>37</v>
      </c>
      <c r="M118" t="e">
        <f>_xlfn.XLOOKUP(B118,#REF!,#REF!,,0)</f>
        <v>#REF!</v>
      </c>
      <c r="N118" t="e">
        <f>_xlfn.XLOOKUP(B118,#REF!,#REF!,,0)</f>
        <v>#REF!</v>
      </c>
      <c r="O118" s="415" t="e">
        <f>_xlfn.XLOOKUP(B118,#REF!,#REF!,,0)</f>
        <v>#REF!</v>
      </c>
      <c r="P118" t="e">
        <f>_xlfn.XLOOKUP(B118,'Lista Precios'!$D$6:$D$122,'Lista Precios'!$AL$6:$AL$122,,0)</f>
        <v>#N/A</v>
      </c>
    </row>
    <row r="119" spans="1:16" hidden="1">
      <c r="A119" s="29" t="s">
        <v>5</v>
      </c>
      <c r="B119" s="21">
        <v>1</v>
      </c>
      <c r="C119" s="21"/>
      <c r="D119" s="21"/>
      <c r="E119" s="298">
        <v>1</v>
      </c>
      <c r="F119" s="298">
        <v>0</v>
      </c>
      <c r="G119" s="421"/>
      <c r="H119" t="e">
        <f>_xlfn.XLOOKUP(B119,#REF!,#REF!,,0)</f>
        <v>#REF!</v>
      </c>
      <c r="O119" s="415" t="e">
        <f>_xlfn.XLOOKUP(B119,#REF!,#REF!,,0)</f>
        <v>#REF!</v>
      </c>
    </row>
    <row r="120" spans="1:16" hidden="1">
      <c r="A120" s="29" t="s">
        <v>5</v>
      </c>
      <c r="B120" s="21">
        <v>2</v>
      </c>
      <c r="C120" s="21"/>
      <c r="D120" s="21"/>
      <c r="E120" s="298">
        <v>1</v>
      </c>
      <c r="F120" s="298">
        <v>0</v>
      </c>
      <c r="G120" s="421"/>
      <c r="H120" t="e">
        <f>_xlfn.XLOOKUP(B120,#REF!,#REF!,,0)</f>
        <v>#REF!</v>
      </c>
      <c r="O120" s="415" t="e">
        <f>_xlfn.XLOOKUP(B120,#REF!,#REF!,,0)</f>
        <v>#REF!</v>
      </c>
    </row>
    <row r="121" spans="1:16" hidden="1">
      <c r="A121" s="29" t="s">
        <v>5</v>
      </c>
      <c r="B121" s="21">
        <v>3</v>
      </c>
      <c r="C121" s="21"/>
      <c r="D121" s="21"/>
      <c r="E121" s="298">
        <v>1</v>
      </c>
      <c r="F121" s="298">
        <v>0</v>
      </c>
      <c r="G121" s="421"/>
      <c r="H121" t="e">
        <f>_xlfn.XLOOKUP(B121,#REF!,#REF!,,0)</f>
        <v>#REF!</v>
      </c>
      <c r="O121" s="415" t="e">
        <f>_xlfn.XLOOKUP(B121,#REF!,#REF!,,0)</f>
        <v>#REF!</v>
      </c>
    </row>
    <row r="122" spans="1:16" hidden="1">
      <c r="A122" s="29" t="s">
        <v>5</v>
      </c>
      <c r="B122" s="21">
        <v>4</v>
      </c>
      <c r="C122" s="21"/>
      <c r="D122" s="21"/>
      <c r="E122" s="298">
        <v>1</v>
      </c>
      <c r="F122" s="298">
        <v>0</v>
      </c>
      <c r="G122" s="421"/>
      <c r="H122" t="e">
        <f>_xlfn.XLOOKUP(B122,#REF!,#REF!,,0)</f>
        <v>#REF!</v>
      </c>
      <c r="O122" s="415" t="e">
        <f>_xlfn.XLOOKUP(B122,#REF!,#REF!,,0)</f>
        <v>#REF!</v>
      </c>
    </row>
    <row r="123" spans="1:16" hidden="1">
      <c r="A123" s="29" t="s">
        <v>5</v>
      </c>
      <c r="B123" s="21">
        <v>5</v>
      </c>
      <c r="C123" s="21"/>
      <c r="D123" s="21"/>
      <c r="E123" s="298">
        <v>1</v>
      </c>
      <c r="F123" s="298">
        <v>0</v>
      </c>
      <c r="G123" s="421"/>
      <c r="H123" t="e">
        <f>_xlfn.XLOOKUP(B123,#REF!,#REF!,,0)</f>
        <v>#REF!</v>
      </c>
      <c r="O123" s="415" t="e">
        <f>_xlfn.XLOOKUP(B123,#REF!,#REF!,,0)</f>
        <v>#REF!</v>
      </c>
    </row>
    <row r="124" spans="1:16" hidden="1">
      <c r="A124" s="29" t="s">
        <v>5</v>
      </c>
      <c r="B124" s="21">
        <v>6</v>
      </c>
      <c r="C124" s="21"/>
      <c r="D124" s="21"/>
      <c r="E124" s="298">
        <v>1</v>
      </c>
      <c r="F124" s="298">
        <v>0</v>
      </c>
      <c r="G124" s="421"/>
      <c r="H124" t="e">
        <f>_xlfn.XLOOKUP(B124,#REF!,#REF!,,0)</f>
        <v>#REF!</v>
      </c>
      <c r="O124" s="415" t="e">
        <f>_xlfn.XLOOKUP(B124,#REF!,#REF!,,0)</f>
        <v>#REF!</v>
      </c>
    </row>
    <row r="125" spans="1:16" hidden="1">
      <c r="A125" s="29" t="s">
        <v>5</v>
      </c>
      <c r="B125" s="21">
        <v>7</v>
      </c>
      <c r="C125" s="21"/>
      <c r="D125" s="21"/>
      <c r="E125" s="298">
        <v>1</v>
      </c>
      <c r="F125" s="298">
        <v>0</v>
      </c>
      <c r="G125" s="421"/>
      <c r="H125" t="e">
        <f>_xlfn.XLOOKUP(B125,#REF!,#REF!,,0)</f>
        <v>#REF!</v>
      </c>
      <c r="O125" s="415" t="e">
        <f>_xlfn.XLOOKUP(B125,#REF!,#REF!,,0)</f>
        <v>#REF!</v>
      </c>
    </row>
    <row r="126" spans="1:16" hidden="1">
      <c r="A126" s="29" t="s">
        <v>5</v>
      </c>
      <c r="B126" s="21">
        <v>8</v>
      </c>
      <c r="C126" s="21"/>
      <c r="D126" s="21"/>
      <c r="E126" s="298">
        <v>1</v>
      </c>
      <c r="F126" s="298">
        <v>0</v>
      </c>
      <c r="G126" s="421"/>
      <c r="H126" t="e">
        <f>_xlfn.XLOOKUP(B126,#REF!,#REF!,,0)</f>
        <v>#REF!</v>
      </c>
      <c r="O126" s="415" t="e">
        <f>_xlfn.XLOOKUP(B126,#REF!,#REF!,,0)</f>
        <v>#REF!</v>
      </c>
    </row>
    <row r="127" spans="1:16" hidden="1">
      <c r="A127" s="29" t="s">
        <v>5</v>
      </c>
      <c r="B127" s="21">
        <v>9</v>
      </c>
      <c r="C127" s="21"/>
      <c r="D127" s="21"/>
      <c r="E127" s="298">
        <v>1</v>
      </c>
      <c r="F127" s="298">
        <v>0</v>
      </c>
      <c r="G127" s="421"/>
      <c r="H127" t="e">
        <f>_xlfn.XLOOKUP(B127,#REF!,#REF!,,0)</f>
        <v>#REF!</v>
      </c>
      <c r="O127" s="415" t="e">
        <f>_xlfn.XLOOKUP(B127,#REF!,#REF!,,0)</f>
        <v>#REF!</v>
      </c>
    </row>
    <row r="128" spans="1:16" hidden="1">
      <c r="A128" s="29" t="s">
        <v>5</v>
      </c>
      <c r="B128" s="21">
        <v>10</v>
      </c>
      <c r="C128" s="21"/>
      <c r="D128" s="21"/>
      <c r="E128" s="298">
        <v>1</v>
      </c>
      <c r="F128" s="298">
        <v>0</v>
      </c>
      <c r="G128" s="421"/>
      <c r="H128" t="e">
        <f>_xlfn.XLOOKUP(B128,#REF!,#REF!,,0)</f>
        <v>#REF!</v>
      </c>
      <c r="O128" s="415" t="e">
        <f>_xlfn.XLOOKUP(B128,#REF!,#REF!,,0)</f>
        <v>#REF!</v>
      </c>
    </row>
    <row r="129" spans="1:15" hidden="1">
      <c r="A129" s="29" t="s">
        <v>5</v>
      </c>
      <c r="B129" s="21">
        <v>11</v>
      </c>
      <c r="C129" s="21"/>
      <c r="D129" s="21"/>
      <c r="E129" s="298">
        <v>1</v>
      </c>
      <c r="F129" s="298">
        <v>0</v>
      </c>
      <c r="G129" s="421"/>
      <c r="H129" t="e">
        <f>_xlfn.XLOOKUP(B129,#REF!,#REF!,,0)</f>
        <v>#REF!</v>
      </c>
      <c r="O129" s="415" t="e">
        <f>_xlfn.XLOOKUP(B129,#REF!,#REF!,,0)</f>
        <v>#REF!</v>
      </c>
    </row>
    <row r="130" spans="1:15" hidden="1">
      <c r="A130" s="29" t="s">
        <v>5</v>
      </c>
      <c r="B130" s="21">
        <v>12</v>
      </c>
      <c r="C130" s="21"/>
      <c r="D130" s="21"/>
      <c r="E130" s="298">
        <v>1</v>
      </c>
      <c r="F130" s="298">
        <v>0</v>
      </c>
      <c r="G130" s="421"/>
      <c r="H130" t="e">
        <f>_xlfn.XLOOKUP(B130,#REF!,#REF!,,0)</f>
        <v>#REF!</v>
      </c>
      <c r="O130" s="415" t="e">
        <f>_xlfn.XLOOKUP(B130,#REF!,#REF!,,0)</f>
        <v>#REF!</v>
      </c>
    </row>
    <row r="131" spans="1:15" hidden="1">
      <c r="A131" s="29" t="s">
        <v>5</v>
      </c>
      <c r="B131" s="21">
        <v>13</v>
      </c>
      <c r="C131" s="21"/>
      <c r="D131" s="21"/>
      <c r="E131" s="298">
        <v>1</v>
      </c>
      <c r="F131" s="298">
        <v>0</v>
      </c>
      <c r="G131" s="421"/>
      <c r="H131" t="e">
        <f>_xlfn.XLOOKUP(B131,#REF!,#REF!,,0)</f>
        <v>#REF!</v>
      </c>
      <c r="O131" s="415" t="e">
        <f>_xlfn.XLOOKUP(B131,#REF!,#REF!,,0)</f>
        <v>#REF!</v>
      </c>
    </row>
    <row r="132" spans="1:15" hidden="1">
      <c r="A132" s="29" t="s">
        <v>5</v>
      </c>
      <c r="B132" s="21">
        <v>14</v>
      </c>
      <c r="C132" s="21"/>
      <c r="D132" s="21"/>
      <c r="E132" s="298">
        <v>1</v>
      </c>
      <c r="F132" s="298">
        <v>0</v>
      </c>
      <c r="G132" s="421"/>
      <c r="H132" t="e">
        <f>_xlfn.XLOOKUP(B132,#REF!,#REF!,,0)</f>
        <v>#REF!</v>
      </c>
      <c r="O132" s="415" t="e">
        <f>_xlfn.XLOOKUP(B132,#REF!,#REF!,,0)</f>
        <v>#REF!</v>
      </c>
    </row>
    <row r="133" spans="1:15" hidden="1">
      <c r="A133" s="29" t="s">
        <v>5</v>
      </c>
      <c r="B133" s="21">
        <v>15</v>
      </c>
      <c r="C133" s="21"/>
      <c r="D133" s="21"/>
      <c r="E133" s="298">
        <v>1</v>
      </c>
      <c r="F133" s="298">
        <v>0</v>
      </c>
      <c r="G133" s="421"/>
      <c r="H133" t="e">
        <f>_xlfn.XLOOKUP(B133,#REF!,#REF!,,0)</f>
        <v>#REF!</v>
      </c>
      <c r="O133" s="415" t="e">
        <f>_xlfn.XLOOKUP(B133,#REF!,#REF!,,0)</f>
        <v>#REF!</v>
      </c>
    </row>
    <row r="134" spans="1:15" hidden="1">
      <c r="A134" s="29" t="s">
        <v>5</v>
      </c>
      <c r="B134" s="21">
        <v>16</v>
      </c>
      <c r="C134" s="21"/>
      <c r="D134" s="21"/>
      <c r="E134" s="298">
        <v>1</v>
      </c>
      <c r="F134" s="298">
        <v>0</v>
      </c>
      <c r="G134" s="421"/>
      <c r="H134" t="e">
        <f>_xlfn.XLOOKUP(B134,#REF!,#REF!,,0)</f>
        <v>#REF!</v>
      </c>
      <c r="O134" s="415" t="e">
        <f>_xlfn.XLOOKUP(B134,#REF!,#REF!,,0)</f>
        <v>#REF!</v>
      </c>
    </row>
    <row r="135" spans="1:15" hidden="1">
      <c r="A135" s="29" t="s">
        <v>5</v>
      </c>
      <c r="B135" s="21">
        <v>17</v>
      </c>
      <c r="C135" s="21"/>
      <c r="D135" s="21"/>
      <c r="E135" s="298">
        <v>1</v>
      </c>
      <c r="F135" s="298">
        <v>0</v>
      </c>
      <c r="G135" s="421"/>
      <c r="H135" t="e">
        <f>_xlfn.XLOOKUP(B135,#REF!,#REF!,,0)</f>
        <v>#REF!</v>
      </c>
      <c r="O135" s="415" t="e">
        <f>_xlfn.XLOOKUP(B135,#REF!,#REF!,,0)</f>
        <v>#REF!</v>
      </c>
    </row>
    <row r="136" spans="1:15" hidden="1">
      <c r="A136" s="29" t="s">
        <v>5</v>
      </c>
      <c r="B136" s="21">
        <v>18</v>
      </c>
      <c r="C136" s="21"/>
      <c r="D136" s="21"/>
      <c r="E136" s="298">
        <v>1</v>
      </c>
      <c r="F136" s="298">
        <v>0</v>
      </c>
      <c r="G136" s="421"/>
      <c r="H136" t="e">
        <f>_xlfn.XLOOKUP(B136,#REF!,#REF!,,0)</f>
        <v>#REF!</v>
      </c>
      <c r="O136" s="415" t="e">
        <f>_xlfn.XLOOKUP(B136,#REF!,#REF!,,0)</f>
        <v>#REF!</v>
      </c>
    </row>
    <row r="137" spans="1:15" hidden="1">
      <c r="A137" s="29" t="s">
        <v>5</v>
      </c>
      <c r="B137" s="21">
        <v>19</v>
      </c>
      <c r="C137" s="21"/>
      <c r="D137" s="21"/>
      <c r="E137" s="298">
        <v>1</v>
      </c>
      <c r="F137" s="298">
        <v>0</v>
      </c>
      <c r="G137" s="421"/>
      <c r="H137" t="e">
        <f>_xlfn.XLOOKUP(B137,#REF!,#REF!,,0)</f>
        <v>#REF!</v>
      </c>
      <c r="O137" s="415" t="e">
        <f>_xlfn.XLOOKUP(B137,#REF!,#REF!,,0)</f>
        <v>#REF!</v>
      </c>
    </row>
    <row r="138" spans="1:15" hidden="1">
      <c r="A138" s="29" t="s">
        <v>5</v>
      </c>
      <c r="B138" s="21">
        <v>20</v>
      </c>
      <c r="C138" s="21"/>
      <c r="D138" s="21"/>
      <c r="E138" s="298">
        <v>1</v>
      </c>
      <c r="F138" s="298">
        <v>0</v>
      </c>
      <c r="G138" s="421"/>
      <c r="H138" t="e">
        <f>_xlfn.XLOOKUP(B138,#REF!,#REF!,,0)</f>
        <v>#REF!</v>
      </c>
      <c r="O138" s="415" t="e">
        <f>_xlfn.XLOOKUP(B138,#REF!,#REF!,,0)</f>
        <v>#REF!</v>
      </c>
    </row>
    <row r="139" spans="1:15" hidden="1">
      <c r="A139" s="29" t="s">
        <v>5</v>
      </c>
      <c r="B139" s="21">
        <v>21</v>
      </c>
      <c r="C139" s="21"/>
      <c r="D139" s="21"/>
      <c r="E139" s="298">
        <v>1</v>
      </c>
      <c r="F139" s="298">
        <v>0</v>
      </c>
      <c r="G139" s="421"/>
      <c r="H139" t="e">
        <f>_xlfn.XLOOKUP(B139,#REF!,#REF!,,0)</f>
        <v>#REF!</v>
      </c>
      <c r="O139" s="415" t="e">
        <f>_xlfn.XLOOKUP(B139,#REF!,#REF!,,0)</f>
        <v>#REF!</v>
      </c>
    </row>
    <row r="140" spans="1:15" hidden="1">
      <c r="A140" s="29" t="s">
        <v>5</v>
      </c>
      <c r="B140" s="21">
        <v>22</v>
      </c>
      <c r="C140" s="21"/>
      <c r="D140" s="21"/>
      <c r="E140" s="298">
        <v>1</v>
      </c>
      <c r="F140" s="298">
        <v>0</v>
      </c>
      <c r="G140" s="421"/>
      <c r="H140" t="e">
        <f>_xlfn.XLOOKUP(B140,#REF!,#REF!,,0)</f>
        <v>#REF!</v>
      </c>
      <c r="O140" s="415" t="e">
        <f>_xlfn.XLOOKUP(B140,#REF!,#REF!,,0)</f>
        <v>#REF!</v>
      </c>
    </row>
    <row r="141" spans="1:15" hidden="1">
      <c r="A141" s="29" t="s">
        <v>5</v>
      </c>
      <c r="B141" s="21">
        <v>23</v>
      </c>
      <c r="C141" s="21"/>
      <c r="D141" s="21"/>
      <c r="E141" s="298">
        <v>1</v>
      </c>
      <c r="F141" s="298">
        <v>0</v>
      </c>
      <c r="G141" s="421"/>
      <c r="H141" t="e">
        <f>_xlfn.XLOOKUP(B141,#REF!,#REF!,,0)</f>
        <v>#REF!</v>
      </c>
      <c r="O141" s="415" t="e">
        <f>_xlfn.XLOOKUP(B141,#REF!,#REF!,,0)</f>
        <v>#REF!</v>
      </c>
    </row>
    <row r="142" spans="1:15" hidden="1">
      <c r="A142" s="29" t="s">
        <v>5</v>
      </c>
      <c r="B142" s="21">
        <v>24</v>
      </c>
      <c r="C142" s="21"/>
      <c r="D142" s="21"/>
      <c r="E142" s="298">
        <v>1</v>
      </c>
      <c r="F142" s="298">
        <v>0</v>
      </c>
      <c r="G142" s="421"/>
      <c r="H142" t="e">
        <f>_xlfn.XLOOKUP(B142,#REF!,#REF!,,0)</f>
        <v>#REF!</v>
      </c>
      <c r="O142" s="415" t="e">
        <f>_xlfn.XLOOKUP(B142,#REF!,#REF!,,0)</f>
        <v>#REF!</v>
      </c>
    </row>
    <row r="143" spans="1:15" hidden="1">
      <c r="A143" s="29" t="s">
        <v>5</v>
      </c>
      <c r="B143" s="21">
        <v>25</v>
      </c>
      <c r="C143" s="21"/>
      <c r="D143" s="21"/>
      <c r="E143" s="298">
        <v>1</v>
      </c>
      <c r="F143" s="298">
        <v>0</v>
      </c>
      <c r="G143" s="421"/>
      <c r="H143" t="e">
        <f>_xlfn.XLOOKUP(B143,#REF!,#REF!,,0)</f>
        <v>#REF!</v>
      </c>
      <c r="O143" s="415" t="e">
        <f>_xlfn.XLOOKUP(B143,#REF!,#REF!,,0)</f>
        <v>#REF!</v>
      </c>
    </row>
    <row r="144" spans="1:15" hidden="1">
      <c r="A144" s="29" t="s">
        <v>5</v>
      </c>
      <c r="B144" s="21">
        <v>26</v>
      </c>
      <c r="C144" s="21"/>
      <c r="D144" s="21"/>
      <c r="E144" s="298">
        <v>1</v>
      </c>
      <c r="F144" s="298">
        <v>0</v>
      </c>
      <c r="G144" s="421"/>
      <c r="H144" t="e">
        <f>_xlfn.XLOOKUP(B144,#REF!,#REF!,,0)</f>
        <v>#REF!</v>
      </c>
      <c r="O144" s="415" t="e">
        <f>_xlfn.XLOOKUP(B144,#REF!,#REF!,,0)</f>
        <v>#REF!</v>
      </c>
    </row>
    <row r="145" spans="1:15" hidden="1">
      <c r="A145" s="29" t="s">
        <v>5</v>
      </c>
      <c r="B145" s="21">
        <v>27</v>
      </c>
      <c r="C145" s="21"/>
      <c r="D145" s="21"/>
      <c r="E145" s="298">
        <v>1</v>
      </c>
      <c r="F145" s="298">
        <v>0</v>
      </c>
      <c r="G145" s="421"/>
      <c r="H145" t="e">
        <f>_xlfn.XLOOKUP(B145,#REF!,#REF!,,0)</f>
        <v>#REF!</v>
      </c>
      <c r="O145" s="415" t="e">
        <f>_xlfn.XLOOKUP(B145,#REF!,#REF!,,0)</f>
        <v>#REF!</v>
      </c>
    </row>
    <row r="146" spans="1:15" hidden="1">
      <c r="A146" s="29" t="s">
        <v>5</v>
      </c>
      <c r="B146" s="21">
        <v>28</v>
      </c>
      <c r="C146" s="21"/>
      <c r="D146" s="21"/>
      <c r="E146" s="298">
        <v>1</v>
      </c>
      <c r="F146" s="298">
        <v>0</v>
      </c>
      <c r="G146" s="421"/>
      <c r="H146" t="e">
        <f>_xlfn.XLOOKUP(B146,#REF!,#REF!,,0)</f>
        <v>#REF!</v>
      </c>
      <c r="O146" s="415" t="e">
        <f>_xlfn.XLOOKUP(B146,#REF!,#REF!,,0)</f>
        <v>#REF!</v>
      </c>
    </row>
    <row r="147" spans="1:15" hidden="1">
      <c r="A147" s="29" t="s">
        <v>5</v>
      </c>
      <c r="B147" s="21">
        <v>29</v>
      </c>
      <c r="C147" s="21"/>
      <c r="D147" s="21"/>
      <c r="E147" s="298">
        <v>1</v>
      </c>
      <c r="F147" s="298">
        <v>0</v>
      </c>
      <c r="G147" s="421"/>
      <c r="H147" t="e">
        <f>_xlfn.XLOOKUP(B147,#REF!,#REF!,,0)</f>
        <v>#REF!</v>
      </c>
      <c r="O147" s="415" t="e">
        <f>_xlfn.XLOOKUP(B147,#REF!,#REF!,,0)</f>
        <v>#REF!</v>
      </c>
    </row>
    <row r="148" spans="1:15" hidden="1">
      <c r="A148" s="29" t="s">
        <v>5</v>
      </c>
      <c r="B148" s="21">
        <v>30</v>
      </c>
      <c r="C148" s="21"/>
      <c r="D148" s="21"/>
      <c r="E148" s="298">
        <v>1</v>
      </c>
      <c r="F148" s="298">
        <v>0</v>
      </c>
      <c r="G148" s="421"/>
      <c r="H148" t="e">
        <f>_xlfn.XLOOKUP(B148,#REF!,#REF!,,0)</f>
        <v>#REF!</v>
      </c>
      <c r="O148" s="415" t="e">
        <f>_xlfn.XLOOKUP(B148,#REF!,#REF!,,0)</f>
        <v>#REF!</v>
      </c>
    </row>
    <row r="149" spans="1:15" hidden="1">
      <c r="A149" s="29" t="s">
        <v>5</v>
      </c>
      <c r="B149" s="21">
        <v>31</v>
      </c>
      <c r="C149" s="21"/>
      <c r="D149" s="21"/>
      <c r="E149" s="298">
        <v>1</v>
      </c>
      <c r="F149" s="298">
        <v>0</v>
      </c>
      <c r="G149" s="421"/>
      <c r="H149" t="e">
        <f>_xlfn.XLOOKUP(B149,#REF!,#REF!,,0)</f>
        <v>#REF!</v>
      </c>
      <c r="O149" s="415" t="e">
        <f>_xlfn.XLOOKUP(B149,#REF!,#REF!,,0)</f>
        <v>#REF!</v>
      </c>
    </row>
    <row r="150" spans="1:15" hidden="1">
      <c r="A150" s="29" t="s">
        <v>5</v>
      </c>
      <c r="B150" s="21">
        <v>32</v>
      </c>
      <c r="C150" s="21"/>
      <c r="D150" s="21"/>
      <c r="E150" s="298">
        <v>1</v>
      </c>
      <c r="F150" s="298">
        <v>0</v>
      </c>
      <c r="G150" s="421"/>
      <c r="H150" t="e">
        <f>_xlfn.XLOOKUP(B150,#REF!,#REF!,,0)</f>
        <v>#REF!</v>
      </c>
      <c r="O150" s="415" t="e">
        <f>_xlfn.XLOOKUP(B150,#REF!,#REF!,,0)</f>
        <v>#REF!</v>
      </c>
    </row>
    <row r="151" spans="1:15" hidden="1">
      <c r="A151" s="29" t="s">
        <v>5</v>
      </c>
      <c r="B151" s="21">
        <v>33</v>
      </c>
      <c r="C151" s="21"/>
      <c r="D151" s="21"/>
      <c r="E151" s="298">
        <v>1</v>
      </c>
      <c r="F151" s="298">
        <v>0</v>
      </c>
      <c r="G151" s="421"/>
      <c r="H151" t="e">
        <f>_xlfn.XLOOKUP(B151,#REF!,#REF!,,0)</f>
        <v>#REF!</v>
      </c>
      <c r="O151" s="415" t="e">
        <f>_xlfn.XLOOKUP(B151,#REF!,#REF!,,0)</f>
        <v>#REF!</v>
      </c>
    </row>
    <row r="152" spans="1:15" hidden="1">
      <c r="A152" s="29" t="s">
        <v>5</v>
      </c>
      <c r="B152" s="21">
        <v>34</v>
      </c>
      <c r="C152" s="21"/>
      <c r="D152" s="21"/>
      <c r="E152" s="298">
        <v>1</v>
      </c>
      <c r="F152" s="298">
        <v>0</v>
      </c>
      <c r="G152" s="421"/>
      <c r="H152" t="e">
        <f>_xlfn.XLOOKUP(B152,#REF!,#REF!,,0)</f>
        <v>#REF!</v>
      </c>
      <c r="O152" s="415" t="e">
        <f>_xlfn.XLOOKUP(B152,#REF!,#REF!,,0)</f>
        <v>#REF!</v>
      </c>
    </row>
    <row r="153" spans="1:15" hidden="1">
      <c r="A153" s="29" t="s">
        <v>5</v>
      </c>
      <c r="B153" s="21">
        <v>35</v>
      </c>
      <c r="C153" s="21"/>
      <c r="D153" s="21"/>
      <c r="E153" s="298">
        <v>1</v>
      </c>
      <c r="F153" s="298">
        <v>0</v>
      </c>
      <c r="G153" s="421"/>
      <c r="H153" t="e">
        <f>_xlfn.XLOOKUP(B153,#REF!,#REF!,,0)</f>
        <v>#REF!</v>
      </c>
      <c r="O153" s="415" t="e">
        <f>_xlfn.XLOOKUP(B153,#REF!,#REF!,,0)</f>
        <v>#REF!</v>
      </c>
    </row>
    <row r="154" spans="1:15" hidden="1">
      <c r="A154" s="29" t="s">
        <v>5</v>
      </c>
      <c r="B154" s="21">
        <v>36</v>
      </c>
      <c r="C154" s="21"/>
      <c r="D154" s="21"/>
      <c r="E154" s="298">
        <v>1</v>
      </c>
      <c r="F154" s="298">
        <v>0</v>
      </c>
      <c r="G154" s="421"/>
      <c r="H154" t="e">
        <f>_xlfn.XLOOKUP(B154,#REF!,#REF!,,0)</f>
        <v>#REF!</v>
      </c>
      <c r="O154" s="415" t="e">
        <f>_xlfn.XLOOKUP(B154,#REF!,#REF!,,0)</f>
        <v>#REF!</v>
      </c>
    </row>
    <row r="155" spans="1:15" hidden="1">
      <c r="A155" s="29" t="s">
        <v>5</v>
      </c>
      <c r="B155" s="21">
        <v>37</v>
      </c>
      <c r="C155" s="21"/>
      <c r="D155" s="21"/>
      <c r="E155" s="298">
        <v>1</v>
      </c>
      <c r="F155" s="298">
        <v>0</v>
      </c>
      <c r="G155" s="421"/>
      <c r="H155" t="e">
        <f>_xlfn.XLOOKUP(B155,#REF!,#REF!,,0)</f>
        <v>#REF!</v>
      </c>
      <c r="O155" s="415" t="e">
        <f>_xlfn.XLOOKUP(B155,#REF!,#REF!,,0)</f>
        <v>#REF!</v>
      </c>
    </row>
    <row r="156" spans="1:15" hidden="1">
      <c r="A156" s="29" t="s">
        <v>5</v>
      </c>
      <c r="B156" s="21">
        <v>38</v>
      </c>
      <c r="C156" s="21"/>
      <c r="D156" s="21"/>
      <c r="E156" s="298">
        <v>1</v>
      </c>
      <c r="F156" s="298">
        <v>0</v>
      </c>
      <c r="G156" s="421"/>
      <c r="H156" t="e">
        <f>_xlfn.XLOOKUP(B156,#REF!,#REF!,,0)</f>
        <v>#REF!</v>
      </c>
      <c r="O156" s="415" t="e">
        <f>_xlfn.XLOOKUP(B156,#REF!,#REF!,,0)</f>
        <v>#REF!</v>
      </c>
    </row>
    <row r="157" spans="1:15" hidden="1">
      <c r="A157" s="29" t="s">
        <v>5</v>
      </c>
      <c r="B157" s="21">
        <v>39</v>
      </c>
      <c r="C157" s="21"/>
      <c r="D157" s="21"/>
      <c r="E157" s="298">
        <v>1</v>
      </c>
      <c r="F157" s="298">
        <v>0</v>
      </c>
      <c r="G157" s="421"/>
      <c r="H157" t="e">
        <f>_xlfn.XLOOKUP(B157,#REF!,#REF!,,0)</f>
        <v>#REF!</v>
      </c>
      <c r="O157" s="415" t="e">
        <f>_xlfn.XLOOKUP(B157,#REF!,#REF!,,0)</f>
        <v>#REF!</v>
      </c>
    </row>
    <row r="158" spans="1:15" hidden="1">
      <c r="A158" s="29" t="s">
        <v>5</v>
      </c>
      <c r="B158" s="21">
        <v>40</v>
      </c>
      <c r="C158" s="21"/>
      <c r="D158" s="21"/>
      <c r="E158" s="298">
        <v>1</v>
      </c>
      <c r="F158" s="298">
        <v>0</v>
      </c>
      <c r="G158" s="421"/>
      <c r="H158" t="e">
        <f>_xlfn.XLOOKUP(B158,#REF!,#REF!,,0)</f>
        <v>#REF!</v>
      </c>
      <c r="O158" s="415" t="e">
        <f>_xlfn.XLOOKUP(B158,#REF!,#REF!,,0)</f>
        <v>#REF!</v>
      </c>
    </row>
    <row r="159" spans="1:15" hidden="1">
      <c r="A159" s="29" t="s">
        <v>5</v>
      </c>
      <c r="B159" s="21">
        <v>41</v>
      </c>
      <c r="C159" s="21"/>
      <c r="D159" s="21"/>
      <c r="E159" s="298">
        <v>1</v>
      </c>
      <c r="F159" s="298">
        <v>0</v>
      </c>
      <c r="G159" s="421"/>
      <c r="H159" t="e">
        <f>_xlfn.XLOOKUP(B159,#REF!,#REF!,,0)</f>
        <v>#REF!</v>
      </c>
      <c r="O159" s="415" t="e">
        <f>_xlfn.XLOOKUP(B159,#REF!,#REF!,,0)</f>
        <v>#REF!</v>
      </c>
    </row>
    <row r="162" spans="3:6">
      <c r="C162" s="424" t="s">
        <v>238</v>
      </c>
      <c r="D162" t="str">
        <f>TRIM(MID(C162,FIND("-",C162)+1,4))</f>
        <v>904</v>
      </c>
      <c r="E162" t="s">
        <v>239</v>
      </c>
      <c r="F162" t="s">
        <v>239</v>
      </c>
    </row>
    <row r="163" spans="3:6">
      <c r="C163" s="424" t="s">
        <v>240</v>
      </c>
      <c r="D163" t="str">
        <f t="shared" ref="D163:D175" si="4">TRIM(MID(C163,FIND("-",C163)+1,4))</f>
        <v>1104</v>
      </c>
      <c r="E163" t="s">
        <v>241</v>
      </c>
      <c r="F163" t="s">
        <v>241</v>
      </c>
    </row>
    <row r="164" spans="3:6">
      <c r="C164" s="424" t="s">
        <v>242</v>
      </c>
      <c r="D164" t="str">
        <f t="shared" si="4"/>
        <v>1204</v>
      </c>
      <c r="E164" t="s">
        <v>243</v>
      </c>
      <c r="F164" t="s">
        <v>243</v>
      </c>
    </row>
    <row r="165" spans="3:6">
      <c r="C165" s="424" t="s">
        <v>244</v>
      </c>
      <c r="D165" t="str">
        <f t="shared" si="4"/>
        <v>1205</v>
      </c>
      <c r="E165" t="s">
        <v>245</v>
      </c>
      <c r="F165" t="s">
        <v>245</v>
      </c>
    </row>
    <row r="166" spans="3:6">
      <c r="C166" s="424" t="s">
        <v>246</v>
      </c>
      <c r="D166" t="str">
        <f t="shared" si="4"/>
        <v>1404</v>
      </c>
      <c r="E166" t="s">
        <v>247</v>
      </c>
      <c r="F166" t="s">
        <v>247</v>
      </c>
    </row>
    <row r="167" spans="3:6">
      <c r="C167" s="424" t="s">
        <v>248</v>
      </c>
      <c r="D167" t="str">
        <f t="shared" si="4"/>
        <v>1603</v>
      </c>
      <c r="E167" t="s">
        <v>249</v>
      </c>
      <c r="F167" t="s">
        <v>249</v>
      </c>
    </row>
    <row r="168" spans="3:6">
      <c r="C168" s="424" t="s">
        <v>250</v>
      </c>
      <c r="D168" t="str">
        <f t="shared" si="4"/>
        <v>1705</v>
      </c>
      <c r="E168" t="s">
        <v>251</v>
      </c>
      <c r="F168" t="s">
        <v>251</v>
      </c>
    </row>
    <row r="169" spans="3:6">
      <c r="C169" s="424" t="s">
        <v>252</v>
      </c>
      <c r="D169" t="str">
        <f t="shared" si="4"/>
        <v>1605</v>
      </c>
      <c r="E169" t="s">
        <v>253</v>
      </c>
      <c r="F169" t="s">
        <v>253</v>
      </c>
    </row>
    <row r="170" spans="3:6">
      <c r="C170" s="424" t="s">
        <v>254</v>
      </c>
      <c r="D170" t="str">
        <f t="shared" si="4"/>
        <v>1604</v>
      </c>
      <c r="E170" t="s">
        <v>255</v>
      </c>
      <c r="F170" t="s">
        <v>256</v>
      </c>
    </row>
    <row r="171" spans="3:6">
      <c r="C171" s="425" t="s">
        <v>257</v>
      </c>
      <c r="D171" t="str">
        <f t="shared" si="4"/>
        <v>1304</v>
      </c>
      <c r="E171" t="s">
        <v>256</v>
      </c>
      <c r="F171" t="s">
        <v>255</v>
      </c>
    </row>
    <row r="172" spans="3:6">
      <c r="C172" s="424" t="s">
        <v>258</v>
      </c>
      <c r="D172" t="str">
        <f t="shared" si="4"/>
        <v>204</v>
      </c>
      <c r="E172" t="s">
        <v>259</v>
      </c>
      <c r="F172" t="s">
        <v>259</v>
      </c>
    </row>
    <row r="173" spans="3:6">
      <c r="C173" s="425" t="s">
        <v>260</v>
      </c>
      <c r="D173" t="str">
        <f t="shared" si="4"/>
        <v>2004</v>
      </c>
      <c r="E173" t="s">
        <v>261</v>
      </c>
      <c r="F173" t="s">
        <v>261</v>
      </c>
    </row>
    <row r="174" spans="3:6">
      <c r="C174" s="424" t="s">
        <v>262</v>
      </c>
      <c r="D174" t="str">
        <f t="shared" si="4"/>
        <v>101</v>
      </c>
      <c r="E174" t="s">
        <v>263</v>
      </c>
      <c r="F174" t="s">
        <v>263</v>
      </c>
    </row>
    <row r="175" spans="3:6">
      <c r="C175" s="424" t="s">
        <v>264</v>
      </c>
      <c r="D175" t="str">
        <f t="shared" si="4"/>
        <v>1904</v>
      </c>
      <c r="E175" t="s">
        <v>265</v>
      </c>
      <c r="F175" t="s">
        <v>265</v>
      </c>
    </row>
  </sheetData>
  <autoFilter ref="A1:P159" xr:uid="{E37F296C-F7F5-4F54-9FEA-1F16F42F19A8}">
    <filterColumn colId="15">
      <filters>
        <filter val="Vendido"/>
      </filters>
    </filterColumn>
  </autoFilter>
  <sortState xmlns:xlrd2="http://schemas.microsoft.com/office/spreadsheetml/2017/richdata2" ref="F162:F175">
    <sortCondition ref="F162:F175"/>
  </sortState>
  <dataValidations count="1">
    <dataValidation type="list" allowBlank="1" showInputMessage="1" showErrorMessage="1" sqref="C162:C175" xr:uid="{2AF54C70-040B-4160-95B0-D881D6E34F9F}">
      <formula1>VAL_CODIGOS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5DAF8-8DA3-494D-B07F-B490D051F1F2}">
  <sheetPr codeName="Hoja12"/>
  <dimension ref="A1:G14"/>
  <sheetViews>
    <sheetView workbookViewId="0">
      <selection activeCell="F170" sqref="F170:F171"/>
    </sheetView>
  </sheetViews>
  <sheetFormatPr baseColWidth="10" defaultColWidth="11.44140625" defaultRowHeight="14.4"/>
  <sheetData>
    <row r="1" spans="1:7">
      <c r="A1" s="21" t="s">
        <v>2</v>
      </c>
      <c r="B1" s="21">
        <v>101</v>
      </c>
      <c r="C1">
        <f>_xlfn.XLOOKUP(B1,'Lista Precios'!$D$6:$D$122,'Lista Precios'!$J$6:$J$122,,0)</f>
        <v>39.86</v>
      </c>
      <c r="D1">
        <f>_xlfn.XLOOKUP(B1,'Lista Precios'!$D$6:$D$122,'Lista Precios'!$K$6:$K$122,,0)</f>
        <v>8.9499999999999993</v>
      </c>
      <c r="F1" s="422">
        <f>_xlfn.XLOOKUP(B1,Hoja4!B:B,Hoja4!H:H,,0)</f>
        <v>35.909999999999997</v>
      </c>
      <c r="G1">
        <f>_xlfn.XLOOKUP(B1,Hoja4!B:B,Hoja4!I:I,,0)</f>
        <v>7.39</v>
      </c>
    </row>
    <row r="2" spans="1:7">
      <c r="A2" s="21" t="s">
        <v>2</v>
      </c>
      <c r="B2" s="21">
        <v>201</v>
      </c>
      <c r="C2">
        <f>_xlfn.XLOOKUP(B2,'Lista Precios'!$D$6:$D$122,'Lista Precios'!$J$6:$J$122,,0)</f>
        <v>39.93</v>
      </c>
      <c r="D2">
        <f>_xlfn.XLOOKUP(B2,'Lista Precios'!$D$6:$D$122,'Lista Precios'!$K$6:$K$122,,0)</f>
        <v>0</v>
      </c>
      <c r="F2" s="422">
        <f>_xlfn.XLOOKUP(B2,Hoja4!B:B,Hoja4!H:H,,0)</f>
        <v>69.814700000000002</v>
      </c>
      <c r="G2">
        <f>_xlfn.XLOOKUP(B2,Hoja4!B:B,Hoja4!I:I,,0)</f>
        <v>0</v>
      </c>
    </row>
    <row r="3" spans="1:7">
      <c r="A3" s="21" t="s">
        <v>2</v>
      </c>
      <c r="B3" s="21">
        <v>901</v>
      </c>
      <c r="C3">
        <f>_xlfn.XLOOKUP(B3,'Lista Precios'!$D$6:$D$122,'Lista Precios'!$J$6:$J$122,,0)</f>
        <v>39.93</v>
      </c>
      <c r="D3">
        <f>_xlfn.XLOOKUP(B3,'Lista Precios'!$D$6:$D$122,'Lista Precios'!$K$6:$K$122,,0)</f>
        <v>0</v>
      </c>
      <c r="F3" s="422">
        <f>_xlfn.XLOOKUP(B3,Hoja4!B:B,Hoja4!H:H,,0)</f>
        <v>69.814700000000002</v>
      </c>
      <c r="G3">
        <f>_xlfn.XLOOKUP(B3,Hoja4!B:B,Hoja4!I:I,,0)</f>
        <v>0</v>
      </c>
    </row>
    <row r="4" spans="1:7">
      <c r="A4" s="21" t="s">
        <v>2</v>
      </c>
      <c r="B4" s="21">
        <v>1101</v>
      </c>
      <c r="C4">
        <f>_xlfn.XLOOKUP(B4,'Lista Precios'!$D$6:$D$122,'Lista Precios'!$J$6:$J$122,,0)</f>
        <v>39.93</v>
      </c>
      <c r="D4">
        <f>_xlfn.XLOOKUP(B4,'Lista Precios'!$D$6:$D$122,'Lista Precios'!$K$6:$K$122,,0)</f>
        <v>0</v>
      </c>
      <c r="F4" s="422">
        <f>_xlfn.XLOOKUP(B4,Hoja4!B:B,Hoja4!H:H,,0)</f>
        <v>69.814700000000002</v>
      </c>
      <c r="G4">
        <f>_xlfn.XLOOKUP(B4,Hoja4!B:B,Hoja4!I:I,,0)</f>
        <v>0</v>
      </c>
    </row>
    <row r="5" spans="1:7">
      <c r="A5" s="21" t="s">
        <v>2</v>
      </c>
      <c r="B5" s="21">
        <v>1201</v>
      </c>
      <c r="C5">
        <f>_xlfn.XLOOKUP(B5,'Lista Precios'!$D$6:$D$122,'Lista Precios'!$J$6:$J$122,,0)</f>
        <v>39.93</v>
      </c>
      <c r="D5">
        <f>_xlfn.XLOOKUP(B5,'Lista Precios'!$D$6:$D$122,'Lista Precios'!$K$6:$K$122,,0)</f>
        <v>0</v>
      </c>
      <c r="F5" s="422">
        <f>_xlfn.XLOOKUP(B5,Hoja4!B:B,Hoja4!H:H,,0)</f>
        <v>69.814700000000002</v>
      </c>
      <c r="G5">
        <f>_xlfn.XLOOKUP(B5,Hoja4!B:B,Hoja4!I:I,,0)</f>
        <v>0</v>
      </c>
    </row>
    <row r="6" spans="1:7">
      <c r="A6" s="21" t="s">
        <v>2</v>
      </c>
      <c r="B6" s="21">
        <v>1206</v>
      </c>
      <c r="C6">
        <f>_xlfn.XLOOKUP(B6,'Lista Precios'!$D$6:$D$122,'Lista Precios'!$J$6:$J$122,,0)</f>
        <v>54.03</v>
      </c>
      <c r="D6">
        <f>_xlfn.XLOOKUP(B6,'Lista Precios'!$D$6:$D$122,'Lista Precios'!$K$6:$K$122,,0)</f>
        <v>0</v>
      </c>
      <c r="F6" s="422">
        <f>_xlfn.XLOOKUP(B6,Hoja4!B:B,Hoja4!H:H,,0)</f>
        <v>57.64</v>
      </c>
      <c r="G6">
        <f>_xlfn.XLOOKUP(B6,Hoja4!B:B,Hoja4!I:I,,0)</f>
        <v>0</v>
      </c>
    </row>
    <row r="7" spans="1:7">
      <c r="A7" s="21" t="s">
        <v>2</v>
      </c>
      <c r="B7" s="21">
        <v>1301</v>
      </c>
      <c r="C7">
        <f>_xlfn.XLOOKUP(B7,'Lista Precios'!$D$6:$D$122,'Lista Precios'!$J$6:$J$122,,0)</f>
        <v>39.93</v>
      </c>
      <c r="D7">
        <f>_xlfn.XLOOKUP(B7,'Lista Precios'!$D$6:$D$122,'Lista Precios'!$K$6:$K$122,,0)</f>
        <v>0</v>
      </c>
      <c r="F7" s="422">
        <f>_xlfn.XLOOKUP(B7,Hoja4!B:B,Hoja4!H:H,,0)</f>
        <v>69.814700000000002</v>
      </c>
      <c r="G7">
        <f>_xlfn.XLOOKUP(B7,Hoja4!B:B,Hoja4!I:I,,0)</f>
        <v>0</v>
      </c>
    </row>
    <row r="8" spans="1:7">
      <c r="A8" s="21" t="s">
        <v>2</v>
      </c>
      <c r="B8" s="21">
        <v>1401</v>
      </c>
      <c r="C8">
        <f>_xlfn.XLOOKUP(B8,'Lista Precios'!$D$6:$D$122,'Lista Precios'!$J$6:$J$122,,0)</f>
        <v>39.93</v>
      </c>
      <c r="D8">
        <f>_xlfn.XLOOKUP(B8,'Lista Precios'!$D$6:$D$122,'Lista Precios'!$K$6:$K$122,,0)</f>
        <v>0</v>
      </c>
      <c r="F8" s="422">
        <f>_xlfn.XLOOKUP(B8,Hoja4!B:B,Hoja4!H:H,,0)</f>
        <v>69.814700000000002</v>
      </c>
      <c r="G8">
        <f>_xlfn.XLOOKUP(B8,Hoja4!B:B,Hoja4!I:I,,0)</f>
        <v>0</v>
      </c>
    </row>
    <row r="9" spans="1:7">
      <c r="A9" s="21" t="s">
        <v>2</v>
      </c>
      <c r="B9" s="21">
        <v>1601</v>
      </c>
      <c r="C9" t="e">
        <f>_xlfn.XLOOKUP(B9,'Lista Precios'!$D$6:$D$122,'Lista Precios'!$J$6:$J$122,,0)</f>
        <v>#N/A</v>
      </c>
      <c r="D9" t="e">
        <f>_xlfn.XLOOKUP(B9,'Lista Precios'!$D$6:$D$122,'Lista Precios'!$K$6:$K$122,,0)</f>
        <v>#N/A</v>
      </c>
      <c r="F9" s="422">
        <f>_xlfn.XLOOKUP(B9,Hoja4!B:B,Hoja4!H:H,,0)</f>
        <v>69.814700000000002</v>
      </c>
      <c r="G9">
        <f>_xlfn.XLOOKUP(B9,Hoja4!B:B,Hoja4!I:I,,0)</f>
        <v>0</v>
      </c>
    </row>
    <row r="10" spans="1:7">
      <c r="A10" s="21" t="s">
        <v>2</v>
      </c>
      <c r="B10" s="21">
        <v>1602</v>
      </c>
      <c r="C10" t="e">
        <f>_xlfn.XLOOKUP(B10,'Lista Precios'!$D$6:$D$122,'Lista Precios'!$J$6:$J$122,,0)</f>
        <v>#N/A</v>
      </c>
      <c r="D10" t="e">
        <f>_xlfn.XLOOKUP(B10,'Lista Precios'!$D$6:$D$122,'Lista Precios'!$K$6:$K$122,,0)</f>
        <v>#N/A</v>
      </c>
      <c r="F10" s="422">
        <f>_xlfn.XLOOKUP(B10,Hoja4!B:B,Hoja4!H:H,,0)</f>
        <v>69.165999999999997</v>
      </c>
      <c r="G10">
        <f>_xlfn.XLOOKUP(B10,Hoja4!B:B,Hoja4!I:I,,0)</f>
        <v>0</v>
      </c>
    </row>
    <row r="11" spans="1:7">
      <c r="A11" s="21" t="s">
        <v>2</v>
      </c>
      <c r="B11" s="21">
        <v>1606</v>
      </c>
      <c r="C11" t="e">
        <f>_xlfn.XLOOKUP(B11,'Lista Precios'!$D$6:$D$122,'Lista Precios'!$J$6:$J$122,,0)</f>
        <v>#N/A</v>
      </c>
      <c r="D11" t="e">
        <f>_xlfn.XLOOKUP(B11,'Lista Precios'!$D$6:$D$122,'Lista Precios'!$K$6:$K$122,,0)</f>
        <v>#N/A</v>
      </c>
      <c r="F11" s="422">
        <f>_xlfn.XLOOKUP(B11,Hoja4!B:B,Hoja4!H:H,,0)</f>
        <v>57.64</v>
      </c>
      <c r="G11">
        <f>_xlfn.XLOOKUP(B11,Hoja4!B:B,Hoja4!I:I,,0)</f>
        <v>0</v>
      </c>
    </row>
    <row r="12" spans="1:7">
      <c r="A12" s="21" t="s">
        <v>2</v>
      </c>
      <c r="B12" s="21">
        <v>1706</v>
      </c>
      <c r="C12" t="e">
        <f>_xlfn.XLOOKUP(B12,'Lista Precios'!$D$6:$D$122,'Lista Precios'!$J$6:$J$122,,0)</f>
        <v>#N/A</v>
      </c>
      <c r="D12" t="e">
        <f>_xlfn.XLOOKUP(B12,'Lista Precios'!$D$6:$D$122,'Lista Precios'!$K$6:$K$122,,0)</f>
        <v>#N/A</v>
      </c>
      <c r="F12" s="422">
        <f>_xlfn.XLOOKUP(B12,Hoja4!B:B,Hoja4!H:H,,0)</f>
        <v>57.64</v>
      </c>
      <c r="G12">
        <f>_xlfn.XLOOKUP(B12,Hoja4!B:B,Hoja4!I:I,,0)</f>
        <v>0</v>
      </c>
    </row>
    <row r="13" spans="1:7">
      <c r="A13" s="21" t="s">
        <v>2</v>
      </c>
      <c r="B13" s="21">
        <v>1901</v>
      </c>
      <c r="C13" t="e">
        <f>_xlfn.XLOOKUP(B13,'Lista Precios'!$D$6:$D$122,'Lista Precios'!$J$6:$J$122,,0)</f>
        <v>#N/A</v>
      </c>
      <c r="D13" t="e">
        <f>_xlfn.XLOOKUP(B13,'Lista Precios'!$D$6:$D$122,'Lista Precios'!$K$6:$K$122,,0)</f>
        <v>#N/A</v>
      </c>
      <c r="F13" s="422">
        <f>_xlfn.XLOOKUP(B13,Hoja4!B:B,Hoja4!H:H,,0)</f>
        <v>69.814700000000002</v>
      </c>
      <c r="G13">
        <f>_xlfn.XLOOKUP(B13,Hoja4!B:B,Hoja4!I:I,,0)</f>
        <v>0</v>
      </c>
    </row>
    <row r="14" spans="1:7">
      <c r="A14" s="21" t="s">
        <v>2</v>
      </c>
      <c r="B14" s="21">
        <v>2001</v>
      </c>
      <c r="C14" t="e">
        <f>_xlfn.XLOOKUP(B14,'Lista Precios'!$D$6:$D$122,'Lista Precios'!$J$6:$J$122,,0)</f>
        <v>#N/A</v>
      </c>
      <c r="D14" t="e">
        <f>_xlfn.XLOOKUP(B14,'Lista Precios'!$D$6:$D$122,'Lista Precios'!$K$6:$K$122,,0)</f>
        <v>#N/A</v>
      </c>
      <c r="F14" s="422">
        <f>_xlfn.XLOOKUP(B14,Hoja4!B:B,Hoja4!H:H,,0)</f>
        <v>69.814700000000002</v>
      </c>
      <c r="G14">
        <f>_xlfn.XLOOKUP(B14,Hoja4!B:B,Hoja4!I:I,,0)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A9CD6-F129-449E-BE9D-146E43630163}">
  <sheetPr codeName="Hoja13"/>
  <dimension ref="A1:I117"/>
  <sheetViews>
    <sheetView workbookViewId="0">
      <selection activeCell="F170" sqref="F170:F171"/>
    </sheetView>
  </sheetViews>
  <sheetFormatPr baseColWidth="10" defaultColWidth="11.44140625" defaultRowHeight="14.4"/>
  <sheetData>
    <row r="1" spans="1:9">
      <c r="A1" s="402" t="s">
        <v>2</v>
      </c>
      <c r="B1" s="402">
        <v>101</v>
      </c>
      <c r="C1" s="410" t="s">
        <v>23</v>
      </c>
      <c r="D1" s="402" t="s">
        <v>34</v>
      </c>
      <c r="E1" s="402" t="s">
        <v>49</v>
      </c>
      <c r="F1" s="402" t="s">
        <v>266</v>
      </c>
      <c r="G1" s="402">
        <v>1</v>
      </c>
      <c r="H1" s="411">
        <v>35.909999999999997</v>
      </c>
      <c r="I1" s="411">
        <v>7.39</v>
      </c>
    </row>
    <row r="2" spans="1:9">
      <c r="A2" s="21" t="s">
        <v>2</v>
      </c>
      <c r="B2" s="406">
        <v>102</v>
      </c>
      <c r="C2" s="297" t="s">
        <v>23</v>
      </c>
      <c r="D2" s="21" t="s">
        <v>35</v>
      </c>
      <c r="E2" s="21" t="s">
        <v>49</v>
      </c>
      <c r="F2" s="21" t="s">
        <v>266</v>
      </c>
      <c r="G2" s="21">
        <v>1</v>
      </c>
      <c r="H2" s="298">
        <v>38.57</v>
      </c>
      <c r="I2" s="298">
        <v>10.868</v>
      </c>
    </row>
    <row r="3" spans="1:9">
      <c r="A3" s="21" t="s">
        <v>2</v>
      </c>
      <c r="B3" s="407">
        <v>103</v>
      </c>
      <c r="C3" s="297" t="s">
        <v>24</v>
      </c>
      <c r="D3" s="21" t="s">
        <v>38</v>
      </c>
      <c r="E3" s="21" t="s">
        <v>49</v>
      </c>
      <c r="F3" s="21" t="s">
        <v>266</v>
      </c>
      <c r="G3" s="21">
        <v>1</v>
      </c>
      <c r="H3" s="298">
        <v>57.64</v>
      </c>
      <c r="I3" s="298">
        <v>15.177</v>
      </c>
    </row>
    <row r="4" spans="1:9">
      <c r="A4" s="21" t="s">
        <v>2</v>
      </c>
      <c r="B4" s="402">
        <v>201</v>
      </c>
      <c r="C4" s="297" t="s">
        <v>236</v>
      </c>
      <c r="D4" s="21" t="s">
        <v>237</v>
      </c>
      <c r="E4" s="21" t="s">
        <v>49</v>
      </c>
      <c r="F4" s="21" t="s">
        <v>267</v>
      </c>
      <c r="G4" s="21">
        <v>2</v>
      </c>
      <c r="H4" s="298">
        <v>69.814700000000002</v>
      </c>
      <c r="I4" s="298"/>
    </row>
    <row r="5" spans="1:9">
      <c r="A5" s="21" t="s">
        <v>2</v>
      </c>
      <c r="B5" s="403">
        <v>202</v>
      </c>
      <c r="C5" s="297" t="s">
        <v>25</v>
      </c>
      <c r="D5" s="21" t="s">
        <v>28</v>
      </c>
      <c r="E5" s="21" t="s">
        <v>49</v>
      </c>
      <c r="F5" s="21" t="s">
        <v>267</v>
      </c>
      <c r="G5" s="21">
        <v>2</v>
      </c>
      <c r="H5" s="298">
        <v>69.165999999999997</v>
      </c>
      <c r="I5" s="298"/>
    </row>
    <row r="6" spans="1:9">
      <c r="A6" s="21" t="s">
        <v>2</v>
      </c>
      <c r="B6" s="404">
        <v>203</v>
      </c>
      <c r="C6" s="297" t="s">
        <v>24</v>
      </c>
      <c r="D6" s="21" t="s">
        <v>29</v>
      </c>
      <c r="E6" s="21" t="s">
        <v>49</v>
      </c>
      <c r="F6" s="21" t="s">
        <v>266</v>
      </c>
      <c r="G6" s="21">
        <v>2</v>
      </c>
      <c r="H6" s="298">
        <v>57.877000000000002</v>
      </c>
      <c r="I6" s="298"/>
    </row>
    <row r="7" spans="1:9">
      <c r="A7" s="402" t="s">
        <v>2</v>
      </c>
      <c r="B7" s="402">
        <v>204</v>
      </c>
      <c r="C7" s="402" t="s">
        <v>23</v>
      </c>
      <c r="D7" s="402" t="s">
        <v>30</v>
      </c>
      <c r="E7" s="402" t="s">
        <v>49</v>
      </c>
      <c r="F7" s="402" t="s">
        <v>266</v>
      </c>
      <c r="G7" s="402">
        <v>2</v>
      </c>
      <c r="H7" s="411">
        <v>35.496600000000001</v>
      </c>
      <c r="I7" s="411"/>
    </row>
    <row r="8" spans="1:9">
      <c r="A8" s="21" t="s">
        <v>2</v>
      </c>
      <c r="B8" s="406">
        <v>205</v>
      </c>
      <c r="C8" s="21" t="s">
        <v>24</v>
      </c>
      <c r="D8" s="21" t="s">
        <v>31</v>
      </c>
      <c r="E8" s="21" t="s">
        <v>49</v>
      </c>
      <c r="F8" s="21" t="s">
        <v>266</v>
      </c>
      <c r="G8" s="21">
        <v>2</v>
      </c>
      <c r="H8" s="298">
        <v>52.432899999999997</v>
      </c>
      <c r="I8" s="298"/>
    </row>
    <row r="9" spans="1:9">
      <c r="A9" s="21" t="s">
        <v>2</v>
      </c>
      <c r="B9" s="407">
        <v>206</v>
      </c>
      <c r="C9" s="21" t="s">
        <v>24</v>
      </c>
      <c r="D9" s="21" t="s">
        <v>32</v>
      </c>
      <c r="E9" s="21" t="s">
        <v>49</v>
      </c>
      <c r="F9" s="21" t="s">
        <v>266</v>
      </c>
      <c r="G9" s="21">
        <v>2</v>
      </c>
      <c r="H9" s="298">
        <v>57.64</v>
      </c>
      <c r="I9" s="298"/>
    </row>
    <row r="10" spans="1:9">
      <c r="A10" s="21" t="s">
        <v>2</v>
      </c>
      <c r="B10" s="402">
        <v>301</v>
      </c>
      <c r="C10" s="21" t="s">
        <v>236</v>
      </c>
      <c r="D10" s="21" t="s">
        <v>237</v>
      </c>
      <c r="E10" s="21" t="s">
        <v>49</v>
      </c>
      <c r="F10" s="21" t="s">
        <v>267</v>
      </c>
      <c r="G10" s="21">
        <v>3</v>
      </c>
      <c r="H10" s="298">
        <v>69.814700000000002</v>
      </c>
      <c r="I10" s="298"/>
    </row>
    <row r="11" spans="1:9">
      <c r="A11" s="21" t="s">
        <v>2</v>
      </c>
      <c r="B11" s="403">
        <v>302</v>
      </c>
      <c r="C11" s="21" t="s">
        <v>25</v>
      </c>
      <c r="D11" s="21" t="s">
        <v>28</v>
      </c>
      <c r="E11" s="21" t="s">
        <v>49</v>
      </c>
      <c r="F11" s="21" t="s">
        <v>267</v>
      </c>
      <c r="G11" s="21">
        <v>3</v>
      </c>
      <c r="H11" s="298">
        <v>69.165999999999997</v>
      </c>
      <c r="I11" s="298"/>
    </row>
    <row r="12" spans="1:9">
      <c r="A12" s="21" t="s">
        <v>2</v>
      </c>
      <c r="B12" s="404">
        <v>303</v>
      </c>
      <c r="C12" s="297" t="s">
        <v>24</v>
      </c>
      <c r="D12" s="21" t="s">
        <v>29</v>
      </c>
      <c r="E12" s="21" t="s">
        <v>49</v>
      </c>
      <c r="F12" s="21" t="s">
        <v>266</v>
      </c>
      <c r="G12" s="21">
        <v>3</v>
      </c>
      <c r="H12" s="298">
        <v>57.877000000000002</v>
      </c>
      <c r="I12" s="298"/>
    </row>
    <row r="13" spans="1:9">
      <c r="A13" s="21" t="s">
        <v>2</v>
      </c>
      <c r="B13" s="405">
        <v>304</v>
      </c>
      <c r="C13" s="297" t="s">
        <v>23</v>
      </c>
      <c r="D13" s="21" t="s">
        <v>30</v>
      </c>
      <c r="E13" s="21" t="s">
        <v>49</v>
      </c>
      <c r="F13" s="21" t="s">
        <v>266</v>
      </c>
      <c r="G13" s="21">
        <v>3</v>
      </c>
      <c r="H13" s="298">
        <v>35.496600000000001</v>
      </c>
      <c r="I13" s="298"/>
    </row>
    <row r="14" spans="1:9">
      <c r="A14" s="21" t="s">
        <v>2</v>
      </c>
      <c r="B14" s="406">
        <v>305</v>
      </c>
      <c r="C14" s="21" t="s">
        <v>24</v>
      </c>
      <c r="D14" s="21" t="s">
        <v>31</v>
      </c>
      <c r="E14" s="21" t="s">
        <v>49</v>
      </c>
      <c r="F14" s="21" t="s">
        <v>266</v>
      </c>
      <c r="G14" s="21">
        <v>3</v>
      </c>
      <c r="H14" s="298">
        <v>52.432899999999997</v>
      </c>
      <c r="I14" s="298"/>
    </row>
    <row r="15" spans="1:9">
      <c r="A15" s="21" t="s">
        <v>2</v>
      </c>
      <c r="B15" s="407">
        <v>306</v>
      </c>
      <c r="C15" s="21" t="s">
        <v>24</v>
      </c>
      <c r="D15" s="21" t="s">
        <v>32</v>
      </c>
      <c r="E15" s="21" t="s">
        <v>49</v>
      </c>
      <c r="F15" s="21" t="s">
        <v>266</v>
      </c>
      <c r="G15" s="21">
        <v>3</v>
      </c>
      <c r="H15" s="298">
        <v>57.64</v>
      </c>
      <c r="I15" s="298"/>
    </row>
    <row r="16" spans="1:9">
      <c r="A16" s="21" t="s">
        <v>2</v>
      </c>
      <c r="B16" s="402">
        <v>401</v>
      </c>
      <c r="C16" s="21" t="s">
        <v>236</v>
      </c>
      <c r="D16" s="21" t="s">
        <v>237</v>
      </c>
      <c r="E16" s="21" t="s">
        <v>49</v>
      </c>
      <c r="F16" s="21" t="s">
        <v>267</v>
      </c>
      <c r="G16" s="21">
        <v>4</v>
      </c>
      <c r="H16" s="298">
        <v>69.814700000000002</v>
      </c>
      <c r="I16" s="298"/>
    </row>
    <row r="17" spans="1:9">
      <c r="A17" s="21" t="s">
        <v>2</v>
      </c>
      <c r="B17" s="403">
        <v>402</v>
      </c>
      <c r="C17" s="297" t="s">
        <v>25</v>
      </c>
      <c r="D17" s="21" t="s">
        <v>28</v>
      </c>
      <c r="E17" s="21" t="s">
        <v>49</v>
      </c>
      <c r="F17" s="21" t="s">
        <v>267</v>
      </c>
      <c r="G17" s="21">
        <v>4</v>
      </c>
      <c r="H17" s="298">
        <v>69.165999999999997</v>
      </c>
      <c r="I17" s="298"/>
    </row>
    <row r="18" spans="1:9">
      <c r="A18" s="21" t="s">
        <v>2</v>
      </c>
      <c r="B18" s="404">
        <v>403</v>
      </c>
      <c r="C18" s="297" t="s">
        <v>24</v>
      </c>
      <c r="D18" s="21" t="s">
        <v>29</v>
      </c>
      <c r="E18" s="21" t="s">
        <v>49</v>
      </c>
      <c r="F18" s="21" t="s">
        <v>266</v>
      </c>
      <c r="G18" s="21">
        <v>4</v>
      </c>
      <c r="H18" s="298">
        <v>57.877000000000002</v>
      </c>
      <c r="I18" s="298"/>
    </row>
    <row r="19" spans="1:9">
      <c r="A19" s="21" t="s">
        <v>2</v>
      </c>
      <c r="B19" s="405">
        <v>404</v>
      </c>
      <c r="C19" s="21" t="s">
        <v>23</v>
      </c>
      <c r="D19" s="21" t="s">
        <v>30</v>
      </c>
      <c r="E19" s="21" t="s">
        <v>49</v>
      </c>
      <c r="F19" s="21" t="s">
        <v>266</v>
      </c>
      <c r="G19" s="21">
        <v>4</v>
      </c>
      <c r="H19" s="298">
        <v>35.496600000000001</v>
      </c>
      <c r="I19" s="298"/>
    </row>
    <row r="20" spans="1:9">
      <c r="A20" s="21" t="s">
        <v>2</v>
      </c>
      <c r="B20" s="406">
        <v>405</v>
      </c>
      <c r="C20" s="21" t="s">
        <v>24</v>
      </c>
      <c r="D20" s="21" t="s">
        <v>31</v>
      </c>
      <c r="E20" s="21" t="s">
        <v>49</v>
      </c>
      <c r="F20" s="21" t="s">
        <v>266</v>
      </c>
      <c r="G20" s="21">
        <v>4</v>
      </c>
      <c r="H20" s="298">
        <v>52.432899999999997</v>
      </c>
      <c r="I20" s="298"/>
    </row>
    <row r="21" spans="1:9">
      <c r="A21" s="21" t="s">
        <v>2</v>
      </c>
      <c r="B21" s="407">
        <v>406</v>
      </c>
      <c r="C21" s="21" t="s">
        <v>24</v>
      </c>
      <c r="D21" s="21" t="s">
        <v>32</v>
      </c>
      <c r="E21" s="21" t="s">
        <v>49</v>
      </c>
      <c r="F21" s="21" t="s">
        <v>266</v>
      </c>
      <c r="G21" s="21">
        <v>4</v>
      </c>
      <c r="H21" s="298">
        <v>57.64</v>
      </c>
      <c r="I21" s="298"/>
    </row>
    <row r="22" spans="1:9">
      <c r="A22" s="21" t="s">
        <v>2</v>
      </c>
      <c r="B22" s="402">
        <v>501</v>
      </c>
      <c r="C22" s="297" t="s">
        <v>236</v>
      </c>
      <c r="D22" s="21" t="s">
        <v>237</v>
      </c>
      <c r="E22" s="21" t="s">
        <v>49</v>
      </c>
      <c r="F22" s="21" t="s">
        <v>267</v>
      </c>
      <c r="G22" s="21">
        <v>5</v>
      </c>
      <c r="H22" s="298">
        <v>69.814700000000002</v>
      </c>
      <c r="I22" s="298"/>
    </row>
    <row r="23" spans="1:9">
      <c r="A23" s="21" t="s">
        <v>2</v>
      </c>
      <c r="B23" s="403">
        <v>502</v>
      </c>
      <c r="C23" s="297" t="s">
        <v>25</v>
      </c>
      <c r="D23" s="21" t="s">
        <v>28</v>
      </c>
      <c r="E23" s="21" t="s">
        <v>49</v>
      </c>
      <c r="F23" s="21" t="s">
        <v>267</v>
      </c>
      <c r="G23" s="21">
        <v>5</v>
      </c>
      <c r="H23" s="298">
        <v>69.165999999999997</v>
      </c>
      <c r="I23" s="298"/>
    </row>
    <row r="24" spans="1:9">
      <c r="A24" s="21" t="s">
        <v>2</v>
      </c>
      <c r="B24" s="404">
        <v>503</v>
      </c>
      <c r="C24" s="21" t="s">
        <v>24</v>
      </c>
      <c r="D24" s="21" t="s">
        <v>29</v>
      </c>
      <c r="E24" s="21" t="s">
        <v>49</v>
      </c>
      <c r="F24" s="21" t="s">
        <v>266</v>
      </c>
      <c r="G24" s="21">
        <v>5</v>
      </c>
      <c r="H24" s="298">
        <v>57.877000000000002</v>
      </c>
      <c r="I24" s="298"/>
    </row>
    <row r="25" spans="1:9">
      <c r="A25" s="21" t="s">
        <v>2</v>
      </c>
      <c r="B25" s="405">
        <v>504</v>
      </c>
      <c r="C25" s="21" t="s">
        <v>23</v>
      </c>
      <c r="D25" s="21" t="s">
        <v>30</v>
      </c>
      <c r="E25" s="21" t="s">
        <v>49</v>
      </c>
      <c r="F25" s="21" t="s">
        <v>266</v>
      </c>
      <c r="G25" s="21">
        <v>5</v>
      </c>
      <c r="H25" s="298">
        <v>35.496600000000001</v>
      </c>
      <c r="I25" s="298"/>
    </row>
    <row r="26" spans="1:9">
      <c r="A26" s="21" t="s">
        <v>2</v>
      </c>
      <c r="B26" s="406">
        <v>505</v>
      </c>
      <c r="C26" s="21" t="s">
        <v>24</v>
      </c>
      <c r="D26" s="21" t="s">
        <v>31</v>
      </c>
      <c r="E26" s="21" t="s">
        <v>49</v>
      </c>
      <c r="F26" s="21" t="s">
        <v>266</v>
      </c>
      <c r="G26" s="21">
        <v>5</v>
      </c>
      <c r="H26" s="298">
        <v>52.432899999999997</v>
      </c>
      <c r="I26" s="298"/>
    </row>
    <row r="27" spans="1:9">
      <c r="A27" s="21" t="s">
        <v>2</v>
      </c>
      <c r="B27" s="407">
        <v>506</v>
      </c>
      <c r="C27" s="297" t="s">
        <v>24</v>
      </c>
      <c r="D27" s="21" t="s">
        <v>32</v>
      </c>
      <c r="E27" s="21" t="s">
        <v>49</v>
      </c>
      <c r="F27" s="21" t="s">
        <v>266</v>
      </c>
      <c r="G27" s="21">
        <v>5</v>
      </c>
      <c r="H27" s="298">
        <v>57.64</v>
      </c>
      <c r="I27" s="298"/>
    </row>
    <row r="28" spans="1:9">
      <c r="A28" s="21" t="s">
        <v>2</v>
      </c>
      <c r="B28" s="402">
        <v>601</v>
      </c>
      <c r="C28" s="297" t="s">
        <v>236</v>
      </c>
      <c r="D28" s="21" t="s">
        <v>237</v>
      </c>
      <c r="E28" s="21" t="s">
        <v>49</v>
      </c>
      <c r="F28" s="21" t="s">
        <v>267</v>
      </c>
      <c r="G28" s="21">
        <v>6</v>
      </c>
      <c r="H28" s="298">
        <v>69.814700000000002</v>
      </c>
      <c r="I28" s="298"/>
    </row>
    <row r="29" spans="1:9">
      <c r="A29" s="21" t="s">
        <v>2</v>
      </c>
      <c r="B29" s="403">
        <v>602</v>
      </c>
      <c r="C29" s="21" t="s">
        <v>25</v>
      </c>
      <c r="D29" s="21" t="s">
        <v>28</v>
      </c>
      <c r="E29" s="21" t="s">
        <v>49</v>
      </c>
      <c r="F29" s="21" t="s">
        <v>267</v>
      </c>
      <c r="G29" s="21">
        <v>6</v>
      </c>
      <c r="H29" s="298">
        <v>69.165999999999997</v>
      </c>
      <c r="I29" s="298"/>
    </row>
    <row r="30" spans="1:9">
      <c r="A30" s="21" t="s">
        <v>2</v>
      </c>
      <c r="B30" s="404">
        <v>603</v>
      </c>
      <c r="C30" s="21" t="s">
        <v>24</v>
      </c>
      <c r="D30" s="21" t="s">
        <v>29</v>
      </c>
      <c r="E30" s="21" t="s">
        <v>49</v>
      </c>
      <c r="F30" s="21" t="s">
        <v>266</v>
      </c>
      <c r="G30" s="21">
        <v>6</v>
      </c>
      <c r="H30" s="298">
        <v>57.877000000000002</v>
      </c>
      <c r="I30" s="298"/>
    </row>
    <row r="31" spans="1:9">
      <c r="A31" s="21" t="s">
        <v>2</v>
      </c>
      <c r="B31" s="405">
        <v>604</v>
      </c>
      <c r="C31" s="21" t="s">
        <v>23</v>
      </c>
      <c r="D31" s="21" t="s">
        <v>30</v>
      </c>
      <c r="E31" s="21" t="s">
        <v>49</v>
      </c>
      <c r="F31" s="21" t="s">
        <v>266</v>
      </c>
      <c r="G31" s="21">
        <v>6</v>
      </c>
      <c r="H31" s="298">
        <v>35.496600000000001</v>
      </c>
      <c r="I31" s="298"/>
    </row>
    <row r="32" spans="1:9">
      <c r="A32" s="21" t="s">
        <v>2</v>
      </c>
      <c r="B32" s="406">
        <v>605</v>
      </c>
      <c r="C32" s="297" t="s">
        <v>24</v>
      </c>
      <c r="D32" s="21" t="s">
        <v>31</v>
      </c>
      <c r="E32" s="21" t="s">
        <v>49</v>
      </c>
      <c r="F32" s="21" t="s">
        <v>266</v>
      </c>
      <c r="G32" s="21">
        <v>6</v>
      </c>
      <c r="H32" s="298">
        <v>52.43</v>
      </c>
      <c r="I32" s="298"/>
    </row>
    <row r="33" spans="1:9">
      <c r="A33" s="21" t="s">
        <v>2</v>
      </c>
      <c r="B33" s="407">
        <v>606</v>
      </c>
      <c r="C33" s="297" t="s">
        <v>24</v>
      </c>
      <c r="D33" s="21" t="s">
        <v>32</v>
      </c>
      <c r="E33" s="21" t="s">
        <v>49</v>
      </c>
      <c r="F33" s="21" t="s">
        <v>266</v>
      </c>
      <c r="G33" s="21">
        <v>6</v>
      </c>
      <c r="H33" s="298">
        <v>57.64</v>
      </c>
      <c r="I33" s="298"/>
    </row>
    <row r="34" spans="1:9">
      <c r="A34" s="21" t="s">
        <v>2</v>
      </c>
      <c r="B34" s="402">
        <v>701</v>
      </c>
      <c r="C34" s="21" t="s">
        <v>236</v>
      </c>
      <c r="D34" s="21" t="s">
        <v>237</v>
      </c>
      <c r="E34" s="21" t="s">
        <v>49</v>
      </c>
      <c r="F34" s="21" t="s">
        <v>267</v>
      </c>
      <c r="G34" s="21">
        <v>7</v>
      </c>
      <c r="H34" s="298">
        <v>69.814700000000002</v>
      </c>
      <c r="I34" s="298"/>
    </row>
    <row r="35" spans="1:9">
      <c r="A35" s="21" t="s">
        <v>2</v>
      </c>
      <c r="B35" s="403">
        <v>702</v>
      </c>
      <c r="C35" s="21" t="s">
        <v>25</v>
      </c>
      <c r="D35" s="21" t="s">
        <v>28</v>
      </c>
      <c r="E35" s="21" t="s">
        <v>49</v>
      </c>
      <c r="F35" s="21" t="s">
        <v>267</v>
      </c>
      <c r="G35" s="21">
        <v>7</v>
      </c>
      <c r="H35" s="298">
        <v>69.165999999999997</v>
      </c>
      <c r="I35" s="298"/>
    </row>
    <row r="36" spans="1:9">
      <c r="A36" s="21" t="s">
        <v>2</v>
      </c>
      <c r="B36" s="404">
        <v>703</v>
      </c>
      <c r="C36" s="21" t="s">
        <v>24</v>
      </c>
      <c r="D36" s="21" t="s">
        <v>29</v>
      </c>
      <c r="E36" s="21" t="s">
        <v>49</v>
      </c>
      <c r="F36" s="21" t="s">
        <v>266</v>
      </c>
      <c r="G36" s="21">
        <v>7</v>
      </c>
      <c r="H36" s="298">
        <v>57.877000000000002</v>
      </c>
      <c r="I36" s="298"/>
    </row>
    <row r="37" spans="1:9">
      <c r="A37" s="21" t="s">
        <v>2</v>
      </c>
      <c r="B37" s="405">
        <v>704</v>
      </c>
      <c r="C37" s="297" t="s">
        <v>23</v>
      </c>
      <c r="D37" s="21" t="s">
        <v>30</v>
      </c>
      <c r="E37" s="21" t="s">
        <v>49</v>
      </c>
      <c r="F37" s="21" t="s">
        <v>266</v>
      </c>
      <c r="G37" s="21">
        <v>7</v>
      </c>
      <c r="H37" s="298">
        <v>35.496600000000001</v>
      </c>
      <c r="I37" s="298"/>
    </row>
    <row r="38" spans="1:9">
      <c r="A38" s="21" t="s">
        <v>2</v>
      </c>
      <c r="B38" s="406">
        <v>705</v>
      </c>
      <c r="C38" s="297" t="s">
        <v>24</v>
      </c>
      <c r="D38" s="21" t="s">
        <v>31</v>
      </c>
      <c r="E38" s="21" t="s">
        <v>49</v>
      </c>
      <c r="F38" s="21" t="s">
        <v>266</v>
      </c>
      <c r="G38" s="21">
        <v>7</v>
      </c>
      <c r="H38" s="298">
        <v>52.43</v>
      </c>
      <c r="I38" s="298"/>
    </row>
    <row r="39" spans="1:9">
      <c r="A39" s="21" t="s">
        <v>2</v>
      </c>
      <c r="B39" s="407">
        <v>706</v>
      </c>
      <c r="C39" s="21" t="s">
        <v>24</v>
      </c>
      <c r="D39" s="21" t="s">
        <v>32</v>
      </c>
      <c r="E39" s="21" t="s">
        <v>49</v>
      </c>
      <c r="F39" s="21" t="s">
        <v>266</v>
      </c>
      <c r="G39" s="21">
        <v>7</v>
      </c>
      <c r="H39" s="298">
        <v>57.64</v>
      </c>
      <c r="I39" s="298"/>
    </row>
    <row r="40" spans="1:9">
      <c r="A40" s="21" t="s">
        <v>2</v>
      </c>
      <c r="B40" s="402">
        <v>801</v>
      </c>
      <c r="C40" s="21" t="s">
        <v>236</v>
      </c>
      <c r="D40" s="21" t="s">
        <v>237</v>
      </c>
      <c r="E40" s="21" t="s">
        <v>49</v>
      </c>
      <c r="F40" s="21" t="s">
        <v>267</v>
      </c>
      <c r="G40" s="21">
        <v>8</v>
      </c>
      <c r="H40" s="298">
        <v>69.814700000000002</v>
      </c>
      <c r="I40" s="298"/>
    </row>
    <row r="41" spans="1:9">
      <c r="A41" s="21" t="s">
        <v>2</v>
      </c>
      <c r="B41" s="403">
        <v>802</v>
      </c>
      <c r="C41" s="21" t="s">
        <v>25</v>
      </c>
      <c r="D41" s="21" t="s">
        <v>28</v>
      </c>
      <c r="E41" s="21" t="s">
        <v>49</v>
      </c>
      <c r="F41" s="21" t="s">
        <v>267</v>
      </c>
      <c r="G41" s="21">
        <v>8</v>
      </c>
      <c r="H41" s="298">
        <v>69.165999999999997</v>
      </c>
      <c r="I41" s="298"/>
    </row>
    <row r="42" spans="1:9">
      <c r="A42" s="21" t="s">
        <v>2</v>
      </c>
      <c r="B42" s="404">
        <v>803</v>
      </c>
      <c r="C42" s="297" t="s">
        <v>24</v>
      </c>
      <c r="D42" s="21" t="s">
        <v>29</v>
      </c>
      <c r="E42" s="21" t="s">
        <v>49</v>
      </c>
      <c r="F42" s="21" t="s">
        <v>266</v>
      </c>
      <c r="G42" s="21">
        <v>8</v>
      </c>
      <c r="H42" s="298">
        <v>57.877000000000002</v>
      </c>
      <c r="I42" s="298"/>
    </row>
    <row r="43" spans="1:9">
      <c r="A43" s="21" t="s">
        <v>2</v>
      </c>
      <c r="B43" s="405">
        <v>804</v>
      </c>
      <c r="C43" s="297" t="s">
        <v>23</v>
      </c>
      <c r="D43" s="21" t="s">
        <v>30</v>
      </c>
      <c r="E43" s="21" t="s">
        <v>49</v>
      </c>
      <c r="F43" s="21" t="s">
        <v>266</v>
      </c>
      <c r="G43" s="21">
        <v>8</v>
      </c>
      <c r="H43" s="298">
        <v>35.496600000000001</v>
      </c>
      <c r="I43" s="298"/>
    </row>
    <row r="44" spans="1:9">
      <c r="A44" s="21" t="s">
        <v>2</v>
      </c>
      <c r="B44" s="406">
        <v>805</v>
      </c>
      <c r="C44" s="21" t="s">
        <v>24</v>
      </c>
      <c r="D44" s="21" t="s">
        <v>31</v>
      </c>
      <c r="E44" s="21" t="s">
        <v>49</v>
      </c>
      <c r="F44" s="21" t="s">
        <v>266</v>
      </c>
      <c r="G44" s="21">
        <v>8</v>
      </c>
      <c r="H44" s="298">
        <v>52.43</v>
      </c>
      <c r="I44" s="298"/>
    </row>
    <row r="45" spans="1:9">
      <c r="A45" s="21" t="s">
        <v>2</v>
      </c>
      <c r="B45" s="407">
        <v>806</v>
      </c>
      <c r="C45" s="21" t="s">
        <v>24</v>
      </c>
      <c r="D45" s="21" t="s">
        <v>32</v>
      </c>
      <c r="E45" s="21" t="s">
        <v>49</v>
      </c>
      <c r="F45" s="21" t="s">
        <v>266</v>
      </c>
      <c r="G45" s="21">
        <v>8</v>
      </c>
      <c r="H45" s="298">
        <v>57.64</v>
      </c>
      <c r="I45" s="298"/>
    </row>
    <row r="46" spans="1:9">
      <c r="A46" s="21" t="s">
        <v>2</v>
      </c>
      <c r="B46" s="402">
        <v>901</v>
      </c>
      <c r="C46" s="21" t="s">
        <v>236</v>
      </c>
      <c r="D46" s="21" t="s">
        <v>237</v>
      </c>
      <c r="E46" s="21" t="s">
        <v>49</v>
      </c>
      <c r="F46" s="21" t="s">
        <v>267</v>
      </c>
      <c r="G46" s="21">
        <v>9</v>
      </c>
      <c r="H46" s="298">
        <v>69.814700000000002</v>
      </c>
      <c r="I46" s="298"/>
    </row>
    <row r="47" spans="1:9">
      <c r="A47" s="21" t="s">
        <v>2</v>
      </c>
      <c r="B47" s="403">
        <v>902</v>
      </c>
      <c r="C47" s="297" t="s">
        <v>25</v>
      </c>
      <c r="D47" s="21" t="s">
        <v>28</v>
      </c>
      <c r="E47" s="21" t="s">
        <v>49</v>
      </c>
      <c r="F47" s="21" t="s">
        <v>267</v>
      </c>
      <c r="G47" s="21">
        <v>9</v>
      </c>
      <c r="H47" s="298">
        <v>69.165999999999997</v>
      </c>
      <c r="I47" s="298"/>
    </row>
    <row r="48" spans="1:9">
      <c r="A48" s="21" t="s">
        <v>2</v>
      </c>
      <c r="B48" s="404">
        <v>903</v>
      </c>
      <c r="C48" s="297" t="s">
        <v>24</v>
      </c>
      <c r="D48" s="21" t="s">
        <v>29</v>
      </c>
      <c r="E48" s="21" t="s">
        <v>49</v>
      </c>
      <c r="F48" s="21" t="s">
        <v>266</v>
      </c>
      <c r="G48" s="21">
        <v>9</v>
      </c>
      <c r="H48" s="298">
        <v>57.877000000000002</v>
      </c>
      <c r="I48" s="298"/>
    </row>
    <row r="49" spans="1:9">
      <c r="A49" s="21" t="s">
        <v>2</v>
      </c>
      <c r="B49" s="405">
        <v>904</v>
      </c>
      <c r="C49" s="21" t="s">
        <v>23</v>
      </c>
      <c r="D49" s="21" t="s">
        <v>30</v>
      </c>
      <c r="E49" s="21" t="s">
        <v>49</v>
      </c>
      <c r="F49" s="21" t="s">
        <v>266</v>
      </c>
      <c r="G49" s="21">
        <v>9</v>
      </c>
      <c r="H49" s="298">
        <v>35.496600000000001</v>
      </c>
      <c r="I49" s="298"/>
    </row>
    <row r="50" spans="1:9">
      <c r="A50" s="21" t="s">
        <v>2</v>
      </c>
      <c r="B50" s="406">
        <v>905</v>
      </c>
      <c r="C50" s="21" t="s">
        <v>24</v>
      </c>
      <c r="D50" s="21" t="s">
        <v>31</v>
      </c>
      <c r="E50" s="21" t="s">
        <v>49</v>
      </c>
      <c r="F50" s="21" t="s">
        <v>266</v>
      </c>
      <c r="G50" s="21">
        <v>9</v>
      </c>
      <c r="H50" s="298">
        <v>52.43</v>
      </c>
      <c r="I50" s="298"/>
    </row>
    <row r="51" spans="1:9">
      <c r="A51" s="21" t="s">
        <v>2</v>
      </c>
      <c r="B51" s="407">
        <v>906</v>
      </c>
      <c r="C51" s="21" t="s">
        <v>24</v>
      </c>
      <c r="D51" s="21" t="s">
        <v>32</v>
      </c>
      <c r="E51" s="21" t="s">
        <v>49</v>
      </c>
      <c r="F51" s="21" t="s">
        <v>266</v>
      </c>
      <c r="G51" s="21">
        <v>9</v>
      </c>
      <c r="H51" s="298">
        <v>57.64</v>
      </c>
      <c r="I51" s="298"/>
    </row>
    <row r="52" spans="1:9">
      <c r="A52" s="21" t="s">
        <v>2</v>
      </c>
      <c r="B52" s="402">
        <v>1001</v>
      </c>
      <c r="C52" s="297" t="s">
        <v>236</v>
      </c>
      <c r="D52" s="21" t="s">
        <v>237</v>
      </c>
      <c r="E52" s="21" t="s">
        <v>49</v>
      </c>
      <c r="F52" s="21" t="s">
        <v>267</v>
      </c>
      <c r="G52" s="21">
        <v>10</v>
      </c>
      <c r="H52" s="298">
        <v>69.814700000000002</v>
      </c>
      <c r="I52" s="298"/>
    </row>
    <row r="53" spans="1:9">
      <c r="A53" s="21" t="s">
        <v>2</v>
      </c>
      <c r="B53" s="403">
        <v>1002</v>
      </c>
      <c r="C53" s="297" t="s">
        <v>25</v>
      </c>
      <c r="D53" s="21" t="s">
        <v>28</v>
      </c>
      <c r="E53" s="21" t="s">
        <v>49</v>
      </c>
      <c r="F53" s="21" t="s">
        <v>267</v>
      </c>
      <c r="G53" s="21">
        <v>10</v>
      </c>
      <c r="H53" s="298">
        <v>69.165999999999997</v>
      </c>
      <c r="I53" s="298"/>
    </row>
    <row r="54" spans="1:9">
      <c r="A54" s="21" t="s">
        <v>2</v>
      </c>
      <c r="B54" s="404">
        <v>1003</v>
      </c>
      <c r="C54" s="21" t="s">
        <v>24</v>
      </c>
      <c r="D54" s="21" t="s">
        <v>29</v>
      </c>
      <c r="E54" s="21" t="s">
        <v>49</v>
      </c>
      <c r="F54" s="21" t="s">
        <v>266</v>
      </c>
      <c r="G54" s="21">
        <v>10</v>
      </c>
      <c r="H54" s="298">
        <v>57.877000000000002</v>
      </c>
      <c r="I54" s="298"/>
    </row>
    <row r="55" spans="1:9">
      <c r="A55" s="21" t="s">
        <v>2</v>
      </c>
      <c r="B55" s="405">
        <v>1004</v>
      </c>
      <c r="C55" s="21" t="s">
        <v>23</v>
      </c>
      <c r="D55" s="21" t="s">
        <v>30</v>
      </c>
      <c r="E55" s="21" t="s">
        <v>49</v>
      </c>
      <c r="F55" s="21" t="s">
        <v>266</v>
      </c>
      <c r="G55" s="21">
        <v>10</v>
      </c>
      <c r="H55" s="298">
        <v>35.496600000000001</v>
      </c>
      <c r="I55" s="298"/>
    </row>
    <row r="56" spans="1:9">
      <c r="A56" s="21" t="s">
        <v>2</v>
      </c>
      <c r="B56" s="406">
        <v>1005</v>
      </c>
      <c r="C56" s="21" t="s">
        <v>24</v>
      </c>
      <c r="D56" s="21" t="s">
        <v>31</v>
      </c>
      <c r="E56" s="21" t="s">
        <v>49</v>
      </c>
      <c r="F56" s="21" t="s">
        <v>266</v>
      </c>
      <c r="G56" s="21">
        <v>10</v>
      </c>
      <c r="H56" s="298">
        <v>52.43</v>
      </c>
      <c r="I56" s="298"/>
    </row>
    <row r="57" spans="1:9">
      <c r="A57" s="21" t="s">
        <v>2</v>
      </c>
      <c r="B57" s="407">
        <v>1006</v>
      </c>
      <c r="C57" s="297" t="s">
        <v>24</v>
      </c>
      <c r="D57" s="21" t="s">
        <v>32</v>
      </c>
      <c r="E57" s="21" t="s">
        <v>49</v>
      </c>
      <c r="F57" s="21" t="s">
        <v>266</v>
      </c>
      <c r="G57" s="21">
        <v>10</v>
      </c>
      <c r="H57" s="298">
        <v>57.64</v>
      </c>
      <c r="I57" s="298"/>
    </row>
    <row r="58" spans="1:9">
      <c r="A58" s="21" t="s">
        <v>2</v>
      </c>
      <c r="B58" s="402">
        <v>1101</v>
      </c>
      <c r="C58" s="297" t="s">
        <v>236</v>
      </c>
      <c r="D58" s="21" t="s">
        <v>237</v>
      </c>
      <c r="E58" s="21" t="s">
        <v>49</v>
      </c>
      <c r="F58" s="21" t="s">
        <v>267</v>
      </c>
      <c r="G58" s="21">
        <v>11</v>
      </c>
      <c r="H58" s="298">
        <v>69.814700000000002</v>
      </c>
      <c r="I58" s="298"/>
    </row>
    <row r="59" spans="1:9">
      <c r="A59" s="21" t="s">
        <v>2</v>
      </c>
      <c r="B59" s="403">
        <v>1102</v>
      </c>
      <c r="C59" s="21" t="s">
        <v>25</v>
      </c>
      <c r="D59" s="21" t="s">
        <v>28</v>
      </c>
      <c r="E59" s="21" t="s">
        <v>49</v>
      </c>
      <c r="F59" s="21" t="s">
        <v>267</v>
      </c>
      <c r="G59" s="21">
        <v>11</v>
      </c>
      <c r="H59" s="298">
        <v>69.165999999999997</v>
      </c>
      <c r="I59" s="298"/>
    </row>
    <row r="60" spans="1:9">
      <c r="A60" s="21" t="s">
        <v>2</v>
      </c>
      <c r="B60" s="404">
        <v>1103</v>
      </c>
      <c r="C60" s="21" t="s">
        <v>24</v>
      </c>
      <c r="D60" s="21" t="s">
        <v>29</v>
      </c>
      <c r="E60" s="21" t="s">
        <v>49</v>
      </c>
      <c r="F60" s="21" t="s">
        <v>266</v>
      </c>
      <c r="G60" s="21">
        <v>11</v>
      </c>
      <c r="H60" s="298">
        <v>57.877000000000002</v>
      </c>
      <c r="I60" s="298"/>
    </row>
    <row r="61" spans="1:9">
      <c r="A61" s="21" t="s">
        <v>2</v>
      </c>
      <c r="B61" s="405">
        <v>1104</v>
      </c>
      <c r="C61" s="21" t="s">
        <v>23</v>
      </c>
      <c r="D61" s="21" t="s">
        <v>30</v>
      </c>
      <c r="E61" s="21" t="s">
        <v>49</v>
      </c>
      <c r="F61" s="21" t="s">
        <v>266</v>
      </c>
      <c r="G61" s="21">
        <v>11</v>
      </c>
      <c r="H61" s="298">
        <v>35.496600000000001</v>
      </c>
      <c r="I61" s="298"/>
    </row>
    <row r="62" spans="1:9">
      <c r="A62" s="21" t="s">
        <v>2</v>
      </c>
      <c r="B62" s="406">
        <v>1105</v>
      </c>
      <c r="C62" s="297" t="s">
        <v>24</v>
      </c>
      <c r="D62" s="21" t="s">
        <v>31</v>
      </c>
      <c r="E62" s="21" t="s">
        <v>49</v>
      </c>
      <c r="F62" s="21" t="s">
        <v>266</v>
      </c>
      <c r="G62" s="21">
        <v>11</v>
      </c>
      <c r="H62" s="298">
        <v>52.43</v>
      </c>
      <c r="I62" s="298"/>
    </row>
    <row r="63" spans="1:9">
      <c r="A63" s="21" t="s">
        <v>2</v>
      </c>
      <c r="B63" s="407">
        <v>1106</v>
      </c>
      <c r="C63" s="297" t="s">
        <v>24</v>
      </c>
      <c r="D63" s="21" t="s">
        <v>32</v>
      </c>
      <c r="E63" s="21" t="s">
        <v>49</v>
      </c>
      <c r="F63" s="21" t="s">
        <v>266</v>
      </c>
      <c r="G63" s="21">
        <v>11</v>
      </c>
      <c r="H63" s="298">
        <v>57.64</v>
      </c>
      <c r="I63" s="298"/>
    </row>
    <row r="64" spans="1:9">
      <c r="A64" s="21" t="s">
        <v>2</v>
      </c>
      <c r="B64" s="402">
        <v>1201</v>
      </c>
      <c r="C64" s="21" t="s">
        <v>236</v>
      </c>
      <c r="D64" s="21" t="s">
        <v>237</v>
      </c>
      <c r="E64" s="21" t="s">
        <v>49</v>
      </c>
      <c r="F64" s="21" t="s">
        <v>267</v>
      </c>
      <c r="G64" s="21">
        <v>12</v>
      </c>
      <c r="H64" s="298">
        <v>69.814700000000002</v>
      </c>
      <c r="I64" s="298"/>
    </row>
    <row r="65" spans="1:9">
      <c r="A65" s="21" t="s">
        <v>2</v>
      </c>
      <c r="B65" s="403">
        <v>1202</v>
      </c>
      <c r="C65" s="21" t="s">
        <v>25</v>
      </c>
      <c r="D65" s="21" t="s">
        <v>28</v>
      </c>
      <c r="E65" s="21" t="s">
        <v>49</v>
      </c>
      <c r="F65" s="21" t="s">
        <v>267</v>
      </c>
      <c r="G65" s="21">
        <v>12</v>
      </c>
      <c r="H65" s="298">
        <v>69.165999999999997</v>
      </c>
      <c r="I65" s="298"/>
    </row>
    <row r="66" spans="1:9">
      <c r="A66" s="21" t="s">
        <v>2</v>
      </c>
      <c r="B66" s="404">
        <v>1203</v>
      </c>
      <c r="C66" s="21" t="s">
        <v>24</v>
      </c>
      <c r="D66" s="21" t="s">
        <v>29</v>
      </c>
      <c r="E66" s="21" t="s">
        <v>49</v>
      </c>
      <c r="F66" s="21" t="s">
        <v>266</v>
      </c>
      <c r="G66" s="21">
        <v>12</v>
      </c>
      <c r="H66" s="298">
        <v>57.877000000000002</v>
      </c>
      <c r="I66" s="298"/>
    </row>
    <row r="67" spans="1:9">
      <c r="A67" s="21" t="s">
        <v>2</v>
      </c>
      <c r="B67" s="405">
        <v>1204</v>
      </c>
      <c r="C67" s="297" t="s">
        <v>23</v>
      </c>
      <c r="D67" s="21" t="s">
        <v>30</v>
      </c>
      <c r="E67" s="21" t="s">
        <v>49</v>
      </c>
      <c r="F67" s="21" t="s">
        <v>266</v>
      </c>
      <c r="G67" s="21">
        <v>12</v>
      </c>
      <c r="H67" s="298">
        <v>35.496600000000001</v>
      </c>
      <c r="I67" s="298"/>
    </row>
    <row r="68" spans="1:9">
      <c r="A68" s="21" t="s">
        <v>2</v>
      </c>
      <c r="B68" s="406">
        <v>1205</v>
      </c>
      <c r="C68" s="297" t="s">
        <v>24</v>
      </c>
      <c r="D68" s="21" t="s">
        <v>31</v>
      </c>
      <c r="E68" s="21" t="s">
        <v>49</v>
      </c>
      <c r="F68" s="21" t="s">
        <v>266</v>
      </c>
      <c r="G68" s="21">
        <v>12</v>
      </c>
      <c r="H68" s="298">
        <v>52.43</v>
      </c>
      <c r="I68" s="298"/>
    </row>
    <row r="69" spans="1:9">
      <c r="A69" s="21" t="s">
        <v>2</v>
      </c>
      <c r="B69" s="407">
        <v>1206</v>
      </c>
      <c r="C69" s="21" t="s">
        <v>24</v>
      </c>
      <c r="D69" s="21" t="s">
        <v>32</v>
      </c>
      <c r="E69" s="21" t="s">
        <v>49</v>
      </c>
      <c r="F69" s="21" t="s">
        <v>266</v>
      </c>
      <c r="G69" s="21">
        <v>12</v>
      </c>
      <c r="H69" s="298">
        <v>57.64</v>
      </c>
      <c r="I69" s="298"/>
    </row>
    <row r="70" spans="1:9">
      <c r="A70" s="21" t="s">
        <v>2</v>
      </c>
      <c r="B70" s="402">
        <v>1301</v>
      </c>
      <c r="C70" s="21" t="s">
        <v>25</v>
      </c>
      <c r="D70" s="21" t="s">
        <v>237</v>
      </c>
      <c r="E70" s="21" t="s">
        <v>49</v>
      </c>
      <c r="F70" s="21" t="s">
        <v>267</v>
      </c>
      <c r="G70" s="21">
        <v>13</v>
      </c>
      <c r="H70" s="298">
        <v>69.814700000000002</v>
      </c>
      <c r="I70" s="298"/>
    </row>
    <row r="71" spans="1:9">
      <c r="A71" s="21" t="s">
        <v>2</v>
      </c>
      <c r="B71" s="403">
        <v>1302</v>
      </c>
      <c r="C71" s="21" t="s">
        <v>25</v>
      </c>
      <c r="D71" s="21" t="s">
        <v>28</v>
      </c>
      <c r="E71" s="21" t="s">
        <v>49</v>
      </c>
      <c r="F71" s="21" t="s">
        <v>267</v>
      </c>
      <c r="G71" s="21">
        <v>13</v>
      </c>
      <c r="H71" s="298">
        <v>69.165999999999997</v>
      </c>
      <c r="I71" s="298"/>
    </row>
    <row r="72" spans="1:9">
      <c r="A72" s="21" t="s">
        <v>2</v>
      </c>
      <c r="B72" s="404">
        <v>1303</v>
      </c>
      <c r="C72" s="297" t="s">
        <v>24</v>
      </c>
      <c r="D72" s="21" t="s">
        <v>29</v>
      </c>
      <c r="E72" s="21" t="s">
        <v>49</v>
      </c>
      <c r="F72" s="21" t="s">
        <v>266</v>
      </c>
      <c r="G72" s="21">
        <v>13</v>
      </c>
      <c r="H72" s="298">
        <v>57.877000000000002</v>
      </c>
      <c r="I72" s="298"/>
    </row>
    <row r="73" spans="1:9">
      <c r="A73" s="21" t="s">
        <v>2</v>
      </c>
      <c r="B73" s="405">
        <v>1304</v>
      </c>
      <c r="C73" s="297" t="s">
        <v>23</v>
      </c>
      <c r="D73" s="21" t="s">
        <v>30</v>
      </c>
      <c r="E73" s="21" t="s">
        <v>49</v>
      </c>
      <c r="F73" s="21" t="s">
        <v>266</v>
      </c>
      <c r="G73" s="21">
        <v>13</v>
      </c>
      <c r="H73" s="298">
        <v>35.496600000000001</v>
      </c>
      <c r="I73" s="298"/>
    </row>
    <row r="74" spans="1:9">
      <c r="A74" s="21" t="s">
        <v>2</v>
      </c>
      <c r="B74" s="406">
        <v>1305</v>
      </c>
      <c r="C74" s="21" t="s">
        <v>24</v>
      </c>
      <c r="D74" s="21" t="s">
        <v>31</v>
      </c>
      <c r="E74" s="21" t="s">
        <v>49</v>
      </c>
      <c r="F74" s="21" t="s">
        <v>266</v>
      </c>
      <c r="G74" s="21">
        <v>13</v>
      </c>
      <c r="H74" s="298">
        <v>52.43</v>
      </c>
      <c r="I74" s="298"/>
    </row>
    <row r="75" spans="1:9">
      <c r="A75" s="21" t="s">
        <v>2</v>
      </c>
      <c r="B75" s="407">
        <v>1306</v>
      </c>
      <c r="C75" s="21" t="s">
        <v>24</v>
      </c>
      <c r="D75" s="21" t="s">
        <v>32</v>
      </c>
      <c r="E75" s="21" t="s">
        <v>49</v>
      </c>
      <c r="F75" s="21" t="s">
        <v>266</v>
      </c>
      <c r="G75" s="21">
        <v>13</v>
      </c>
      <c r="H75" s="298">
        <v>57.64</v>
      </c>
      <c r="I75" s="298"/>
    </row>
    <row r="76" spans="1:9">
      <c r="A76" s="21" t="s">
        <v>2</v>
      </c>
      <c r="B76" s="402">
        <v>1401</v>
      </c>
      <c r="C76" s="21" t="s">
        <v>25</v>
      </c>
      <c r="D76" s="21" t="s">
        <v>237</v>
      </c>
      <c r="E76" s="21" t="s">
        <v>49</v>
      </c>
      <c r="F76" s="21" t="s">
        <v>267</v>
      </c>
      <c r="G76" s="21">
        <v>14</v>
      </c>
      <c r="H76" s="298">
        <v>69.814700000000002</v>
      </c>
      <c r="I76" s="298"/>
    </row>
    <row r="77" spans="1:9">
      <c r="A77" s="21" t="s">
        <v>2</v>
      </c>
      <c r="B77" s="403">
        <v>1402</v>
      </c>
      <c r="C77" s="297" t="s">
        <v>25</v>
      </c>
      <c r="D77" s="21" t="s">
        <v>28</v>
      </c>
      <c r="E77" s="21" t="s">
        <v>49</v>
      </c>
      <c r="F77" s="21" t="s">
        <v>267</v>
      </c>
      <c r="G77" s="21">
        <v>14</v>
      </c>
      <c r="H77" s="298">
        <v>69.165999999999997</v>
      </c>
      <c r="I77" s="298"/>
    </row>
    <row r="78" spans="1:9">
      <c r="A78" s="21" t="s">
        <v>2</v>
      </c>
      <c r="B78" s="404">
        <v>1403</v>
      </c>
      <c r="C78" s="297" t="s">
        <v>24</v>
      </c>
      <c r="D78" s="21" t="s">
        <v>29</v>
      </c>
      <c r="E78" s="21" t="s">
        <v>49</v>
      </c>
      <c r="F78" s="21" t="s">
        <v>266</v>
      </c>
      <c r="G78" s="21">
        <v>14</v>
      </c>
      <c r="H78" s="298">
        <v>57.877000000000002</v>
      </c>
      <c r="I78" s="298"/>
    </row>
    <row r="79" spans="1:9">
      <c r="A79" s="21" t="s">
        <v>2</v>
      </c>
      <c r="B79" s="405">
        <v>1404</v>
      </c>
      <c r="C79" s="21" t="s">
        <v>23</v>
      </c>
      <c r="D79" s="21" t="s">
        <v>30</v>
      </c>
      <c r="E79" s="21" t="s">
        <v>49</v>
      </c>
      <c r="F79" s="21" t="s">
        <v>266</v>
      </c>
      <c r="G79" s="21">
        <v>14</v>
      </c>
      <c r="H79" s="298">
        <v>35.496600000000001</v>
      </c>
      <c r="I79" s="298"/>
    </row>
    <row r="80" spans="1:9">
      <c r="A80" s="21" t="s">
        <v>2</v>
      </c>
      <c r="B80" s="406">
        <v>1405</v>
      </c>
      <c r="C80" s="21" t="s">
        <v>24</v>
      </c>
      <c r="D80" s="21" t="s">
        <v>31</v>
      </c>
      <c r="E80" s="21" t="s">
        <v>49</v>
      </c>
      <c r="F80" s="21" t="s">
        <v>266</v>
      </c>
      <c r="G80" s="21">
        <v>14</v>
      </c>
      <c r="H80" s="298">
        <v>52.43</v>
      </c>
      <c r="I80" s="298"/>
    </row>
    <row r="81" spans="1:9">
      <c r="A81" s="21" t="s">
        <v>2</v>
      </c>
      <c r="B81" s="407">
        <v>1406</v>
      </c>
      <c r="C81" s="21" t="s">
        <v>24</v>
      </c>
      <c r="D81" s="21" t="s">
        <v>32</v>
      </c>
      <c r="E81" s="21" t="s">
        <v>49</v>
      </c>
      <c r="F81" s="21" t="s">
        <v>266</v>
      </c>
      <c r="G81" s="21">
        <v>14</v>
      </c>
      <c r="H81" s="298">
        <v>57.64</v>
      </c>
      <c r="I81" s="298"/>
    </row>
    <row r="82" spans="1:9">
      <c r="A82" s="21" t="s">
        <v>2</v>
      </c>
      <c r="B82" s="402">
        <v>1501</v>
      </c>
      <c r="C82" s="297" t="s">
        <v>25</v>
      </c>
      <c r="D82" s="21" t="s">
        <v>237</v>
      </c>
      <c r="E82" s="21" t="s">
        <v>49</v>
      </c>
      <c r="F82" s="21" t="s">
        <v>267</v>
      </c>
      <c r="G82" s="21">
        <v>15</v>
      </c>
      <c r="H82" s="298">
        <v>69.814700000000002</v>
      </c>
      <c r="I82" s="298"/>
    </row>
    <row r="83" spans="1:9">
      <c r="A83" s="21" t="s">
        <v>2</v>
      </c>
      <c r="B83" s="403">
        <v>1502</v>
      </c>
      <c r="C83" s="297" t="s">
        <v>25</v>
      </c>
      <c r="D83" s="21" t="s">
        <v>28</v>
      </c>
      <c r="E83" s="21" t="s">
        <v>49</v>
      </c>
      <c r="F83" s="21" t="s">
        <v>267</v>
      </c>
      <c r="G83" s="21">
        <v>15</v>
      </c>
      <c r="H83" s="298">
        <v>69.165999999999997</v>
      </c>
      <c r="I83" s="298"/>
    </row>
    <row r="84" spans="1:9">
      <c r="A84" s="21" t="s">
        <v>2</v>
      </c>
      <c r="B84" s="404">
        <v>1503</v>
      </c>
      <c r="C84" s="21" t="s">
        <v>24</v>
      </c>
      <c r="D84" s="21" t="s">
        <v>29</v>
      </c>
      <c r="E84" s="21" t="s">
        <v>49</v>
      </c>
      <c r="F84" s="21" t="s">
        <v>266</v>
      </c>
      <c r="G84" s="21">
        <v>15</v>
      </c>
      <c r="H84" s="298">
        <v>57.877000000000002</v>
      </c>
      <c r="I84" s="298"/>
    </row>
    <row r="85" spans="1:9">
      <c r="A85" s="402" t="s">
        <v>2</v>
      </c>
      <c r="B85" s="402">
        <v>1504</v>
      </c>
      <c r="C85" s="402" t="s">
        <v>23</v>
      </c>
      <c r="D85" s="402" t="s">
        <v>30</v>
      </c>
      <c r="E85" s="402" t="s">
        <v>49</v>
      </c>
      <c r="F85" s="402" t="s">
        <v>266</v>
      </c>
      <c r="G85" s="402">
        <v>15</v>
      </c>
      <c r="H85" s="411">
        <v>35.496600000000001</v>
      </c>
      <c r="I85" s="411"/>
    </row>
    <row r="86" spans="1:9">
      <c r="A86" s="21" t="s">
        <v>2</v>
      </c>
      <c r="B86" s="406">
        <v>1505</v>
      </c>
      <c r="C86" s="21" t="s">
        <v>24</v>
      </c>
      <c r="D86" s="21" t="s">
        <v>31</v>
      </c>
      <c r="E86" s="21" t="s">
        <v>49</v>
      </c>
      <c r="F86" s="21" t="s">
        <v>266</v>
      </c>
      <c r="G86" s="21">
        <v>15</v>
      </c>
      <c r="H86" s="298">
        <v>52.43</v>
      </c>
      <c r="I86" s="298"/>
    </row>
    <row r="87" spans="1:9">
      <c r="A87" s="21" t="s">
        <v>2</v>
      </c>
      <c r="B87" s="407">
        <v>1506</v>
      </c>
      <c r="C87" s="297" t="s">
        <v>24</v>
      </c>
      <c r="D87" s="21" t="s">
        <v>32</v>
      </c>
      <c r="E87" s="21" t="s">
        <v>49</v>
      </c>
      <c r="F87" s="21" t="s">
        <v>266</v>
      </c>
      <c r="G87" s="21">
        <v>15</v>
      </c>
      <c r="H87" s="298">
        <v>57.64</v>
      </c>
      <c r="I87" s="298"/>
    </row>
    <row r="88" spans="1:9">
      <c r="A88" s="21" t="s">
        <v>2</v>
      </c>
      <c r="B88" s="402">
        <v>1601</v>
      </c>
      <c r="C88" s="297" t="s">
        <v>25</v>
      </c>
      <c r="D88" s="21" t="s">
        <v>237</v>
      </c>
      <c r="E88" s="21" t="s">
        <v>49</v>
      </c>
      <c r="F88" s="21" t="s">
        <v>267</v>
      </c>
      <c r="G88" s="21">
        <v>16</v>
      </c>
      <c r="H88" s="298">
        <v>69.814700000000002</v>
      </c>
      <c r="I88" s="298"/>
    </row>
    <row r="89" spans="1:9">
      <c r="A89" s="21" t="s">
        <v>2</v>
      </c>
      <c r="B89" s="403">
        <v>1602</v>
      </c>
      <c r="C89" s="21" t="s">
        <v>25</v>
      </c>
      <c r="D89" s="21" t="s">
        <v>28</v>
      </c>
      <c r="E89" s="21" t="s">
        <v>49</v>
      </c>
      <c r="F89" s="21" t="s">
        <v>267</v>
      </c>
      <c r="G89" s="21">
        <v>16</v>
      </c>
      <c r="H89" s="298">
        <v>69.165999999999997</v>
      </c>
      <c r="I89" s="298"/>
    </row>
    <row r="90" spans="1:9">
      <c r="A90" s="21" t="s">
        <v>2</v>
      </c>
      <c r="B90" s="404">
        <v>1603</v>
      </c>
      <c r="C90" s="21" t="s">
        <v>24</v>
      </c>
      <c r="D90" s="21" t="s">
        <v>29</v>
      </c>
      <c r="E90" s="21" t="s">
        <v>49</v>
      </c>
      <c r="F90" s="21" t="s">
        <v>266</v>
      </c>
      <c r="G90" s="21">
        <v>16</v>
      </c>
      <c r="H90" s="298">
        <v>57.877000000000002</v>
      </c>
      <c r="I90" s="298"/>
    </row>
    <row r="91" spans="1:9">
      <c r="A91" s="402" t="s">
        <v>2</v>
      </c>
      <c r="B91" s="402">
        <v>1604</v>
      </c>
      <c r="C91" s="402" t="s">
        <v>23</v>
      </c>
      <c r="D91" s="402" t="s">
        <v>30</v>
      </c>
      <c r="E91" s="402" t="s">
        <v>49</v>
      </c>
      <c r="F91" s="402" t="s">
        <v>266</v>
      </c>
      <c r="G91" s="402">
        <v>16</v>
      </c>
      <c r="H91" s="411">
        <v>35.496600000000001</v>
      </c>
      <c r="I91" s="411"/>
    </row>
    <row r="92" spans="1:9">
      <c r="A92" s="21" t="s">
        <v>2</v>
      </c>
      <c r="B92" s="406">
        <v>1605</v>
      </c>
      <c r="C92" s="297" t="s">
        <v>24</v>
      </c>
      <c r="D92" s="21" t="s">
        <v>31</v>
      </c>
      <c r="E92" s="21" t="s">
        <v>49</v>
      </c>
      <c r="F92" s="21" t="s">
        <v>266</v>
      </c>
      <c r="G92" s="21">
        <v>16</v>
      </c>
      <c r="H92" s="298">
        <v>52.43</v>
      </c>
      <c r="I92" s="298"/>
    </row>
    <row r="93" spans="1:9">
      <c r="A93" s="21" t="s">
        <v>2</v>
      </c>
      <c r="B93" s="407">
        <v>1606</v>
      </c>
      <c r="C93" s="297" t="s">
        <v>24</v>
      </c>
      <c r="D93" s="21" t="s">
        <v>32</v>
      </c>
      <c r="E93" s="21" t="s">
        <v>49</v>
      </c>
      <c r="F93" s="21" t="s">
        <v>266</v>
      </c>
      <c r="G93" s="21">
        <v>16</v>
      </c>
      <c r="H93" s="298">
        <v>57.64</v>
      </c>
      <c r="I93" s="298"/>
    </row>
    <row r="94" spans="1:9">
      <c r="A94" s="21" t="s">
        <v>2</v>
      </c>
      <c r="B94" s="402">
        <v>1701</v>
      </c>
      <c r="C94" s="21" t="s">
        <v>25</v>
      </c>
      <c r="D94" s="21" t="s">
        <v>237</v>
      </c>
      <c r="E94" s="21" t="s">
        <v>49</v>
      </c>
      <c r="F94" s="21" t="s">
        <v>267</v>
      </c>
      <c r="G94" s="21">
        <v>17</v>
      </c>
      <c r="H94" s="298">
        <v>69.814700000000002</v>
      </c>
      <c r="I94" s="298"/>
    </row>
    <row r="95" spans="1:9">
      <c r="A95" s="21" t="s">
        <v>2</v>
      </c>
      <c r="B95" s="403">
        <v>1702</v>
      </c>
      <c r="C95" s="21" t="s">
        <v>25</v>
      </c>
      <c r="D95" s="21" t="s">
        <v>28</v>
      </c>
      <c r="E95" s="21" t="s">
        <v>49</v>
      </c>
      <c r="F95" s="21" t="s">
        <v>267</v>
      </c>
      <c r="G95" s="21">
        <v>17</v>
      </c>
      <c r="H95" s="298">
        <v>69.165999999999997</v>
      </c>
      <c r="I95" s="298"/>
    </row>
    <row r="96" spans="1:9">
      <c r="A96" s="21" t="s">
        <v>2</v>
      </c>
      <c r="B96" s="404">
        <v>1703</v>
      </c>
      <c r="C96" s="21" t="s">
        <v>24</v>
      </c>
      <c r="D96" s="21" t="s">
        <v>29</v>
      </c>
      <c r="E96" s="21" t="s">
        <v>49</v>
      </c>
      <c r="F96" s="21" t="s">
        <v>266</v>
      </c>
      <c r="G96" s="21">
        <v>17</v>
      </c>
      <c r="H96" s="298">
        <v>57.877000000000002</v>
      </c>
      <c r="I96" s="298"/>
    </row>
    <row r="97" spans="1:9">
      <c r="A97" s="402" t="s">
        <v>2</v>
      </c>
      <c r="B97" s="402">
        <v>1704</v>
      </c>
      <c r="C97" s="410" t="s">
        <v>23</v>
      </c>
      <c r="D97" s="402" t="s">
        <v>30</v>
      </c>
      <c r="E97" s="402" t="s">
        <v>49</v>
      </c>
      <c r="F97" s="402" t="s">
        <v>266</v>
      </c>
      <c r="G97" s="402">
        <v>17</v>
      </c>
      <c r="H97" s="411">
        <v>35.496600000000001</v>
      </c>
      <c r="I97" s="411"/>
    </row>
    <row r="98" spans="1:9">
      <c r="A98" s="21" t="s">
        <v>2</v>
      </c>
      <c r="B98" s="406">
        <v>1705</v>
      </c>
      <c r="C98" s="297" t="s">
        <v>24</v>
      </c>
      <c r="D98" s="21" t="s">
        <v>31</v>
      </c>
      <c r="E98" s="21" t="s">
        <v>49</v>
      </c>
      <c r="F98" s="21" t="s">
        <v>266</v>
      </c>
      <c r="G98" s="21">
        <v>17</v>
      </c>
      <c r="H98" s="298">
        <v>52.43</v>
      </c>
      <c r="I98" s="298"/>
    </row>
    <row r="99" spans="1:9">
      <c r="A99" s="21" t="s">
        <v>2</v>
      </c>
      <c r="B99" s="407">
        <v>1706</v>
      </c>
      <c r="C99" s="21" t="s">
        <v>24</v>
      </c>
      <c r="D99" s="21" t="s">
        <v>32</v>
      </c>
      <c r="E99" s="21" t="s">
        <v>49</v>
      </c>
      <c r="F99" s="21" t="s">
        <v>266</v>
      </c>
      <c r="G99" s="21">
        <v>17</v>
      </c>
      <c r="H99" s="298">
        <v>57.64</v>
      </c>
      <c r="I99" s="298"/>
    </row>
    <row r="100" spans="1:9">
      <c r="A100" s="21" t="s">
        <v>2</v>
      </c>
      <c r="B100" s="402">
        <v>1801</v>
      </c>
      <c r="C100" s="21" t="s">
        <v>25</v>
      </c>
      <c r="D100" s="21" t="s">
        <v>237</v>
      </c>
      <c r="E100" s="21" t="s">
        <v>49</v>
      </c>
      <c r="F100" s="21" t="s">
        <v>267</v>
      </c>
      <c r="G100" s="21">
        <v>18</v>
      </c>
      <c r="H100" s="298">
        <v>69.814700000000002</v>
      </c>
      <c r="I100" s="298"/>
    </row>
    <row r="101" spans="1:9">
      <c r="A101" s="21" t="s">
        <v>2</v>
      </c>
      <c r="B101" s="403">
        <v>1802</v>
      </c>
      <c r="C101" s="21" t="s">
        <v>25</v>
      </c>
      <c r="D101" s="21" t="s">
        <v>28</v>
      </c>
      <c r="E101" s="21" t="s">
        <v>49</v>
      </c>
      <c r="F101" s="21" t="s">
        <v>267</v>
      </c>
      <c r="G101" s="21">
        <v>18</v>
      </c>
      <c r="H101" s="298">
        <v>69.165999999999997</v>
      </c>
      <c r="I101" s="298"/>
    </row>
    <row r="102" spans="1:9">
      <c r="A102" s="21" t="s">
        <v>2</v>
      </c>
      <c r="B102" s="404">
        <v>1803</v>
      </c>
      <c r="C102" s="297" t="s">
        <v>24</v>
      </c>
      <c r="D102" s="21" t="s">
        <v>29</v>
      </c>
      <c r="E102" s="21" t="s">
        <v>49</v>
      </c>
      <c r="F102" s="21" t="s">
        <v>266</v>
      </c>
      <c r="G102" s="21">
        <v>18</v>
      </c>
      <c r="H102" s="298">
        <v>57.877000000000002</v>
      </c>
      <c r="I102" s="298"/>
    </row>
    <row r="103" spans="1:9">
      <c r="A103" s="402" t="s">
        <v>2</v>
      </c>
      <c r="B103" s="402">
        <v>1804</v>
      </c>
      <c r="C103" s="410" t="s">
        <v>23</v>
      </c>
      <c r="D103" s="402" t="s">
        <v>30</v>
      </c>
      <c r="E103" s="402" t="s">
        <v>49</v>
      </c>
      <c r="F103" s="402" t="s">
        <v>266</v>
      </c>
      <c r="G103" s="402">
        <v>18</v>
      </c>
      <c r="H103" s="411">
        <v>35.496600000000001</v>
      </c>
      <c r="I103" s="411"/>
    </row>
    <row r="104" spans="1:9">
      <c r="A104" s="21" t="s">
        <v>2</v>
      </c>
      <c r="B104" s="406">
        <v>1805</v>
      </c>
      <c r="C104" s="21" t="s">
        <v>24</v>
      </c>
      <c r="D104" s="21" t="s">
        <v>31</v>
      </c>
      <c r="E104" s="21" t="s">
        <v>49</v>
      </c>
      <c r="F104" s="21" t="s">
        <v>266</v>
      </c>
      <c r="G104" s="21">
        <v>18</v>
      </c>
      <c r="H104" s="298">
        <v>52.43</v>
      </c>
      <c r="I104" s="298"/>
    </row>
    <row r="105" spans="1:9">
      <c r="A105" s="21" t="s">
        <v>2</v>
      </c>
      <c r="B105" s="407">
        <v>1806</v>
      </c>
      <c r="C105" s="21" t="s">
        <v>24</v>
      </c>
      <c r="D105" s="21" t="s">
        <v>32</v>
      </c>
      <c r="E105" s="21" t="s">
        <v>49</v>
      </c>
      <c r="F105" s="21" t="s">
        <v>266</v>
      </c>
      <c r="G105" s="21">
        <v>18</v>
      </c>
      <c r="H105" s="298">
        <v>57.64</v>
      </c>
      <c r="I105" s="298"/>
    </row>
    <row r="106" spans="1:9">
      <c r="A106" s="21" t="s">
        <v>2</v>
      </c>
      <c r="B106" s="402">
        <v>1901</v>
      </c>
      <c r="C106" s="21" t="s">
        <v>25</v>
      </c>
      <c r="D106" s="21" t="s">
        <v>237</v>
      </c>
      <c r="E106" s="21" t="s">
        <v>49</v>
      </c>
      <c r="F106" s="21" t="s">
        <v>267</v>
      </c>
      <c r="G106" s="21">
        <v>19</v>
      </c>
      <c r="H106" s="298">
        <v>69.814700000000002</v>
      </c>
      <c r="I106" s="298"/>
    </row>
    <row r="107" spans="1:9">
      <c r="A107" s="21" t="s">
        <v>2</v>
      </c>
      <c r="B107" s="403">
        <v>1902</v>
      </c>
      <c r="C107" s="297" t="s">
        <v>25</v>
      </c>
      <c r="D107" s="21" t="s">
        <v>28</v>
      </c>
      <c r="E107" s="21" t="s">
        <v>49</v>
      </c>
      <c r="F107" s="21" t="s">
        <v>267</v>
      </c>
      <c r="G107" s="21">
        <v>19</v>
      </c>
      <c r="H107" s="298">
        <v>69.165999999999997</v>
      </c>
      <c r="I107" s="298"/>
    </row>
    <row r="108" spans="1:9">
      <c r="A108" s="21" t="s">
        <v>2</v>
      </c>
      <c r="B108" s="404">
        <v>1903</v>
      </c>
      <c r="C108" s="21" t="s">
        <v>24</v>
      </c>
      <c r="D108" s="21" t="s">
        <v>29</v>
      </c>
      <c r="E108" s="21" t="s">
        <v>49</v>
      </c>
      <c r="F108" s="21" t="s">
        <v>266</v>
      </c>
      <c r="G108" s="21">
        <v>19</v>
      </c>
      <c r="H108" s="298">
        <v>57.877000000000002</v>
      </c>
      <c r="I108" s="298"/>
    </row>
    <row r="109" spans="1:9">
      <c r="A109" s="402" t="s">
        <v>2</v>
      </c>
      <c r="B109" s="402">
        <v>1904</v>
      </c>
      <c r="C109" s="402" t="s">
        <v>23</v>
      </c>
      <c r="D109" s="402" t="s">
        <v>30</v>
      </c>
      <c r="E109" s="402" t="s">
        <v>49</v>
      </c>
      <c r="F109" s="402" t="s">
        <v>266</v>
      </c>
      <c r="G109" s="402">
        <v>19</v>
      </c>
      <c r="H109" s="411">
        <v>35.496600000000001</v>
      </c>
      <c r="I109" s="411"/>
    </row>
    <row r="110" spans="1:9">
      <c r="A110" s="21" t="s">
        <v>2</v>
      </c>
      <c r="B110" s="406">
        <v>1905</v>
      </c>
      <c r="C110" s="21" t="s">
        <v>24</v>
      </c>
      <c r="D110" s="21" t="s">
        <v>31</v>
      </c>
      <c r="E110" s="21" t="s">
        <v>49</v>
      </c>
      <c r="F110" s="21" t="s">
        <v>266</v>
      </c>
      <c r="G110" s="21">
        <v>19</v>
      </c>
      <c r="H110" s="298">
        <v>52.43</v>
      </c>
      <c r="I110" s="298"/>
    </row>
    <row r="111" spans="1:9">
      <c r="A111" s="21" t="s">
        <v>2</v>
      </c>
      <c r="B111" s="407">
        <v>1906</v>
      </c>
      <c r="C111" s="297" t="s">
        <v>24</v>
      </c>
      <c r="D111" s="21" t="s">
        <v>32</v>
      </c>
      <c r="E111" s="21" t="s">
        <v>49</v>
      </c>
      <c r="F111" s="21" t="s">
        <v>266</v>
      </c>
      <c r="G111" s="21">
        <v>19</v>
      </c>
      <c r="H111" s="298">
        <v>57.64</v>
      </c>
      <c r="I111" s="298"/>
    </row>
    <row r="112" spans="1:9">
      <c r="A112" s="21" t="s">
        <v>2</v>
      </c>
      <c r="B112" s="402">
        <v>2001</v>
      </c>
      <c r="C112" s="21" t="s">
        <v>25</v>
      </c>
      <c r="D112" s="21" t="s">
        <v>237</v>
      </c>
      <c r="E112" s="21" t="s">
        <v>49</v>
      </c>
      <c r="F112" s="21" t="s">
        <v>267</v>
      </c>
      <c r="G112" s="21">
        <v>20</v>
      </c>
      <c r="H112" s="298">
        <v>69.814700000000002</v>
      </c>
      <c r="I112" s="298"/>
    </row>
    <row r="113" spans="1:9">
      <c r="A113" s="21" t="s">
        <v>2</v>
      </c>
      <c r="B113" s="403">
        <v>2002</v>
      </c>
      <c r="C113" s="21" t="s">
        <v>25</v>
      </c>
      <c r="D113" s="21" t="s">
        <v>28</v>
      </c>
      <c r="E113" s="21" t="s">
        <v>49</v>
      </c>
      <c r="F113" s="21" t="s">
        <v>267</v>
      </c>
      <c r="G113" s="21">
        <v>20</v>
      </c>
      <c r="H113" s="298">
        <v>69.165999999999997</v>
      </c>
      <c r="I113" s="298"/>
    </row>
    <row r="114" spans="1:9">
      <c r="A114" s="21" t="s">
        <v>2</v>
      </c>
      <c r="B114" s="404">
        <v>2003</v>
      </c>
      <c r="C114" s="21" t="s">
        <v>24</v>
      </c>
      <c r="D114" s="21" t="s">
        <v>29</v>
      </c>
      <c r="E114" s="21" t="s">
        <v>49</v>
      </c>
      <c r="F114" s="21" t="s">
        <v>266</v>
      </c>
      <c r="G114" s="21">
        <v>20</v>
      </c>
      <c r="H114" s="298">
        <v>57.877000000000002</v>
      </c>
      <c r="I114" s="298"/>
    </row>
    <row r="115" spans="1:9">
      <c r="A115" s="402" t="s">
        <v>2</v>
      </c>
      <c r="B115" s="402">
        <v>2004</v>
      </c>
      <c r="C115" s="410" t="s">
        <v>23</v>
      </c>
      <c r="D115" s="402" t="s">
        <v>30</v>
      </c>
      <c r="E115" s="402" t="s">
        <v>49</v>
      </c>
      <c r="F115" s="402" t="s">
        <v>266</v>
      </c>
      <c r="G115" s="402">
        <v>20</v>
      </c>
      <c r="H115" s="411">
        <v>35.496600000000001</v>
      </c>
      <c r="I115" s="411"/>
    </row>
    <row r="116" spans="1:9">
      <c r="A116" s="21" t="s">
        <v>2</v>
      </c>
      <c r="B116" s="406">
        <v>2005</v>
      </c>
      <c r="C116" s="297" t="s">
        <v>25</v>
      </c>
      <c r="D116" s="21" t="s">
        <v>36</v>
      </c>
      <c r="E116" s="21" t="s">
        <v>50</v>
      </c>
      <c r="F116" s="21" t="s">
        <v>266</v>
      </c>
      <c r="G116" s="21">
        <v>20</v>
      </c>
      <c r="H116" s="298">
        <v>81.08</v>
      </c>
      <c r="I116" s="298">
        <v>16.678799999999999</v>
      </c>
    </row>
    <row r="117" spans="1:9">
      <c r="A117" s="21" t="s">
        <v>2</v>
      </c>
      <c r="B117" s="407">
        <v>2006</v>
      </c>
      <c r="C117" s="21" t="s">
        <v>25</v>
      </c>
      <c r="D117" s="21" t="s">
        <v>37</v>
      </c>
      <c r="E117" s="21" t="s">
        <v>50</v>
      </c>
      <c r="F117" s="21" t="s">
        <v>266</v>
      </c>
      <c r="G117" s="21">
        <v>20</v>
      </c>
      <c r="H117" s="298">
        <v>91.706000000000003</v>
      </c>
      <c r="I117" s="298">
        <v>21.8338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A0DEE-16AA-42DC-9701-D02261155CD5}">
  <sheetPr codeName="Hoja7"/>
  <dimension ref="B2:AH197"/>
  <sheetViews>
    <sheetView topLeftCell="A9" zoomScale="70" zoomScaleNormal="70" workbookViewId="0">
      <selection activeCell="F170" sqref="F170:F171"/>
    </sheetView>
  </sheetViews>
  <sheetFormatPr baseColWidth="10" defaultColWidth="11.44140625" defaultRowHeight="15" customHeight="1"/>
  <cols>
    <col min="17" max="17" width="14" bestFit="1" customWidth="1"/>
    <col min="19" max="19" width="11.44140625" customWidth="1"/>
  </cols>
  <sheetData>
    <row r="2" spans="2:32" ht="15" customHeight="1">
      <c r="S2" s="667" t="s">
        <v>107</v>
      </c>
      <c r="T2" s="668"/>
      <c r="U2" s="668"/>
    </row>
    <row r="3" spans="2:32" ht="15" customHeight="1">
      <c r="S3" s="669" t="s">
        <v>109</v>
      </c>
      <c r="T3" s="670"/>
      <c r="U3" s="670"/>
    </row>
    <row r="4" spans="2:32" ht="15" customHeight="1">
      <c r="S4" s="671" t="s">
        <v>111</v>
      </c>
      <c r="T4" s="672"/>
      <c r="U4" s="672"/>
    </row>
    <row r="5" spans="2:32" ht="15" customHeight="1">
      <c r="S5" s="673" t="s">
        <v>113</v>
      </c>
      <c r="T5" s="674"/>
      <c r="U5" s="674"/>
    </row>
    <row r="6" spans="2:32" ht="15" customHeight="1" thickBot="1"/>
    <row r="7" spans="2:32" ht="15" customHeight="1" thickBot="1">
      <c r="C7" s="177" t="s">
        <v>88</v>
      </c>
      <c r="D7" s="178" t="s">
        <v>89</v>
      </c>
      <c r="E7" s="178" t="s">
        <v>90</v>
      </c>
      <c r="F7" s="178" t="s">
        <v>91</v>
      </c>
      <c r="G7" s="178" t="s">
        <v>92</v>
      </c>
      <c r="H7" s="179" t="s">
        <v>93</v>
      </c>
      <c r="K7" s="177" t="s">
        <v>88</v>
      </c>
      <c r="L7" s="178" t="s">
        <v>89</v>
      </c>
      <c r="M7" s="178" t="s">
        <v>90</v>
      </c>
      <c r="N7" s="178" t="s">
        <v>91</v>
      </c>
      <c r="O7" s="178" t="s">
        <v>92</v>
      </c>
      <c r="P7" s="179" t="s">
        <v>93</v>
      </c>
      <c r="S7" s="177" t="s">
        <v>88</v>
      </c>
      <c r="T7" s="178" t="s">
        <v>89</v>
      </c>
      <c r="U7" s="178" t="s">
        <v>90</v>
      </c>
      <c r="V7" s="178" t="s">
        <v>91</v>
      </c>
      <c r="W7" s="178" t="s">
        <v>92</v>
      </c>
      <c r="X7" s="179" t="s">
        <v>93</v>
      </c>
      <c r="AA7" s="177" t="s">
        <v>88</v>
      </c>
      <c r="AB7" s="178" t="s">
        <v>89</v>
      </c>
      <c r="AC7" s="178" t="s">
        <v>90</v>
      </c>
      <c r="AD7" s="178" t="s">
        <v>91</v>
      </c>
      <c r="AE7" s="178" t="s">
        <v>92</v>
      </c>
      <c r="AF7" s="179" t="s">
        <v>93</v>
      </c>
    </row>
    <row r="8" spans="2:32" ht="15" customHeight="1" thickBot="1">
      <c r="B8">
        <v>1</v>
      </c>
      <c r="C8" s="211"/>
      <c r="D8" s="211"/>
      <c r="E8" s="211"/>
      <c r="F8" s="212">
        <v>35.619999999999997</v>
      </c>
      <c r="G8" s="213">
        <v>38.68</v>
      </c>
      <c r="H8" s="214">
        <v>57.64</v>
      </c>
      <c r="J8">
        <v>1</v>
      </c>
      <c r="K8" s="211" t="str">
        <f>IF(C8&gt;0,$J8&amp;RIGHT(K$7,2),"")</f>
        <v/>
      </c>
      <c r="L8" s="211" t="str">
        <f t="shared" ref="L8:P23" si="0">IF(D8&gt;0,$J8&amp;RIGHT(L$7,2),"")</f>
        <v/>
      </c>
      <c r="M8" s="211" t="str">
        <f t="shared" si="0"/>
        <v/>
      </c>
      <c r="N8" s="211" t="str">
        <f t="shared" si="0"/>
        <v>104</v>
      </c>
      <c r="O8" s="211" t="str">
        <f t="shared" si="0"/>
        <v>105</v>
      </c>
      <c r="P8" s="211" t="str">
        <f t="shared" si="0"/>
        <v>106</v>
      </c>
      <c r="R8">
        <v>1</v>
      </c>
      <c r="S8" s="211"/>
      <c r="T8" s="211"/>
      <c r="U8" s="211"/>
      <c r="V8" s="212" t="s">
        <v>23</v>
      </c>
      <c r="W8" s="213" t="s">
        <v>23</v>
      </c>
      <c r="X8" s="214" t="s">
        <v>24</v>
      </c>
      <c r="Z8">
        <v>1</v>
      </c>
      <c r="AA8" s="211"/>
      <c r="AB8" s="211"/>
      <c r="AC8" s="211"/>
      <c r="AD8" s="212" t="s">
        <v>34</v>
      </c>
      <c r="AE8" s="213" t="s">
        <v>35</v>
      </c>
      <c r="AF8" s="214" t="s">
        <v>32</v>
      </c>
    </row>
    <row r="9" spans="2:32" ht="15" customHeight="1" thickBot="1">
      <c r="B9">
        <v>2</v>
      </c>
      <c r="C9" s="222">
        <v>69.81</v>
      </c>
      <c r="D9" s="223">
        <v>69.39</v>
      </c>
      <c r="E9" s="224">
        <v>57.66</v>
      </c>
      <c r="F9" s="225">
        <v>35.22</v>
      </c>
      <c r="G9" s="224">
        <v>52.05</v>
      </c>
      <c r="H9" s="226">
        <f>H8</f>
        <v>57.64</v>
      </c>
      <c r="J9">
        <v>2</v>
      </c>
      <c r="K9" s="211" t="str">
        <f t="shared" ref="K9:K27" si="1">IF(C9&gt;0,$J9&amp;RIGHT(K$7,2),"")</f>
        <v>201</v>
      </c>
      <c r="L9" s="211" t="str">
        <f t="shared" si="0"/>
        <v>202</v>
      </c>
      <c r="M9" s="211" t="str">
        <f t="shared" si="0"/>
        <v>203</v>
      </c>
      <c r="N9" s="211" t="str">
        <f t="shared" si="0"/>
        <v>204</v>
      </c>
      <c r="O9" s="211" t="str">
        <f t="shared" si="0"/>
        <v>205</v>
      </c>
      <c r="P9" s="211" t="str">
        <f t="shared" si="0"/>
        <v>206</v>
      </c>
      <c r="R9">
        <v>2</v>
      </c>
      <c r="S9" s="222" t="s">
        <v>236</v>
      </c>
      <c r="T9" s="223" t="s">
        <v>25</v>
      </c>
      <c r="U9" s="224" t="s">
        <v>24</v>
      </c>
      <c r="V9" s="225" t="s">
        <v>23</v>
      </c>
      <c r="W9" s="224" t="s">
        <v>24</v>
      </c>
      <c r="X9" s="226" t="s">
        <v>24</v>
      </c>
      <c r="Z9">
        <v>2</v>
      </c>
      <c r="AA9" s="222" t="s">
        <v>27</v>
      </c>
      <c r="AB9" s="223" t="s">
        <v>28</v>
      </c>
      <c r="AC9" s="224" t="s">
        <v>29</v>
      </c>
      <c r="AD9" s="225" t="s">
        <v>30</v>
      </c>
      <c r="AE9" s="224" t="s">
        <v>31</v>
      </c>
      <c r="AF9" s="226" t="str">
        <f>AF8</f>
        <v>F</v>
      </c>
    </row>
    <row r="10" spans="2:32" ht="15" customHeight="1" thickBot="1">
      <c r="B10">
        <v>3</v>
      </c>
      <c r="C10" s="222">
        <f>C9</f>
        <v>69.81</v>
      </c>
      <c r="D10" s="223">
        <f>D9</f>
        <v>69.39</v>
      </c>
      <c r="E10" s="224">
        <f>E9</f>
        <v>57.66</v>
      </c>
      <c r="F10" s="225">
        <f>F9</f>
        <v>35.22</v>
      </c>
      <c r="G10" s="224">
        <f>G9</f>
        <v>52.05</v>
      </c>
      <c r="H10" s="226">
        <f t="shared" ref="H10:H26" si="2">H9</f>
        <v>57.64</v>
      </c>
      <c r="J10">
        <v>3</v>
      </c>
      <c r="K10" s="211" t="str">
        <f t="shared" si="1"/>
        <v>301</v>
      </c>
      <c r="L10" s="211" t="str">
        <f t="shared" si="0"/>
        <v>302</v>
      </c>
      <c r="M10" s="211" t="str">
        <f t="shared" si="0"/>
        <v>303</v>
      </c>
      <c r="N10" s="211" t="str">
        <f t="shared" si="0"/>
        <v>304</v>
      </c>
      <c r="O10" s="211" t="str">
        <f t="shared" si="0"/>
        <v>305</v>
      </c>
      <c r="P10" s="211" t="str">
        <f t="shared" si="0"/>
        <v>306</v>
      </c>
      <c r="R10">
        <v>3</v>
      </c>
      <c r="S10" s="222" t="s">
        <v>236</v>
      </c>
      <c r="T10" s="223" t="s">
        <v>25</v>
      </c>
      <c r="U10" s="224" t="s">
        <v>24</v>
      </c>
      <c r="V10" s="225" t="s">
        <v>23</v>
      </c>
      <c r="W10" s="224" t="s">
        <v>24</v>
      </c>
      <c r="X10" s="226" t="s">
        <v>24</v>
      </c>
      <c r="Z10">
        <v>3</v>
      </c>
      <c r="AA10" s="222" t="str">
        <f>AA9</f>
        <v>A</v>
      </c>
      <c r="AB10" s="223" t="str">
        <f>AB9</f>
        <v>B</v>
      </c>
      <c r="AC10" s="224" t="str">
        <f>AC9</f>
        <v>C</v>
      </c>
      <c r="AD10" s="225" t="str">
        <f>AD9</f>
        <v>D</v>
      </c>
      <c r="AE10" s="224" t="str">
        <f>AE9</f>
        <v>E</v>
      </c>
      <c r="AF10" s="226" t="str">
        <f t="shared" ref="AF10:AF26" si="3">AF9</f>
        <v>F</v>
      </c>
    </row>
    <row r="11" spans="2:32" ht="15" customHeight="1" thickBot="1">
      <c r="B11">
        <v>4</v>
      </c>
      <c r="C11" s="236">
        <f t="shared" ref="C11:G26" si="4">C10</f>
        <v>69.81</v>
      </c>
      <c r="D11" s="237">
        <f t="shared" si="4"/>
        <v>69.39</v>
      </c>
      <c r="E11" s="238">
        <f t="shared" si="4"/>
        <v>57.66</v>
      </c>
      <c r="F11" s="239">
        <f t="shared" si="4"/>
        <v>35.22</v>
      </c>
      <c r="G11" s="238">
        <f t="shared" si="4"/>
        <v>52.05</v>
      </c>
      <c r="H11" s="240">
        <f t="shared" si="2"/>
        <v>57.64</v>
      </c>
      <c r="J11">
        <v>4</v>
      </c>
      <c r="K11" s="211" t="str">
        <f t="shared" si="1"/>
        <v>401</v>
      </c>
      <c r="L11" s="211" t="str">
        <f t="shared" si="0"/>
        <v>402</v>
      </c>
      <c r="M11" s="211" t="str">
        <f t="shared" si="0"/>
        <v>403</v>
      </c>
      <c r="N11" s="211" t="str">
        <f t="shared" si="0"/>
        <v>404</v>
      </c>
      <c r="O11" s="211" t="str">
        <f t="shared" si="0"/>
        <v>405</v>
      </c>
      <c r="P11" s="211" t="str">
        <f t="shared" si="0"/>
        <v>406</v>
      </c>
      <c r="R11">
        <v>4</v>
      </c>
      <c r="S11" s="236" t="s">
        <v>236</v>
      </c>
      <c r="T11" s="237" t="s">
        <v>25</v>
      </c>
      <c r="U11" s="238" t="s">
        <v>24</v>
      </c>
      <c r="V11" s="239" t="s">
        <v>23</v>
      </c>
      <c r="W11" s="238" t="s">
        <v>24</v>
      </c>
      <c r="X11" s="240" t="s">
        <v>24</v>
      </c>
      <c r="Z11">
        <v>4</v>
      </c>
      <c r="AA11" s="236" t="str">
        <f t="shared" ref="AA11:AE11" si="5">AA10</f>
        <v>A</v>
      </c>
      <c r="AB11" s="237" t="str">
        <f t="shared" si="5"/>
        <v>B</v>
      </c>
      <c r="AC11" s="238" t="str">
        <f t="shared" si="5"/>
        <v>C</v>
      </c>
      <c r="AD11" s="239" t="str">
        <f t="shared" si="5"/>
        <v>D</v>
      </c>
      <c r="AE11" s="238" t="str">
        <f t="shared" si="5"/>
        <v>E</v>
      </c>
      <c r="AF11" s="240" t="str">
        <f t="shared" si="3"/>
        <v>F</v>
      </c>
    </row>
    <row r="12" spans="2:32" ht="15" customHeight="1" thickBot="1">
      <c r="B12">
        <v>5</v>
      </c>
      <c r="C12" s="250">
        <f t="shared" si="4"/>
        <v>69.81</v>
      </c>
      <c r="D12" s="251">
        <f t="shared" si="4"/>
        <v>69.39</v>
      </c>
      <c r="E12" s="252">
        <f t="shared" si="4"/>
        <v>57.66</v>
      </c>
      <c r="F12" s="253">
        <f t="shared" si="4"/>
        <v>35.22</v>
      </c>
      <c r="G12" s="252">
        <f t="shared" si="4"/>
        <v>52.05</v>
      </c>
      <c r="H12" s="214">
        <f t="shared" si="2"/>
        <v>57.64</v>
      </c>
      <c r="J12">
        <v>5</v>
      </c>
      <c r="K12" s="211" t="str">
        <f t="shared" si="1"/>
        <v>501</v>
      </c>
      <c r="L12" s="211" t="str">
        <f t="shared" si="0"/>
        <v>502</v>
      </c>
      <c r="M12" s="211" t="str">
        <f t="shared" si="0"/>
        <v>503</v>
      </c>
      <c r="N12" s="211" t="str">
        <f t="shared" si="0"/>
        <v>504</v>
      </c>
      <c r="O12" s="211" t="str">
        <f t="shared" si="0"/>
        <v>505</v>
      </c>
      <c r="P12" s="211" t="str">
        <f t="shared" si="0"/>
        <v>506</v>
      </c>
      <c r="R12">
        <v>5</v>
      </c>
      <c r="S12" s="250" t="s">
        <v>236</v>
      </c>
      <c r="T12" s="251" t="s">
        <v>25</v>
      </c>
      <c r="U12" s="252" t="s">
        <v>24</v>
      </c>
      <c r="V12" s="253" t="s">
        <v>23</v>
      </c>
      <c r="W12" s="252" t="s">
        <v>24</v>
      </c>
      <c r="X12" s="214" t="s">
        <v>24</v>
      </c>
      <c r="Z12">
        <v>5</v>
      </c>
      <c r="AA12" s="250" t="str">
        <f t="shared" ref="AA12:AE12" si="6">AA11</f>
        <v>A</v>
      </c>
      <c r="AB12" s="251" t="str">
        <f t="shared" si="6"/>
        <v>B</v>
      </c>
      <c r="AC12" s="252" t="str">
        <f t="shared" si="6"/>
        <v>C</v>
      </c>
      <c r="AD12" s="253" t="str">
        <f t="shared" si="6"/>
        <v>D</v>
      </c>
      <c r="AE12" s="252" t="str">
        <f t="shared" si="6"/>
        <v>E</v>
      </c>
      <c r="AF12" s="214" t="str">
        <f t="shared" si="3"/>
        <v>F</v>
      </c>
    </row>
    <row r="13" spans="2:32" ht="15" customHeight="1" thickBot="1">
      <c r="B13">
        <v>6</v>
      </c>
      <c r="C13" s="222">
        <f t="shared" si="4"/>
        <v>69.81</v>
      </c>
      <c r="D13" s="223">
        <f t="shared" si="4"/>
        <v>69.39</v>
      </c>
      <c r="E13" s="224">
        <f t="shared" si="4"/>
        <v>57.66</v>
      </c>
      <c r="F13" s="225">
        <f t="shared" si="4"/>
        <v>35.22</v>
      </c>
      <c r="G13" s="224">
        <f t="shared" si="4"/>
        <v>52.05</v>
      </c>
      <c r="H13" s="226">
        <f t="shared" si="2"/>
        <v>57.64</v>
      </c>
      <c r="J13">
        <v>6</v>
      </c>
      <c r="K13" s="211" t="str">
        <f t="shared" si="1"/>
        <v>601</v>
      </c>
      <c r="L13" s="211" t="str">
        <f t="shared" si="0"/>
        <v>602</v>
      </c>
      <c r="M13" s="211" t="str">
        <f t="shared" si="0"/>
        <v>603</v>
      </c>
      <c r="N13" s="211" t="str">
        <f t="shared" si="0"/>
        <v>604</v>
      </c>
      <c r="O13" s="211" t="str">
        <f t="shared" si="0"/>
        <v>605</v>
      </c>
      <c r="P13" s="211" t="str">
        <f t="shared" si="0"/>
        <v>606</v>
      </c>
      <c r="R13">
        <v>6</v>
      </c>
      <c r="S13" s="222" t="s">
        <v>236</v>
      </c>
      <c r="T13" s="223" t="s">
        <v>25</v>
      </c>
      <c r="U13" s="224" t="s">
        <v>24</v>
      </c>
      <c r="V13" s="225" t="s">
        <v>23</v>
      </c>
      <c r="W13" s="224" t="s">
        <v>24</v>
      </c>
      <c r="X13" s="226" t="s">
        <v>24</v>
      </c>
      <c r="Z13">
        <v>6</v>
      </c>
      <c r="AA13" s="222" t="str">
        <f t="shared" ref="AA13:AE13" si="7">AA12</f>
        <v>A</v>
      </c>
      <c r="AB13" s="223" t="str">
        <f t="shared" si="7"/>
        <v>B</v>
      </c>
      <c r="AC13" s="224" t="str">
        <f t="shared" si="7"/>
        <v>C</v>
      </c>
      <c r="AD13" s="225" t="str">
        <f t="shared" si="7"/>
        <v>D</v>
      </c>
      <c r="AE13" s="224" t="str">
        <f t="shared" si="7"/>
        <v>E</v>
      </c>
      <c r="AF13" s="226" t="str">
        <f t="shared" si="3"/>
        <v>F</v>
      </c>
    </row>
    <row r="14" spans="2:32" ht="15" customHeight="1" thickBot="1">
      <c r="B14">
        <v>7</v>
      </c>
      <c r="C14" s="222">
        <f t="shared" si="4"/>
        <v>69.81</v>
      </c>
      <c r="D14" s="223">
        <f t="shared" si="4"/>
        <v>69.39</v>
      </c>
      <c r="E14" s="224">
        <f t="shared" si="4"/>
        <v>57.66</v>
      </c>
      <c r="F14" s="225">
        <f t="shared" si="4"/>
        <v>35.22</v>
      </c>
      <c r="G14" s="224">
        <f t="shared" si="4"/>
        <v>52.05</v>
      </c>
      <c r="H14" s="226">
        <f t="shared" si="2"/>
        <v>57.64</v>
      </c>
      <c r="J14">
        <v>7</v>
      </c>
      <c r="K14" s="211" t="str">
        <f t="shared" si="1"/>
        <v>701</v>
      </c>
      <c r="L14" s="211" t="str">
        <f t="shared" si="0"/>
        <v>702</v>
      </c>
      <c r="M14" s="211" t="str">
        <f t="shared" si="0"/>
        <v>703</v>
      </c>
      <c r="N14" s="211" t="str">
        <f t="shared" si="0"/>
        <v>704</v>
      </c>
      <c r="O14" s="211" t="str">
        <f t="shared" si="0"/>
        <v>705</v>
      </c>
      <c r="P14" s="211" t="str">
        <f t="shared" si="0"/>
        <v>706</v>
      </c>
      <c r="R14">
        <v>7</v>
      </c>
      <c r="S14" s="222" t="s">
        <v>236</v>
      </c>
      <c r="T14" s="223" t="s">
        <v>25</v>
      </c>
      <c r="U14" s="224" t="s">
        <v>24</v>
      </c>
      <c r="V14" s="225" t="s">
        <v>23</v>
      </c>
      <c r="W14" s="224" t="s">
        <v>24</v>
      </c>
      <c r="X14" s="226" t="s">
        <v>24</v>
      </c>
      <c r="Z14">
        <v>7</v>
      </c>
      <c r="AA14" s="222" t="str">
        <f t="shared" ref="AA14:AE14" si="8">AA13</f>
        <v>A</v>
      </c>
      <c r="AB14" s="223" t="str">
        <f t="shared" si="8"/>
        <v>B</v>
      </c>
      <c r="AC14" s="224" t="str">
        <f t="shared" si="8"/>
        <v>C</v>
      </c>
      <c r="AD14" s="225" t="str">
        <f t="shared" si="8"/>
        <v>D</v>
      </c>
      <c r="AE14" s="224" t="str">
        <f t="shared" si="8"/>
        <v>E</v>
      </c>
      <c r="AF14" s="226" t="str">
        <f t="shared" si="3"/>
        <v>F</v>
      </c>
    </row>
    <row r="15" spans="2:32" ht="15" customHeight="1" thickBot="1">
      <c r="B15">
        <v>8</v>
      </c>
      <c r="C15" s="222">
        <f t="shared" si="4"/>
        <v>69.81</v>
      </c>
      <c r="D15" s="223">
        <f t="shared" si="4"/>
        <v>69.39</v>
      </c>
      <c r="E15" s="224">
        <f t="shared" si="4"/>
        <v>57.66</v>
      </c>
      <c r="F15" s="225">
        <f t="shared" si="4"/>
        <v>35.22</v>
      </c>
      <c r="G15" s="224">
        <f t="shared" si="4"/>
        <v>52.05</v>
      </c>
      <c r="H15" s="226">
        <f t="shared" si="2"/>
        <v>57.64</v>
      </c>
      <c r="J15">
        <v>8</v>
      </c>
      <c r="K15" s="211" t="str">
        <f t="shared" si="1"/>
        <v>801</v>
      </c>
      <c r="L15" s="211" t="str">
        <f t="shared" si="0"/>
        <v>802</v>
      </c>
      <c r="M15" s="211" t="str">
        <f t="shared" si="0"/>
        <v>803</v>
      </c>
      <c r="N15" s="211" t="str">
        <f t="shared" si="0"/>
        <v>804</v>
      </c>
      <c r="O15" s="211" t="str">
        <f t="shared" si="0"/>
        <v>805</v>
      </c>
      <c r="P15" s="211" t="str">
        <f t="shared" si="0"/>
        <v>806</v>
      </c>
      <c r="R15">
        <v>8</v>
      </c>
      <c r="S15" s="222" t="s">
        <v>236</v>
      </c>
      <c r="T15" s="223" t="s">
        <v>25</v>
      </c>
      <c r="U15" s="224" t="s">
        <v>24</v>
      </c>
      <c r="V15" s="225" t="s">
        <v>23</v>
      </c>
      <c r="W15" s="224" t="s">
        <v>24</v>
      </c>
      <c r="X15" s="226" t="s">
        <v>24</v>
      </c>
      <c r="Z15">
        <v>8</v>
      </c>
      <c r="AA15" s="222" t="str">
        <f t="shared" ref="AA15:AE15" si="9">AA14</f>
        <v>A</v>
      </c>
      <c r="AB15" s="223" t="str">
        <f t="shared" si="9"/>
        <v>B</v>
      </c>
      <c r="AC15" s="224" t="str">
        <f t="shared" si="9"/>
        <v>C</v>
      </c>
      <c r="AD15" s="225" t="str">
        <f t="shared" si="9"/>
        <v>D</v>
      </c>
      <c r="AE15" s="224" t="str">
        <f t="shared" si="9"/>
        <v>E</v>
      </c>
      <c r="AF15" s="226" t="str">
        <f t="shared" si="3"/>
        <v>F</v>
      </c>
    </row>
    <row r="16" spans="2:32" ht="15" customHeight="1" thickBot="1">
      <c r="B16">
        <v>9</v>
      </c>
      <c r="C16" s="222">
        <f t="shared" si="4"/>
        <v>69.81</v>
      </c>
      <c r="D16" s="223">
        <f t="shared" si="4"/>
        <v>69.39</v>
      </c>
      <c r="E16" s="224">
        <f t="shared" si="4"/>
        <v>57.66</v>
      </c>
      <c r="F16" s="225">
        <f t="shared" si="4"/>
        <v>35.22</v>
      </c>
      <c r="G16" s="224">
        <f t="shared" si="4"/>
        <v>52.05</v>
      </c>
      <c r="H16" s="226">
        <f t="shared" si="2"/>
        <v>57.64</v>
      </c>
      <c r="J16">
        <v>9</v>
      </c>
      <c r="K16" s="211" t="str">
        <f t="shared" si="1"/>
        <v>901</v>
      </c>
      <c r="L16" s="211" t="str">
        <f t="shared" si="0"/>
        <v>902</v>
      </c>
      <c r="M16" s="211" t="str">
        <f t="shared" si="0"/>
        <v>903</v>
      </c>
      <c r="N16" s="211" t="str">
        <f t="shared" si="0"/>
        <v>904</v>
      </c>
      <c r="O16" s="211" t="str">
        <f t="shared" si="0"/>
        <v>905</v>
      </c>
      <c r="P16" s="211" t="str">
        <f t="shared" si="0"/>
        <v>906</v>
      </c>
      <c r="R16">
        <v>9</v>
      </c>
      <c r="S16" s="222" t="s">
        <v>236</v>
      </c>
      <c r="T16" s="223" t="s">
        <v>25</v>
      </c>
      <c r="U16" s="224" t="s">
        <v>24</v>
      </c>
      <c r="V16" s="225" t="s">
        <v>23</v>
      </c>
      <c r="W16" s="224" t="s">
        <v>24</v>
      </c>
      <c r="X16" s="226" t="s">
        <v>24</v>
      </c>
      <c r="Z16">
        <v>9</v>
      </c>
      <c r="AA16" s="222" t="str">
        <f t="shared" ref="AA16:AE16" si="10">AA15</f>
        <v>A</v>
      </c>
      <c r="AB16" s="223" t="str">
        <f t="shared" si="10"/>
        <v>B</v>
      </c>
      <c r="AC16" s="224" t="str">
        <f t="shared" si="10"/>
        <v>C</v>
      </c>
      <c r="AD16" s="225" t="str">
        <f t="shared" si="10"/>
        <v>D</v>
      </c>
      <c r="AE16" s="224" t="str">
        <f t="shared" si="10"/>
        <v>E</v>
      </c>
      <c r="AF16" s="226" t="str">
        <f t="shared" si="3"/>
        <v>F</v>
      </c>
    </row>
    <row r="17" spans="2:34" ht="15" customHeight="1" thickBot="1">
      <c r="B17">
        <v>10</v>
      </c>
      <c r="C17" s="222">
        <f t="shared" si="4"/>
        <v>69.81</v>
      </c>
      <c r="D17" s="223">
        <f t="shared" si="4"/>
        <v>69.39</v>
      </c>
      <c r="E17" s="224">
        <f t="shared" si="4"/>
        <v>57.66</v>
      </c>
      <c r="F17" s="225">
        <f t="shared" si="4"/>
        <v>35.22</v>
      </c>
      <c r="G17" s="224">
        <f t="shared" si="4"/>
        <v>52.05</v>
      </c>
      <c r="H17" s="226">
        <f t="shared" si="2"/>
        <v>57.64</v>
      </c>
      <c r="J17">
        <v>10</v>
      </c>
      <c r="K17" s="211" t="str">
        <f t="shared" si="1"/>
        <v>1001</v>
      </c>
      <c r="L17" s="211" t="str">
        <f t="shared" si="0"/>
        <v>1002</v>
      </c>
      <c r="M17" s="211" t="str">
        <f t="shared" si="0"/>
        <v>1003</v>
      </c>
      <c r="N17" s="211" t="str">
        <f t="shared" si="0"/>
        <v>1004</v>
      </c>
      <c r="O17" s="211" t="str">
        <f t="shared" si="0"/>
        <v>1005</v>
      </c>
      <c r="P17" s="211" t="str">
        <f t="shared" si="0"/>
        <v>1006</v>
      </c>
      <c r="R17">
        <v>10</v>
      </c>
      <c r="S17" s="222" t="s">
        <v>236</v>
      </c>
      <c r="T17" s="223" t="s">
        <v>25</v>
      </c>
      <c r="U17" s="224" t="s">
        <v>24</v>
      </c>
      <c r="V17" s="225" t="s">
        <v>23</v>
      </c>
      <c r="W17" s="224" t="s">
        <v>24</v>
      </c>
      <c r="X17" s="226" t="s">
        <v>24</v>
      </c>
      <c r="Z17">
        <v>10</v>
      </c>
      <c r="AA17" s="222" t="str">
        <f t="shared" ref="AA17:AE17" si="11">AA16</f>
        <v>A</v>
      </c>
      <c r="AB17" s="223" t="str">
        <f t="shared" si="11"/>
        <v>B</v>
      </c>
      <c r="AC17" s="224" t="str">
        <f t="shared" si="11"/>
        <v>C</v>
      </c>
      <c r="AD17" s="225" t="str">
        <f t="shared" si="11"/>
        <v>D</v>
      </c>
      <c r="AE17" s="224" t="str">
        <f t="shared" si="11"/>
        <v>E</v>
      </c>
      <c r="AF17" s="226" t="str">
        <f t="shared" si="3"/>
        <v>F</v>
      </c>
    </row>
    <row r="18" spans="2:34" ht="15" customHeight="1" thickBot="1">
      <c r="B18">
        <v>11</v>
      </c>
      <c r="C18" s="222">
        <f t="shared" si="4"/>
        <v>69.81</v>
      </c>
      <c r="D18" s="223">
        <f t="shared" si="4"/>
        <v>69.39</v>
      </c>
      <c r="E18" s="224">
        <f t="shared" si="4"/>
        <v>57.66</v>
      </c>
      <c r="F18" s="225">
        <f t="shared" si="4"/>
        <v>35.22</v>
      </c>
      <c r="G18" s="224">
        <f t="shared" si="4"/>
        <v>52.05</v>
      </c>
      <c r="H18" s="226">
        <f t="shared" si="2"/>
        <v>57.64</v>
      </c>
      <c r="J18">
        <v>11</v>
      </c>
      <c r="K18" s="211" t="str">
        <f t="shared" si="1"/>
        <v>1101</v>
      </c>
      <c r="L18" s="211" t="str">
        <f t="shared" si="0"/>
        <v>1102</v>
      </c>
      <c r="M18" s="211" t="str">
        <f t="shared" si="0"/>
        <v>1103</v>
      </c>
      <c r="N18" s="211" t="str">
        <f t="shared" si="0"/>
        <v>1104</v>
      </c>
      <c r="O18" s="211" t="str">
        <f t="shared" si="0"/>
        <v>1105</v>
      </c>
      <c r="P18" s="211" t="str">
        <f t="shared" si="0"/>
        <v>1106</v>
      </c>
      <c r="R18">
        <v>11</v>
      </c>
      <c r="S18" s="222" t="s">
        <v>236</v>
      </c>
      <c r="T18" s="223" t="s">
        <v>25</v>
      </c>
      <c r="U18" s="224" t="s">
        <v>24</v>
      </c>
      <c r="V18" s="225" t="s">
        <v>23</v>
      </c>
      <c r="W18" s="224" t="s">
        <v>24</v>
      </c>
      <c r="X18" s="226" t="s">
        <v>24</v>
      </c>
      <c r="Z18">
        <v>11</v>
      </c>
      <c r="AA18" s="222" t="str">
        <f t="shared" ref="AA18:AE18" si="12">AA17</f>
        <v>A</v>
      </c>
      <c r="AB18" s="223" t="str">
        <f t="shared" si="12"/>
        <v>B</v>
      </c>
      <c r="AC18" s="224" t="str">
        <f t="shared" si="12"/>
        <v>C</v>
      </c>
      <c r="AD18" s="225" t="str">
        <f t="shared" si="12"/>
        <v>D</v>
      </c>
      <c r="AE18" s="224" t="str">
        <f t="shared" si="12"/>
        <v>E</v>
      </c>
      <c r="AF18" s="226" t="str">
        <f t="shared" si="3"/>
        <v>F</v>
      </c>
    </row>
    <row r="19" spans="2:34" ht="15" customHeight="1" thickBot="1">
      <c r="B19">
        <v>12</v>
      </c>
      <c r="C19" s="236">
        <f t="shared" si="4"/>
        <v>69.81</v>
      </c>
      <c r="D19" s="237">
        <f t="shared" si="4"/>
        <v>69.39</v>
      </c>
      <c r="E19" s="238">
        <f t="shared" si="4"/>
        <v>57.66</v>
      </c>
      <c r="F19" s="239">
        <f t="shared" si="4"/>
        <v>35.22</v>
      </c>
      <c r="G19" s="238">
        <f t="shared" si="4"/>
        <v>52.05</v>
      </c>
      <c r="H19" s="240">
        <f t="shared" si="2"/>
        <v>57.64</v>
      </c>
      <c r="J19">
        <v>12</v>
      </c>
      <c r="K19" s="211" t="str">
        <f t="shared" si="1"/>
        <v>1201</v>
      </c>
      <c r="L19" s="211" t="str">
        <f t="shared" si="0"/>
        <v>1202</v>
      </c>
      <c r="M19" s="211" t="str">
        <f t="shared" si="0"/>
        <v>1203</v>
      </c>
      <c r="N19" s="211" t="str">
        <f t="shared" si="0"/>
        <v>1204</v>
      </c>
      <c r="O19" s="211" t="str">
        <f t="shared" si="0"/>
        <v>1205</v>
      </c>
      <c r="P19" s="211" t="str">
        <f t="shared" si="0"/>
        <v>1206</v>
      </c>
      <c r="R19">
        <v>12</v>
      </c>
      <c r="S19" s="236" t="s">
        <v>236</v>
      </c>
      <c r="T19" s="237" t="s">
        <v>25</v>
      </c>
      <c r="U19" s="238" t="s">
        <v>24</v>
      </c>
      <c r="V19" s="239" t="s">
        <v>23</v>
      </c>
      <c r="W19" s="238" t="s">
        <v>24</v>
      </c>
      <c r="X19" s="240" t="s">
        <v>24</v>
      </c>
      <c r="Z19">
        <v>12</v>
      </c>
      <c r="AA19" s="236" t="str">
        <f t="shared" ref="AA19:AE19" si="13">AA18</f>
        <v>A</v>
      </c>
      <c r="AB19" s="237" t="str">
        <f t="shared" si="13"/>
        <v>B</v>
      </c>
      <c r="AC19" s="238" t="str">
        <f t="shared" si="13"/>
        <v>C</v>
      </c>
      <c r="AD19" s="239" t="str">
        <f t="shared" si="13"/>
        <v>D</v>
      </c>
      <c r="AE19" s="238" t="str">
        <f t="shared" si="13"/>
        <v>E</v>
      </c>
      <c r="AF19" s="240" t="str">
        <f t="shared" si="3"/>
        <v>F</v>
      </c>
    </row>
    <row r="20" spans="2:34" ht="15" customHeight="1" thickBot="1">
      <c r="B20">
        <v>13</v>
      </c>
      <c r="C20" s="268">
        <f t="shared" si="4"/>
        <v>69.81</v>
      </c>
      <c r="D20" s="269">
        <f t="shared" si="4"/>
        <v>69.39</v>
      </c>
      <c r="E20" s="270">
        <f t="shared" si="4"/>
        <v>57.66</v>
      </c>
      <c r="F20" s="271">
        <f t="shared" si="4"/>
        <v>35.22</v>
      </c>
      <c r="G20" s="270">
        <f t="shared" si="4"/>
        <v>52.05</v>
      </c>
      <c r="H20" s="272">
        <f t="shared" si="2"/>
        <v>57.64</v>
      </c>
      <c r="J20">
        <v>13</v>
      </c>
      <c r="K20" s="211" t="str">
        <f t="shared" si="1"/>
        <v>1301</v>
      </c>
      <c r="L20" s="211" t="str">
        <f t="shared" si="0"/>
        <v>1302</v>
      </c>
      <c r="M20" s="211" t="str">
        <f t="shared" si="0"/>
        <v>1303</v>
      </c>
      <c r="N20" s="211" t="str">
        <f t="shared" si="0"/>
        <v>1304</v>
      </c>
      <c r="O20" s="211" t="str">
        <f t="shared" si="0"/>
        <v>1305</v>
      </c>
      <c r="P20" s="211" t="str">
        <f t="shared" si="0"/>
        <v>1306</v>
      </c>
      <c r="R20">
        <v>13</v>
      </c>
      <c r="S20" s="268" t="s">
        <v>25</v>
      </c>
      <c r="T20" s="269" t="s">
        <v>25</v>
      </c>
      <c r="U20" s="270" t="s">
        <v>24</v>
      </c>
      <c r="V20" s="271" t="s">
        <v>23</v>
      </c>
      <c r="W20" s="270" t="s">
        <v>24</v>
      </c>
      <c r="X20" s="272" t="s">
        <v>24</v>
      </c>
      <c r="Z20">
        <v>13</v>
      </c>
      <c r="AA20" s="268" t="s">
        <v>33</v>
      </c>
      <c r="AB20" s="269" t="str">
        <f t="shared" ref="AB20:AE20" si="14">AB19</f>
        <v>B</v>
      </c>
      <c r="AC20" s="270" t="str">
        <f t="shared" si="14"/>
        <v>C</v>
      </c>
      <c r="AD20" s="271" t="str">
        <f t="shared" si="14"/>
        <v>D</v>
      </c>
      <c r="AE20" s="270" t="str">
        <f t="shared" si="14"/>
        <v>E</v>
      </c>
      <c r="AF20" s="272" t="str">
        <f t="shared" si="3"/>
        <v>F</v>
      </c>
    </row>
    <row r="21" spans="2:34" ht="15" customHeight="1" thickBot="1">
      <c r="B21">
        <v>14</v>
      </c>
      <c r="C21" s="268">
        <f t="shared" si="4"/>
        <v>69.81</v>
      </c>
      <c r="D21" s="223">
        <f t="shared" si="4"/>
        <v>69.39</v>
      </c>
      <c r="E21" s="224">
        <f t="shared" si="4"/>
        <v>57.66</v>
      </c>
      <c r="F21" s="225">
        <f t="shared" si="4"/>
        <v>35.22</v>
      </c>
      <c r="G21" s="224">
        <f t="shared" si="4"/>
        <v>52.05</v>
      </c>
      <c r="H21" s="226">
        <f t="shared" si="2"/>
        <v>57.64</v>
      </c>
      <c r="J21">
        <v>14</v>
      </c>
      <c r="K21" s="211" t="str">
        <f t="shared" si="1"/>
        <v>1401</v>
      </c>
      <c r="L21" s="211" t="str">
        <f t="shared" si="0"/>
        <v>1402</v>
      </c>
      <c r="M21" s="211" t="str">
        <f t="shared" si="0"/>
        <v>1403</v>
      </c>
      <c r="N21" s="211" t="str">
        <f t="shared" si="0"/>
        <v>1404</v>
      </c>
      <c r="O21" s="211" t="str">
        <f t="shared" si="0"/>
        <v>1405</v>
      </c>
      <c r="P21" s="211" t="str">
        <f t="shared" si="0"/>
        <v>1406</v>
      </c>
      <c r="R21">
        <v>14</v>
      </c>
      <c r="S21" s="268" t="s">
        <v>25</v>
      </c>
      <c r="T21" s="223" t="s">
        <v>25</v>
      </c>
      <c r="U21" s="224" t="s">
        <v>24</v>
      </c>
      <c r="V21" s="225" t="s">
        <v>23</v>
      </c>
      <c r="W21" s="224" t="s">
        <v>24</v>
      </c>
      <c r="X21" s="226" t="s">
        <v>24</v>
      </c>
      <c r="Z21">
        <v>14</v>
      </c>
      <c r="AA21" s="268" t="str">
        <f t="shared" ref="AA21:AE21" si="15">AA20</f>
        <v>G</v>
      </c>
      <c r="AB21" s="223" t="str">
        <f t="shared" si="15"/>
        <v>B</v>
      </c>
      <c r="AC21" s="224" t="str">
        <f t="shared" si="15"/>
        <v>C</v>
      </c>
      <c r="AD21" s="225" t="str">
        <f t="shared" si="15"/>
        <v>D</v>
      </c>
      <c r="AE21" s="224" t="str">
        <f t="shared" si="15"/>
        <v>E</v>
      </c>
      <c r="AF21" s="226" t="str">
        <f t="shared" si="3"/>
        <v>F</v>
      </c>
    </row>
    <row r="22" spans="2:34" ht="15" customHeight="1" thickBot="1">
      <c r="B22">
        <v>15</v>
      </c>
      <c r="C22" s="268">
        <f t="shared" si="4"/>
        <v>69.81</v>
      </c>
      <c r="D22" s="223">
        <f t="shared" si="4"/>
        <v>69.39</v>
      </c>
      <c r="E22" s="224">
        <f t="shared" si="4"/>
        <v>57.66</v>
      </c>
      <c r="F22" s="225">
        <f t="shared" si="4"/>
        <v>35.22</v>
      </c>
      <c r="G22" s="224">
        <f t="shared" si="4"/>
        <v>52.05</v>
      </c>
      <c r="H22" s="226">
        <f t="shared" si="2"/>
        <v>57.64</v>
      </c>
      <c r="J22">
        <v>15</v>
      </c>
      <c r="K22" s="211" t="str">
        <f t="shared" si="1"/>
        <v>1501</v>
      </c>
      <c r="L22" s="211" t="str">
        <f t="shared" si="0"/>
        <v>1502</v>
      </c>
      <c r="M22" s="211" t="str">
        <f t="shared" si="0"/>
        <v>1503</v>
      </c>
      <c r="N22" s="211" t="str">
        <f t="shared" si="0"/>
        <v>1504</v>
      </c>
      <c r="O22" s="211" t="str">
        <f t="shared" si="0"/>
        <v>1505</v>
      </c>
      <c r="P22" s="211" t="str">
        <f t="shared" si="0"/>
        <v>1506</v>
      </c>
      <c r="R22">
        <v>15</v>
      </c>
      <c r="S22" s="268" t="s">
        <v>25</v>
      </c>
      <c r="T22" s="223" t="s">
        <v>25</v>
      </c>
      <c r="U22" s="224" t="s">
        <v>24</v>
      </c>
      <c r="V22" s="225" t="s">
        <v>23</v>
      </c>
      <c r="W22" s="224" t="s">
        <v>24</v>
      </c>
      <c r="X22" s="226" t="s">
        <v>24</v>
      </c>
      <c r="Z22">
        <v>15</v>
      </c>
      <c r="AA22" s="268" t="str">
        <f t="shared" ref="AA22:AE22" si="16">AA21</f>
        <v>G</v>
      </c>
      <c r="AB22" s="223" t="str">
        <f t="shared" si="16"/>
        <v>B</v>
      </c>
      <c r="AC22" s="224" t="str">
        <f t="shared" si="16"/>
        <v>C</v>
      </c>
      <c r="AD22" s="225" t="str">
        <f t="shared" si="16"/>
        <v>D</v>
      </c>
      <c r="AE22" s="224" t="str">
        <f t="shared" si="16"/>
        <v>E</v>
      </c>
      <c r="AF22" s="226" t="str">
        <f t="shared" si="3"/>
        <v>F</v>
      </c>
    </row>
    <row r="23" spans="2:34" ht="15" customHeight="1" thickBot="1">
      <c r="B23">
        <v>16</v>
      </c>
      <c r="C23" s="268">
        <f t="shared" si="4"/>
        <v>69.81</v>
      </c>
      <c r="D23" s="223">
        <f t="shared" si="4"/>
        <v>69.39</v>
      </c>
      <c r="E23" s="224">
        <f t="shared" si="4"/>
        <v>57.66</v>
      </c>
      <c r="F23" s="225">
        <f t="shared" si="4"/>
        <v>35.22</v>
      </c>
      <c r="G23" s="224">
        <f t="shared" si="4"/>
        <v>52.05</v>
      </c>
      <c r="H23" s="226">
        <f t="shared" si="2"/>
        <v>57.64</v>
      </c>
      <c r="J23">
        <v>16</v>
      </c>
      <c r="K23" s="211" t="str">
        <f t="shared" si="1"/>
        <v>1601</v>
      </c>
      <c r="L23" s="211" t="str">
        <f t="shared" si="0"/>
        <v>1602</v>
      </c>
      <c r="M23" s="211" t="str">
        <f t="shared" si="0"/>
        <v>1603</v>
      </c>
      <c r="N23" s="211" t="str">
        <f t="shared" si="0"/>
        <v>1604</v>
      </c>
      <c r="O23" s="211" t="str">
        <f t="shared" si="0"/>
        <v>1605</v>
      </c>
      <c r="P23" s="211" t="str">
        <f t="shared" si="0"/>
        <v>1606</v>
      </c>
      <c r="R23">
        <v>16</v>
      </c>
      <c r="S23" s="268" t="s">
        <v>25</v>
      </c>
      <c r="T23" s="223" t="s">
        <v>25</v>
      </c>
      <c r="U23" s="224" t="s">
        <v>24</v>
      </c>
      <c r="V23" s="225" t="s">
        <v>23</v>
      </c>
      <c r="W23" s="224" t="s">
        <v>24</v>
      </c>
      <c r="X23" s="226" t="s">
        <v>24</v>
      </c>
      <c r="Z23">
        <v>16</v>
      </c>
      <c r="AA23" s="268" t="str">
        <f t="shared" ref="AA23:AE23" si="17">AA22</f>
        <v>G</v>
      </c>
      <c r="AB23" s="223" t="str">
        <f t="shared" si="17"/>
        <v>B</v>
      </c>
      <c r="AC23" s="224" t="str">
        <f t="shared" si="17"/>
        <v>C</v>
      </c>
      <c r="AD23" s="225" t="str">
        <f t="shared" si="17"/>
        <v>D</v>
      </c>
      <c r="AE23" s="224" t="str">
        <f t="shared" si="17"/>
        <v>E</v>
      </c>
      <c r="AF23" s="226" t="str">
        <f t="shared" si="3"/>
        <v>F</v>
      </c>
    </row>
    <row r="24" spans="2:34" ht="15" customHeight="1" thickBot="1">
      <c r="B24">
        <v>17</v>
      </c>
      <c r="C24" s="268">
        <f t="shared" si="4"/>
        <v>69.81</v>
      </c>
      <c r="D24" s="223">
        <f t="shared" si="4"/>
        <v>69.39</v>
      </c>
      <c r="E24" s="224">
        <f t="shared" si="4"/>
        <v>57.66</v>
      </c>
      <c r="F24" s="225">
        <f t="shared" si="4"/>
        <v>35.22</v>
      </c>
      <c r="G24" s="224">
        <f t="shared" si="4"/>
        <v>52.05</v>
      </c>
      <c r="H24" s="226">
        <f t="shared" si="2"/>
        <v>57.64</v>
      </c>
      <c r="J24">
        <v>17</v>
      </c>
      <c r="K24" s="211" t="str">
        <f t="shared" si="1"/>
        <v>1701</v>
      </c>
      <c r="L24" s="211" t="str">
        <f t="shared" ref="L24:L27" si="18">IF(D24&gt;0,$J24&amp;RIGHT(L$7,2),"")</f>
        <v>1702</v>
      </c>
      <c r="M24" s="211" t="str">
        <f t="shared" ref="M24:M27" si="19">IF(E24&gt;0,$J24&amp;RIGHT(M$7,2),"")</f>
        <v>1703</v>
      </c>
      <c r="N24" s="211" t="str">
        <f t="shared" ref="N24:N27" si="20">IF(F24&gt;0,$J24&amp;RIGHT(N$7,2),"")</f>
        <v>1704</v>
      </c>
      <c r="O24" s="211" t="str">
        <f t="shared" ref="O24:O27" si="21">IF(G24&gt;0,$J24&amp;RIGHT(O$7,2),"")</f>
        <v>1705</v>
      </c>
      <c r="P24" s="211" t="str">
        <f t="shared" ref="P24:P27" si="22">IF(H24&gt;0,$J24&amp;RIGHT(P$7,2),"")</f>
        <v>1706</v>
      </c>
      <c r="R24">
        <v>17</v>
      </c>
      <c r="S24" s="268" t="s">
        <v>25</v>
      </c>
      <c r="T24" s="223" t="s">
        <v>25</v>
      </c>
      <c r="U24" s="224" t="s">
        <v>24</v>
      </c>
      <c r="V24" s="225" t="s">
        <v>23</v>
      </c>
      <c r="W24" s="224" t="s">
        <v>24</v>
      </c>
      <c r="X24" s="226" t="s">
        <v>24</v>
      </c>
      <c r="Z24">
        <v>17</v>
      </c>
      <c r="AA24" s="268" t="str">
        <f t="shared" ref="AA24:AE24" si="23">AA23</f>
        <v>G</v>
      </c>
      <c r="AB24" s="223" t="str">
        <f t="shared" si="23"/>
        <v>B</v>
      </c>
      <c r="AC24" s="224" t="str">
        <f t="shared" si="23"/>
        <v>C</v>
      </c>
      <c r="AD24" s="225" t="str">
        <f t="shared" si="23"/>
        <v>D</v>
      </c>
      <c r="AE24" s="224" t="str">
        <f t="shared" si="23"/>
        <v>E</v>
      </c>
      <c r="AF24" s="226" t="str">
        <f t="shared" si="3"/>
        <v>F</v>
      </c>
    </row>
    <row r="25" spans="2:34" ht="15" customHeight="1" thickBot="1">
      <c r="B25">
        <v>18</v>
      </c>
      <c r="C25" s="268">
        <f t="shared" si="4"/>
        <v>69.81</v>
      </c>
      <c r="D25" s="223">
        <f t="shared" si="4"/>
        <v>69.39</v>
      </c>
      <c r="E25" s="224">
        <f t="shared" si="4"/>
        <v>57.66</v>
      </c>
      <c r="F25" s="225">
        <f t="shared" si="4"/>
        <v>35.22</v>
      </c>
      <c r="G25" s="224">
        <f t="shared" si="4"/>
        <v>52.05</v>
      </c>
      <c r="H25" s="226">
        <f t="shared" si="2"/>
        <v>57.64</v>
      </c>
      <c r="J25">
        <v>18</v>
      </c>
      <c r="K25" s="211" t="str">
        <f t="shared" si="1"/>
        <v>1801</v>
      </c>
      <c r="L25" s="211" t="str">
        <f t="shared" si="18"/>
        <v>1802</v>
      </c>
      <c r="M25" s="211" t="str">
        <f t="shared" si="19"/>
        <v>1803</v>
      </c>
      <c r="N25" s="211" t="str">
        <f t="shared" si="20"/>
        <v>1804</v>
      </c>
      <c r="O25" s="211" t="str">
        <f t="shared" si="21"/>
        <v>1805</v>
      </c>
      <c r="P25" s="211" t="str">
        <f t="shared" si="22"/>
        <v>1806</v>
      </c>
      <c r="R25">
        <v>18</v>
      </c>
      <c r="S25" s="268" t="s">
        <v>25</v>
      </c>
      <c r="T25" s="223" t="s">
        <v>25</v>
      </c>
      <c r="U25" s="224" t="s">
        <v>24</v>
      </c>
      <c r="V25" s="225" t="s">
        <v>23</v>
      </c>
      <c r="W25" s="224" t="s">
        <v>24</v>
      </c>
      <c r="X25" s="226" t="s">
        <v>24</v>
      </c>
      <c r="Z25">
        <v>18</v>
      </c>
      <c r="AA25" s="268" t="str">
        <f t="shared" ref="AA25:AE25" si="24">AA24</f>
        <v>G</v>
      </c>
      <c r="AB25" s="223" t="str">
        <f t="shared" si="24"/>
        <v>B</v>
      </c>
      <c r="AC25" s="224" t="str">
        <f t="shared" si="24"/>
        <v>C</v>
      </c>
      <c r="AD25" s="225" t="str">
        <f t="shared" si="24"/>
        <v>D</v>
      </c>
      <c r="AE25" s="224" t="str">
        <f t="shared" si="24"/>
        <v>E</v>
      </c>
      <c r="AF25" s="226" t="str">
        <f t="shared" si="3"/>
        <v>F</v>
      </c>
    </row>
    <row r="26" spans="2:34" ht="15" customHeight="1" thickBot="1">
      <c r="B26">
        <v>19</v>
      </c>
      <c r="C26" s="268">
        <f t="shared" si="4"/>
        <v>69.81</v>
      </c>
      <c r="D26" s="223">
        <f t="shared" si="4"/>
        <v>69.39</v>
      </c>
      <c r="E26" s="224">
        <f t="shared" si="4"/>
        <v>57.66</v>
      </c>
      <c r="F26" s="225">
        <f t="shared" si="4"/>
        <v>35.22</v>
      </c>
      <c r="G26" s="224">
        <f t="shared" si="4"/>
        <v>52.05</v>
      </c>
      <c r="H26" s="226">
        <f t="shared" si="2"/>
        <v>57.64</v>
      </c>
      <c r="J26">
        <v>19</v>
      </c>
      <c r="K26" s="211" t="str">
        <f t="shared" si="1"/>
        <v>1901</v>
      </c>
      <c r="L26" s="211" t="str">
        <f t="shared" si="18"/>
        <v>1902</v>
      </c>
      <c r="M26" s="211" t="str">
        <f t="shared" si="19"/>
        <v>1903</v>
      </c>
      <c r="N26" s="211" t="str">
        <f t="shared" si="20"/>
        <v>1904</v>
      </c>
      <c r="O26" s="211" t="str">
        <f t="shared" si="21"/>
        <v>1905</v>
      </c>
      <c r="P26" s="211" t="str">
        <f t="shared" si="22"/>
        <v>1906</v>
      </c>
      <c r="R26">
        <v>19</v>
      </c>
      <c r="S26" s="268" t="s">
        <v>25</v>
      </c>
      <c r="T26" s="223" t="s">
        <v>25</v>
      </c>
      <c r="U26" s="224" t="s">
        <v>24</v>
      </c>
      <c r="V26" s="225" t="s">
        <v>23</v>
      </c>
      <c r="W26" s="224" t="s">
        <v>24</v>
      </c>
      <c r="X26" s="226" t="s">
        <v>24</v>
      </c>
      <c r="Z26">
        <v>19</v>
      </c>
      <c r="AA26" s="268" t="str">
        <f t="shared" ref="AA26:AE26" si="25">AA25</f>
        <v>G</v>
      </c>
      <c r="AB26" s="223" t="str">
        <f t="shared" si="25"/>
        <v>B</v>
      </c>
      <c r="AC26" s="224" t="str">
        <f t="shared" si="25"/>
        <v>C</v>
      </c>
      <c r="AD26" s="225" t="str">
        <f t="shared" si="25"/>
        <v>D</v>
      </c>
      <c r="AE26" s="224" t="str">
        <f t="shared" si="25"/>
        <v>E</v>
      </c>
      <c r="AF26" s="226" t="str">
        <f t="shared" si="3"/>
        <v>F</v>
      </c>
    </row>
    <row r="27" spans="2:34" ht="15" customHeight="1">
      <c r="B27">
        <v>20</v>
      </c>
      <c r="C27" s="268">
        <f t="shared" ref="C27:F27" si="26">C26</f>
        <v>69.81</v>
      </c>
      <c r="D27" s="223">
        <f t="shared" si="26"/>
        <v>69.39</v>
      </c>
      <c r="E27" s="224">
        <f t="shared" si="26"/>
        <v>57.66</v>
      </c>
      <c r="F27" s="225">
        <f t="shared" si="26"/>
        <v>35.22</v>
      </c>
      <c r="G27" s="275">
        <v>81.349999999999994</v>
      </c>
      <c r="H27" s="275">
        <v>91.710000000000008</v>
      </c>
      <c r="J27">
        <v>20</v>
      </c>
      <c r="K27" s="211" t="str">
        <f t="shared" si="1"/>
        <v>2001</v>
      </c>
      <c r="L27" s="211" t="str">
        <f t="shared" si="18"/>
        <v>2002</v>
      </c>
      <c r="M27" s="211" t="str">
        <f t="shared" si="19"/>
        <v>2003</v>
      </c>
      <c r="N27" s="211" t="str">
        <f t="shared" si="20"/>
        <v>2004</v>
      </c>
      <c r="O27" s="211" t="str">
        <f t="shared" si="21"/>
        <v>2005</v>
      </c>
      <c r="P27" s="211" t="str">
        <f t="shared" si="22"/>
        <v>2006</v>
      </c>
      <c r="R27">
        <v>20</v>
      </c>
      <c r="S27" s="268" t="s">
        <v>25</v>
      </c>
      <c r="T27" s="223" t="s">
        <v>25</v>
      </c>
      <c r="U27" s="224" t="s">
        <v>24</v>
      </c>
      <c r="V27" s="225" t="s">
        <v>23</v>
      </c>
      <c r="W27" s="275" t="s">
        <v>25</v>
      </c>
      <c r="X27" s="275" t="s">
        <v>25</v>
      </c>
      <c r="Z27">
        <v>20</v>
      </c>
      <c r="AA27" s="268" t="str">
        <f t="shared" ref="AA27:AD27" si="27">AA26</f>
        <v>G</v>
      </c>
      <c r="AB27" s="223" t="str">
        <f t="shared" si="27"/>
        <v>B</v>
      </c>
      <c r="AC27" s="224" t="str">
        <f t="shared" si="27"/>
        <v>C</v>
      </c>
      <c r="AD27" s="225" t="str">
        <f t="shared" si="27"/>
        <v>D</v>
      </c>
      <c r="AE27" s="275" t="s">
        <v>36</v>
      </c>
      <c r="AF27" s="275" t="s">
        <v>37</v>
      </c>
    </row>
    <row r="31" spans="2:34" ht="15" customHeight="1">
      <c r="B31" s="34" t="s">
        <v>152</v>
      </c>
      <c r="C31" s="34" t="s">
        <v>153</v>
      </c>
      <c r="D31" s="167" t="s">
        <v>20</v>
      </c>
      <c r="E31" s="34" t="s">
        <v>26</v>
      </c>
      <c r="F31" s="34" t="s">
        <v>48</v>
      </c>
      <c r="G31" s="34" t="s">
        <v>51</v>
      </c>
      <c r="H31" s="34" t="s">
        <v>54</v>
      </c>
      <c r="I31" s="34" t="s">
        <v>154</v>
      </c>
      <c r="J31" s="34" t="s">
        <v>155</v>
      </c>
      <c r="O31">
        <v>3</v>
      </c>
      <c r="P31">
        <v>18</v>
      </c>
      <c r="AD31" t="s">
        <v>57</v>
      </c>
      <c r="AG31" t="s">
        <v>57</v>
      </c>
      <c r="AH31">
        <f>COUNTIF(AD:AD,AG31)</f>
        <v>18</v>
      </c>
    </row>
    <row r="32" spans="2:34" ht="15" customHeight="1">
      <c r="B32" t="s">
        <v>2</v>
      </c>
      <c r="C32">
        <v>104</v>
      </c>
      <c r="D32" t="str" cm="1">
        <f t="array" ref="D32">INDEX($S$8:$X$27,LEFT(C32,LEN(C32)-2),RIGHT(C32,1))</f>
        <v>1D</v>
      </c>
      <c r="E32" t="str" cm="1">
        <f t="array" ref="E32">INDEX($AA$8:$AF$27,LEFT(C32,LEN(C32)-2),RIGHT(C32,1))</f>
        <v>H</v>
      </c>
      <c r="F32" t="s">
        <v>49</v>
      </c>
      <c r="G32" t="str">
        <f>RIGHT(C32,1)&amp;"VISTA"</f>
        <v>4VISTA</v>
      </c>
      <c r="H32" t="str">
        <f t="shared" ref="H32:H63" si="28">LEFT(C32,LEN(C32)-2)</f>
        <v>1</v>
      </c>
      <c r="I32" cm="1">
        <f t="array" ref="I32">INDEX($C$8:$H$27,LEFT(C32,LEN(C32)-2),RIGHT(C32,1))</f>
        <v>35.619999999999997</v>
      </c>
      <c r="O32">
        <v>2</v>
      </c>
      <c r="P32">
        <v>17</v>
      </c>
      <c r="T32">
        <v>104</v>
      </c>
      <c r="U32">
        <v>101</v>
      </c>
      <c r="V32">
        <v>35.909999999999997</v>
      </c>
      <c r="W32">
        <v>7.39</v>
      </c>
      <c r="AD32" t="s">
        <v>57</v>
      </c>
      <c r="AG32" t="s">
        <v>56</v>
      </c>
      <c r="AH32">
        <f t="shared" ref="AH32:AH33" si="29">COUNTIF(AD:AD,AG32)</f>
        <v>17</v>
      </c>
    </row>
    <row r="33" spans="2:34" ht="15" customHeight="1">
      <c r="B33" t="s">
        <v>2</v>
      </c>
      <c r="C33">
        <v>105</v>
      </c>
      <c r="D33" t="str" cm="1">
        <f t="array" ref="D33">INDEX($S$8:$X$27,LEFT(C33,LEN(C33)-2),RIGHT(C33,1))</f>
        <v>1D</v>
      </c>
      <c r="E33" t="str" cm="1">
        <f t="array" ref="E33">INDEX($AA$8:$AF$27,LEFT(C33,LEN(C33)-2),RIGHT(C33,1))</f>
        <v>I</v>
      </c>
      <c r="F33" t="s">
        <v>49</v>
      </c>
      <c r="G33" t="str">
        <f t="shared" ref="G33:G96" si="30">RIGHT(C33,1)&amp;"VISTA"</f>
        <v>5VISTA</v>
      </c>
      <c r="H33" t="str">
        <f t="shared" si="28"/>
        <v>1</v>
      </c>
      <c r="I33" cm="1">
        <f t="array" ref="I33">INDEX($C$8:$H$27,LEFT(C33,LEN(C33)-2),RIGHT(C33,1))</f>
        <v>38.68</v>
      </c>
      <c r="O33">
        <v>1</v>
      </c>
      <c r="P33">
        <v>14</v>
      </c>
      <c r="T33">
        <v>105</v>
      </c>
      <c r="U33">
        <v>102</v>
      </c>
      <c r="V33">
        <v>38.57</v>
      </c>
      <c r="W33">
        <v>10.868</v>
      </c>
      <c r="AD33" t="s">
        <v>57</v>
      </c>
      <c r="AG33" t="s">
        <v>55</v>
      </c>
      <c r="AH33">
        <f t="shared" si="29"/>
        <v>14</v>
      </c>
    </row>
    <row r="34" spans="2:34" ht="15" customHeight="1">
      <c r="B34" t="s">
        <v>2</v>
      </c>
      <c r="C34">
        <v>106</v>
      </c>
      <c r="D34" t="str" cm="1">
        <f t="array" ref="D34">INDEX($S$8:$X$27,LEFT(C34,LEN(C34)-2),RIGHT(C34,1))</f>
        <v>2D</v>
      </c>
      <c r="E34" t="str" cm="1">
        <f t="array" ref="E34">INDEX($AA$8:$AF$27,LEFT(C34,LEN(C34)-2),RIGHT(C34,1))</f>
        <v>F</v>
      </c>
      <c r="F34" t="s">
        <v>49</v>
      </c>
      <c r="G34" t="str">
        <f t="shared" si="30"/>
        <v>6VISTA</v>
      </c>
      <c r="H34" t="str">
        <f t="shared" si="28"/>
        <v>1</v>
      </c>
      <c r="I34" cm="1">
        <f t="array" ref="I34">INDEX($C$8:$H$27,LEFT(C34,LEN(C34)-2),RIGHT(C34,1))</f>
        <v>57.64</v>
      </c>
      <c r="T34">
        <v>106</v>
      </c>
      <c r="U34">
        <v>103</v>
      </c>
      <c r="V34">
        <v>57.64</v>
      </c>
      <c r="W34">
        <v>15.177</v>
      </c>
      <c r="AD34" t="s">
        <v>57</v>
      </c>
    </row>
    <row r="35" spans="2:34" ht="15" customHeight="1">
      <c r="B35" t="s">
        <v>2</v>
      </c>
      <c r="C35">
        <v>201</v>
      </c>
      <c r="D35" t="str" cm="1">
        <f t="array" ref="D35">INDEX($S$8:$X$27,LEFT(C35,LEN(C35)-2),RIGHT(C35,1))</f>
        <v>2D+1</v>
      </c>
      <c r="E35" t="str" cm="1">
        <f t="array" ref="E35">INDEX($AA$8:$AF$27,LEFT(C35,LEN(C35)-2),RIGHT(C35,1))</f>
        <v>A</v>
      </c>
      <c r="F35" t="s">
        <v>49</v>
      </c>
      <c r="G35" t="str">
        <f t="shared" si="30"/>
        <v>1VISTA</v>
      </c>
      <c r="H35" t="str">
        <f t="shared" si="28"/>
        <v>2</v>
      </c>
      <c r="I35" cm="1">
        <f t="array" ref="I35">INDEX($C$8:$H$27,LEFT(C35,LEN(C35)-2),RIGHT(C35,1))</f>
        <v>69.81</v>
      </c>
      <c r="N35" t="s">
        <v>57</v>
      </c>
      <c r="O35" t="s">
        <v>56</v>
      </c>
      <c r="P35" t="s">
        <v>55</v>
      </c>
      <c r="T35">
        <v>201</v>
      </c>
      <c r="U35">
        <v>201</v>
      </c>
      <c r="V35">
        <v>69.814700000000002</v>
      </c>
      <c r="AD35" t="s">
        <v>57</v>
      </c>
    </row>
    <row r="36" spans="2:34" ht="15" customHeight="1">
      <c r="B36" t="s">
        <v>2</v>
      </c>
      <c r="C36">
        <v>202</v>
      </c>
      <c r="D36" t="str" cm="1">
        <f t="array" ref="D36">INDEX($S$8:$X$27,LEFT(C36,LEN(C36)-2),RIGHT(C36,1))</f>
        <v>3D</v>
      </c>
      <c r="E36" t="str" cm="1">
        <f t="array" ref="E36">INDEX($AA$8:$AF$27,LEFT(C36,LEN(C36)-2),RIGHT(C36,1))</f>
        <v>B</v>
      </c>
      <c r="F36" t="s">
        <v>49</v>
      </c>
      <c r="G36" t="str">
        <f t="shared" si="30"/>
        <v>2VISTA</v>
      </c>
      <c r="H36" t="str">
        <f t="shared" si="28"/>
        <v>2</v>
      </c>
      <c r="I36" cm="1">
        <f t="array" ref="I36">INDEX($C$8:$H$27,LEFT(C36,LEN(C36)-2),RIGHT(C36,1))</f>
        <v>69.39</v>
      </c>
      <c r="M36">
        <v>1</v>
      </c>
      <c r="N36" t="s">
        <v>57</v>
      </c>
      <c r="T36">
        <v>202</v>
      </c>
      <c r="U36">
        <v>202</v>
      </c>
      <c r="V36">
        <v>69.165999999999997</v>
      </c>
      <c r="AD36" t="s">
        <v>57</v>
      </c>
    </row>
    <row r="37" spans="2:34" ht="15" customHeight="1">
      <c r="B37" t="s">
        <v>2</v>
      </c>
      <c r="C37">
        <v>203</v>
      </c>
      <c r="D37" t="str" cm="1">
        <f t="array" ref="D37">INDEX($S$8:$X$27,LEFT(C37,LEN(C37)-2),RIGHT(C37,1))</f>
        <v>2D</v>
      </c>
      <c r="E37" t="str" cm="1">
        <f t="array" ref="E37">INDEX($AA$8:$AF$27,LEFT(C37,LEN(C37)-2),RIGHT(C37,1))</f>
        <v>C</v>
      </c>
      <c r="F37" t="s">
        <v>49</v>
      </c>
      <c r="G37" t="str">
        <f t="shared" si="30"/>
        <v>3VISTA</v>
      </c>
      <c r="H37" t="str">
        <f t="shared" si="28"/>
        <v>2</v>
      </c>
      <c r="I37" cm="1">
        <f t="array" ref="I37">INDEX($C$8:$H$27,LEFT(C37,LEN(C37)-2),RIGHT(C37,1))</f>
        <v>57.66</v>
      </c>
      <c r="M37">
        <v>2</v>
      </c>
      <c r="N37" t="s">
        <v>57</v>
      </c>
      <c r="T37">
        <v>203</v>
      </c>
      <c r="U37">
        <v>203</v>
      </c>
      <c r="V37">
        <v>57.877000000000002</v>
      </c>
      <c r="AD37" t="s">
        <v>57</v>
      </c>
    </row>
    <row r="38" spans="2:34" ht="15" customHeight="1">
      <c r="B38" t="s">
        <v>2</v>
      </c>
      <c r="C38">
        <v>204</v>
      </c>
      <c r="D38" t="str" cm="1">
        <f t="array" ref="D38">INDEX($S$8:$X$27,LEFT(C38,LEN(C38)-2),RIGHT(C38,1))</f>
        <v>1D</v>
      </c>
      <c r="E38" t="str" cm="1">
        <f t="array" ref="E38">INDEX($AA$8:$AF$27,LEFT(C38,LEN(C38)-2),RIGHT(C38,1))</f>
        <v>D</v>
      </c>
      <c r="F38" t="s">
        <v>49</v>
      </c>
      <c r="G38" t="str">
        <f t="shared" si="30"/>
        <v>4VISTA</v>
      </c>
      <c r="H38" t="str">
        <f t="shared" si="28"/>
        <v>2</v>
      </c>
      <c r="I38" cm="1">
        <f t="array" ref="I38">INDEX($C$8:$H$27,LEFT(C38,LEN(C38)-2),RIGHT(C38,1))</f>
        <v>35.22</v>
      </c>
      <c r="M38">
        <v>3</v>
      </c>
      <c r="N38" t="s">
        <v>57</v>
      </c>
      <c r="T38">
        <v>204</v>
      </c>
      <c r="U38">
        <v>204</v>
      </c>
      <c r="V38">
        <v>35.496600000000001</v>
      </c>
      <c r="AD38" t="s">
        <v>57</v>
      </c>
    </row>
    <row r="39" spans="2:34" ht="15" customHeight="1">
      <c r="B39" t="s">
        <v>2</v>
      </c>
      <c r="C39">
        <v>205</v>
      </c>
      <c r="D39" t="str" cm="1">
        <f t="array" ref="D39">INDEX($S$8:$X$27,LEFT(C39,LEN(C39)-2),RIGHT(C39,1))</f>
        <v>2D</v>
      </c>
      <c r="E39" t="str" cm="1">
        <f t="array" ref="E39">INDEX($AA$8:$AF$27,LEFT(C39,LEN(C39)-2),RIGHT(C39,1))</f>
        <v>E</v>
      </c>
      <c r="F39" t="s">
        <v>49</v>
      </c>
      <c r="G39" t="str">
        <f t="shared" si="30"/>
        <v>5VISTA</v>
      </c>
      <c r="H39" t="str">
        <f t="shared" si="28"/>
        <v>2</v>
      </c>
      <c r="I39" cm="1">
        <f t="array" ref="I39">INDEX($C$8:$H$27,LEFT(C39,LEN(C39)-2),RIGHT(C39,1))</f>
        <v>52.05</v>
      </c>
      <c r="M39">
        <v>4</v>
      </c>
      <c r="N39" t="s">
        <v>57</v>
      </c>
      <c r="T39">
        <v>205</v>
      </c>
      <c r="U39">
        <v>205</v>
      </c>
      <c r="V39">
        <v>52.432899999999997</v>
      </c>
      <c r="AD39" t="s">
        <v>57</v>
      </c>
    </row>
    <row r="40" spans="2:34" ht="15" customHeight="1">
      <c r="B40" t="s">
        <v>2</v>
      </c>
      <c r="C40">
        <v>206</v>
      </c>
      <c r="D40" t="str" cm="1">
        <f t="array" ref="D40">INDEX($S$8:$X$27,LEFT(C40,LEN(C40)-2),RIGHT(C40,1))</f>
        <v>2D</v>
      </c>
      <c r="E40" t="str" cm="1">
        <f t="array" ref="E40">INDEX($AA$8:$AF$27,LEFT(C40,LEN(C40)-2),RIGHT(C40,1))</f>
        <v>F</v>
      </c>
      <c r="F40" t="s">
        <v>49</v>
      </c>
      <c r="G40" t="str">
        <f t="shared" si="30"/>
        <v>6VISTA</v>
      </c>
      <c r="H40" t="str">
        <f t="shared" si="28"/>
        <v>2</v>
      </c>
      <c r="I40" cm="1">
        <f t="array" ref="I40">INDEX($C$8:$H$27,LEFT(C40,LEN(C40)-2),RIGHT(C40,1))</f>
        <v>57.64</v>
      </c>
      <c r="M40">
        <v>5</v>
      </c>
      <c r="N40" t="s">
        <v>57</v>
      </c>
      <c r="T40">
        <v>206</v>
      </c>
      <c r="U40">
        <v>206</v>
      </c>
      <c r="V40">
        <v>57.64</v>
      </c>
      <c r="AD40" t="s">
        <v>57</v>
      </c>
    </row>
    <row r="41" spans="2:34" ht="15" customHeight="1">
      <c r="B41" t="s">
        <v>2</v>
      </c>
      <c r="C41">
        <v>301</v>
      </c>
      <c r="D41" t="str" cm="1">
        <f t="array" ref="D41">INDEX($S$8:$X$27,LEFT(C41,LEN(C41)-2),RIGHT(C41,1))</f>
        <v>2D+1</v>
      </c>
      <c r="E41" t="str" cm="1">
        <f t="array" ref="E41">INDEX($AA$8:$AF$27,LEFT(C41,LEN(C41)-2),RIGHT(C41,1))</f>
        <v>A</v>
      </c>
      <c r="F41" t="s">
        <v>49</v>
      </c>
      <c r="G41" t="str">
        <f t="shared" si="30"/>
        <v>1VISTA</v>
      </c>
      <c r="H41" t="str">
        <f t="shared" si="28"/>
        <v>3</v>
      </c>
      <c r="I41" cm="1">
        <f t="array" ref="I41">INDEX($C$8:$H$27,LEFT(C41,LEN(C41)-2),RIGHT(C41,1))</f>
        <v>69.81</v>
      </c>
      <c r="M41">
        <v>6</v>
      </c>
      <c r="N41" t="s">
        <v>57</v>
      </c>
      <c r="T41">
        <v>301</v>
      </c>
      <c r="U41">
        <v>301</v>
      </c>
      <c r="V41">
        <v>69.814700000000002</v>
      </c>
      <c r="AD41" t="s">
        <v>57</v>
      </c>
    </row>
    <row r="42" spans="2:34" ht="15" customHeight="1">
      <c r="B42" t="s">
        <v>2</v>
      </c>
      <c r="C42">
        <v>302</v>
      </c>
      <c r="D42" t="str" cm="1">
        <f t="array" ref="D42">INDEX($S$8:$X$27,LEFT(C42,LEN(C42)-2),RIGHT(C42,1))</f>
        <v>3D</v>
      </c>
      <c r="E42" t="str" cm="1">
        <f t="array" ref="E42">INDEX($AA$8:$AF$27,LEFT(C42,LEN(C42)-2),RIGHT(C42,1))</f>
        <v>B</v>
      </c>
      <c r="F42" t="s">
        <v>49</v>
      </c>
      <c r="G42" t="str">
        <f t="shared" si="30"/>
        <v>2VISTA</v>
      </c>
      <c r="H42" t="str">
        <f t="shared" si="28"/>
        <v>3</v>
      </c>
      <c r="I42" cm="1">
        <f t="array" ref="I42">INDEX($C$8:$H$27,LEFT(C42,LEN(C42)-2),RIGHT(C42,1))</f>
        <v>69.39</v>
      </c>
      <c r="M42">
        <v>7</v>
      </c>
      <c r="N42" t="s">
        <v>57</v>
      </c>
      <c r="T42">
        <v>302</v>
      </c>
      <c r="U42">
        <v>302</v>
      </c>
      <c r="V42">
        <v>69.165999999999997</v>
      </c>
      <c r="AD42" t="s">
        <v>57</v>
      </c>
    </row>
    <row r="43" spans="2:34" ht="15" customHeight="1">
      <c r="B43" t="s">
        <v>2</v>
      </c>
      <c r="C43">
        <v>303</v>
      </c>
      <c r="D43" t="str" cm="1">
        <f t="array" ref="D43">INDEX($S$8:$X$27,LEFT(C43,LEN(C43)-2),RIGHT(C43,1))</f>
        <v>2D</v>
      </c>
      <c r="E43" t="str" cm="1">
        <f t="array" ref="E43">INDEX($AA$8:$AF$27,LEFT(C43,LEN(C43)-2),RIGHT(C43,1))</f>
        <v>C</v>
      </c>
      <c r="F43" t="s">
        <v>49</v>
      </c>
      <c r="G43" t="str">
        <f t="shared" si="30"/>
        <v>3VISTA</v>
      </c>
      <c r="H43" t="str">
        <f t="shared" si="28"/>
        <v>3</v>
      </c>
      <c r="I43" cm="1">
        <f t="array" ref="I43">INDEX($C$8:$H$27,LEFT(C43,LEN(C43)-2),RIGHT(C43,1))</f>
        <v>57.66</v>
      </c>
      <c r="M43">
        <v>8</v>
      </c>
      <c r="N43" t="s">
        <v>57</v>
      </c>
      <c r="T43">
        <v>303</v>
      </c>
      <c r="U43">
        <v>303</v>
      </c>
      <c r="V43">
        <v>57.877000000000002</v>
      </c>
      <c r="AD43" t="s">
        <v>57</v>
      </c>
    </row>
    <row r="44" spans="2:34" ht="15" customHeight="1">
      <c r="B44" t="s">
        <v>2</v>
      </c>
      <c r="C44">
        <v>304</v>
      </c>
      <c r="D44" t="str" cm="1">
        <f t="array" ref="D44">INDEX($S$8:$X$27,LEFT(C44,LEN(C44)-2),RIGHT(C44,1))</f>
        <v>1D</v>
      </c>
      <c r="E44" t="str" cm="1">
        <f t="array" ref="E44">INDEX($AA$8:$AF$27,LEFT(C44,LEN(C44)-2),RIGHT(C44,1))</f>
        <v>D</v>
      </c>
      <c r="F44" t="s">
        <v>49</v>
      </c>
      <c r="G44" t="str">
        <f t="shared" si="30"/>
        <v>4VISTA</v>
      </c>
      <c r="H44" t="str">
        <f t="shared" si="28"/>
        <v>3</v>
      </c>
      <c r="I44" cm="1">
        <f t="array" ref="I44">INDEX($C$8:$H$27,LEFT(C44,LEN(C44)-2),RIGHT(C44,1))</f>
        <v>35.22</v>
      </c>
      <c r="M44">
        <v>9</v>
      </c>
      <c r="N44" t="s">
        <v>57</v>
      </c>
      <c r="T44">
        <v>304</v>
      </c>
      <c r="U44">
        <v>304</v>
      </c>
      <c r="V44">
        <v>35.496600000000001</v>
      </c>
      <c r="AD44" t="s">
        <v>57</v>
      </c>
    </row>
    <row r="45" spans="2:34" ht="15" customHeight="1">
      <c r="B45" t="s">
        <v>2</v>
      </c>
      <c r="C45">
        <v>305</v>
      </c>
      <c r="D45" t="str" cm="1">
        <f t="array" ref="D45">INDEX($S$8:$X$27,LEFT(C45,LEN(C45)-2),RIGHT(C45,1))</f>
        <v>2D</v>
      </c>
      <c r="E45" t="str" cm="1">
        <f t="array" ref="E45">INDEX($AA$8:$AF$27,LEFT(C45,LEN(C45)-2),RIGHT(C45,1))</f>
        <v>E</v>
      </c>
      <c r="F45" t="s">
        <v>49</v>
      </c>
      <c r="G45" t="str">
        <f t="shared" si="30"/>
        <v>5VISTA</v>
      </c>
      <c r="H45" t="str">
        <f t="shared" si="28"/>
        <v>3</v>
      </c>
      <c r="I45" cm="1">
        <f t="array" ref="I45">INDEX($C$8:$H$27,LEFT(C45,LEN(C45)-2),RIGHT(C45,1))</f>
        <v>52.05</v>
      </c>
      <c r="M45">
        <v>10</v>
      </c>
      <c r="N45" t="s">
        <v>57</v>
      </c>
      <c r="T45">
        <v>305</v>
      </c>
      <c r="U45">
        <v>305</v>
      </c>
      <c r="V45">
        <v>52.432899999999997</v>
      </c>
      <c r="AD45" t="s">
        <v>57</v>
      </c>
    </row>
    <row r="46" spans="2:34" ht="15" customHeight="1">
      <c r="B46" t="s">
        <v>2</v>
      </c>
      <c r="C46">
        <v>306</v>
      </c>
      <c r="D46" t="str" cm="1">
        <f t="array" ref="D46">INDEX($S$8:$X$27,LEFT(C46,LEN(C46)-2),RIGHT(C46,1))</f>
        <v>2D</v>
      </c>
      <c r="E46" t="str" cm="1">
        <f t="array" ref="E46">INDEX($AA$8:$AF$27,LEFT(C46,LEN(C46)-2),RIGHT(C46,1))</f>
        <v>F</v>
      </c>
      <c r="F46" t="s">
        <v>49</v>
      </c>
      <c r="G46" t="str">
        <f t="shared" si="30"/>
        <v>6VISTA</v>
      </c>
      <c r="H46" t="str">
        <f t="shared" si="28"/>
        <v>3</v>
      </c>
      <c r="I46" cm="1">
        <f t="array" ref="I46">INDEX($C$8:$H$27,LEFT(C46,LEN(C46)-2),RIGHT(C46,1))</f>
        <v>57.64</v>
      </c>
      <c r="M46">
        <v>11</v>
      </c>
      <c r="N46" t="s">
        <v>57</v>
      </c>
      <c r="T46">
        <v>306</v>
      </c>
      <c r="U46">
        <v>306</v>
      </c>
      <c r="V46">
        <v>57.64</v>
      </c>
      <c r="AD46" t="s">
        <v>57</v>
      </c>
    </row>
    <row r="47" spans="2:34" ht="15" customHeight="1">
      <c r="B47" t="s">
        <v>2</v>
      </c>
      <c r="C47">
        <v>401</v>
      </c>
      <c r="D47" t="str" cm="1">
        <f t="array" ref="D47">INDEX($S$8:$X$27,LEFT(C47,LEN(C47)-2),RIGHT(C47,1))</f>
        <v>2D+1</v>
      </c>
      <c r="E47" t="str" cm="1">
        <f t="array" ref="E47">INDEX($AA$8:$AF$27,LEFT(C47,LEN(C47)-2),RIGHT(C47,1))</f>
        <v>A</v>
      </c>
      <c r="F47" t="s">
        <v>49</v>
      </c>
      <c r="G47" t="str">
        <f t="shared" si="30"/>
        <v>1VISTA</v>
      </c>
      <c r="H47" t="str">
        <f t="shared" si="28"/>
        <v>4</v>
      </c>
      <c r="I47" cm="1">
        <f t="array" ref="I47">INDEX($C$8:$H$27,LEFT(C47,LEN(C47)-2),RIGHT(C47,1))</f>
        <v>69.81</v>
      </c>
      <c r="M47">
        <v>12</v>
      </c>
      <c r="N47" t="s">
        <v>57</v>
      </c>
      <c r="T47">
        <v>401</v>
      </c>
      <c r="U47">
        <v>401</v>
      </c>
      <c r="V47">
        <v>69.814700000000002</v>
      </c>
      <c r="AD47" t="s">
        <v>57</v>
      </c>
    </row>
    <row r="48" spans="2:34" ht="15" customHeight="1">
      <c r="B48" t="s">
        <v>2</v>
      </c>
      <c r="C48">
        <v>402</v>
      </c>
      <c r="D48" t="str" cm="1">
        <f t="array" ref="D48">INDEX($S$8:$X$27,LEFT(C48,LEN(C48)-2),RIGHT(C48,1))</f>
        <v>3D</v>
      </c>
      <c r="E48" t="str" cm="1">
        <f t="array" ref="E48">INDEX($AA$8:$AF$27,LEFT(C48,LEN(C48)-2),RIGHT(C48,1))</f>
        <v>B</v>
      </c>
      <c r="F48" t="s">
        <v>49</v>
      </c>
      <c r="G48" t="str">
        <f t="shared" si="30"/>
        <v>2VISTA</v>
      </c>
      <c r="H48" t="str">
        <f t="shared" si="28"/>
        <v>4</v>
      </c>
      <c r="I48" cm="1">
        <f t="array" ref="I48">INDEX($C$8:$H$27,LEFT(C48,LEN(C48)-2),RIGHT(C48,1))</f>
        <v>69.39</v>
      </c>
      <c r="M48">
        <v>13</v>
      </c>
      <c r="N48" t="s">
        <v>57</v>
      </c>
      <c r="T48">
        <v>402</v>
      </c>
      <c r="U48">
        <v>402</v>
      </c>
      <c r="V48">
        <v>69.165999999999997</v>
      </c>
      <c r="AD48" t="s">
        <v>57</v>
      </c>
    </row>
    <row r="49" spans="2:30" ht="15" customHeight="1">
      <c r="B49" t="s">
        <v>2</v>
      </c>
      <c r="C49">
        <v>403</v>
      </c>
      <c r="D49" t="str" cm="1">
        <f t="array" ref="D49">INDEX($S$8:$X$27,LEFT(C49,LEN(C49)-2),RIGHT(C49,1))</f>
        <v>2D</v>
      </c>
      <c r="E49" t="str" cm="1">
        <f t="array" ref="E49">INDEX($AA$8:$AF$27,LEFT(C49,LEN(C49)-2),RIGHT(C49,1))</f>
        <v>C</v>
      </c>
      <c r="F49" t="s">
        <v>49</v>
      </c>
      <c r="G49" t="str">
        <f t="shared" si="30"/>
        <v>3VISTA</v>
      </c>
      <c r="H49" t="str">
        <f t="shared" si="28"/>
        <v>4</v>
      </c>
      <c r="I49" cm="1">
        <f t="array" ref="I49">INDEX($C$8:$H$27,LEFT(C49,LEN(C49)-2),RIGHT(C49,1))</f>
        <v>57.66</v>
      </c>
      <c r="M49">
        <v>14</v>
      </c>
      <c r="N49" t="s">
        <v>57</v>
      </c>
      <c r="T49">
        <v>403</v>
      </c>
      <c r="U49">
        <v>403</v>
      </c>
      <c r="V49">
        <v>57.877000000000002</v>
      </c>
      <c r="AD49" t="s">
        <v>56</v>
      </c>
    </row>
    <row r="50" spans="2:30" ht="15" customHeight="1">
      <c r="B50" t="s">
        <v>2</v>
      </c>
      <c r="C50">
        <v>404</v>
      </c>
      <c r="D50" t="str" cm="1">
        <f t="array" ref="D50">INDEX($S$8:$X$27,LEFT(C50,LEN(C50)-2),RIGHT(C50,1))</f>
        <v>1D</v>
      </c>
      <c r="E50" t="str" cm="1">
        <f t="array" ref="E50">INDEX($AA$8:$AF$27,LEFT(C50,LEN(C50)-2),RIGHT(C50,1))</f>
        <v>D</v>
      </c>
      <c r="F50" t="s">
        <v>49</v>
      </c>
      <c r="G50" t="str">
        <f t="shared" si="30"/>
        <v>4VISTA</v>
      </c>
      <c r="H50" t="str">
        <f t="shared" si="28"/>
        <v>4</v>
      </c>
      <c r="I50" cm="1">
        <f t="array" ref="I50">INDEX($C$8:$H$27,LEFT(C50,LEN(C50)-2),RIGHT(C50,1))</f>
        <v>35.22</v>
      </c>
      <c r="M50">
        <v>15</v>
      </c>
      <c r="N50" t="s">
        <v>57</v>
      </c>
      <c r="T50">
        <v>404</v>
      </c>
      <c r="U50">
        <v>404</v>
      </c>
      <c r="V50">
        <v>35.496600000000001</v>
      </c>
      <c r="AD50" t="s">
        <v>56</v>
      </c>
    </row>
    <row r="51" spans="2:30" ht="15" customHeight="1">
      <c r="B51" t="s">
        <v>2</v>
      </c>
      <c r="C51">
        <v>405</v>
      </c>
      <c r="D51" t="str" cm="1">
        <f t="array" ref="D51">INDEX($S$8:$X$27,LEFT(C51,LEN(C51)-2),RIGHT(C51,1))</f>
        <v>2D</v>
      </c>
      <c r="E51" t="str" cm="1">
        <f t="array" ref="E51">INDEX($AA$8:$AF$27,LEFT(C51,LEN(C51)-2),RIGHT(C51,1))</f>
        <v>E</v>
      </c>
      <c r="F51" t="s">
        <v>49</v>
      </c>
      <c r="G51" t="str">
        <f t="shared" si="30"/>
        <v>5VISTA</v>
      </c>
      <c r="H51" t="str">
        <f t="shared" si="28"/>
        <v>4</v>
      </c>
      <c r="I51" cm="1">
        <f t="array" ref="I51">INDEX($C$8:$H$27,LEFT(C51,LEN(C51)-2),RIGHT(C51,1))</f>
        <v>52.05</v>
      </c>
      <c r="M51">
        <v>16</v>
      </c>
      <c r="N51" t="s">
        <v>57</v>
      </c>
      <c r="T51">
        <v>405</v>
      </c>
      <c r="U51">
        <v>405</v>
      </c>
      <c r="V51">
        <v>52.432899999999997</v>
      </c>
      <c r="AD51" t="s">
        <v>56</v>
      </c>
    </row>
    <row r="52" spans="2:30" ht="15" customHeight="1">
      <c r="B52" t="s">
        <v>2</v>
      </c>
      <c r="C52">
        <v>406</v>
      </c>
      <c r="D52" t="str" cm="1">
        <f t="array" ref="D52">INDEX($S$8:$X$27,LEFT(C52,LEN(C52)-2),RIGHT(C52,1))</f>
        <v>2D</v>
      </c>
      <c r="E52" t="str" cm="1">
        <f t="array" ref="E52">INDEX($AA$8:$AF$27,LEFT(C52,LEN(C52)-2),RIGHT(C52,1))</f>
        <v>F</v>
      </c>
      <c r="F52" t="s">
        <v>49</v>
      </c>
      <c r="G52" t="str">
        <f t="shared" si="30"/>
        <v>6VISTA</v>
      </c>
      <c r="H52" t="str">
        <f t="shared" si="28"/>
        <v>4</v>
      </c>
      <c r="I52" cm="1">
        <f t="array" ref="I52">INDEX($C$8:$H$27,LEFT(C52,LEN(C52)-2),RIGHT(C52,1))</f>
        <v>57.64</v>
      </c>
      <c r="M52">
        <v>17</v>
      </c>
      <c r="N52" t="s">
        <v>57</v>
      </c>
      <c r="T52">
        <v>406</v>
      </c>
      <c r="U52">
        <v>406</v>
      </c>
      <c r="V52">
        <v>57.64</v>
      </c>
      <c r="AD52" t="s">
        <v>56</v>
      </c>
    </row>
    <row r="53" spans="2:30" ht="15" customHeight="1">
      <c r="B53" t="s">
        <v>2</v>
      </c>
      <c r="C53">
        <v>501</v>
      </c>
      <c r="D53" t="str" cm="1">
        <f t="array" ref="D53">INDEX($S$8:$X$27,LEFT(C53,LEN(C53)-2),RIGHT(C53,1))</f>
        <v>2D+1</v>
      </c>
      <c r="E53" t="str" cm="1">
        <f t="array" ref="E53">INDEX($AA$8:$AF$27,LEFT(C53,LEN(C53)-2),RIGHT(C53,1))</f>
        <v>A</v>
      </c>
      <c r="F53" t="s">
        <v>49</v>
      </c>
      <c r="G53" t="str">
        <f t="shared" si="30"/>
        <v>1VISTA</v>
      </c>
      <c r="H53" t="str">
        <f t="shared" si="28"/>
        <v>5</v>
      </c>
      <c r="I53" cm="1">
        <f t="array" ref="I53">INDEX($C$8:$H$27,LEFT(C53,LEN(C53)-2),RIGHT(C53,1))</f>
        <v>69.81</v>
      </c>
      <c r="M53">
        <v>18</v>
      </c>
      <c r="N53" t="s">
        <v>57</v>
      </c>
      <c r="T53">
        <v>501</v>
      </c>
      <c r="U53">
        <v>501</v>
      </c>
      <c r="V53">
        <v>69.814700000000002</v>
      </c>
      <c r="AD53" t="s">
        <v>56</v>
      </c>
    </row>
    <row r="54" spans="2:30" ht="15" customHeight="1">
      <c r="B54" t="s">
        <v>2</v>
      </c>
      <c r="C54">
        <v>502</v>
      </c>
      <c r="D54" t="str" cm="1">
        <f t="array" ref="D54">INDEX($S$8:$X$27,LEFT(C54,LEN(C54)-2),RIGHT(C54,1))</f>
        <v>3D</v>
      </c>
      <c r="E54" t="str" cm="1">
        <f t="array" ref="E54">INDEX($AA$8:$AF$27,LEFT(C54,LEN(C54)-2),RIGHT(C54,1))</f>
        <v>B</v>
      </c>
      <c r="F54" t="s">
        <v>49</v>
      </c>
      <c r="G54" t="str">
        <f t="shared" si="30"/>
        <v>2VISTA</v>
      </c>
      <c r="H54" t="str">
        <f t="shared" si="28"/>
        <v>5</v>
      </c>
      <c r="I54" cm="1">
        <f t="array" ref="I54">INDEX($C$8:$H$27,LEFT(C54,LEN(C54)-2),RIGHT(C54,1))</f>
        <v>69.39</v>
      </c>
      <c r="M54">
        <v>19</v>
      </c>
      <c r="O54" t="s">
        <v>56</v>
      </c>
      <c r="T54">
        <v>502</v>
      </c>
      <c r="U54">
        <v>502</v>
      </c>
      <c r="V54">
        <v>69.165999999999997</v>
      </c>
      <c r="AD54" t="s">
        <v>56</v>
      </c>
    </row>
    <row r="55" spans="2:30" ht="15" customHeight="1">
      <c r="B55" t="s">
        <v>2</v>
      </c>
      <c r="C55">
        <v>503</v>
      </c>
      <c r="D55" t="str" cm="1">
        <f t="array" ref="D55">INDEX($S$8:$X$27,LEFT(C55,LEN(C55)-2),RIGHT(C55,1))</f>
        <v>2D</v>
      </c>
      <c r="E55" t="str" cm="1">
        <f t="array" ref="E55">INDEX($AA$8:$AF$27,LEFT(C55,LEN(C55)-2),RIGHT(C55,1))</f>
        <v>C</v>
      </c>
      <c r="F55" t="s">
        <v>49</v>
      </c>
      <c r="G55" t="str">
        <f t="shared" si="30"/>
        <v>3VISTA</v>
      </c>
      <c r="H55" t="str">
        <f t="shared" si="28"/>
        <v>5</v>
      </c>
      <c r="I55" cm="1">
        <f t="array" ref="I55">INDEX($C$8:$H$27,LEFT(C55,LEN(C55)-2),RIGHT(C55,1))</f>
        <v>57.66</v>
      </c>
      <c r="M55">
        <v>20</v>
      </c>
      <c r="O55" t="s">
        <v>56</v>
      </c>
      <c r="T55">
        <v>503</v>
      </c>
      <c r="U55">
        <v>503</v>
      </c>
      <c r="V55">
        <v>57.877000000000002</v>
      </c>
      <c r="AD55" t="s">
        <v>56</v>
      </c>
    </row>
    <row r="56" spans="2:30" ht="15" customHeight="1">
      <c r="B56" t="s">
        <v>2</v>
      </c>
      <c r="C56">
        <v>504</v>
      </c>
      <c r="D56" t="str" cm="1">
        <f t="array" ref="D56">INDEX($S$8:$X$27,LEFT(C56,LEN(C56)-2),RIGHT(C56,1))</f>
        <v>1D</v>
      </c>
      <c r="E56" t="str" cm="1">
        <f t="array" ref="E56">INDEX($AA$8:$AF$27,LEFT(C56,LEN(C56)-2),RIGHT(C56,1))</f>
        <v>D</v>
      </c>
      <c r="F56" t="s">
        <v>49</v>
      </c>
      <c r="G56" t="str">
        <f t="shared" si="30"/>
        <v>4VISTA</v>
      </c>
      <c r="H56" t="str">
        <f t="shared" si="28"/>
        <v>5</v>
      </c>
      <c r="I56" cm="1">
        <f t="array" ref="I56">INDEX($C$8:$H$27,LEFT(C56,LEN(C56)-2),RIGHT(C56,1))</f>
        <v>35.22</v>
      </c>
      <c r="M56">
        <v>21</v>
      </c>
      <c r="O56" t="s">
        <v>56</v>
      </c>
      <c r="T56">
        <v>504</v>
      </c>
      <c r="U56">
        <v>504</v>
      </c>
      <c r="V56">
        <v>35.496600000000001</v>
      </c>
      <c r="AD56" t="s">
        <v>56</v>
      </c>
    </row>
    <row r="57" spans="2:30" ht="15" customHeight="1">
      <c r="B57" t="s">
        <v>2</v>
      </c>
      <c r="C57">
        <v>505</v>
      </c>
      <c r="D57" t="str" cm="1">
        <f t="array" ref="D57">INDEX($S$8:$X$27,LEFT(C57,LEN(C57)-2),RIGHT(C57,1))</f>
        <v>2D</v>
      </c>
      <c r="E57" t="str" cm="1">
        <f t="array" ref="E57">INDEX($AA$8:$AF$27,LEFT(C57,LEN(C57)-2),RIGHT(C57,1))</f>
        <v>E</v>
      </c>
      <c r="F57" t="s">
        <v>49</v>
      </c>
      <c r="G57" t="str">
        <f t="shared" si="30"/>
        <v>5VISTA</v>
      </c>
      <c r="H57" t="str">
        <f t="shared" si="28"/>
        <v>5</v>
      </c>
      <c r="I57" cm="1">
        <f t="array" ref="I57">INDEX($C$8:$H$27,LEFT(C57,LEN(C57)-2),RIGHT(C57,1))</f>
        <v>52.05</v>
      </c>
      <c r="M57">
        <v>22</v>
      </c>
      <c r="O57" t="s">
        <v>56</v>
      </c>
      <c r="T57">
        <v>505</v>
      </c>
      <c r="U57">
        <v>505</v>
      </c>
      <c r="V57">
        <v>52.432899999999997</v>
      </c>
      <c r="AD57" t="s">
        <v>56</v>
      </c>
    </row>
    <row r="58" spans="2:30" ht="15" customHeight="1">
      <c r="B58" t="s">
        <v>2</v>
      </c>
      <c r="C58">
        <v>506</v>
      </c>
      <c r="D58" t="str" cm="1">
        <f t="array" ref="D58">INDEX($S$8:$X$27,LEFT(C58,LEN(C58)-2),RIGHT(C58,1))</f>
        <v>2D</v>
      </c>
      <c r="E58" t="str" cm="1">
        <f t="array" ref="E58">INDEX($AA$8:$AF$27,LEFT(C58,LEN(C58)-2),RIGHT(C58,1))</f>
        <v>F</v>
      </c>
      <c r="F58" t="s">
        <v>49</v>
      </c>
      <c r="G58" t="str">
        <f t="shared" si="30"/>
        <v>6VISTA</v>
      </c>
      <c r="H58" t="str">
        <f t="shared" si="28"/>
        <v>5</v>
      </c>
      <c r="I58" cm="1">
        <f t="array" ref="I58">INDEX($C$8:$H$27,LEFT(C58,LEN(C58)-2),RIGHT(C58,1))</f>
        <v>57.64</v>
      </c>
      <c r="M58">
        <v>23</v>
      </c>
      <c r="O58" t="s">
        <v>56</v>
      </c>
      <c r="T58">
        <v>506</v>
      </c>
      <c r="U58">
        <v>506</v>
      </c>
      <c r="V58">
        <v>57.64</v>
      </c>
      <c r="AD58" t="s">
        <v>56</v>
      </c>
    </row>
    <row r="59" spans="2:30" ht="15" customHeight="1">
      <c r="B59" t="s">
        <v>2</v>
      </c>
      <c r="C59">
        <v>601</v>
      </c>
      <c r="D59" t="str" cm="1">
        <f t="array" ref="D59">INDEX($S$8:$X$27,LEFT(C59,LEN(C59)-2),RIGHT(C59,1))</f>
        <v>2D+1</v>
      </c>
      <c r="E59" t="str" cm="1">
        <f t="array" ref="E59">INDEX($AA$8:$AF$27,LEFT(C59,LEN(C59)-2),RIGHT(C59,1))</f>
        <v>A</v>
      </c>
      <c r="F59" t="s">
        <v>49</v>
      </c>
      <c r="G59" t="str">
        <f t="shared" si="30"/>
        <v>1VISTA</v>
      </c>
      <c r="H59" t="str">
        <f t="shared" si="28"/>
        <v>6</v>
      </c>
      <c r="I59" cm="1">
        <f t="array" ref="I59">INDEX($C$8:$H$27,LEFT(C59,LEN(C59)-2),RIGHT(C59,1))</f>
        <v>69.81</v>
      </c>
      <c r="M59">
        <v>24</v>
      </c>
      <c r="O59" t="s">
        <v>56</v>
      </c>
      <c r="T59">
        <v>601</v>
      </c>
      <c r="U59">
        <v>601</v>
      </c>
      <c r="V59">
        <v>69.814700000000002</v>
      </c>
      <c r="AD59" t="s">
        <v>56</v>
      </c>
    </row>
    <row r="60" spans="2:30" ht="15" customHeight="1">
      <c r="B60" t="s">
        <v>2</v>
      </c>
      <c r="C60">
        <v>602</v>
      </c>
      <c r="D60" t="str" cm="1">
        <f t="array" ref="D60">INDEX($S$8:$X$27,LEFT(C60,LEN(C60)-2),RIGHT(C60,1))</f>
        <v>3D</v>
      </c>
      <c r="E60" t="str" cm="1">
        <f t="array" ref="E60">INDEX($AA$8:$AF$27,LEFT(C60,LEN(C60)-2),RIGHT(C60,1))</f>
        <v>B</v>
      </c>
      <c r="F60" t="s">
        <v>49</v>
      </c>
      <c r="G60" t="str">
        <f t="shared" si="30"/>
        <v>2VISTA</v>
      </c>
      <c r="H60" t="str">
        <f t="shared" si="28"/>
        <v>6</v>
      </c>
      <c r="I60" cm="1">
        <f t="array" ref="I60">INDEX($C$8:$H$27,LEFT(C60,LEN(C60)-2),RIGHT(C60,1))</f>
        <v>69.39</v>
      </c>
      <c r="M60">
        <v>25</v>
      </c>
      <c r="O60" t="s">
        <v>56</v>
      </c>
      <c r="T60">
        <v>602</v>
      </c>
      <c r="U60">
        <v>602</v>
      </c>
      <c r="V60">
        <v>69.165999999999997</v>
      </c>
      <c r="AD60" t="s">
        <v>56</v>
      </c>
    </row>
    <row r="61" spans="2:30" ht="15" customHeight="1">
      <c r="B61" t="s">
        <v>2</v>
      </c>
      <c r="C61">
        <v>603</v>
      </c>
      <c r="D61" t="str" cm="1">
        <f t="array" ref="D61">INDEX($S$8:$X$27,LEFT(C61,LEN(C61)-2),RIGHT(C61,1))</f>
        <v>2D</v>
      </c>
      <c r="E61" t="str" cm="1">
        <f t="array" ref="E61">INDEX($AA$8:$AF$27,LEFT(C61,LEN(C61)-2),RIGHT(C61,1))</f>
        <v>C</v>
      </c>
      <c r="F61" t="s">
        <v>49</v>
      </c>
      <c r="G61" t="str">
        <f t="shared" si="30"/>
        <v>3VISTA</v>
      </c>
      <c r="H61" t="str">
        <f t="shared" si="28"/>
        <v>6</v>
      </c>
      <c r="I61" cm="1">
        <f t="array" ref="I61">INDEX($C$8:$H$27,LEFT(C61,LEN(C61)-2),RIGHT(C61,1))</f>
        <v>57.66</v>
      </c>
      <c r="M61">
        <v>26</v>
      </c>
      <c r="O61" t="s">
        <v>56</v>
      </c>
      <c r="T61">
        <v>603</v>
      </c>
      <c r="U61">
        <v>603</v>
      </c>
      <c r="V61">
        <v>57.877000000000002</v>
      </c>
      <c r="AD61" t="s">
        <v>56</v>
      </c>
    </row>
    <row r="62" spans="2:30" ht="15" customHeight="1">
      <c r="B62" t="s">
        <v>2</v>
      </c>
      <c r="C62">
        <v>604</v>
      </c>
      <c r="D62" t="str" cm="1">
        <f t="array" ref="D62">INDEX($S$8:$X$27,LEFT(C62,LEN(C62)-2),RIGHT(C62,1))</f>
        <v>1D</v>
      </c>
      <c r="E62" t="str" cm="1">
        <f t="array" ref="E62">INDEX($AA$8:$AF$27,LEFT(C62,LEN(C62)-2),RIGHT(C62,1))</f>
        <v>D</v>
      </c>
      <c r="F62" t="s">
        <v>49</v>
      </c>
      <c r="G62" t="str">
        <f t="shared" si="30"/>
        <v>4VISTA</v>
      </c>
      <c r="H62" t="str">
        <f t="shared" si="28"/>
        <v>6</v>
      </c>
      <c r="I62" cm="1">
        <f t="array" ref="I62">INDEX($C$8:$H$27,LEFT(C62,LEN(C62)-2),RIGHT(C62,1))</f>
        <v>35.22</v>
      </c>
      <c r="M62">
        <v>27</v>
      </c>
      <c r="O62" t="s">
        <v>56</v>
      </c>
      <c r="T62">
        <v>604</v>
      </c>
      <c r="U62">
        <v>604</v>
      </c>
      <c r="V62">
        <v>35.496600000000001</v>
      </c>
      <c r="AD62" t="s">
        <v>56</v>
      </c>
    </row>
    <row r="63" spans="2:30" ht="15" customHeight="1">
      <c r="B63" t="s">
        <v>2</v>
      </c>
      <c r="C63">
        <v>605</v>
      </c>
      <c r="D63" t="str" cm="1">
        <f t="array" ref="D63">INDEX($S$8:$X$27,LEFT(C63,LEN(C63)-2),RIGHT(C63,1))</f>
        <v>2D</v>
      </c>
      <c r="E63" t="str" cm="1">
        <f t="array" ref="E63">INDEX($AA$8:$AF$27,LEFT(C63,LEN(C63)-2),RIGHT(C63,1))</f>
        <v>E</v>
      </c>
      <c r="F63" t="s">
        <v>49</v>
      </c>
      <c r="G63" t="str">
        <f t="shared" si="30"/>
        <v>5VISTA</v>
      </c>
      <c r="H63" t="str">
        <f t="shared" si="28"/>
        <v>6</v>
      </c>
      <c r="I63" cm="1">
        <f t="array" ref="I63">INDEX($C$8:$H$27,LEFT(C63,LEN(C63)-2),RIGHT(C63,1))</f>
        <v>52.05</v>
      </c>
      <c r="M63">
        <v>28</v>
      </c>
      <c r="O63" t="s">
        <v>56</v>
      </c>
      <c r="T63">
        <v>605</v>
      </c>
      <c r="U63">
        <v>605</v>
      </c>
      <c r="V63">
        <v>52.43</v>
      </c>
      <c r="AD63" t="s">
        <v>56</v>
      </c>
    </row>
    <row r="64" spans="2:30" ht="15" customHeight="1">
      <c r="B64" t="s">
        <v>2</v>
      </c>
      <c r="C64">
        <v>606</v>
      </c>
      <c r="D64" t="str" cm="1">
        <f t="array" ref="D64">INDEX($S$8:$X$27,LEFT(C64,LEN(C64)-2),RIGHT(C64,1))</f>
        <v>2D</v>
      </c>
      <c r="E64" t="str" cm="1">
        <f t="array" ref="E64">INDEX($AA$8:$AF$27,LEFT(C64,LEN(C64)-2),RIGHT(C64,1))</f>
        <v>F</v>
      </c>
      <c r="F64" t="s">
        <v>49</v>
      </c>
      <c r="G64" t="str">
        <f t="shared" si="30"/>
        <v>6VISTA</v>
      </c>
      <c r="H64" t="str">
        <f t="shared" ref="H64:H95" si="31">LEFT(C64,LEN(C64)-2)</f>
        <v>6</v>
      </c>
      <c r="I64" cm="1">
        <f t="array" ref="I64">INDEX($C$8:$H$27,LEFT(C64,LEN(C64)-2),RIGHT(C64,1))</f>
        <v>57.64</v>
      </c>
      <c r="M64">
        <v>29</v>
      </c>
      <c r="O64" t="s">
        <v>56</v>
      </c>
      <c r="T64">
        <v>606</v>
      </c>
      <c r="U64">
        <v>606</v>
      </c>
      <c r="V64">
        <v>57.64</v>
      </c>
      <c r="AD64" t="s">
        <v>56</v>
      </c>
    </row>
    <row r="65" spans="2:30" ht="15" customHeight="1">
      <c r="B65" t="s">
        <v>2</v>
      </c>
      <c r="C65">
        <v>701</v>
      </c>
      <c r="D65" t="str" cm="1">
        <f t="array" ref="D65">INDEX($S$8:$X$27,LEFT(C65,LEN(C65)-2),RIGHT(C65,1))</f>
        <v>2D+1</v>
      </c>
      <c r="E65" t="str" cm="1">
        <f t="array" ref="E65">INDEX($AA$8:$AF$27,LEFT(C65,LEN(C65)-2),RIGHT(C65,1))</f>
        <v>A</v>
      </c>
      <c r="F65" t="s">
        <v>49</v>
      </c>
      <c r="G65" t="str">
        <f t="shared" si="30"/>
        <v>1VISTA</v>
      </c>
      <c r="H65" t="str">
        <f t="shared" si="31"/>
        <v>7</v>
      </c>
      <c r="I65" cm="1">
        <f t="array" ref="I65">INDEX($C$8:$H$27,LEFT(C65,LEN(C65)-2),RIGHT(C65,1))</f>
        <v>69.81</v>
      </c>
      <c r="M65">
        <v>30</v>
      </c>
      <c r="O65" t="s">
        <v>56</v>
      </c>
      <c r="T65">
        <v>701</v>
      </c>
      <c r="U65">
        <v>701</v>
      </c>
      <c r="V65">
        <v>69.814700000000002</v>
      </c>
      <c r="AD65" t="s">
        <v>56</v>
      </c>
    </row>
    <row r="66" spans="2:30" ht="15" customHeight="1">
      <c r="B66" t="s">
        <v>2</v>
      </c>
      <c r="C66">
        <v>702</v>
      </c>
      <c r="D66" t="str" cm="1">
        <f t="array" ref="D66">INDEX($S$8:$X$27,LEFT(C66,LEN(C66)-2),RIGHT(C66,1))</f>
        <v>3D</v>
      </c>
      <c r="E66" t="str" cm="1">
        <f t="array" ref="E66">INDEX($AA$8:$AF$27,LEFT(C66,LEN(C66)-2),RIGHT(C66,1))</f>
        <v>B</v>
      </c>
      <c r="F66" t="s">
        <v>49</v>
      </c>
      <c r="G66" t="str">
        <f t="shared" si="30"/>
        <v>2VISTA</v>
      </c>
      <c r="H66" t="str">
        <f t="shared" si="31"/>
        <v>7</v>
      </c>
      <c r="I66" cm="1">
        <f t="array" ref="I66">INDEX($C$8:$H$27,LEFT(C66,LEN(C66)-2),RIGHT(C66,1))</f>
        <v>69.39</v>
      </c>
      <c r="M66">
        <v>31</v>
      </c>
      <c r="O66" t="s">
        <v>56</v>
      </c>
      <c r="T66">
        <v>702</v>
      </c>
      <c r="U66">
        <v>702</v>
      </c>
      <c r="V66">
        <v>69.165999999999997</v>
      </c>
      <c r="AD66" t="s">
        <v>55</v>
      </c>
    </row>
    <row r="67" spans="2:30" ht="15" customHeight="1">
      <c r="B67" t="s">
        <v>2</v>
      </c>
      <c r="C67">
        <v>703</v>
      </c>
      <c r="D67" t="str" cm="1">
        <f t="array" ref="D67">INDEX($S$8:$X$27,LEFT(C67,LEN(C67)-2),RIGHT(C67,1))</f>
        <v>2D</v>
      </c>
      <c r="E67" t="str" cm="1">
        <f t="array" ref="E67">INDEX($AA$8:$AF$27,LEFT(C67,LEN(C67)-2),RIGHT(C67,1))</f>
        <v>C</v>
      </c>
      <c r="F67" t="s">
        <v>49</v>
      </c>
      <c r="G67" t="str">
        <f t="shared" si="30"/>
        <v>3VISTA</v>
      </c>
      <c r="H67" t="str">
        <f t="shared" si="31"/>
        <v>7</v>
      </c>
      <c r="I67" cm="1">
        <f t="array" ref="I67">INDEX($C$8:$H$27,LEFT(C67,LEN(C67)-2),RIGHT(C67,1))</f>
        <v>57.66</v>
      </c>
      <c r="M67">
        <v>32</v>
      </c>
      <c r="O67" t="s">
        <v>56</v>
      </c>
      <c r="T67">
        <v>703</v>
      </c>
      <c r="U67">
        <v>703</v>
      </c>
      <c r="V67">
        <v>57.877000000000002</v>
      </c>
      <c r="AD67" t="s">
        <v>55</v>
      </c>
    </row>
    <row r="68" spans="2:30" ht="15" customHeight="1">
      <c r="B68" t="s">
        <v>2</v>
      </c>
      <c r="C68">
        <v>704</v>
      </c>
      <c r="D68" t="str" cm="1">
        <f t="array" ref="D68">INDEX($S$8:$X$27,LEFT(C68,LEN(C68)-2),RIGHT(C68,1))</f>
        <v>1D</v>
      </c>
      <c r="E68" t="str" cm="1">
        <f t="array" ref="E68">INDEX($AA$8:$AF$27,LEFT(C68,LEN(C68)-2),RIGHT(C68,1))</f>
        <v>D</v>
      </c>
      <c r="F68" t="s">
        <v>49</v>
      </c>
      <c r="G68" t="str">
        <f t="shared" si="30"/>
        <v>4VISTA</v>
      </c>
      <c r="H68" t="str">
        <f t="shared" si="31"/>
        <v>7</v>
      </c>
      <c r="I68" cm="1">
        <f t="array" ref="I68">INDEX($C$8:$H$27,LEFT(C68,LEN(C68)-2),RIGHT(C68,1))</f>
        <v>35.22</v>
      </c>
      <c r="M68">
        <v>33</v>
      </c>
      <c r="O68" t="s">
        <v>56</v>
      </c>
      <c r="T68">
        <v>704</v>
      </c>
      <c r="U68">
        <v>704</v>
      </c>
      <c r="V68">
        <v>35.496600000000001</v>
      </c>
      <c r="AD68" t="s">
        <v>55</v>
      </c>
    </row>
    <row r="69" spans="2:30" ht="15" customHeight="1">
      <c r="B69" t="s">
        <v>2</v>
      </c>
      <c r="C69">
        <v>705</v>
      </c>
      <c r="D69" t="str" cm="1">
        <f t="array" ref="D69">INDEX($S$8:$X$27,LEFT(C69,LEN(C69)-2),RIGHT(C69,1))</f>
        <v>2D</v>
      </c>
      <c r="E69" t="str" cm="1">
        <f t="array" ref="E69">INDEX($AA$8:$AF$27,LEFT(C69,LEN(C69)-2),RIGHT(C69,1))</f>
        <v>E</v>
      </c>
      <c r="F69" t="s">
        <v>49</v>
      </c>
      <c r="G69" t="str">
        <f t="shared" si="30"/>
        <v>5VISTA</v>
      </c>
      <c r="H69" t="str">
        <f t="shared" si="31"/>
        <v>7</v>
      </c>
      <c r="I69" cm="1">
        <f t="array" ref="I69">INDEX($C$8:$H$27,LEFT(C69,LEN(C69)-2),RIGHT(C69,1))</f>
        <v>52.05</v>
      </c>
      <c r="M69">
        <v>34</v>
      </c>
      <c r="O69" t="s">
        <v>56</v>
      </c>
      <c r="T69">
        <v>705</v>
      </c>
      <c r="U69">
        <v>705</v>
      </c>
      <c r="V69">
        <v>52.43</v>
      </c>
      <c r="AD69" t="s">
        <v>55</v>
      </c>
    </row>
    <row r="70" spans="2:30" ht="15" customHeight="1">
      <c r="B70" t="s">
        <v>2</v>
      </c>
      <c r="C70">
        <v>706</v>
      </c>
      <c r="D70" t="str" cm="1">
        <f t="array" ref="D70">INDEX($S$8:$X$27,LEFT(C70,LEN(C70)-2),RIGHT(C70,1))</f>
        <v>2D</v>
      </c>
      <c r="E70" t="str" cm="1">
        <f t="array" ref="E70">INDEX($AA$8:$AF$27,LEFT(C70,LEN(C70)-2),RIGHT(C70,1))</f>
        <v>F</v>
      </c>
      <c r="F70" t="s">
        <v>49</v>
      </c>
      <c r="G70" t="str">
        <f t="shared" si="30"/>
        <v>6VISTA</v>
      </c>
      <c r="H70" t="str">
        <f t="shared" si="31"/>
        <v>7</v>
      </c>
      <c r="I70" cm="1">
        <f t="array" ref="I70">INDEX($C$8:$H$27,LEFT(C70,LEN(C70)-2),RIGHT(C70,1))</f>
        <v>57.64</v>
      </c>
      <c r="M70">
        <v>35</v>
      </c>
      <c r="O70" t="s">
        <v>56</v>
      </c>
      <c r="T70">
        <v>706</v>
      </c>
      <c r="U70">
        <v>706</v>
      </c>
      <c r="V70">
        <v>57.64</v>
      </c>
      <c r="AD70" t="s">
        <v>55</v>
      </c>
    </row>
    <row r="71" spans="2:30" ht="15" customHeight="1">
      <c r="B71" t="s">
        <v>2</v>
      </c>
      <c r="C71">
        <v>801</v>
      </c>
      <c r="D71" t="str" cm="1">
        <f t="array" ref="D71">INDEX($S$8:$X$27,LEFT(C71,LEN(C71)-2),RIGHT(C71,1))</f>
        <v>2D+1</v>
      </c>
      <c r="E71" t="str" cm="1">
        <f t="array" ref="E71">INDEX($AA$8:$AF$27,LEFT(C71,LEN(C71)-2),RIGHT(C71,1))</f>
        <v>A</v>
      </c>
      <c r="F71" t="s">
        <v>49</v>
      </c>
      <c r="G71" t="str">
        <f t="shared" si="30"/>
        <v>1VISTA</v>
      </c>
      <c r="H71" t="str">
        <f t="shared" si="31"/>
        <v>8</v>
      </c>
      <c r="I71" cm="1">
        <f t="array" ref="I71">INDEX($C$8:$H$27,LEFT(C71,LEN(C71)-2),RIGHT(C71,1))</f>
        <v>69.81</v>
      </c>
      <c r="M71">
        <v>36</v>
      </c>
      <c r="P71" t="s">
        <v>55</v>
      </c>
      <c r="T71">
        <v>801</v>
      </c>
      <c r="U71">
        <v>801</v>
      </c>
      <c r="V71">
        <v>69.814700000000002</v>
      </c>
      <c r="AD71" t="s">
        <v>55</v>
      </c>
    </row>
    <row r="72" spans="2:30" ht="15" customHeight="1">
      <c r="B72" t="s">
        <v>2</v>
      </c>
      <c r="C72">
        <v>802</v>
      </c>
      <c r="D72" t="str" cm="1">
        <f t="array" ref="D72">INDEX($S$8:$X$27,LEFT(C72,LEN(C72)-2),RIGHT(C72,1))</f>
        <v>3D</v>
      </c>
      <c r="E72" t="str" cm="1">
        <f t="array" ref="E72">INDEX($AA$8:$AF$27,LEFT(C72,LEN(C72)-2),RIGHT(C72,1))</f>
        <v>B</v>
      </c>
      <c r="F72" t="s">
        <v>49</v>
      </c>
      <c r="G72" t="str">
        <f t="shared" si="30"/>
        <v>2VISTA</v>
      </c>
      <c r="H72" t="str">
        <f t="shared" si="31"/>
        <v>8</v>
      </c>
      <c r="I72" cm="1">
        <f t="array" ref="I72">INDEX($C$8:$H$27,LEFT(C72,LEN(C72)-2),RIGHT(C72,1))</f>
        <v>69.39</v>
      </c>
      <c r="M72">
        <v>37</v>
      </c>
      <c r="P72" t="s">
        <v>55</v>
      </c>
      <c r="T72">
        <v>802</v>
      </c>
      <c r="U72">
        <v>802</v>
      </c>
      <c r="V72">
        <v>69.165999999999997</v>
      </c>
      <c r="AD72" t="s">
        <v>55</v>
      </c>
    </row>
    <row r="73" spans="2:30" ht="15" customHeight="1">
      <c r="B73" t="s">
        <v>2</v>
      </c>
      <c r="C73">
        <v>803</v>
      </c>
      <c r="D73" t="str" cm="1">
        <f t="array" ref="D73">INDEX($S$8:$X$27,LEFT(C73,LEN(C73)-2),RIGHT(C73,1))</f>
        <v>2D</v>
      </c>
      <c r="E73" t="str" cm="1">
        <f t="array" ref="E73">INDEX($AA$8:$AF$27,LEFT(C73,LEN(C73)-2),RIGHT(C73,1))</f>
        <v>C</v>
      </c>
      <c r="F73" t="s">
        <v>49</v>
      </c>
      <c r="G73" t="str">
        <f t="shared" si="30"/>
        <v>3VISTA</v>
      </c>
      <c r="H73" t="str">
        <f t="shared" si="31"/>
        <v>8</v>
      </c>
      <c r="I73" cm="1">
        <f t="array" ref="I73">INDEX($C$8:$H$27,LEFT(C73,LEN(C73)-2),RIGHT(C73,1))</f>
        <v>57.66</v>
      </c>
      <c r="M73">
        <v>38</v>
      </c>
      <c r="P73" t="s">
        <v>55</v>
      </c>
      <c r="T73">
        <v>803</v>
      </c>
      <c r="U73">
        <v>803</v>
      </c>
      <c r="V73">
        <v>57.877000000000002</v>
      </c>
      <c r="AD73" t="s">
        <v>55</v>
      </c>
    </row>
    <row r="74" spans="2:30" ht="15" customHeight="1">
      <c r="B74" t="s">
        <v>2</v>
      </c>
      <c r="C74">
        <v>804</v>
      </c>
      <c r="D74" t="str" cm="1">
        <f t="array" ref="D74">INDEX($S$8:$X$27,LEFT(C74,LEN(C74)-2),RIGHT(C74,1))</f>
        <v>1D</v>
      </c>
      <c r="E74" t="str" cm="1">
        <f t="array" ref="E74">INDEX($AA$8:$AF$27,LEFT(C74,LEN(C74)-2),RIGHT(C74,1))</f>
        <v>D</v>
      </c>
      <c r="F74" t="s">
        <v>49</v>
      </c>
      <c r="G74" t="str">
        <f t="shared" si="30"/>
        <v>4VISTA</v>
      </c>
      <c r="H74" t="str">
        <f t="shared" si="31"/>
        <v>8</v>
      </c>
      <c r="I74" cm="1">
        <f t="array" ref="I74">INDEX($C$8:$H$27,LEFT(C74,LEN(C74)-2),RIGHT(C74,1))</f>
        <v>35.22</v>
      </c>
      <c r="M74">
        <v>39</v>
      </c>
      <c r="P74" t="s">
        <v>55</v>
      </c>
      <c r="T74">
        <v>804</v>
      </c>
      <c r="U74">
        <v>804</v>
      </c>
      <c r="V74">
        <v>35.496600000000001</v>
      </c>
      <c r="AD74" t="s">
        <v>55</v>
      </c>
    </row>
    <row r="75" spans="2:30" ht="15" customHeight="1">
      <c r="B75" t="s">
        <v>2</v>
      </c>
      <c r="C75">
        <v>805</v>
      </c>
      <c r="D75" t="str" cm="1">
        <f t="array" ref="D75">INDEX($S$8:$X$27,LEFT(C75,LEN(C75)-2),RIGHT(C75,1))</f>
        <v>2D</v>
      </c>
      <c r="E75" t="str" cm="1">
        <f t="array" ref="E75">INDEX($AA$8:$AF$27,LEFT(C75,LEN(C75)-2),RIGHT(C75,1))</f>
        <v>E</v>
      </c>
      <c r="F75" t="s">
        <v>49</v>
      </c>
      <c r="G75" t="str">
        <f t="shared" si="30"/>
        <v>5VISTA</v>
      </c>
      <c r="H75" t="str">
        <f t="shared" si="31"/>
        <v>8</v>
      </c>
      <c r="I75" cm="1">
        <f t="array" ref="I75">INDEX($C$8:$H$27,LEFT(C75,LEN(C75)-2),RIGHT(C75,1))</f>
        <v>52.05</v>
      </c>
      <c r="M75">
        <v>40</v>
      </c>
      <c r="P75" t="s">
        <v>55</v>
      </c>
      <c r="T75">
        <v>805</v>
      </c>
      <c r="U75">
        <v>805</v>
      </c>
      <c r="V75">
        <v>52.43</v>
      </c>
      <c r="AD75" t="s">
        <v>55</v>
      </c>
    </row>
    <row r="76" spans="2:30" ht="15" customHeight="1">
      <c r="B76" t="s">
        <v>2</v>
      </c>
      <c r="C76">
        <v>806</v>
      </c>
      <c r="D76" t="str" cm="1">
        <f t="array" ref="D76">INDEX($S$8:$X$27,LEFT(C76,LEN(C76)-2),RIGHT(C76,1))</f>
        <v>2D</v>
      </c>
      <c r="E76" t="str" cm="1">
        <f t="array" ref="E76">INDEX($AA$8:$AF$27,LEFT(C76,LEN(C76)-2),RIGHT(C76,1))</f>
        <v>F</v>
      </c>
      <c r="F76" t="s">
        <v>49</v>
      </c>
      <c r="G76" t="str">
        <f t="shared" si="30"/>
        <v>6VISTA</v>
      </c>
      <c r="H76" t="str">
        <f t="shared" si="31"/>
        <v>8</v>
      </c>
      <c r="I76" cm="1">
        <f t="array" ref="I76">INDEX($C$8:$H$27,LEFT(C76,LEN(C76)-2),RIGHT(C76,1))</f>
        <v>57.64</v>
      </c>
      <c r="M76">
        <v>41</v>
      </c>
      <c r="P76" t="s">
        <v>55</v>
      </c>
      <c r="T76">
        <v>806</v>
      </c>
      <c r="U76">
        <v>806</v>
      </c>
      <c r="V76">
        <v>57.64</v>
      </c>
      <c r="AD76" t="s">
        <v>55</v>
      </c>
    </row>
    <row r="77" spans="2:30" ht="15" customHeight="1">
      <c r="B77" t="s">
        <v>2</v>
      </c>
      <c r="C77">
        <v>901</v>
      </c>
      <c r="D77" t="str" cm="1">
        <f t="array" ref="D77">INDEX($S$8:$X$27,LEFT(C77,LEN(C77)-2),RIGHT(C77,1))</f>
        <v>2D+1</v>
      </c>
      <c r="E77" t="str" cm="1">
        <f t="array" ref="E77">INDEX($AA$8:$AF$27,LEFT(C77,LEN(C77)-2),RIGHT(C77,1))</f>
        <v>A</v>
      </c>
      <c r="F77" t="s">
        <v>49</v>
      </c>
      <c r="G77" t="str">
        <f t="shared" si="30"/>
        <v>1VISTA</v>
      </c>
      <c r="H77" t="str">
        <f t="shared" si="31"/>
        <v>9</v>
      </c>
      <c r="I77" cm="1">
        <f t="array" ref="I77">INDEX($C$8:$H$27,LEFT(C77,LEN(C77)-2),RIGHT(C77,1))</f>
        <v>69.81</v>
      </c>
      <c r="M77">
        <v>42</v>
      </c>
      <c r="P77" t="s">
        <v>55</v>
      </c>
      <c r="T77">
        <v>901</v>
      </c>
      <c r="U77">
        <v>901</v>
      </c>
      <c r="V77">
        <v>69.814700000000002</v>
      </c>
      <c r="AD77" t="s">
        <v>55</v>
      </c>
    </row>
    <row r="78" spans="2:30" ht="15" customHeight="1">
      <c r="B78" t="s">
        <v>2</v>
      </c>
      <c r="C78">
        <v>902</v>
      </c>
      <c r="D78" t="str" cm="1">
        <f t="array" ref="D78">INDEX($S$8:$X$27,LEFT(C78,LEN(C78)-2),RIGHT(C78,1))</f>
        <v>3D</v>
      </c>
      <c r="E78" t="str" cm="1">
        <f t="array" ref="E78">INDEX($AA$8:$AF$27,LEFT(C78,LEN(C78)-2),RIGHT(C78,1))</f>
        <v>B</v>
      </c>
      <c r="F78" t="s">
        <v>49</v>
      </c>
      <c r="G78" t="str">
        <f t="shared" si="30"/>
        <v>2VISTA</v>
      </c>
      <c r="H78" t="str">
        <f t="shared" si="31"/>
        <v>9</v>
      </c>
      <c r="I78" cm="1">
        <f t="array" ref="I78">INDEX($C$8:$H$27,LEFT(C78,LEN(C78)-2),RIGHT(C78,1))</f>
        <v>69.39</v>
      </c>
      <c r="M78">
        <v>43</v>
      </c>
      <c r="P78" t="s">
        <v>55</v>
      </c>
      <c r="T78">
        <v>902</v>
      </c>
      <c r="U78">
        <v>902</v>
      </c>
      <c r="V78">
        <v>69.165999999999997</v>
      </c>
      <c r="AD78" t="s">
        <v>55</v>
      </c>
    </row>
    <row r="79" spans="2:30" ht="15" customHeight="1">
      <c r="B79" t="s">
        <v>2</v>
      </c>
      <c r="C79">
        <v>903</v>
      </c>
      <c r="D79" t="str" cm="1">
        <f t="array" ref="D79">INDEX($S$8:$X$27,LEFT(C79,LEN(C79)-2),RIGHT(C79,1))</f>
        <v>2D</v>
      </c>
      <c r="E79" t="str" cm="1">
        <f t="array" ref="E79">INDEX($AA$8:$AF$27,LEFT(C79,LEN(C79)-2),RIGHT(C79,1))</f>
        <v>C</v>
      </c>
      <c r="F79" t="s">
        <v>49</v>
      </c>
      <c r="G79" t="str">
        <f t="shared" si="30"/>
        <v>3VISTA</v>
      </c>
      <c r="H79" t="str">
        <f t="shared" si="31"/>
        <v>9</v>
      </c>
      <c r="I79" cm="1">
        <f t="array" ref="I79">INDEX($C$8:$H$27,LEFT(C79,LEN(C79)-2),RIGHT(C79,1))</f>
        <v>57.66</v>
      </c>
      <c r="M79">
        <v>44</v>
      </c>
      <c r="P79" t="s">
        <v>55</v>
      </c>
      <c r="T79">
        <v>903</v>
      </c>
      <c r="U79">
        <v>903</v>
      </c>
      <c r="V79">
        <v>57.877000000000002</v>
      </c>
      <c r="AD79" t="s">
        <v>55</v>
      </c>
    </row>
    <row r="80" spans="2:30" ht="15" customHeight="1">
      <c r="B80" t="s">
        <v>2</v>
      </c>
      <c r="C80">
        <v>904</v>
      </c>
      <c r="D80" t="str" cm="1">
        <f t="array" ref="D80">INDEX($S$8:$X$27,LEFT(C80,LEN(C80)-2),RIGHT(C80,1))</f>
        <v>1D</v>
      </c>
      <c r="E80" t="str" cm="1">
        <f t="array" ref="E80">INDEX($AA$8:$AF$27,LEFT(C80,LEN(C80)-2),RIGHT(C80,1))</f>
        <v>D</v>
      </c>
      <c r="F80" t="s">
        <v>49</v>
      </c>
      <c r="G80" t="str">
        <f t="shared" si="30"/>
        <v>4VISTA</v>
      </c>
      <c r="H80" t="str">
        <f t="shared" si="31"/>
        <v>9</v>
      </c>
      <c r="I80" cm="1">
        <f t="array" ref="I80">INDEX($C$8:$H$27,LEFT(C80,LEN(C80)-2),RIGHT(C80,1))</f>
        <v>35.22</v>
      </c>
      <c r="M80">
        <v>45</v>
      </c>
      <c r="P80" t="s">
        <v>55</v>
      </c>
      <c r="T80">
        <v>904</v>
      </c>
      <c r="U80">
        <v>904</v>
      </c>
      <c r="V80">
        <v>35.496600000000001</v>
      </c>
    </row>
    <row r="81" spans="2:22" ht="15" customHeight="1">
      <c r="B81" t="s">
        <v>2</v>
      </c>
      <c r="C81">
        <v>905</v>
      </c>
      <c r="D81" t="str" cm="1">
        <f t="array" ref="D81">INDEX($S$8:$X$27,LEFT(C81,LEN(C81)-2),RIGHT(C81,1))</f>
        <v>2D</v>
      </c>
      <c r="E81" t="str" cm="1">
        <f t="array" ref="E81">INDEX($AA$8:$AF$27,LEFT(C81,LEN(C81)-2),RIGHT(C81,1))</f>
        <v>E</v>
      </c>
      <c r="F81" t="s">
        <v>49</v>
      </c>
      <c r="G81" t="str">
        <f t="shared" si="30"/>
        <v>5VISTA</v>
      </c>
      <c r="H81" t="str">
        <f t="shared" si="31"/>
        <v>9</v>
      </c>
      <c r="I81" cm="1">
        <f t="array" ref="I81">INDEX($C$8:$H$27,LEFT(C81,LEN(C81)-2),RIGHT(C81,1))</f>
        <v>52.05</v>
      </c>
      <c r="M81">
        <v>46</v>
      </c>
      <c r="P81" t="s">
        <v>55</v>
      </c>
      <c r="T81">
        <v>905</v>
      </c>
      <c r="U81">
        <v>905</v>
      </c>
      <c r="V81">
        <v>52.43</v>
      </c>
    </row>
    <row r="82" spans="2:22" ht="15" customHeight="1">
      <c r="B82" t="s">
        <v>2</v>
      </c>
      <c r="C82">
        <v>906</v>
      </c>
      <c r="D82" t="str" cm="1">
        <f t="array" ref="D82">INDEX($S$8:$X$27,LEFT(C82,LEN(C82)-2),RIGHT(C82,1))</f>
        <v>2D</v>
      </c>
      <c r="E82" t="str" cm="1">
        <f t="array" ref="E82">INDEX($AA$8:$AF$27,LEFT(C82,LEN(C82)-2),RIGHT(C82,1))</f>
        <v>F</v>
      </c>
      <c r="F82" t="s">
        <v>49</v>
      </c>
      <c r="G82" t="str">
        <f t="shared" si="30"/>
        <v>6VISTA</v>
      </c>
      <c r="H82" t="str">
        <f t="shared" si="31"/>
        <v>9</v>
      </c>
      <c r="I82" cm="1">
        <f t="array" ref="I82">INDEX($C$8:$H$27,LEFT(C82,LEN(C82)-2),RIGHT(C82,1))</f>
        <v>57.64</v>
      </c>
      <c r="M82">
        <v>47</v>
      </c>
      <c r="P82" t="s">
        <v>55</v>
      </c>
      <c r="T82">
        <v>906</v>
      </c>
      <c r="U82">
        <v>906</v>
      </c>
      <c r="V82">
        <v>57.64</v>
      </c>
    </row>
    <row r="83" spans="2:22" ht="15" customHeight="1">
      <c r="B83" t="s">
        <v>2</v>
      </c>
      <c r="C83">
        <v>1001</v>
      </c>
      <c r="D83" t="str" cm="1">
        <f t="array" ref="D83">INDEX($S$8:$X$27,LEFT(C83,LEN(C83)-2),RIGHT(C83,1))</f>
        <v>2D+1</v>
      </c>
      <c r="E83" t="str" cm="1">
        <f t="array" ref="E83">INDEX($AA$8:$AF$27,LEFT(C83,LEN(C83)-2),RIGHT(C83,1))</f>
        <v>A</v>
      </c>
      <c r="F83" t="s">
        <v>49</v>
      </c>
      <c r="G83" t="str">
        <f t="shared" si="30"/>
        <v>1VISTA</v>
      </c>
      <c r="H83" t="str">
        <f t="shared" si="31"/>
        <v>10</v>
      </c>
      <c r="I83" cm="1">
        <f t="array" ref="I83">INDEX($C$8:$H$27,LEFT(C83,LEN(C83)-2),RIGHT(C83,1))</f>
        <v>69.81</v>
      </c>
      <c r="M83">
        <v>48</v>
      </c>
      <c r="P83" t="s">
        <v>55</v>
      </c>
      <c r="T83">
        <v>1001</v>
      </c>
      <c r="U83">
        <v>1001</v>
      </c>
      <c r="V83">
        <v>69.814700000000002</v>
      </c>
    </row>
    <row r="84" spans="2:22" ht="15" customHeight="1">
      <c r="B84" t="s">
        <v>2</v>
      </c>
      <c r="C84">
        <v>1002</v>
      </c>
      <c r="D84" t="str" cm="1">
        <f t="array" ref="D84">INDEX($S$8:$X$27,LEFT(C84,LEN(C84)-2),RIGHT(C84,1))</f>
        <v>3D</v>
      </c>
      <c r="E84" t="str" cm="1">
        <f t="array" ref="E84">INDEX($AA$8:$AF$27,LEFT(C84,LEN(C84)-2),RIGHT(C84,1))</f>
        <v>B</v>
      </c>
      <c r="F84" t="s">
        <v>49</v>
      </c>
      <c r="G84" t="str">
        <f t="shared" si="30"/>
        <v>2VISTA</v>
      </c>
      <c r="H84" t="str">
        <f t="shared" si="31"/>
        <v>10</v>
      </c>
      <c r="I84" cm="1">
        <f t="array" ref="I84">INDEX($C$8:$H$27,LEFT(C84,LEN(C84)-2),RIGHT(C84,1))</f>
        <v>69.39</v>
      </c>
      <c r="M84">
        <v>49</v>
      </c>
      <c r="P84" t="s">
        <v>55</v>
      </c>
      <c r="T84">
        <v>1002</v>
      </c>
      <c r="U84">
        <v>1002</v>
      </c>
      <c r="V84">
        <v>69.165999999999997</v>
      </c>
    </row>
    <row r="85" spans="2:22" ht="15" customHeight="1">
      <c r="B85" t="s">
        <v>2</v>
      </c>
      <c r="C85">
        <v>1003</v>
      </c>
      <c r="D85" t="str" cm="1">
        <f t="array" ref="D85">INDEX($S$8:$X$27,LEFT(C85,LEN(C85)-2),RIGHT(C85,1))</f>
        <v>2D</v>
      </c>
      <c r="E85" t="str" cm="1">
        <f t="array" ref="E85">INDEX($AA$8:$AF$27,LEFT(C85,LEN(C85)-2),RIGHT(C85,1))</f>
        <v>C</v>
      </c>
      <c r="F85" t="s">
        <v>49</v>
      </c>
      <c r="G85" t="str">
        <f t="shared" si="30"/>
        <v>3VISTA</v>
      </c>
      <c r="H85" t="str">
        <f t="shared" si="31"/>
        <v>10</v>
      </c>
      <c r="I85" cm="1">
        <f t="array" ref="I85">INDEX($C$8:$H$27,LEFT(C85,LEN(C85)-2),RIGHT(C85,1))</f>
        <v>57.66</v>
      </c>
      <c r="T85">
        <v>1003</v>
      </c>
      <c r="U85">
        <v>1003</v>
      </c>
      <c r="V85">
        <v>57.877000000000002</v>
      </c>
    </row>
    <row r="86" spans="2:22" ht="15" customHeight="1">
      <c r="B86" t="s">
        <v>2</v>
      </c>
      <c r="C86">
        <v>1004</v>
      </c>
      <c r="D86" t="str" cm="1">
        <f t="array" ref="D86">INDEX($S$8:$X$27,LEFT(C86,LEN(C86)-2),RIGHT(C86,1))</f>
        <v>1D</v>
      </c>
      <c r="E86" t="str" cm="1">
        <f t="array" ref="E86">INDEX($AA$8:$AF$27,LEFT(C86,LEN(C86)-2),RIGHT(C86,1))</f>
        <v>D</v>
      </c>
      <c r="F86" t="s">
        <v>49</v>
      </c>
      <c r="G86" t="str">
        <f t="shared" si="30"/>
        <v>4VISTA</v>
      </c>
      <c r="H86" t="str">
        <f t="shared" si="31"/>
        <v>10</v>
      </c>
      <c r="I86" cm="1">
        <f t="array" ref="I86">INDEX($C$8:$H$27,LEFT(C86,LEN(C86)-2),RIGHT(C86,1))</f>
        <v>35.22</v>
      </c>
      <c r="T86">
        <v>1004</v>
      </c>
      <c r="U86">
        <v>1004</v>
      </c>
      <c r="V86">
        <v>35.496600000000001</v>
      </c>
    </row>
    <row r="87" spans="2:22" ht="15" customHeight="1">
      <c r="B87" t="s">
        <v>2</v>
      </c>
      <c r="C87">
        <v>1005</v>
      </c>
      <c r="D87" t="str" cm="1">
        <f t="array" ref="D87">INDEX($S$8:$X$27,LEFT(C87,LEN(C87)-2),RIGHT(C87,1))</f>
        <v>2D</v>
      </c>
      <c r="E87" t="str" cm="1">
        <f t="array" ref="E87">INDEX($AA$8:$AF$27,LEFT(C87,LEN(C87)-2),RIGHT(C87,1))</f>
        <v>E</v>
      </c>
      <c r="F87" t="s">
        <v>49</v>
      </c>
      <c r="G87" t="str">
        <f t="shared" si="30"/>
        <v>5VISTA</v>
      </c>
      <c r="H87" t="str">
        <f t="shared" si="31"/>
        <v>10</v>
      </c>
      <c r="I87" cm="1">
        <f t="array" ref="I87">INDEX($C$8:$H$27,LEFT(C87,LEN(C87)-2),RIGHT(C87,1))</f>
        <v>52.05</v>
      </c>
      <c r="T87">
        <v>1005</v>
      </c>
      <c r="U87">
        <v>1005</v>
      </c>
      <c r="V87">
        <v>52.43</v>
      </c>
    </row>
    <row r="88" spans="2:22" ht="15" customHeight="1">
      <c r="B88" t="s">
        <v>2</v>
      </c>
      <c r="C88">
        <v>1006</v>
      </c>
      <c r="D88" t="str" cm="1">
        <f t="array" ref="D88">INDEX($S$8:$X$27,LEFT(C88,LEN(C88)-2),RIGHT(C88,1))</f>
        <v>2D</v>
      </c>
      <c r="E88" t="str" cm="1">
        <f t="array" ref="E88">INDEX($AA$8:$AF$27,LEFT(C88,LEN(C88)-2),RIGHT(C88,1))</f>
        <v>F</v>
      </c>
      <c r="F88" t="s">
        <v>49</v>
      </c>
      <c r="G88" t="str">
        <f t="shared" si="30"/>
        <v>6VISTA</v>
      </c>
      <c r="H88" t="str">
        <f t="shared" si="31"/>
        <v>10</v>
      </c>
      <c r="I88" cm="1">
        <f t="array" ref="I88">INDEX($C$8:$H$27,LEFT(C88,LEN(C88)-2),RIGHT(C88,1))</f>
        <v>57.64</v>
      </c>
      <c r="T88">
        <v>1006</v>
      </c>
      <c r="U88">
        <v>1006</v>
      </c>
      <c r="V88">
        <v>57.64</v>
      </c>
    </row>
    <row r="89" spans="2:22" ht="15" customHeight="1">
      <c r="B89" t="s">
        <v>2</v>
      </c>
      <c r="C89">
        <v>1101</v>
      </c>
      <c r="D89" t="str" cm="1">
        <f t="array" ref="D89">INDEX($S$8:$X$27,LEFT(C89,LEN(C89)-2),RIGHT(C89,1))</f>
        <v>2D+1</v>
      </c>
      <c r="E89" t="str" cm="1">
        <f t="array" ref="E89">INDEX($AA$8:$AF$27,LEFT(C89,LEN(C89)-2),RIGHT(C89,1))</f>
        <v>A</v>
      </c>
      <c r="F89" t="s">
        <v>49</v>
      </c>
      <c r="G89" t="str">
        <f t="shared" si="30"/>
        <v>1VISTA</v>
      </c>
      <c r="H89" t="str">
        <f t="shared" si="31"/>
        <v>11</v>
      </c>
      <c r="I89" cm="1">
        <f t="array" ref="I89">INDEX($C$8:$H$27,LEFT(C89,LEN(C89)-2),RIGHT(C89,1))</f>
        <v>69.81</v>
      </c>
      <c r="T89">
        <v>1101</v>
      </c>
      <c r="U89">
        <v>1101</v>
      </c>
      <c r="V89">
        <v>69.814700000000002</v>
      </c>
    </row>
    <row r="90" spans="2:22" ht="15" customHeight="1">
      <c r="B90" t="s">
        <v>2</v>
      </c>
      <c r="C90">
        <v>1102</v>
      </c>
      <c r="D90" t="str" cm="1">
        <f t="array" ref="D90">INDEX($S$8:$X$27,LEFT(C90,LEN(C90)-2),RIGHT(C90,1))</f>
        <v>3D</v>
      </c>
      <c r="E90" t="str" cm="1">
        <f t="array" ref="E90">INDEX($AA$8:$AF$27,LEFT(C90,LEN(C90)-2),RIGHT(C90,1))</f>
        <v>B</v>
      </c>
      <c r="F90" t="s">
        <v>49</v>
      </c>
      <c r="G90" t="str">
        <f t="shared" si="30"/>
        <v>2VISTA</v>
      </c>
      <c r="H90" t="str">
        <f t="shared" si="31"/>
        <v>11</v>
      </c>
      <c r="I90" cm="1">
        <f t="array" ref="I90">INDEX($C$8:$H$27,LEFT(C90,LEN(C90)-2),RIGHT(C90,1))</f>
        <v>69.39</v>
      </c>
      <c r="T90">
        <v>1102</v>
      </c>
      <c r="U90">
        <v>1102</v>
      </c>
      <c r="V90">
        <v>69.165999999999997</v>
      </c>
    </row>
    <row r="91" spans="2:22" ht="15" customHeight="1">
      <c r="B91" t="s">
        <v>2</v>
      </c>
      <c r="C91">
        <v>1103</v>
      </c>
      <c r="D91" t="str" cm="1">
        <f t="array" ref="D91">INDEX($S$8:$X$27,LEFT(C91,LEN(C91)-2),RIGHT(C91,1))</f>
        <v>2D</v>
      </c>
      <c r="E91" t="str" cm="1">
        <f t="array" ref="E91">INDEX($AA$8:$AF$27,LEFT(C91,LEN(C91)-2),RIGHT(C91,1))</f>
        <v>C</v>
      </c>
      <c r="F91" t="s">
        <v>49</v>
      </c>
      <c r="G91" t="str">
        <f t="shared" si="30"/>
        <v>3VISTA</v>
      </c>
      <c r="H91" t="str">
        <f t="shared" si="31"/>
        <v>11</v>
      </c>
      <c r="I91" cm="1">
        <f t="array" ref="I91">INDEX($C$8:$H$27,LEFT(C91,LEN(C91)-2),RIGHT(C91,1))</f>
        <v>57.66</v>
      </c>
      <c r="T91">
        <v>1103</v>
      </c>
      <c r="U91">
        <v>1103</v>
      </c>
      <c r="V91">
        <v>57.877000000000002</v>
      </c>
    </row>
    <row r="92" spans="2:22" ht="15" customHeight="1">
      <c r="B92" t="s">
        <v>2</v>
      </c>
      <c r="C92">
        <v>1104</v>
      </c>
      <c r="D92" t="str" cm="1">
        <f t="array" ref="D92">INDEX($S$8:$X$27,LEFT(C92,LEN(C92)-2),RIGHT(C92,1))</f>
        <v>1D</v>
      </c>
      <c r="E92" t="str" cm="1">
        <f t="array" ref="E92">INDEX($AA$8:$AF$27,LEFT(C92,LEN(C92)-2),RIGHT(C92,1))</f>
        <v>D</v>
      </c>
      <c r="F92" t="s">
        <v>49</v>
      </c>
      <c r="G92" t="str">
        <f t="shared" si="30"/>
        <v>4VISTA</v>
      </c>
      <c r="H92" t="str">
        <f t="shared" si="31"/>
        <v>11</v>
      </c>
      <c r="I92" cm="1">
        <f t="array" ref="I92">INDEX($C$8:$H$27,LEFT(C92,LEN(C92)-2),RIGHT(C92,1))</f>
        <v>35.22</v>
      </c>
      <c r="T92">
        <v>1104</v>
      </c>
      <c r="U92">
        <v>1104</v>
      </c>
      <c r="V92">
        <v>35.496600000000001</v>
      </c>
    </row>
    <row r="93" spans="2:22" ht="15" customHeight="1">
      <c r="B93" t="s">
        <v>2</v>
      </c>
      <c r="C93">
        <v>1105</v>
      </c>
      <c r="D93" t="str" cm="1">
        <f t="array" ref="D93">INDEX($S$8:$X$27,LEFT(C93,LEN(C93)-2),RIGHT(C93,1))</f>
        <v>2D</v>
      </c>
      <c r="E93" t="str" cm="1">
        <f t="array" ref="E93">INDEX($AA$8:$AF$27,LEFT(C93,LEN(C93)-2),RIGHT(C93,1))</f>
        <v>E</v>
      </c>
      <c r="F93" t="s">
        <v>49</v>
      </c>
      <c r="G93" t="str">
        <f t="shared" si="30"/>
        <v>5VISTA</v>
      </c>
      <c r="H93" t="str">
        <f t="shared" si="31"/>
        <v>11</v>
      </c>
      <c r="I93" cm="1">
        <f t="array" ref="I93">INDEX($C$8:$H$27,LEFT(C93,LEN(C93)-2),RIGHT(C93,1))</f>
        <v>52.05</v>
      </c>
      <c r="T93">
        <v>1105</v>
      </c>
      <c r="U93">
        <v>1105</v>
      </c>
      <c r="V93">
        <v>52.43</v>
      </c>
    </row>
    <row r="94" spans="2:22" ht="15" customHeight="1">
      <c r="B94" t="s">
        <v>2</v>
      </c>
      <c r="C94">
        <v>1106</v>
      </c>
      <c r="D94" t="str" cm="1">
        <f t="array" ref="D94">INDEX($S$8:$X$27,LEFT(C94,LEN(C94)-2),RIGHT(C94,1))</f>
        <v>2D</v>
      </c>
      <c r="E94" t="str" cm="1">
        <f t="array" ref="E94">INDEX($AA$8:$AF$27,LEFT(C94,LEN(C94)-2),RIGHT(C94,1))</f>
        <v>F</v>
      </c>
      <c r="F94" t="s">
        <v>49</v>
      </c>
      <c r="G94" t="str">
        <f t="shared" si="30"/>
        <v>6VISTA</v>
      </c>
      <c r="H94" t="str">
        <f t="shared" si="31"/>
        <v>11</v>
      </c>
      <c r="I94" cm="1">
        <f t="array" ref="I94">INDEX($C$8:$H$27,LEFT(C94,LEN(C94)-2),RIGHT(C94,1))</f>
        <v>57.64</v>
      </c>
      <c r="T94">
        <v>1106</v>
      </c>
      <c r="U94">
        <v>1106</v>
      </c>
      <c r="V94">
        <v>57.64</v>
      </c>
    </row>
    <row r="95" spans="2:22" ht="15" customHeight="1">
      <c r="B95" t="s">
        <v>2</v>
      </c>
      <c r="C95">
        <v>1201</v>
      </c>
      <c r="D95" t="str" cm="1">
        <f t="array" ref="D95">INDEX($S$8:$X$27,LEFT(C95,LEN(C95)-2),RIGHT(C95,1))</f>
        <v>2D+1</v>
      </c>
      <c r="E95" t="str" cm="1">
        <f t="array" ref="E95">INDEX($AA$8:$AF$27,LEFT(C95,LEN(C95)-2),RIGHT(C95,1))</f>
        <v>A</v>
      </c>
      <c r="F95" t="s">
        <v>49</v>
      </c>
      <c r="G95" t="str">
        <f t="shared" si="30"/>
        <v>1VISTA</v>
      </c>
      <c r="H95" t="str">
        <f t="shared" si="31"/>
        <v>12</v>
      </c>
      <c r="I95" cm="1">
        <f t="array" ref="I95">INDEX($C$8:$H$27,LEFT(C95,LEN(C95)-2),RIGHT(C95,1))</f>
        <v>69.81</v>
      </c>
      <c r="T95">
        <v>1201</v>
      </c>
      <c r="U95">
        <v>1201</v>
      </c>
      <c r="V95">
        <v>69.814700000000002</v>
      </c>
    </row>
    <row r="96" spans="2:22" ht="15" customHeight="1">
      <c r="B96" t="s">
        <v>2</v>
      </c>
      <c r="C96">
        <v>1202</v>
      </c>
      <c r="D96" t="str" cm="1">
        <f t="array" ref="D96">INDEX($S$8:$X$27,LEFT(C96,LEN(C96)-2),RIGHT(C96,1))</f>
        <v>3D</v>
      </c>
      <c r="E96" t="str" cm="1">
        <f t="array" ref="E96">INDEX($AA$8:$AF$27,LEFT(C96,LEN(C96)-2),RIGHT(C96,1))</f>
        <v>B</v>
      </c>
      <c r="F96" t="s">
        <v>49</v>
      </c>
      <c r="G96" t="str">
        <f t="shared" si="30"/>
        <v>2VISTA</v>
      </c>
      <c r="H96" t="str">
        <f t="shared" ref="H96:H127" si="32">LEFT(C96,LEN(C96)-2)</f>
        <v>12</v>
      </c>
      <c r="I96" cm="1">
        <f t="array" ref="I96">INDEX($C$8:$H$27,LEFT(C96,LEN(C96)-2),RIGHT(C96,1))</f>
        <v>69.39</v>
      </c>
      <c r="T96">
        <v>1202</v>
      </c>
      <c r="U96">
        <v>1202</v>
      </c>
      <c r="V96">
        <v>69.165999999999997</v>
      </c>
    </row>
    <row r="97" spans="2:22" ht="15" customHeight="1">
      <c r="B97" t="s">
        <v>2</v>
      </c>
      <c r="C97">
        <v>1203</v>
      </c>
      <c r="D97" t="str" cm="1">
        <f t="array" ref="D97">INDEX($S$8:$X$27,LEFT(C97,LEN(C97)-2),RIGHT(C97,1))</f>
        <v>2D</v>
      </c>
      <c r="E97" t="str" cm="1">
        <f t="array" ref="E97">INDEX($AA$8:$AF$27,LEFT(C97,LEN(C97)-2),RIGHT(C97,1))</f>
        <v>C</v>
      </c>
      <c r="F97" t="s">
        <v>49</v>
      </c>
      <c r="G97" t="str">
        <f t="shared" ref="G97:G148" si="33">RIGHT(C97,1)&amp;"VISTA"</f>
        <v>3VISTA</v>
      </c>
      <c r="H97" t="str">
        <f t="shared" si="32"/>
        <v>12</v>
      </c>
      <c r="I97" cm="1">
        <f t="array" ref="I97">INDEX($C$8:$H$27,LEFT(C97,LEN(C97)-2),RIGHT(C97,1))</f>
        <v>57.66</v>
      </c>
      <c r="T97">
        <v>1203</v>
      </c>
      <c r="U97">
        <v>1203</v>
      </c>
      <c r="V97">
        <v>57.877000000000002</v>
      </c>
    </row>
    <row r="98" spans="2:22" ht="15" customHeight="1">
      <c r="B98" t="s">
        <v>2</v>
      </c>
      <c r="C98">
        <v>1204</v>
      </c>
      <c r="D98" t="str" cm="1">
        <f t="array" ref="D98">INDEX($S$8:$X$27,LEFT(C98,LEN(C98)-2),RIGHT(C98,1))</f>
        <v>1D</v>
      </c>
      <c r="E98" t="str" cm="1">
        <f t="array" ref="E98">INDEX($AA$8:$AF$27,LEFT(C98,LEN(C98)-2),RIGHT(C98,1))</f>
        <v>D</v>
      </c>
      <c r="F98" t="s">
        <v>49</v>
      </c>
      <c r="G98" t="str">
        <f t="shared" si="33"/>
        <v>4VISTA</v>
      </c>
      <c r="H98" t="str">
        <f t="shared" si="32"/>
        <v>12</v>
      </c>
      <c r="I98" cm="1">
        <f t="array" ref="I98">INDEX($C$8:$H$27,LEFT(C98,LEN(C98)-2),RIGHT(C98,1))</f>
        <v>35.22</v>
      </c>
      <c r="T98">
        <v>1204</v>
      </c>
      <c r="U98">
        <v>1204</v>
      </c>
      <c r="V98">
        <v>35.496600000000001</v>
      </c>
    </row>
    <row r="99" spans="2:22" ht="15" customHeight="1">
      <c r="B99" t="s">
        <v>2</v>
      </c>
      <c r="C99">
        <v>1205</v>
      </c>
      <c r="D99" t="str" cm="1">
        <f t="array" ref="D99">INDEX($S$8:$X$27,LEFT(C99,LEN(C99)-2),RIGHT(C99,1))</f>
        <v>2D</v>
      </c>
      <c r="E99" t="str" cm="1">
        <f t="array" ref="E99">INDEX($AA$8:$AF$27,LEFT(C99,LEN(C99)-2),RIGHT(C99,1))</f>
        <v>E</v>
      </c>
      <c r="F99" t="s">
        <v>49</v>
      </c>
      <c r="G99" t="str">
        <f t="shared" si="33"/>
        <v>5VISTA</v>
      </c>
      <c r="H99" t="str">
        <f t="shared" si="32"/>
        <v>12</v>
      </c>
      <c r="I99" cm="1">
        <f t="array" ref="I99">INDEX($C$8:$H$27,LEFT(C99,LEN(C99)-2),RIGHT(C99,1))</f>
        <v>52.05</v>
      </c>
      <c r="T99">
        <v>1205</v>
      </c>
      <c r="U99">
        <v>1205</v>
      </c>
      <c r="V99">
        <v>52.43</v>
      </c>
    </row>
    <row r="100" spans="2:22" ht="15" customHeight="1">
      <c r="B100" t="s">
        <v>2</v>
      </c>
      <c r="C100">
        <v>1206</v>
      </c>
      <c r="D100" t="str" cm="1">
        <f t="array" ref="D100">INDEX($S$8:$X$27,LEFT(C100,LEN(C100)-2),RIGHT(C100,1))</f>
        <v>2D</v>
      </c>
      <c r="E100" t="str" cm="1">
        <f t="array" ref="E100">INDEX($AA$8:$AF$27,LEFT(C100,LEN(C100)-2),RIGHT(C100,1))</f>
        <v>F</v>
      </c>
      <c r="F100" t="s">
        <v>49</v>
      </c>
      <c r="G100" t="str">
        <f t="shared" si="33"/>
        <v>6VISTA</v>
      </c>
      <c r="H100" t="str">
        <f t="shared" si="32"/>
        <v>12</v>
      </c>
      <c r="I100" cm="1">
        <f t="array" ref="I100">INDEX($C$8:$H$27,LEFT(C100,LEN(C100)-2),RIGHT(C100,1))</f>
        <v>57.64</v>
      </c>
      <c r="T100">
        <v>1206</v>
      </c>
      <c r="U100">
        <v>1206</v>
      </c>
      <c r="V100">
        <v>57.64</v>
      </c>
    </row>
    <row r="101" spans="2:22" ht="15" customHeight="1">
      <c r="B101" t="s">
        <v>2</v>
      </c>
      <c r="C101">
        <v>1301</v>
      </c>
      <c r="D101" t="str" cm="1">
        <f t="array" ref="D101">INDEX($S$8:$X$27,LEFT(C101,LEN(C101)-2),RIGHT(C101,1))</f>
        <v>3D</v>
      </c>
      <c r="E101" t="str" cm="1">
        <f t="array" ref="E101">INDEX($AA$8:$AF$27,LEFT(C101,LEN(C101)-2),RIGHT(C101,1))</f>
        <v>G</v>
      </c>
      <c r="F101" t="s">
        <v>49</v>
      </c>
      <c r="G101" t="str">
        <f t="shared" si="33"/>
        <v>1VISTA</v>
      </c>
      <c r="H101" t="str">
        <f t="shared" si="32"/>
        <v>13</v>
      </c>
      <c r="I101" cm="1">
        <f t="array" ref="I101">INDEX($C$8:$H$27,LEFT(C101,LEN(C101)-2),RIGHT(C101,1))</f>
        <v>69.81</v>
      </c>
      <c r="T101">
        <v>1301</v>
      </c>
      <c r="U101">
        <v>1301</v>
      </c>
      <c r="V101">
        <v>69.814700000000002</v>
      </c>
    </row>
    <row r="102" spans="2:22" ht="15" customHeight="1">
      <c r="B102" t="s">
        <v>2</v>
      </c>
      <c r="C102">
        <v>1302</v>
      </c>
      <c r="D102" t="str" cm="1">
        <f t="array" ref="D102">INDEX($S$8:$X$27,LEFT(C102,LEN(C102)-2),RIGHT(C102,1))</f>
        <v>3D</v>
      </c>
      <c r="E102" t="str" cm="1">
        <f t="array" ref="E102">INDEX($AA$8:$AF$27,LEFT(C102,LEN(C102)-2),RIGHT(C102,1))</f>
        <v>B</v>
      </c>
      <c r="F102" t="s">
        <v>49</v>
      </c>
      <c r="G102" t="str">
        <f t="shared" si="33"/>
        <v>2VISTA</v>
      </c>
      <c r="H102" t="str">
        <f t="shared" si="32"/>
        <v>13</v>
      </c>
      <c r="I102" cm="1">
        <f t="array" ref="I102">INDEX($C$8:$H$27,LEFT(C102,LEN(C102)-2),RIGHT(C102,1))</f>
        <v>69.39</v>
      </c>
      <c r="T102">
        <v>1302</v>
      </c>
      <c r="U102">
        <v>1302</v>
      </c>
      <c r="V102">
        <v>69.165999999999997</v>
      </c>
    </row>
    <row r="103" spans="2:22" ht="15" customHeight="1">
      <c r="B103" t="s">
        <v>2</v>
      </c>
      <c r="C103">
        <v>1303</v>
      </c>
      <c r="D103" t="str" cm="1">
        <f t="array" ref="D103">INDEX($S$8:$X$27,LEFT(C103,LEN(C103)-2),RIGHT(C103,1))</f>
        <v>2D</v>
      </c>
      <c r="E103" t="str" cm="1">
        <f t="array" ref="E103">INDEX($AA$8:$AF$27,LEFT(C103,LEN(C103)-2),RIGHT(C103,1))</f>
        <v>C</v>
      </c>
      <c r="F103" t="s">
        <v>49</v>
      </c>
      <c r="G103" t="str">
        <f t="shared" si="33"/>
        <v>3VISTA</v>
      </c>
      <c r="H103" t="str">
        <f t="shared" si="32"/>
        <v>13</v>
      </c>
      <c r="I103" cm="1">
        <f t="array" ref="I103">INDEX($C$8:$H$27,LEFT(C103,LEN(C103)-2),RIGHT(C103,1))</f>
        <v>57.66</v>
      </c>
      <c r="T103">
        <v>1303</v>
      </c>
      <c r="U103">
        <v>1303</v>
      </c>
      <c r="V103">
        <v>57.877000000000002</v>
      </c>
    </row>
    <row r="104" spans="2:22" ht="15" customHeight="1">
      <c r="B104" t="s">
        <v>2</v>
      </c>
      <c r="C104">
        <v>1304</v>
      </c>
      <c r="D104" t="str" cm="1">
        <f t="array" ref="D104">INDEX($S$8:$X$27,LEFT(C104,LEN(C104)-2),RIGHT(C104,1))</f>
        <v>1D</v>
      </c>
      <c r="E104" t="str" cm="1">
        <f t="array" ref="E104">INDEX($AA$8:$AF$27,LEFT(C104,LEN(C104)-2),RIGHT(C104,1))</f>
        <v>D</v>
      </c>
      <c r="F104" t="s">
        <v>49</v>
      </c>
      <c r="G104" t="str">
        <f t="shared" si="33"/>
        <v>4VISTA</v>
      </c>
      <c r="H104" t="str">
        <f t="shared" si="32"/>
        <v>13</v>
      </c>
      <c r="I104" cm="1">
        <f t="array" ref="I104">INDEX($C$8:$H$27,LEFT(C104,LEN(C104)-2),RIGHT(C104,1))</f>
        <v>35.22</v>
      </c>
      <c r="T104">
        <v>1304</v>
      </c>
      <c r="U104">
        <v>1304</v>
      </c>
      <c r="V104">
        <v>35.496600000000001</v>
      </c>
    </row>
    <row r="105" spans="2:22" ht="15" customHeight="1">
      <c r="B105" t="s">
        <v>2</v>
      </c>
      <c r="C105">
        <v>1305</v>
      </c>
      <c r="D105" t="str" cm="1">
        <f t="array" ref="D105">INDEX($S$8:$X$27,LEFT(C105,LEN(C105)-2),RIGHT(C105,1))</f>
        <v>2D</v>
      </c>
      <c r="E105" t="str" cm="1">
        <f t="array" ref="E105">INDEX($AA$8:$AF$27,LEFT(C105,LEN(C105)-2),RIGHT(C105,1))</f>
        <v>E</v>
      </c>
      <c r="F105" t="s">
        <v>49</v>
      </c>
      <c r="G105" t="str">
        <f t="shared" si="33"/>
        <v>5VISTA</v>
      </c>
      <c r="H105" t="str">
        <f t="shared" si="32"/>
        <v>13</v>
      </c>
      <c r="I105" cm="1">
        <f t="array" ref="I105">INDEX($C$8:$H$27,LEFT(C105,LEN(C105)-2),RIGHT(C105,1))</f>
        <v>52.05</v>
      </c>
      <c r="T105">
        <v>1305</v>
      </c>
      <c r="U105">
        <v>1305</v>
      </c>
      <c r="V105">
        <v>52.43</v>
      </c>
    </row>
    <row r="106" spans="2:22" ht="15" customHeight="1">
      <c r="B106" t="s">
        <v>2</v>
      </c>
      <c r="C106">
        <v>1306</v>
      </c>
      <c r="D106" t="str" cm="1">
        <f t="array" ref="D106">INDEX($S$8:$X$27,LEFT(C106,LEN(C106)-2),RIGHT(C106,1))</f>
        <v>2D</v>
      </c>
      <c r="E106" t="str" cm="1">
        <f t="array" ref="E106">INDEX($AA$8:$AF$27,LEFT(C106,LEN(C106)-2),RIGHT(C106,1))</f>
        <v>F</v>
      </c>
      <c r="F106" t="s">
        <v>49</v>
      </c>
      <c r="G106" t="str">
        <f t="shared" si="33"/>
        <v>6VISTA</v>
      </c>
      <c r="H106" t="str">
        <f t="shared" si="32"/>
        <v>13</v>
      </c>
      <c r="I106" cm="1">
        <f t="array" ref="I106">INDEX($C$8:$H$27,LEFT(C106,LEN(C106)-2),RIGHT(C106,1))</f>
        <v>57.64</v>
      </c>
      <c r="T106">
        <v>1306</v>
      </c>
      <c r="U106">
        <v>1306</v>
      </c>
      <c r="V106">
        <v>57.64</v>
      </c>
    </row>
    <row r="107" spans="2:22" ht="15" customHeight="1">
      <c r="B107" t="s">
        <v>2</v>
      </c>
      <c r="C107">
        <v>1401</v>
      </c>
      <c r="D107" t="str" cm="1">
        <f t="array" ref="D107">INDEX($S$8:$X$27,LEFT(C107,LEN(C107)-2),RIGHT(C107,1))</f>
        <v>3D</v>
      </c>
      <c r="E107" t="str" cm="1">
        <f t="array" ref="E107">INDEX($AA$8:$AF$27,LEFT(C107,LEN(C107)-2),RIGHT(C107,1))</f>
        <v>G</v>
      </c>
      <c r="F107" t="s">
        <v>49</v>
      </c>
      <c r="G107" t="str">
        <f t="shared" si="33"/>
        <v>1VISTA</v>
      </c>
      <c r="H107" t="str">
        <f t="shared" si="32"/>
        <v>14</v>
      </c>
      <c r="I107" cm="1">
        <f t="array" ref="I107">INDEX($C$8:$H$27,LEFT(C107,LEN(C107)-2),RIGHT(C107,1))</f>
        <v>69.81</v>
      </c>
      <c r="T107">
        <v>1401</v>
      </c>
      <c r="U107">
        <v>1401</v>
      </c>
      <c r="V107">
        <v>69.814700000000002</v>
      </c>
    </row>
    <row r="108" spans="2:22" ht="15" customHeight="1">
      <c r="B108" t="s">
        <v>2</v>
      </c>
      <c r="C108">
        <v>1402</v>
      </c>
      <c r="D108" t="str" cm="1">
        <f t="array" ref="D108">INDEX($S$8:$X$27,LEFT(C108,LEN(C108)-2),RIGHT(C108,1))</f>
        <v>3D</v>
      </c>
      <c r="E108" t="str" cm="1">
        <f t="array" ref="E108">INDEX($AA$8:$AF$27,LEFT(C108,LEN(C108)-2),RIGHT(C108,1))</f>
        <v>B</v>
      </c>
      <c r="F108" t="s">
        <v>49</v>
      </c>
      <c r="G108" t="str">
        <f t="shared" si="33"/>
        <v>2VISTA</v>
      </c>
      <c r="H108" t="str">
        <f t="shared" si="32"/>
        <v>14</v>
      </c>
      <c r="I108" cm="1">
        <f t="array" ref="I108">INDEX($C$8:$H$27,LEFT(C108,LEN(C108)-2),RIGHT(C108,1))</f>
        <v>69.39</v>
      </c>
      <c r="T108">
        <v>1402</v>
      </c>
      <c r="U108">
        <v>1402</v>
      </c>
      <c r="V108">
        <v>69.165999999999997</v>
      </c>
    </row>
    <row r="109" spans="2:22" ht="15" customHeight="1">
      <c r="B109" t="s">
        <v>2</v>
      </c>
      <c r="C109">
        <v>1403</v>
      </c>
      <c r="D109" t="str" cm="1">
        <f t="array" ref="D109">INDEX($S$8:$X$27,LEFT(C109,LEN(C109)-2),RIGHT(C109,1))</f>
        <v>2D</v>
      </c>
      <c r="E109" t="str" cm="1">
        <f t="array" ref="E109">INDEX($AA$8:$AF$27,LEFT(C109,LEN(C109)-2),RIGHT(C109,1))</f>
        <v>C</v>
      </c>
      <c r="F109" t="s">
        <v>49</v>
      </c>
      <c r="G109" t="str">
        <f t="shared" si="33"/>
        <v>3VISTA</v>
      </c>
      <c r="H109" t="str">
        <f t="shared" si="32"/>
        <v>14</v>
      </c>
      <c r="I109" cm="1">
        <f t="array" ref="I109">INDEX($C$8:$H$27,LEFT(C109,LEN(C109)-2),RIGHT(C109,1))</f>
        <v>57.66</v>
      </c>
      <c r="T109">
        <v>1403</v>
      </c>
      <c r="U109">
        <v>1403</v>
      </c>
      <c r="V109">
        <v>57.877000000000002</v>
      </c>
    </row>
    <row r="110" spans="2:22" ht="15" customHeight="1">
      <c r="B110" t="s">
        <v>2</v>
      </c>
      <c r="C110">
        <v>1404</v>
      </c>
      <c r="D110" t="str" cm="1">
        <f t="array" ref="D110">INDEX($S$8:$X$27,LEFT(C110,LEN(C110)-2),RIGHT(C110,1))</f>
        <v>1D</v>
      </c>
      <c r="E110" t="str" cm="1">
        <f t="array" ref="E110">INDEX($AA$8:$AF$27,LEFT(C110,LEN(C110)-2),RIGHT(C110,1))</f>
        <v>D</v>
      </c>
      <c r="F110" t="s">
        <v>49</v>
      </c>
      <c r="G110" t="str">
        <f t="shared" si="33"/>
        <v>4VISTA</v>
      </c>
      <c r="H110" t="str">
        <f t="shared" si="32"/>
        <v>14</v>
      </c>
      <c r="I110" cm="1">
        <f t="array" ref="I110">INDEX($C$8:$H$27,LEFT(C110,LEN(C110)-2),RIGHT(C110,1))</f>
        <v>35.22</v>
      </c>
      <c r="T110">
        <v>1404</v>
      </c>
      <c r="U110">
        <v>1404</v>
      </c>
      <c r="V110">
        <v>35.496600000000001</v>
      </c>
    </row>
    <row r="111" spans="2:22" ht="15" customHeight="1">
      <c r="B111" t="s">
        <v>2</v>
      </c>
      <c r="C111">
        <v>1405</v>
      </c>
      <c r="D111" t="str" cm="1">
        <f t="array" ref="D111">INDEX($S$8:$X$27,LEFT(C111,LEN(C111)-2),RIGHT(C111,1))</f>
        <v>2D</v>
      </c>
      <c r="E111" t="str" cm="1">
        <f t="array" ref="E111">INDEX($AA$8:$AF$27,LEFT(C111,LEN(C111)-2),RIGHT(C111,1))</f>
        <v>E</v>
      </c>
      <c r="F111" t="s">
        <v>49</v>
      </c>
      <c r="G111" t="str">
        <f t="shared" si="33"/>
        <v>5VISTA</v>
      </c>
      <c r="H111" t="str">
        <f t="shared" si="32"/>
        <v>14</v>
      </c>
      <c r="I111" cm="1">
        <f t="array" ref="I111">INDEX($C$8:$H$27,LEFT(C111,LEN(C111)-2),RIGHT(C111,1))</f>
        <v>52.05</v>
      </c>
      <c r="T111">
        <v>1405</v>
      </c>
      <c r="U111">
        <v>1405</v>
      </c>
      <c r="V111">
        <v>52.43</v>
      </c>
    </row>
    <row r="112" spans="2:22" ht="15" customHeight="1">
      <c r="B112" t="s">
        <v>2</v>
      </c>
      <c r="C112">
        <v>1406</v>
      </c>
      <c r="D112" t="str" cm="1">
        <f t="array" ref="D112">INDEX($S$8:$X$27,LEFT(C112,LEN(C112)-2),RIGHT(C112,1))</f>
        <v>2D</v>
      </c>
      <c r="E112" t="str" cm="1">
        <f t="array" ref="E112">INDEX($AA$8:$AF$27,LEFT(C112,LEN(C112)-2),RIGHT(C112,1))</f>
        <v>F</v>
      </c>
      <c r="F112" t="s">
        <v>49</v>
      </c>
      <c r="G112" t="str">
        <f t="shared" si="33"/>
        <v>6VISTA</v>
      </c>
      <c r="H112" t="str">
        <f t="shared" si="32"/>
        <v>14</v>
      </c>
      <c r="I112" cm="1">
        <f t="array" ref="I112">INDEX($C$8:$H$27,LEFT(C112,LEN(C112)-2),RIGHT(C112,1))</f>
        <v>57.64</v>
      </c>
      <c r="T112">
        <v>1406</v>
      </c>
      <c r="U112">
        <v>1406</v>
      </c>
      <c r="V112">
        <v>57.64</v>
      </c>
    </row>
    <row r="113" spans="2:22" ht="15" customHeight="1">
      <c r="B113" t="s">
        <v>2</v>
      </c>
      <c r="C113">
        <v>1501</v>
      </c>
      <c r="D113" t="str" cm="1">
        <f t="array" ref="D113">INDEX($S$8:$X$27,LEFT(C113,LEN(C113)-2),RIGHT(C113,1))</f>
        <v>3D</v>
      </c>
      <c r="E113" t="str" cm="1">
        <f t="array" ref="E113">INDEX($AA$8:$AF$27,LEFT(C113,LEN(C113)-2),RIGHT(C113,1))</f>
        <v>G</v>
      </c>
      <c r="F113" t="s">
        <v>49</v>
      </c>
      <c r="G113" t="str">
        <f t="shared" si="33"/>
        <v>1VISTA</v>
      </c>
      <c r="H113" t="str">
        <f t="shared" si="32"/>
        <v>15</v>
      </c>
      <c r="I113" cm="1">
        <f t="array" ref="I113">INDEX($C$8:$H$27,LEFT(C113,LEN(C113)-2),RIGHT(C113,1))</f>
        <v>69.81</v>
      </c>
      <c r="T113">
        <v>1501</v>
      </c>
      <c r="U113">
        <v>1501</v>
      </c>
      <c r="V113">
        <v>69.814700000000002</v>
      </c>
    </row>
    <row r="114" spans="2:22" ht="15" customHeight="1">
      <c r="B114" t="s">
        <v>2</v>
      </c>
      <c r="C114">
        <v>1502</v>
      </c>
      <c r="D114" t="str" cm="1">
        <f t="array" ref="D114">INDEX($S$8:$X$27,LEFT(C114,LEN(C114)-2),RIGHT(C114,1))</f>
        <v>3D</v>
      </c>
      <c r="E114" t="str" cm="1">
        <f t="array" ref="E114">INDEX($AA$8:$AF$27,LEFT(C114,LEN(C114)-2),RIGHT(C114,1))</f>
        <v>B</v>
      </c>
      <c r="F114" t="s">
        <v>49</v>
      </c>
      <c r="G114" t="str">
        <f t="shared" si="33"/>
        <v>2VISTA</v>
      </c>
      <c r="H114" t="str">
        <f t="shared" si="32"/>
        <v>15</v>
      </c>
      <c r="I114" cm="1">
        <f t="array" ref="I114">INDEX($C$8:$H$27,LEFT(C114,LEN(C114)-2),RIGHT(C114,1))</f>
        <v>69.39</v>
      </c>
      <c r="T114">
        <v>1502</v>
      </c>
      <c r="U114">
        <v>1502</v>
      </c>
      <c r="V114">
        <v>69.165999999999997</v>
      </c>
    </row>
    <row r="115" spans="2:22" ht="15" customHeight="1">
      <c r="B115" t="s">
        <v>2</v>
      </c>
      <c r="C115">
        <v>1503</v>
      </c>
      <c r="D115" t="str" cm="1">
        <f t="array" ref="D115">INDEX($S$8:$X$27,LEFT(C115,LEN(C115)-2),RIGHT(C115,1))</f>
        <v>2D</v>
      </c>
      <c r="E115" t="str" cm="1">
        <f t="array" ref="E115">INDEX($AA$8:$AF$27,LEFT(C115,LEN(C115)-2),RIGHT(C115,1))</f>
        <v>C</v>
      </c>
      <c r="F115" t="s">
        <v>49</v>
      </c>
      <c r="G115" t="str">
        <f t="shared" si="33"/>
        <v>3VISTA</v>
      </c>
      <c r="H115" t="str">
        <f t="shared" si="32"/>
        <v>15</v>
      </c>
      <c r="I115" cm="1">
        <f t="array" ref="I115">INDEX($C$8:$H$27,LEFT(C115,LEN(C115)-2),RIGHT(C115,1))</f>
        <v>57.66</v>
      </c>
      <c r="T115">
        <v>1503</v>
      </c>
      <c r="U115">
        <v>1503</v>
      </c>
      <c r="V115">
        <v>57.877000000000002</v>
      </c>
    </row>
    <row r="116" spans="2:22" ht="15" customHeight="1">
      <c r="B116" t="s">
        <v>2</v>
      </c>
      <c r="C116">
        <v>1504</v>
      </c>
      <c r="D116" t="str" cm="1">
        <f t="array" ref="D116">INDEX($S$8:$X$27,LEFT(C116,LEN(C116)-2),RIGHT(C116,1))</f>
        <v>1D</v>
      </c>
      <c r="E116" t="str" cm="1">
        <f t="array" ref="E116">INDEX($AA$8:$AF$27,LEFT(C116,LEN(C116)-2),RIGHT(C116,1))</f>
        <v>D</v>
      </c>
      <c r="F116" t="s">
        <v>49</v>
      </c>
      <c r="G116" t="str">
        <f t="shared" si="33"/>
        <v>4VISTA</v>
      </c>
      <c r="H116" t="str">
        <f t="shared" si="32"/>
        <v>15</v>
      </c>
      <c r="I116" cm="1">
        <f t="array" ref="I116">INDEX($C$8:$H$27,LEFT(C116,LEN(C116)-2),RIGHT(C116,1))</f>
        <v>35.22</v>
      </c>
      <c r="T116">
        <v>1504</v>
      </c>
      <c r="U116">
        <v>1504</v>
      </c>
      <c r="V116">
        <v>35.496600000000001</v>
      </c>
    </row>
    <row r="117" spans="2:22" ht="15" customHeight="1">
      <c r="B117" t="s">
        <v>2</v>
      </c>
      <c r="C117">
        <v>1505</v>
      </c>
      <c r="D117" t="str" cm="1">
        <f t="array" ref="D117">INDEX($S$8:$X$27,LEFT(C117,LEN(C117)-2),RIGHT(C117,1))</f>
        <v>2D</v>
      </c>
      <c r="E117" t="str" cm="1">
        <f t="array" ref="E117">INDEX($AA$8:$AF$27,LEFT(C117,LEN(C117)-2),RIGHT(C117,1))</f>
        <v>E</v>
      </c>
      <c r="F117" t="s">
        <v>49</v>
      </c>
      <c r="G117" t="str">
        <f t="shared" si="33"/>
        <v>5VISTA</v>
      </c>
      <c r="H117" t="str">
        <f t="shared" si="32"/>
        <v>15</v>
      </c>
      <c r="I117" cm="1">
        <f t="array" ref="I117">INDEX($C$8:$H$27,LEFT(C117,LEN(C117)-2),RIGHT(C117,1))</f>
        <v>52.05</v>
      </c>
      <c r="T117">
        <v>1505</v>
      </c>
      <c r="U117">
        <v>1505</v>
      </c>
      <c r="V117">
        <v>52.43</v>
      </c>
    </row>
    <row r="118" spans="2:22" ht="15" customHeight="1">
      <c r="B118" t="s">
        <v>2</v>
      </c>
      <c r="C118">
        <v>1506</v>
      </c>
      <c r="D118" t="str" cm="1">
        <f t="array" ref="D118">INDEX($S$8:$X$27,LEFT(C118,LEN(C118)-2),RIGHT(C118,1))</f>
        <v>2D</v>
      </c>
      <c r="E118" t="str" cm="1">
        <f t="array" ref="E118">INDEX($AA$8:$AF$27,LEFT(C118,LEN(C118)-2),RIGHT(C118,1))</f>
        <v>F</v>
      </c>
      <c r="F118" t="s">
        <v>49</v>
      </c>
      <c r="G118" t="str">
        <f t="shared" si="33"/>
        <v>6VISTA</v>
      </c>
      <c r="H118" t="str">
        <f t="shared" si="32"/>
        <v>15</v>
      </c>
      <c r="I118" cm="1">
        <f t="array" ref="I118">INDEX($C$8:$H$27,LEFT(C118,LEN(C118)-2),RIGHT(C118,1))</f>
        <v>57.64</v>
      </c>
      <c r="T118">
        <v>1506</v>
      </c>
      <c r="U118">
        <v>1506</v>
      </c>
      <c r="V118">
        <v>57.64</v>
      </c>
    </row>
    <row r="119" spans="2:22" ht="15" customHeight="1">
      <c r="B119" t="s">
        <v>2</v>
      </c>
      <c r="C119">
        <v>1601</v>
      </c>
      <c r="D119" t="str" cm="1">
        <f t="array" ref="D119">INDEX($S$8:$X$27,LEFT(C119,LEN(C119)-2),RIGHT(C119,1))</f>
        <v>3D</v>
      </c>
      <c r="E119" t="str" cm="1">
        <f t="array" ref="E119">INDEX($AA$8:$AF$27,LEFT(C119,LEN(C119)-2),RIGHT(C119,1))</f>
        <v>G</v>
      </c>
      <c r="F119" t="s">
        <v>49</v>
      </c>
      <c r="G119" t="str">
        <f t="shared" si="33"/>
        <v>1VISTA</v>
      </c>
      <c r="H119" t="str">
        <f t="shared" si="32"/>
        <v>16</v>
      </c>
      <c r="I119" cm="1">
        <f t="array" ref="I119">INDEX($C$8:$H$27,LEFT(C119,LEN(C119)-2),RIGHT(C119,1))</f>
        <v>69.81</v>
      </c>
      <c r="T119">
        <v>1601</v>
      </c>
      <c r="U119">
        <v>1601</v>
      </c>
      <c r="V119">
        <v>69.814700000000002</v>
      </c>
    </row>
    <row r="120" spans="2:22" ht="15" customHeight="1">
      <c r="B120" t="s">
        <v>2</v>
      </c>
      <c r="C120">
        <v>1602</v>
      </c>
      <c r="D120" t="str" cm="1">
        <f t="array" ref="D120">INDEX($S$8:$X$27,LEFT(C120,LEN(C120)-2),RIGHT(C120,1))</f>
        <v>3D</v>
      </c>
      <c r="E120" t="str" cm="1">
        <f t="array" ref="E120">INDEX($AA$8:$AF$27,LEFT(C120,LEN(C120)-2),RIGHT(C120,1))</f>
        <v>B</v>
      </c>
      <c r="F120" t="s">
        <v>49</v>
      </c>
      <c r="G120" t="str">
        <f t="shared" si="33"/>
        <v>2VISTA</v>
      </c>
      <c r="H120" t="str">
        <f t="shared" si="32"/>
        <v>16</v>
      </c>
      <c r="I120" cm="1">
        <f t="array" ref="I120">INDEX($C$8:$H$27,LEFT(C120,LEN(C120)-2),RIGHT(C120,1))</f>
        <v>69.39</v>
      </c>
      <c r="T120">
        <v>1602</v>
      </c>
      <c r="U120">
        <v>1602</v>
      </c>
      <c r="V120">
        <v>69.165999999999997</v>
      </c>
    </row>
    <row r="121" spans="2:22" ht="15" customHeight="1">
      <c r="B121" t="s">
        <v>2</v>
      </c>
      <c r="C121">
        <v>1603</v>
      </c>
      <c r="D121" t="str" cm="1">
        <f t="array" ref="D121">INDEX($S$8:$X$27,LEFT(C121,LEN(C121)-2),RIGHT(C121,1))</f>
        <v>2D</v>
      </c>
      <c r="E121" t="str" cm="1">
        <f t="array" ref="E121">INDEX($AA$8:$AF$27,LEFT(C121,LEN(C121)-2),RIGHT(C121,1))</f>
        <v>C</v>
      </c>
      <c r="F121" t="s">
        <v>49</v>
      </c>
      <c r="G121" t="str">
        <f t="shared" si="33"/>
        <v>3VISTA</v>
      </c>
      <c r="H121" t="str">
        <f t="shared" si="32"/>
        <v>16</v>
      </c>
      <c r="I121" cm="1">
        <f t="array" ref="I121">INDEX($C$8:$H$27,LEFT(C121,LEN(C121)-2),RIGHT(C121,1))</f>
        <v>57.66</v>
      </c>
      <c r="T121">
        <v>1603</v>
      </c>
      <c r="U121">
        <v>1603</v>
      </c>
      <c r="V121">
        <v>57.877000000000002</v>
      </c>
    </row>
    <row r="122" spans="2:22" ht="15" customHeight="1">
      <c r="B122" t="s">
        <v>2</v>
      </c>
      <c r="C122">
        <v>1604</v>
      </c>
      <c r="D122" t="str" cm="1">
        <f t="array" ref="D122">INDEX($S$8:$X$27,LEFT(C122,LEN(C122)-2),RIGHT(C122,1))</f>
        <v>1D</v>
      </c>
      <c r="E122" t="str" cm="1">
        <f t="array" ref="E122">INDEX($AA$8:$AF$27,LEFT(C122,LEN(C122)-2),RIGHT(C122,1))</f>
        <v>D</v>
      </c>
      <c r="F122" t="s">
        <v>49</v>
      </c>
      <c r="G122" t="str">
        <f t="shared" si="33"/>
        <v>4VISTA</v>
      </c>
      <c r="H122" t="str">
        <f t="shared" si="32"/>
        <v>16</v>
      </c>
      <c r="I122" cm="1">
        <f t="array" ref="I122">INDEX($C$8:$H$27,LEFT(C122,LEN(C122)-2),RIGHT(C122,1))</f>
        <v>35.22</v>
      </c>
      <c r="T122">
        <v>1604</v>
      </c>
      <c r="U122">
        <v>1604</v>
      </c>
      <c r="V122">
        <v>35.496600000000001</v>
      </c>
    </row>
    <row r="123" spans="2:22" ht="15" customHeight="1">
      <c r="B123" t="s">
        <v>2</v>
      </c>
      <c r="C123">
        <v>1605</v>
      </c>
      <c r="D123" t="str" cm="1">
        <f t="array" ref="D123">INDEX($S$8:$X$27,LEFT(C123,LEN(C123)-2),RIGHT(C123,1))</f>
        <v>2D</v>
      </c>
      <c r="E123" t="str" cm="1">
        <f t="array" ref="E123">INDEX($AA$8:$AF$27,LEFT(C123,LEN(C123)-2),RIGHT(C123,1))</f>
        <v>E</v>
      </c>
      <c r="F123" t="s">
        <v>49</v>
      </c>
      <c r="G123" t="str">
        <f t="shared" si="33"/>
        <v>5VISTA</v>
      </c>
      <c r="H123" t="str">
        <f t="shared" si="32"/>
        <v>16</v>
      </c>
      <c r="I123" cm="1">
        <f t="array" ref="I123">INDEX($C$8:$H$27,LEFT(C123,LEN(C123)-2),RIGHT(C123,1))</f>
        <v>52.05</v>
      </c>
      <c r="T123">
        <v>1605</v>
      </c>
      <c r="U123">
        <v>1605</v>
      </c>
      <c r="V123">
        <v>52.43</v>
      </c>
    </row>
    <row r="124" spans="2:22" ht="15" customHeight="1">
      <c r="B124" t="s">
        <v>2</v>
      </c>
      <c r="C124">
        <v>1606</v>
      </c>
      <c r="D124" t="str" cm="1">
        <f t="array" ref="D124">INDEX($S$8:$X$27,LEFT(C124,LEN(C124)-2),RIGHT(C124,1))</f>
        <v>2D</v>
      </c>
      <c r="E124" t="str" cm="1">
        <f t="array" ref="E124">INDEX($AA$8:$AF$27,LEFT(C124,LEN(C124)-2),RIGHT(C124,1))</f>
        <v>F</v>
      </c>
      <c r="F124" t="s">
        <v>49</v>
      </c>
      <c r="G124" t="str">
        <f t="shared" si="33"/>
        <v>6VISTA</v>
      </c>
      <c r="H124" t="str">
        <f t="shared" si="32"/>
        <v>16</v>
      </c>
      <c r="I124" cm="1">
        <f t="array" ref="I124">INDEX($C$8:$H$27,LEFT(C124,LEN(C124)-2),RIGHT(C124,1))</f>
        <v>57.64</v>
      </c>
      <c r="T124">
        <v>1606</v>
      </c>
      <c r="U124">
        <v>1606</v>
      </c>
      <c r="V124">
        <v>57.64</v>
      </c>
    </row>
    <row r="125" spans="2:22" ht="15" customHeight="1">
      <c r="B125" t="s">
        <v>2</v>
      </c>
      <c r="C125">
        <v>1701</v>
      </c>
      <c r="D125" t="str" cm="1">
        <f t="array" ref="D125">INDEX($S$8:$X$27,LEFT(C125,LEN(C125)-2),RIGHT(C125,1))</f>
        <v>3D</v>
      </c>
      <c r="E125" t="str" cm="1">
        <f t="array" ref="E125">INDEX($AA$8:$AF$27,LEFT(C125,LEN(C125)-2),RIGHT(C125,1))</f>
        <v>G</v>
      </c>
      <c r="F125" t="s">
        <v>49</v>
      </c>
      <c r="G125" t="str">
        <f t="shared" si="33"/>
        <v>1VISTA</v>
      </c>
      <c r="H125" t="str">
        <f t="shared" si="32"/>
        <v>17</v>
      </c>
      <c r="I125" cm="1">
        <f t="array" ref="I125">INDEX($C$8:$H$27,LEFT(C125,LEN(C125)-2),RIGHT(C125,1))</f>
        <v>69.81</v>
      </c>
      <c r="T125">
        <v>1701</v>
      </c>
      <c r="U125">
        <v>1701</v>
      </c>
      <c r="V125">
        <v>69.814700000000002</v>
      </c>
    </row>
    <row r="126" spans="2:22" ht="15" customHeight="1">
      <c r="B126" t="s">
        <v>2</v>
      </c>
      <c r="C126">
        <v>1702</v>
      </c>
      <c r="D126" t="str" cm="1">
        <f t="array" ref="D126">INDEX($S$8:$X$27,LEFT(C126,LEN(C126)-2),RIGHT(C126,1))</f>
        <v>3D</v>
      </c>
      <c r="E126" t="str" cm="1">
        <f t="array" ref="E126">INDEX($AA$8:$AF$27,LEFT(C126,LEN(C126)-2),RIGHT(C126,1))</f>
        <v>B</v>
      </c>
      <c r="F126" t="s">
        <v>49</v>
      </c>
      <c r="G126" t="str">
        <f t="shared" si="33"/>
        <v>2VISTA</v>
      </c>
      <c r="H126" t="str">
        <f t="shared" si="32"/>
        <v>17</v>
      </c>
      <c r="I126" cm="1">
        <f t="array" ref="I126">INDEX($C$8:$H$27,LEFT(C126,LEN(C126)-2),RIGHT(C126,1))</f>
        <v>69.39</v>
      </c>
      <c r="T126">
        <v>1702</v>
      </c>
      <c r="U126">
        <v>1702</v>
      </c>
      <c r="V126">
        <v>69.165999999999997</v>
      </c>
    </row>
    <row r="127" spans="2:22" ht="15" customHeight="1">
      <c r="B127" t="s">
        <v>2</v>
      </c>
      <c r="C127">
        <v>1703</v>
      </c>
      <c r="D127" t="str" cm="1">
        <f t="array" ref="D127">INDEX($S$8:$X$27,LEFT(C127,LEN(C127)-2),RIGHT(C127,1))</f>
        <v>2D</v>
      </c>
      <c r="E127" t="str" cm="1">
        <f t="array" ref="E127">INDEX($AA$8:$AF$27,LEFT(C127,LEN(C127)-2),RIGHT(C127,1))</f>
        <v>C</v>
      </c>
      <c r="F127" t="s">
        <v>49</v>
      </c>
      <c r="G127" t="str">
        <f t="shared" si="33"/>
        <v>3VISTA</v>
      </c>
      <c r="H127" t="str">
        <f t="shared" si="32"/>
        <v>17</v>
      </c>
      <c r="I127" cm="1">
        <f t="array" ref="I127">INDEX($C$8:$H$27,LEFT(C127,LEN(C127)-2),RIGHT(C127,1))</f>
        <v>57.66</v>
      </c>
      <c r="T127">
        <v>1703</v>
      </c>
      <c r="U127">
        <v>1703</v>
      </c>
      <c r="V127">
        <v>57.877000000000002</v>
      </c>
    </row>
    <row r="128" spans="2:22" ht="15" customHeight="1">
      <c r="B128" t="s">
        <v>2</v>
      </c>
      <c r="C128">
        <v>1704</v>
      </c>
      <c r="D128" t="str" cm="1">
        <f t="array" ref="D128">INDEX($S$8:$X$27,LEFT(C128,LEN(C128)-2),RIGHT(C128,1))</f>
        <v>1D</v>
      </c>
      <c r="E128" t="str" cm="1">
        <f t="array" ref="E128">INDEX($AA$8:$AF$27,LEFT(C128,LEN(C128)-2),RIGHT(C128,1))</f>
        <v>D</v>
      </c>
      <c r="F128" t="s">
        <v>49</v>
      </c>
      <c r="G128" t="str">
        <f t="shared" si="33"/>
        <v>4VISTA</v>
      </c>
      <c r="H128" t="str">
        <f t="shared" ref="H128:H148" si="34">LEFT(C128,LEN(C128)-2)</f>
        <v>17</v>
      </c>
      <c r="I128" cm="1">
        <f t="array" ref="I128">INDEX($C$8:$H$27,LEFT(C128,LEN(C128)-2),RIGHT(C128,1))</f>
        <v>35.22</v>
      </c>
      <c r="T128">
        <v>1704</v>
      </c>
      <c r="U128">
        <v>1704</v>
      </c>
      <c r="V128">
        <v>35.496600000000001</v>
      </c>
    </row>
    <row r="129" spans="2:22" ht="15" customHeight="1">
      <c r="B129" t="s">
        <v>2</v>
      </c>
      <c r="C129">
        <v>1705</v>
      </c>
      <c r="D129" t="str" cm="1">
        <f t="array" ref="D129">INDEX($S$8:$X$27,LEFT(C129,LEN(C129)-2),RIGHT(C129,1))</f>
        <v>2D</v>
      </c>
      <c r="E129" t="str" cm="1">
        <f t="array" ref="E129">INDEX($AA$8:$AF$27,LEFT(C129,LEN(C129)-2),RIGHT(C129,1))</f>
        <v>E</v>
      </c>
      <c r="F129" t="s">
        <v>49</v>
      </c>
      <c r="G129" t="str">
        <f t="shared" si="33"/>
        <v>5VISTA</v>
      </c>
      <c r="H129" t="str">
        <f t="shared" si="34"/>
        <v>17</v>
      </c>
      <c r="I129" cm="1">
        <f t="array" ref="I129">INDEX($C$8:$H$27,LEFT(C129,LEN(C129)-2),RIGHT(C129,1))</f>
        <v>52.05</v>
      </c>
      <c r="T129">
        <v>1705</v>
      </c>
      <c r="U129">
        <v>1705</v>
      </c>
      <c r="V129">
        <v>52.43</v>
      </c>
    </row>
    <row r="130" spans="2:22" ht="15" customHeight="1">
      <c r="B130" t="s">
        <v>2</v>
      </c>
      <c r="C130">
        <v>1706</v>
      </c>
      <c r="D130" t="str" cm="1">
        <f t="array" ref="D130">INDEX($S$8:$X$27,LEFT(C130,LEN(C130)-2),RIGHT(C130,1))</f>
        <v>2D</v>
      </c>
      <c r="E130" t="str" cm="1">
        <f t="array" ref="E130">INDEX($AA$8:$AF$27,LEFT(C130,LEN(C130)-2),RIGHT(C130,1))</f>
        <v>F</v>
      </c>
      <c r="F130" t="s">
        <v>49</v>
      </c>
      <c r="G130" t="str">
        <f t="shared" si="33"/>
        <v>6VISTA</v>
      </c>
      <c r="H130" t="str">
        <f t="shared" si="34"/>
        <v>17</v>
      </c>
      <c r="I130" cm="1">
        <f t="array" ref="I130">INDEX($C$8:$H$27,LEFT(C130,LEN(C130)-2),RIGHT(C130,1))</f>
        <v>57.64</v>
      </c>
      <c r="T130">
        <v>1706</v>
      </c>
      <c r="U130">
        <v>1706</v>
      </c>
      <c r="V130">
        <v>57.64</v>
      </c>
    </row>
    <row r="131" spans="2:22" ht="15" customHeight="1">
      <c r="B131" t="s">
        <v>2</v>
      </c>
      <c r="C131">
        <v>1801</v>
      </c>
      <c r="D131" t="str" cm="1">
        <f t="array" ref="D131">INDEX($S$8:$X$27,LEFT(C131,LEN(C131)-2),RIGHT(C131,1))</f>
        <v>3D</v>
      </c>
      <c r="E131" t="str" cm="1">
        <f t="array" ref="E131">INDEX($AA$8:$AF$27,LEFT(C131,LEN(C131)-2),RIGHT(C131,1))</f>
        <v>G</v>
      </c>
      <c r="F131" t="s">
        <v>49</v>
      </c>
      <c r="G131" t="str">
        <f t="shared" si="33"/>
        <v>1VISTA</v>
      </c>
      <c r="H131" t="str">
        <f t="shared" si="34"/>
        <v>18</v>
      </c>
      <c r="I131" cm="1">
        <f t="array" ref="I131">INDEX($C$8:$H$27,LEFT(C131,LEN(C131)-2),RIGHT(C131,1))</f>
        <v>69.81</v>
      </c>
      <c r="T131">
        <v>1801</v>
      </c>
      <c r="U131">
        <v>1801</v>
      </c>
      <c r="V131">
        <v>69.814700000000002</v>
      </c>
    </row>
    <row r="132" spans="2:22" ht="15" customHeight="1">
      <c r="B132" t="s">
        <v>2</v>
      </c>
      <c r="C132">
        <v>1802</v>
      </c>
      <c r="D132" t="str" cm="1">
        <f t="array" ref="D132">INDEX($S$8:$X$27,LEFT(C132,LEN(C132)-2),RIGHT(C132,1))</f>
        <v>3D</v>
      </c>
      <c r="E132" t="str" cm="1">
        <f t="array" ref="E132">INDEX($AA$8:$AF$27,LEFT(C132,LEN(C132)-2),RIGHT(C132,1))</f>
        <v>B</v>
      </c>
      <c r="F132" t="s">
        <v>49</v>
      </c>
      <c r="G132" t="str">
        <f t="shared" si="33"/>
        <v>2VISTA</v>
      </c>
      <c r="H132" t="str">
        <f t="shared" si="34"/>
        <v>18</v>
      </c>
      <c r="I132" cm="1">
        <f t="array" ref="I132">INDEX($C$8:$H$27,LEFT(C132,LEN(C132)-2),RIGHT(C132,1))</f>
        <v>69.39</v>
      </c>
      <c r="T132">
        <v>1802</v>
      </c>
      <c r="U132">
        <v>1802</v>
      </c>
      <c r="V132">
        <v>69.165999999999997</v>
      </c>
    </row>
    <row r="133" spans="2:22" ht="15" customHeight="1">
      <c r="B133" t="s">
        <v>2</v>
      </c>
      <c r="C133">
        <v>1803</v>
      </c>
      <c r="D133" t="str" cm="1">
        <f t="array" ref="D133">INDEX($S$8:$X$27,LEFT(C133,LEN(C133)-2),RIGHT(C133,1))</f>
        <v>2D</v>
      </c>
      <c r="E133" t="str" cm="1">
        <f t="array" ref="E133">INDEX($AA$8:$AF$27,LEFT(C133,LEN(C133)-2),RIGHT(C133,1))</f>
        <v>C</v>
      </c>
      <c r="F133" t="s">
        <v>49</v>
      </c>
      <c r="G133" t="str">
        <f t="shared" si="33"/>
        <v>3VISTA</v>
      </c>
      <c r="H133" t="str">
        <f t="shared" si="34"/>
        <v>18</v>
      </c>
      <c r="I133" cm="1">
        <f t="array" ref="I133">INDEX($C$8:$H$27,LEFT(C133,LEN(C133)-2),RIGHT(C133,1))</f>
        <v>57.66</v>
      </c>
      <c r="T133">
        <v>1803</v>
      </c>
      <c r="U133">
        <v>1803</v>
      </c>
      <c r="V133">
        <v>57.877000000000002</v>
      </c>
    </row>
    <row r="134" spans="2:22" ht="15" customHeight="1">
      <c r="B134" t="s">
        <v>2</v>
      </c>
      <c r="C134">
        <v>1804</v>
      </c>
      <c r="D134" t="str" cm="1">
        <f t="array" ref="D134">INDEX($S$8:$X$27,LEFT(C134,LEN(C134)-2),RIGHT(C134,1))</f>
        <v>1D</v>
      </c>
      <c r="E134" t="str" cm="1">
        <f t="array" ref="E134">INDEX($AA$8:$AF$27,LEFT(C134,LEN(C134)-2),RIGHT(C134,1))</f>
        <v>D</v>
      </c>
      <c r="F134" t="s">
        <v>49</v>
      </c>
      <c r="G134" t="str">
        <f t="shared" si="33"/>
        <v>4VISTA</v>
      </c>
      <c r="H134" t="str">
        <f t="shared" si="34"/>
        <v>18</v>
      </c>
      <c r="I134" cm="1">
        <f t="array" ref="I134">INDEX($C$8:$H$27,LEFT(C134,LEN(C134)-2),RIGHT(C134,1))</f>
        <v>35.22</v>
      </c>
      <c r="T134">
        <v>1804</v>
      </c>
      <c r="U134">
        <v>1804</v>
      </c>
      <c r="V134">
        <v>35.496600000000001</v>
      </c>
    </row>
    <row r="135" spans="2:22" ht="15" customHeight="1">
      <c r="B135" t="s">
        <v>2</v>
      </c>
      <c r="C135">
        <v>1805</v>
      </c>
      <c r="D135" t="str" cm="1">
        <f t="array" ref="D135">INDEX($S$8:$X$27,LEFT(C135,LEN(C135)-2),RIGHT(C135,1))</f>
        <v>2D</v>
      </c>
      <c r="E135" t="str" cm="1">
        <f t="array" ref="E135">INDEX($AA$8:$AF$27,LEFT(C135,LEN(C135)-2),RIGHT(C135,1))</f>
        <v>E</v>
      </c>
      <c r="F135" t="s">
        <v>49</v>
      </c>
      <c r="G135" t="str">
        <f t="shared" si="33"/>
        <v>5VISTA</v>
      </c>
      <c r="H135" t="str">
        <f t="shared" si="34"/>
        <v>18</v>
      </c>
      <c r="I135" cm="1">
        <f t="array" ref="I135">INDEX($C$8:$H$27,LEFT(C135,LEN(C135)-2),RIGHT(C135,1))</f>
        <v>52.05</v>
      </c>
      <c r="T135">
        <v>1805</v>
      </c>
      <c r="U135">
        <v>1805</v>
      </c>
      <c r="V135">
        <v>52.43</v>
      </c>
    </row>
    <row r="136" spans="2:22" ht="15" customHeight="1">
      <c r="B136" t="s">
        <v>2</v>
      </c>
      <c r="C136">
        <v>1806</v>
      </c>
      <c r="D136" t="str" cm="1">
        <f t="array" ref="D136">INDEX($S$8:$X$27,LEFT(C136,LEN(C136)-2),RIGHT(C136,1))</f>
        <v>2D</v>
      </c>
      <c r="E136" t="str" cm="1">
        <f t="array" ref="E136">INDEX($AA$8:$AF$27,LEFT(C136,LEN(C136)-2),RIGHT(C136,1))</f>
        <v>F</v>
      </c>
      <c r="F136" t="s">
        <v>49</v>
      </c>
      <c r="G136" t="str">
        <f t="shared" si="33"/>
        <v>6VISTA</v>
      </c>
      <c r="H136" t="str">
        <f t="shared" si="34"/>
        <v>18</v>
      </c>
      <c r="I136" cm="1">
        <f t="array" ref="I136">INDEX($C$8:$H$27,LEFT(C136,LEN(C136)-2),RIGHT(C136,1))</f>
        <v>57.64</v>
      </c>
      <c r="T136">
        <v>1806</v>
      </c>
      <c r="U136">
        <v>1806</v>
      </c>
      <c r="V136">
        <v>57.64</v>
      </c>
    </row>
    <row r="137" spans="2:22" ht="15" customHeight="1">
      <c r="B137" t="s">
        <v>2</v>
      </c>
      <c r="C137">
        <v>1901</v>
      </c>
      <c r="D137" t="str" cm="1">
        <f t="array" ref="D137">INDEX($S$8:$X$27,LEFT(C137,LEN(C137)-2),RIGHT(C137,1))</f>
        <v>3D</v>
      </c>
      <c r="E137" t="str" cm="1">
        <f t="array" ref="E137">INDEX($AA$8:$AF$27,LEFT(C137,LEN(C137)-2),RIGHT(C137,1))</f>
        <v>G</v>
      </c>
      <c r="F137" t="s">
        <v>49</v>
      </c>
      <c r="G137" t="str">
        <f t="shared" si="33"/>
        <v>1VISTA</v>
      </c>
      <c r="H137" t="str">
        <f t="shared" si="34"/>
        <v>19</v>
      </c>
      <c r="I137" cm="1">
        <f t="array" ref="I137">INDEX($C$8:$H$27,LEFT(C137,LEN(C137)-2),RIGHT(C137,1))</f>
        <v>69.81</v>
      </c>
      <c r="T137">
        <v>1901</v>
      </c>
      <c r="U137">
        <v>1901</v>
      </c>
      <c r="V137">
        <v>69.814700000000002</v>
      </c>
    </row>
    <row r="138" spans="2:22" ht="15" customHeight="1">
      <c r="B138" t="s">
        <v>2</v>
      </c>
      <c r="C138">
        <v>1902</v>
      </c>
      <c r="D138" t="str" cm="1">
        <f t="array" ref="D138">INDEX($S$8:$X$27,LEFT(C138,LEN(C138)-2),RIGHT(C138,1))</f>
        <v>3D</v>
      </c>
      <c r="E138" t="str" cm="1">
        <f t="array" ref="E138">INDEX($AA$8:$AF$27,LEFT(C138,LEN(C138)-2),RIGHT(C138,1))</f>
        <v>B</v>
      </c>
      <c r="F138" t="s">
        <v>49</v>
      </c>
      <c r="G138" t="str">
        <f t="shared" si="33"/>
        <v>2VISTA</v>
      </c>
      <c r="H138" t="str">
        <f t="shared" si="34"/>
        <v>19</v>
      </c>
      <c r="I138" cm="1">
        <f t="array" ref="I138">INDEX($C$8:$H$27,LEFT(C138,LEN(C138)-2),RIGHT(C138,1))</f>
        <v>69.39</v>
      </c>
      <c r="T138">
        <v>1902</v>
      </c>
      <c r="U138">
        <v>1902</v>
      </c>
      <c r="V138">
        <v>69.165999999999997</v>
      </c>
    </row>
    <row r="139" spans="2:22" ht="15" customHeight="1">
      <c r="B139" t="s">
        <v>2</v>
      </c>
      <c r="C139">
        <v>1903</v>
      </c>
      <c r="D139" t="str" cm="1">
        <f t="array" ref="D139">INDEX($S$8:$X$27,LEFT(C139,LEN(C139)-2),RIGHT(C139,1))</f>
        <v>2D</v>
      </c>
      <c r="E139" t="str" cm="1">
        <f t="array" ref="E139">INDEX($AA$8:$AF$27,LEFT(C139,LEN(C139)-2),RIGHT(C139,1))</f>
        <v>C</v>
      </c>
      <c r="F139" t="s">
        <v>49</v>
      </c>
      <c r="G139" t="str">
        <f t="shared" si="33"/>
        <v>3VISTA</v>
      </c>
      <c r="H139" t="str">
        <f t="shared" si="34"/>
        <v>19</v>
      </c>
      <c r="I139" cm="1">
        <f t="array" ref="I139">INDEX($C$8:$H$27,LEFT(C139,LEN(C139)-2),RIGHT(C139,1))</f>
        <v>57.66</v>
      </c>
      <c r="T139">
        <v>1903</v>
      </c>
      <c r="U139">
        <v>1903</v>
      </c>
      <c r="V139">
        <v>57.877000000000002</v>
      </c>
    </row>
    <row r="140" spans="2:22" ht="15" customHeight="1">
      <c r="B140" t="s">
        <v>2</v>
      </c>
      <c r="C140">
        <v>1904</v>
      </c>
      <c r="D140" t="str" cm="1">
        <f t="array" ref="D140">INDEX($S$8:$X$27,LEFT(C140,LEN(C140)-2),RIGHT(C140,1))</f>
        <v>1D</v>
      </c>
      <c r="E140" t="str" cm="1">
        <f t="array" ref="E140">INDEX($AA$8:$AF$27,LEFT(C140,LEN(C140)-2),RIGHT(C140,1))</f>
        <v>D</v>
      </c>
      <c r="F140" t="s">
        <v>49</v>
      </c>
      <c r="G140" t="str">
        <f t="shared" si="33"/>
        <v>4VISTA</v>
      </c>
      <c r="H140" t="str">
        <f t="shared" si="34"/>
        <v>19</v>
      </c>
      <c r="I140" cm="1">
        <f t="array" ref="I140">INDEX($C$8:$H$27,LEFT(C140,LEN(C140)-2),RIGHT(C140,1))</f>
        <v>35.22</v>
      </c>
      <c r="T140">
        <v>1904</v>
      </c>
      <c r="U140">
        <v>1904</v>
      </c>
      <c r="V140">
        <v>35.496600000000001</v>
      </c>
    </row>
    <row r="141" spans="2:22" ht="15" customHeight="1">
      <c r="B141" t="s">
        <v>2</v>
      </c>
      <c r="C141">
        <v>1905</v>
      </c>
      <c r="D141" t="str" cm="1">
        <f t="array" ref="D141">INDEX($S$8:$X$27,LEFT(C141,LEN(C141)-2),RIGHT(C141,1))</f>
        <v>2D</v>
      </c>
      <c r="E141" t="str" cm="1">
        <f t="array" ref="E141">INDEX($AA$8:$AF$27,LEFT(C141,LEN(C141)-2),RIGHT(C141,1))</f>
        <v>E</v>
      </c>
      <c r="F141" t="s">
        <v>49</v>
      </c>
      <c r="G141" t="str">
        <f t="shared" si="33"/>
        <v>5VISTA</v>
      </c>
      <c r="H141" t="str">
        <f t="shared" si="34"/>
        <v>19</v>
      </c>
      <c r="I141" cm="1">
        <f t="array" ref="I141">INDEX($C$8:$H$27,LEFT(C141,LEN(C141)-2),RIGHT(C141,1))</f>
        <v>52.05</v>
      </c>
      <c r="T141">
        <v>1905</v>
      </c>
      <c r="U141">
        <v>1905</v>
      </c>
      <c r="V141">
        <v>52.43</v>
      </c>
    </row>
    <row r="142" spans="2:22" ht="15" customHeight="1">
      <c r="B142" t="s">
        <v>2</v>
      </c>
      <c r="C142">
        <v>1906</v>
      </c>
      <c r="D142" t="str" cm="1">
        <f t="array" ref="D142">INDEX($S$8:$X$27,LEFT(C142,LEN(C142)-2),RIGHT(C142,1))</f>
        <v>2D</v>
      </c>
      <c r="E142" t="str" cm="1">
        <f t="array" ref="E142">INDEX($AA$8:$AF$27,LEFT(C142,LEN(C142)-2),RIGHT(C142,1))</f>
        <v>F</v>
      </c>
      <c r="F142" t="s">
        <v>49</v>
      </c>
      <c r="G142" t="str">
        <f t="shared" si="33"/>
        <v>6VISTA</v>
      </c>
      <c r="H142" t="str">
        <f t="shared" si="34"/>
        <v>19</v>
      </c>
      <c r="I142" cm="1">
        <f t="array" ref="I142">INDEX($C$8:$H$27,LEFT(C142,LEN(C142)-2),RIGHT(C142,1))</f>
        <v>57.64</v>
      </c>
      <c r="T142">
        <v>1906</v>
      </c>
      <c r="U142">
        <v>1906</v>
      </c>
      <c r="V142">
        <v>57.64</v>
      </c>
    </row>
    <row r="143" spans="2:22" ht="15" customHeight="1">
      <c r="B143" t="s">
        <v>2</v>
      </c>
      <c r="C143">
        <v>2001</v>
      </c>
      <c r="D143" t="str" cm="1">
        <f t="array" ref="D143">INDEX($S$8:$X$27,LEFT(C143,LEN(C143)-2),RIGHT(C143,1))</f>
        <v>3D</v>
      </c>
      <c r="E143" t="str" cm="1">
        <f t="array" ref="E143">INDEX($AA$8:$AF$27,LEFT(C143,LEN(C143)-2),RIGHT(C143,1))</f>
        <v>G</v>
      </c>
      <c r="F143" t="s">
        <v>49</v>
      </c>
      <c r="G143" t="str">
        <f t="shared" si="33"/>
        <v>1VISTA</v>
      </c>
      <c r="H143" t="str">
        <f t="shared" si="34"/>
        <v>20</v>
      </c>
      <c r="I143" cm="1">
        <f t="array" ref="I143">INDEX($C$8:$H$27,LEFT(C143,LEN(C143)-2),RIGHT(C143,1))</f>
        <v>69.81</v>
      </c>
      <c r="T143">
        <v>2001</v>
      </c>
      <c r="U143">
        <v>2001</v>
      </c>
      <c r="V143">
        <v>69.814700000000002</v>
      </c>
    </row>
    <row r="144" spans="2:22" ht="15" customHeight="1">
      <c r="B144" t="s">
        <v>2</v>
      </c>
      <c r="C144">
        <v>2002</v>
      </c>
      <c r="D144" t="str" cm="1">
        <f t="array" ref="D144">INDEX($S$8:$X$27,LEFT(C144,LEN(C144)-2),RIGHT(C144,1))</f>
        <v>3D</v>
      </c>
      <c r="E144" t="str" cm="1">
        <f t="array" ref="E144">INDEX($AA$8:$AF$27,LEFT(C144,LEN(C144)-2),RIGHT(C144,1))</f>
        <v>B</v>
      </c>
      <c r="F144" t="s">
        <v>49</v>
      </c>
      <c r="G144" t="str">
        <f t="shared" si="33"/>
        <v>2VISTA</v>
      </c>
      <c r="H144" t="str">
        <f t="shared" si="34"/>
        <v>20</v>
      </c>
      <c r="I144" cm="1">
        <f t="array" ref="I144">INDEX($C$8:$H$27,LEFT(C144,LEN(C144)-2),RIGHT(C144,1))</f>
        <v>69.39</v>
      </c>
      <c r="T144">
        <v>2002</v>
      </c>
      <c r="U144">
        <v>2002</v>
      </c>
      <c r="V144">
        <v>69.165999999999997</v>
      </c>
    </row>
    <row r="145" spans="2:28" ht="15" customHeight="1">
      <c r="B145" t="s">
        <v>2</v>
      </c>
      <c r="C145">
        <v>2003</v>
      </c>
      <c r="D145" t="str" cm="1">
        <f t="array" ref="D145">INDEX($S$8:$X$27,LEFT(C145,LEN(C145)-2),RIGHT(C145,1))</f>
        <v>2D</v>
      </c>
      <c r="E145" t="str" cm="1">
        <f t="array" ref="E145">INDEX($AA$8:$AF$27,LEFT(C145,LEN(C145)-2),RIGHT(C145,1))</f>
        <v>C</v>
      </c>
      <c r="F145" t="s">
        <v>49</v>
      </c>
      <c r="G145" t="str">
        <f t="shared" si="33"/>
        <v>3VISTA</v>
      </c>
      <c r="H145" t="str">
        <f t="shared" si="34"/>
        <v>20</v>
      </c>
      <c r="I145" cm="1">
        <f t="array" ref="I145">INDEX($C$8:$H$27,LEFT(C145,LEN(C145)-2),RIGHT(C145,1))</f>
        <v>57.66</v>
      </c>
      <c r="T145">
        <v>2003</v>
      </c>
      <c r="U145">
        <v>2003</v>
      </c>
      <c r="V145">
        <v>57.877000000000002</v>
      </c>
    </row>
    <row r="146" spans="2:28" ht="15" customHeight="1">
      <c r="B146" t="s">
        <v>2</v>
      </c>
      <c r="C146">
        <v>2004</v>
      </c>
      <c r="D146" t="str" cm="1">
        <f t="array" ref="D146">INDEX($S$8:$X$27,LEFT(C146,LEN(C146)-2),RIGHT(C146,1))</f>
        <v>1D</v>
      </c>
      <c r="E146" t="str" cm="1">
        <f t="array" ref="E146">INDEX($AA$8:$AF$27,LEFT(C146,LEN(C146)-2),RIGHT(C146,1))</f>
        <v>D</v>
      </c>
      <c r="F146" t="s">
        <v>49</v>
      </c>
      <c r="G146" t="str">
        <f t="shared" si="33"/>
        <v>4VISTA</v>
      </c>
      <c r="H146" t="str">
        <f t="shared" si="34"/>
        <v>20</v>
      </c>
      <c r="I146" cm="1">
        <f t="array" ref="I146">INDEX($C$8:$H$27,LEFT(C146,LEN(C146)-2),RIGHT(C146,1))</f>
        <v>35.22</v>
      </c>
      <c r="T146">
        <v>2004</v>
      </c>
      <c r="U146">
        <v>2004</v>
      </c>
      <c r="V146">
        <v>35.496600000000001</v>
      </c>
    </row>
    <row r="147" spans="2:28" ht="15" customHeight="1">
      <c r="B147" t="s">
        <v>2</v>
      </c>
      <c r="C147">
        <v>2005</v>
      </c>
      <c r="D147" t="str" cm="1">
        <f t="array" ref="D147">INDEX($S$8:$X$27,LEFT(C147,LEN(C147)-2),RIGHT(C147,1))</f>
        <v>3D</v>
      </c>
      <c r="E147" t="str" cm="1">
        <f t="array" ref="E147">INDEX($AA$8:$AF$27,LEFT(C147,LEN(C147)-2),RIGHT(C147,1))</f>
        <v>J</v>
      </c>
      <c r="F147" t="s">
        <v>50</v>
      </c>
      <c r="G147" t="str">
        <f t="shared" si="33"/>
        <v>5VISTA</v>
      </c>
      <c r="H147" t="str">
        <f t="shared" si="34"/>
        <v>20</v>
      </c>
      <c r="I147" cm="1">
        <f t="array" ref="I147">INDEX($C$8:$H$27,LEFT(C147,LEN(C147)-2),RIGHT(C147,1))</f>
        <v>81.349999999999994</v>
      </c>
      <c r="T147">
        <v>2005</v>
      </c>
      <c r="U147">
        <v>2005</v>
      </c>
      <c r="V147">
        <v>81.08</v>
      </c>
      <c r="W147">
        <v>16.678799999999999</v>
      </c>
    </row>
    <row r="148" spans="2:28" ht="15" customHeight="1">
      <c r="B148" t="s">
        <v>2</v>
      </c>
      <c r="C148">
        <v>2006</v>
      </c>
      <c r="D148" t="str" cm="1">
        <f t="array" ref="D148">INDEX($S$8:$X$27,LEFT(C148,LEN(C148)-2),RIGHT(C148,1))</f>
        <v>3D</v>
      </c>
      <c r="E148" t="str" cm="1">
        <f t="array" ref="E148">INDEX($AA$8:$AF$27,LEFT(C148,LEN(C148)-2),RIGHT(C148,1))</f>
        <v>K</v>
      </c>
      <c r="F148" t="s">
        <v>50</v>
      </c>
      <c r="G148" t="str">
        <f t="shared" si="33"/>
        <v>6VISTA</v>
      </c>
      <c r="H148" t="str">
        <f t="shared" si="34"/>
        <v>20</v>
      </c>
      <c r="I148" cm="1">
        <f t="array" ref="I148">INDEX($C$8:$H$27,LEFT(C148,LEN(C148)-2),RIGHT(C148,1))</f>
        <v>91.710000000000008</v>
      </c>
      <c r="T148">
        <v>2006</v>
      </c>
      <c r="U148">
        <v>2006</v>
      </c>
      <c r="V148">
        <v>91.706000000000003</v>
      </c>
      <c r="W148">
        <v>21.8338</v>
      </c>
    </row>
    <row r="149" spans="2:28" ht="15" customHeight="1">
      <c r="B149" t="s">
        <v>5</v>
      </c>
      <c r="C149">
        <v>1</v>
      </c>
      <c r="D149" t="s">
        <v>22</v>
      </c>
      <c r="E149" t="s">
        <v>22</v>
      </c>
      <c r="F149" t="s">
        <v>22</v>
      </c>
      <c r="G149" t="s">
        <v>22</v>
      </c>
      <c r="H149" t="s">
        <v>57</v>
      </c>
      <c r="I149">
        <v>1</v>
      </c>
    </row>
    <row r="150" spans="2:28" ht="15" customHeight="1">
      <c r="B150" t="s">
        <v>5</v>
      </c>
      <c r="C150">
        <v>2</v>
      </c>
      <c r="D150" t="s">
        <v>22</v>
      </c>
      <c r="E150" t="s">
        <v>22</v>
      </c>
      <c r="F150" t="s">
        <v>22</v>
      </c>
      <c r="G150" t="s">
        <v>22</v>
      </c>
      <c r="H150" t="s">
        <v>57</v>
      </c>
      <c r="I150">
        <v>1</v>
      </c>
    </row>
    <row r="151" spans="2:28" ht="15" customHeight="1">
      <c r="B151" t="s">
        <v>5</v>
      </c>
      <c r="C151">
        <v>3</v>
      </c>
      <c r="D151" t="s">
        <v>22</v>
      </c>
      <c r="E151" t="s">
        <v>22</v>
      </c>
      <c r="F151" t="s">
        <v>22</v>
      </c>
      <c r="G151" t="s">
        <v>22</v>
      </c>
      <c r="H151" t="s">
        <v>57</v>
      </c>
      <c r="I151">
        <v>1</v>
      </c>
    </row>
    <row r="152" spans="2:28" ht="15" customHeight="1">
      <c r="B152" t="s">
        <v>5</v>
      </c>
      <c r="C152">
        <v>4</v>
      </c>
      <c r="D152" t="s">
        <v>22</v>
      </c>
      <c r="E152" t="s">
        <v>22</v>
      </c>
      <c r="F152" t="s">
        <v>22</v>
      </c>
      <c r="G152" t="s">
        <v>22</v>
      </c>
      <c r="H152" t="s">
        <v>57</v>
      </c>
      <c r="I152">
        <v>1</v>
      </c>
      <c r="W152">
        <v>51.53</v>
      </c>
      <c r="AA152">
        <v>57.64</v>
      </c>
    </row>
    <row r="153" spans="2:28" ht="15" customHeight="1">
      <c r="B153" t="s">
        <v>5</v>
      </c>
      <c r="C153">
        <v>5</v>
      </c>
      <c r="D153" t="s">
        <v>22</v>
      </c>
      <c r="E153" t="s">
        <v>22</v>
      </c>
      <c r="F153" t="s">
        <v>22</v>
      </c>
      <c r="G153" t="s">
        <v>22</v>
      </c>
      <c r="H153" t="s">
        <v>57</v>
      </c>
      <c r="I153">
        <v>1</v>
      </c>
      <c r="V153">
        <v>2005</v>
      </c>
      <c r="W153">
        <v>29.55</v>
      </c>
      <c r="X153">
        <v>16.678799999999999</v>
      </c>
      <c r="Z153">
        <v>2006</v>
      </c>
      <c r="AA153">
        <v>34.066000000000003</v>
      </c>
      <c r="AB153">
        <v>21.8338</v>
      </c>
    </row>
    <row r="154" spans="2:28" ht="15" customHeight="1">
      <c r="B154" t="s">
        <v>5</v>
      </c>
      <c r="C154">
        <v>6</v>
      </c>
      <c r="D154" t="s">
        <v>22</v>
      </c>
      <c r="E154" t="s">
        <v>22</v>
      </c>
      <c r="F154" t="s">
        <v>22</v>
      </c>
      <c r="G154" t="s">
        <v>22</v>
      </c>
      <c r="H154" t="s">
        <v>57</v>
      </c>
      <c r="I154">
        <v>1</v>
      </c>
      <c r="W154">
        <f>SUM(W152:W153)</f>
        <v>81.08</v>
      </c>
      <c r="X154">
        <f>SUM(X152:X153)</f>
        <v>16.678799999999999</v>
      </c>
      <c r="AA154">
        <f>SUM(AA152:AA153)</f>
        <v>91.706000000000003</v>
      </c>
      <c r="AB154">
        <f>SUM(AB152:AB153)</f>
        <v>21.8338</v>
      </c>
    </row>
    <row r="155" spans="2:28" ht="15" customHeight="1">
      <c r="B155" t="s">
        <v>5</v>
      </c>
      <c r="C155">
        <v>7</v>
      </c>
      <c r="D155" t="s">
        <v>22</v>
      </c>
      <c r="E155" t="s">
        <v>22</v>
      </c>
      <c r="F155" t="s">
        <v>22</v>
      </c>
      <c r="G155" t="s">
        <v>22</v>
      </c>
      <c r="H155" t="s">
        <v>57</v>
      </c>
      <c r="I155">
        <v>1</v>
      </c>
    </row>
    <row r="156" spans="2:28" ht="15" customHeight="1">
      <c r="B156" t="s">
        <v>5</v>
      </c>
      <c r="C156">
        <v>8</v>
      </c>
      <c r="D156" t="s">
        <v>22</v>
      </c>
      <c r="E156" t="s">
        <v>22</v>
      </c>
      <c r="F156" t="s">
        <v>22</v>
      </c>
      <c r="G156" t="s">
        <v>22</v>
      </c>
      <c r="H156" t="s">
        <v>57</v>
      </c>
      <c r="I156">
        <v>1</v>
      </c>
    </row>
    <row r="157" spans="2:28" ht="15" customHeight="1">
      <c r="B157" t="s">
        <v>5</v>
      </c>
      <c r="C157">
        <v>9</v>
      </c>
      <c r="D157" t="s">
        <v>22</v>
      </c>
      <c r="E157" t="s">
        <v>22</v>
      </c>
      <c r="F157" t="s">
        <v>22</v>
      </c>
      <c r="G157" t="s">
        <v>22</v>
      </c>
      <c r="H157" t="s">
        <v>57</v>
      </c>
      <c r="I157">
        <v>1</v>
      </c>
    </row>
    <row r="158" spans="2:28" ht="15" customHeight="1">
      <c r="B158" t="s">
        <v>5</v>
      </c>
      <c r="C158">
        <v>10</v>
      </c>
      <c r="D158" t="s">
        <v>22</v>
      </c>
      <c r="E158" t="s">
        <v>22</v>
      </c>
      <c r="F158" t="s">
        <v>22</v>
      </c>
      <c r="G158" t="s">
        <v>22</v>
      </c>
      <c r="H158" t="s">
        <v>57</v>
      </c>
      <c r="I158">
        <v>1</v>
      </c>
    </row>
    <row r="159" spans="2:28" ht="15" customHeight="1">
      <c r="B159" t="s">
        <v>5</v>
      </c>
      <c r="C159">
        <v>11</v>
      </c>
      <c r="D159" t="s">
        <v>22</v>
      </c>
      <c r="E159" t="s">
        <v>22</v>
      </c>
      <c r="F159" t="s">
        <v>22</v>
      </c>
      <c r="G159" t="s">
        <v>22</v>
      </c>
      <c r="H159" t="s">
        <v>57</v>
      </c>
      <c r="I159">
        <v>1</v>
      </c>
    </row>
    <row r="160" spans="2:28" ht="15" customHeight="1">
      <c r="B160" t="s">
        <v>5</v>
      </c>
      <c r="C160">
        <v>12</v>
      </c>
      <c r="D160" t="s">
        <v>22</v>
      </c>
      <c r="E160" t="s">
        <v>22</v>
      </c>
      <c r="F160" t="s">
        <v>22</v>
      </c>
      <c r="G160" t="s">
        <v>22</v>
      </c>
      <c r="H160" t="s">
        <v>57</v>
      </c>
      <c r="I160">
        <v>1</v>
      </c>
    </row>
    <row r="161" spans="2:9" ht="15" customHeight="1">
      <c r="B161" t="s">
        <v>5</v>
      </c>
      <c r="C161">
        <v>13</v>
      </c>
      <c r="D161" t="s">
        <v>22</v>
      </c>
      <c r="E161" t="s">
        <v>22</v>
      </c>
      <c r="F161" t="s">
        <v>22</v>
      </c>
      <c r="G161" t="s">
        <v>22</v>
      </c>
      <c r="H161" t="s">
        <v>57</v>
      </c>
      <c r="I161">
        <v>1</v>
      </c>
    </row>
    <row r="162" spans="2:9" ht="15" customHeight="1">
      <c r="B162" t="s">
        <v>5</v>
      </c>
      <c r="C162">
        <v>14</v>
      </c>
      <c r="D162" t="s">
        <v>22</v>
      </c>
      <c r="E162" t="s">
        <v>22</v>
      </c>
      <c r="F162" t="s">
        <v>22</v>
      </c>
      <c r="G162" t="s">
        <v>22</v>
      </c>
      <c r="H162" t="s">
        <v>57</v>
      </c>
      <c r="I162">
        <v>1</v>
      </c>
    </row>
    <row r="163" spans="2:9" ht="15" customHeight="1">
      <c r="B163" t="s">
        <v>5</v>
      </c>
      <c r="C163">
        <v>15</v>
      </c>
      <c r="D163" t="s">
        <v>22</v>
      </c>
      <c r="E163" t="s">
        <v>22</v>
      </c>
      <c r="F163" t="s">
        <v>22</v>
      </c>
      <c r="G163" t="s">
        <v>22</v>
      </c>
      <c r="H163" t="s">
        <v>57</v>
      </c>
      <c r="I163">
        <v>1</v>
      </c>
    </row>
    <row r="164" spans="2:9" ht="15" customHeight="1">
      <c r="B164" t="s">
        <v>5</v>
      </c>
      <c r="C164">
        <v>16</v>
      </c>
      <c r="D164" t="s">
        <v>22</v>
      </c>
      <c r="E164" t="s">
        <v>22</v>
      </c>
      <c r="F164" t="s">
        <v>22</v>
      </c>
      <c r="G164" t="s">
        <v>22</v>
      </c>
      <c r="H164" t="s">
        <v>57</v>
      </c>
      <c r="I164">
        <v>1</v>
      </c>
    </row>
    <row r="165" spans="2:9" ht="15" customHeight="1">
      <c r="B165" t="s">
        <v>5</v>
      </c>
      <c r="C165">
        <v>17</v>
      </c>
      <c r="D165" t="s">
        <v>22</v>
      </c>
      <c r="E165" t="s">
        <v>22</v>
      </c>
      <c r="F165" t="s">
        <v>22</v>
      </c>
      <c r="G165" t="s">
        <v>22</v>
      </c>
      <c r="H165" t="s">
        <v>57</v>
      </c>
      <c r="I165">
        <v>1</v>
      </c>
    </row>
    <row r="166" spans="2:9" ht="15" customHeight="1">
      <c r="B166" t="s">
        <v>5</v>
      </c>
      <c r="C166">
        <v>18</v>
      </c>
      <c r="D166" t="s">
        <v>22</v>
      </c>
      <c r="E166" t="s">
        <v>22</v>
      </c>
      <c r="F166" t="s">
        <v>22</v>
      </c>
      <c r="G166" t="s">
        <v>22</v>
      </c>
      <c r="H166" t="s">
        <v>57</v>
      </c>
      <c r="I166">
        <v>1</v>
      </c>
    </row>
    <row r="167" spans="2:9" ht="15" customHeight="1">
      <c r="B167" t="s">
        <v>5</v>
      </c>
      <c r="C167">
        <v>19</v>
      </c>
      <c r="D167" t="s">
        <v>22</v>
      </c>
      <c r="E167" t="s">
        <v>22</v>
      </c>
      <c r="F167" t="s">
        <v>22</v>
      </c>
      <c r="G167" t="s">
        <v>22</v>
      </c>
      <c r="H167" t="s">
        <v>56</v>
      </c>
      <c r="I167">
        <v>1</v>
      </c>
    </row>
    <row r="168" spans="2:9" ht="15" customHeight="1">
      <c r="B168" t="s">
        <v>5</v>
      </c>
      <c r="C168">
        <v>20</v>
      </c>
      <c r="D168" t="s">
        <v>22</v>
      </c>
      <c r="E168" t="s">
        <v>22</v>
      </c>
      <c r="F168" t="s">
        <v>22</v>
      </c>
      <c r="G168" t="s">
        <v>22</v>
      </c>
      <c r="H168" t="s">
        <v>56</v>
      </c>
      <c r="I168">
        <v>1</v>
      </c>
    </row>
    <row r="169" spans="2:9" ht="15" customHeight="1">
      <c r="B169" t="s">
        <v>5</v>
      </c>
      <c r="C169">
        <v>21</v>
      </c>
      <c r="D169" t="s">
        <v>22</v>
      </c>
      <c r="E169" t="s">
        <v>22</v>
      </c>
      <c r="F169" t="s">
        <v>22</v>
      </c>
      <c r="G169" t="s">
        <v>22</v>
      </c>
      <c r="H169" t="s">
        <v>56</v>
      </c>
      <c r="I169">
        <v>1</v>
      </c>
    </row>
    <row r="170" spans="2:9" ht="15" customHeight="1">
      <c r="B170" t="s">
        <v>5</v>
      </c>
      <c r="C170">
        <v>22</v>
      </c>
      <c r="D170" t="s">
        <v>22</v>
      </c>
      <c r="E170" t="s">
        <v>22</v>
      </c>
      <c r="F170" t="s">
        <v>22</v>
      </c>
      <c r="G170" t="s">
        <v>22</v>
      </c>
      <c r="H170" t="s">
        <v>56</v>
      </c>
      <c r="I170">
        <v>1</v>
      </c>
    </row>
    <row r="171" spans="2:9" ht="15" customHeight="1">
      <c r="B171" t="s">
        <v>5</v>
      </c>
      <c r="C171">
        <v>23</v>
      </c>
      <c r="D171" t="s">
        <v>22</v>
      </c>
      <c r="E171" t="s">
        <v>22</v>
      </c>
      <c r="F171" t="s">
        <v>22</v>
      </c>
      <c r="G171" t="s">
        <v>22</v>
      </c>
      <c r="H171" t="s">
        <v>56</v>
      </c>
      <c r="I171">
        <v>1</v>
      </c>
    </row>
    <row r="172" spans="2:9" ht="15" customHeight="1">
      <c r="B172" t="s">
        <v>5</v>
      </c>
      <c r="C172">
        <v>24</v>
      </c>
      <c r="D172" t="s">
        <v>22</v>
      </c>
      <c r="E172" t="s">
        <v>22</v>
      </c>
      <c r="F172" t="s">
        <v>22</v>
      </c>
      <c r="G172" t="s">
        <v>22</v>
      </c>
      <c r="H172" t="s">
        <v>56</v>
      </c>
      <c r="I172">
        <v>1</v>
      </c>
    </row>
    <row r="173" spans="2:9" ht="15" customHeight="1">
      <c r="B173" t="s">
        <v>5</v>
      </c>
      <c r="C173">
        <v>25</v>
      </c>
      <c r="D173" t="s">
        <v>22</v>
      </c>
      <c r="E173" t="s">
        <v>22</v>
      </c>
      <c r="F173" t="s">
        <v>22</v>
      </c>
      <c r="G173" t="s">
        <v>22</v>
      </c>
      <c r="H173" t="s">
        <v>56</v>
      </c>
      <c r="I173">
        <v>1</v>
      </c>
    </row>
    <row r="174" spans="2:9" ht="15" customHeight="1">
      <c r="B174" t="s">
        <v>5</v>
      </c>
      <c r="C174">
        <v>26</v>
      </c>
      <c r="D174" t="s">
        <v>22</v>
      </c>
      <c r="E174" t="s">
        <v>22</v>
      </c>
      <c r="F174" t="s">
        <v>22</v>
      </c>
      <c r="G174" t="s">
        <v>22</v>
      </c>
      <c r="H174" t="s">
        <v>56</v>
      </c>
      <c r="I174">
        <v>1</v>
      </c>
    </row>
    <row r="175" spans="2:9" ht="15" customHeight="1">
      <c r="B175" t="s">
        <v>5</v>
      </c>
      <c r="C175">
        <v>27</v>
      </c>
      <c r="D175" t="s">
        <v>22</v>
      </c>
      <c r="E175" t="s">
        <v>22</v>
      </c>
      <c r="F175" t="s">
        <v>22</v>
      </c>
      <c r="G175" t="s">
        <v>22</v>
      </c>
      <c r="H175" t="s">
        <v>56</v>
      </c>
      <c r="I175">
        <v>1</v>
      </c>
    </row>
    <row r="176" spans="2:9" ht="15" customHeight="1">
      <c r="B176" t="s">
        <v>5</v>
      </c>
      <c r="C176">
        <v>28</v>
      </c>
      <c r="D176" t="s">
        <v>22</v>
      </c>
      <c r="E176" t="s">
        <v>22</v>
      </c>
      <c r="F176" t="s">
        <v>22</v>
      </c>
      <c r="G176" t="s">
        <v>22</v>
      </c>
      <c r="H176" t="s">
        <v>56</v>
      </c>
      <c r="I176">
        <v>1</v>
      </c>
    </row>
    <row r="177" spans="2:9" ht="15" customHeight="1">
      <c r="B177" t="s">
        <v>5</v>
      </c>
      <c r="C177">
        <v>29</v>
      </c>
      <c r="D177" t="s">
        <v>22</v>
      </c>
      <c r="E177" t="s">
        <v>22</v>
      </c>
      <c r="F177" t="s">
        <v>22</v>
      </c>
      <c r="G177" t="s">
        <v>22</v>
      </c>
      <c r="H177" t="s">
        <v>56</v>
      </c>
      <c r="I177">
        <v>1</v>
      </c>
    </row>
    <row r="178" spans="2:9" ht="15" customHeight="1">
      <c r="B178" t="s">
        <v>5</v>
      </c>
      <c r="C178">
        <v>30</v>
      </c>
      <c r="D178" t="s">
        <v>22</v>
      </c>
      <c r="E178" t="s">
        <v>22</v>
      </c>
      <c r="F178" t="s">
        <v>22</v>
      </c>
      <c r="G178" t="s">
        <v>22</v>
      </c>
      <c r="H178" t="s">
        <v>56</v>
      </c>
      <c r="I178">
        <v>1</v>
      </c>
    </row>
    <row r="179" spans="2:9" ht="15" customHeight="1">
      <c r="B179" t="s">
        <v>5</v>
      </c>
      <c r="C179">
        <v>31</v>
      </c>
      <c r="D179" t="s">
        <v>22</v>
      </c>
      <c r="E179" t="s">
        <v>22</v>
      </c>
      <c r="F179" t="s">
        <v>22</v>
      </c>
      <c r="G179" t="s">
        <v>22</v>
      </c>
      <c r="H179" t="s">
        <v>56</v>
      </c>
      <c r="I179">
        <v>1</v>
      </c>
    </row>
    <row r="180" spans="2:9" ht="15" customHeight="1">
      <c r="B180" t="s">
        <v>5</v>
      </c>
      <c r="C180">
        <v>32</v>
      </c>
      <c r="D180" t="s">
        <v>22</v>
      </c>
      <c r="E180" t="s">
        <v>22</v>
      </c>
      <c r="F180" t="s">
        <v>22</v>
      </c>
      <c r="G180" t="s">
        <v>22</v>
      </c>
      <c r="H180" t="s">
        <v>56</v>
      </c>
      <c r="I180">
        <v>1</v>
      </c>
    </row>
    <row r="181" spans="2:9" ht="15" customHeight="1">
      <c r="B181" t="s">
        <v>5</v>
      </c>
      <c r="C181">
        <v>33</v>
      </c>
      <c r="D181" t="s">
        <v>22</v>
      </c>
      <c r="E181" t="s">
        <v>22</v>
      </c>
      <c r="F181" t="s">
        <v>22</v>
      </c>
      <c r="G181" t="s">
        <v>22</v>
      </c>
      <c r="H181" t="s">
        <v>56</v>
      </c>
      <c r="I181">
        <v>1</v>
      </c>
    </row>
    <row r="182" spans="2:9" ht="15" customHeight="1">
      <c r="B182" t="s">
        <v>5</v>
      </c>
      <c r="C182">
        <v>34</v>
      </c>
      <c r="D182" t="s">
        <v>22</v>
      </c>
      <c r="E182" t="s">
        <v>22</v>
      </c>
      <c r="F182" t="s">
        <v>22</v>
      </c>
      <c r="G182" t="s">
        <v>22</v>
      </c>
      <c r="H182" t="s">
        <v>56</v>
      </c>
      <c r="I182">
        <v>1</v>
      </c>
    </row>
    <row r="183" spans="2:9" ht="15" customHeight="1">
      <c r="B183" t="s">
        <v>5</v>
      </c>
      <c r="C183">
        <v>35</v>
      </c>
      <c r="D183" t="s">
        <v>22</v>
      </c>
      <c r="E183" t="s">
        <v>22</v>
      </c>
      <c r="F183" t="s">
        <v>22</v>
      </c>
      <c r="G183" t="s">
        <v>22</v>
      </c>
      <c r="H183" t="s">
        <v>56</v>
      </c>
      <c r="I183">
        <v>1</v>
      </c>
    </row>
    <row r="184" spans="2:9" ht="15" customHeight="1">
      <c r="B184" t="s">
        <v>5</v>
      </c>
      <c r="C184">
        <v>36</v>
      </c>
      <c r="D184" t="s">
        <v>22</v>
      </c>
      <c r="E184" t="s">
        <v>22</v>
      </c>
      <c r="F184" t="s">
        <v>22</v>
      </c>
      <c r="G184" t="s">
        <v>22</v>
      </c>
      <c r="H184" t="s">
        <v>55</v>
      </c>
      <c r="I184">
        <v>1</v>
      </c>
    </row>
    <row r="185" spans="2:9" ht="15" customHeight="1">
      <c r="B185" t="s">
        <v>5</v>
      </c>
      <c r="C185">
        <v>37</v>
      </c>
      <c r="D185" t="s">
        <v>22</v>
      </c>
      <c r="E185" t="s">
        <v>22</v>
      </c>
      <c r="F185" t="s">
        <v>22</v>
      </c>
      <c r="G185" t="s">
        <v>22</v>
      </c>
      <c r="H185" t="s">
        <v>55</v>
      </c>
      <c r="I185">
        <v>1</v>
      </c>
    </row>
    <row r="186" spans="2:9" ht="15" customHeight="1">
      <c r="B186" t="s">
        <v>5</v>
      </c>
      <c r="C186">
        <v>38</v>
      </c>
      <c r="D186" t="s">
        <v>22</v>
      </c>
      <c r="E186" t="s">
        <v>22</v>
      </c>
      <c r="F186" t="s">
        <v>22</v>
      </c>
      <c r="G186" t="s">
        <v>22</v>
      </c>
      <c r="H186" t="s">
        <v>55</v>
      </c>
      <c r="I186">
        <v>1</v>
      </c>
    </row>
    <row r="187" spans="2:9" ht="15" customHeight="1">
      <c r="B187" t="s">
        <v>5</v>
      </c>
      <c r="C187">
        <v>39</v>
      </c>
      <c r="D187" t="s">
        <v>22</v>
      </c>
      <c r="E187" t="s">
        <v>22</v>
      </c>
      <c r="F187" t="s">
        <v>22</v>
      </c>
      <c r="G187" t="s">
        <v>22</v>
      </c>
      <c r="H187" t="s">
        <v>55</v>
      </c>
      <c r="I187">
        <v>1</v>
      </c>
    </row>
    <row r="188" spans="2:9" ht="15" customHeight="1">
      <c r="B188" t="s">
        <v>5</v>
      </c>
      <c r="C188">
        <v>40</v>
      </c>
      <c r="D188" t="s">
        <v>22</v>
      </c>
      <c r="E188" t="s">
        <v>22</v>
      </c>
      <c r="F188" t="s">
        <v>22</v>
      </c>
      <c r="G188" t="s">
        <v>22</v>
      </c>
      <c r="H188" t="s">
        <v>55</v>
      </c>
      <c r="I188">
        <v>1</v>
      </c>
    </row>
    <row r="189" spans="2:9" ht="15" customHeight="1">
      <c r="B189" t="s">
        <v>5</v>
      </c>
      <c r="C189">
        <v>41</v>
      </c>
      <c r="D189" t="s">
        <v>22</v>
      </c>
      <c r="E189" t="s">
        <v>22</v>
      </c>
      <c r="F189" t="s">
        <v>22</v>
      </c>
      <c r="G189" t="s">
        <v>22</v>
      </c>
      <c r="H189" t="s">
        <v>55</v>
      </c>
      <c r="I189">
        <v>1</v>
      </c>
    </row>
    <row r="190" spans="2:9" ht="15" customHeight="1">
      <c r="B190" t="s">
        <v>5</v>
      </c>
      <c r="C190">
        <v>42</v>
      </c>
      <c r="D190" t="s">
        <v>22</v>
      </c>
      <c r="E190" t="s">
        <v>22</v>
      </c>
      <c r="F190" t="s">
        <v>22</v>
      </c>
      <c r="G190" t="s">
        <v>22</v>
      </c>
      <c r="H190" t="s">
        <v>55</v>
      </c>
      <c r="I190">
        <v>1</v>
      </c>
    </row>
    <row r="191" spans="2:9" ht="15" customHeight="1">
      <c r="B191" t="s">
        <v>5</v>
      </c>
      <c r="C191">
        <v>43</v>
      </c>
      <c r="D191" t="s">
        <v>22</v>
      </c>
      <c r="E191" t="s">
        <v>22</v>
      </c>
      <c r="F191" t="s">
        <v>22</v>
      </c>
      <c r="G191" t="s">
        <v>22</v>
      </c>
      <c r="H191" t="s">
        <v>55</v>
      </c>
      <c r="I191">
        <v>1</v>
      </c>
    </row>
    <row r="192" spans="2:9" ht="15" customHeight="1">
      <c r="B192" t="s">
        <v>5</v>
      </c>
      <c r="C192">
        <v>44</v>
      </c>
      <c r="D192" t="s">
        <v>22</v>
      </c>
      <c r="E192" t="s">
        <v>22</v>
      </c>
      <c r="F192" t="s">
        <v>22</v>
      </c>
      <c r="G192" t="s">
        <v>22</v>
      </c>
      <c r="H192" t="s">
        <v>55</v>
      </c>
      <c r="I192">
        <v>1</v>
      </c>
    </row>
    <row r="193" spans="2:9" ht="15" customHeight="1">
      <c r="B193" t="s">
        <v>5</v>
      </c>
      <c r="C193">
        <v>45</v>
      </c>
      <c r="D193" t="s">
        <v>22</v>
      </c>
      <c r="E193" t="s">
        <v>22</v>
      </c>
      <c r="F193" t="s">
        <v>22</v>
      </c>
      <c r="G193" t="s">
        <v>22</v>
      </c>
      <c r="H193" t="s">
        <v>55</v>
      </c>
      <c r="I193">
        <v>1</v>
      </c>
    </row>
    <row r="194" spans="2:9" ht="15" customHeight="1">
      <c r="B194" t="s">
        <v>5</v>
      </c>
      <c r="C194">
        <v>46</v>
      </c>
      <c r="D194" t="s">
        <v>22</v>
      </c>
      <c r="E194" t="s">
        <v>22</v>
      </c>
      <c r="F194" t="s">
        <v>22</v>
      </c>
      <c r="G194" t="s">
        <v>22</v>
      </c>
      <c r="H194" t="s">
        <v>55</v>
      </c>
      <c r="I194">
        <v>1</v>
      </c>
    </row>
    <row r="195" spans="2:9" ht="15" customHeight="1">
      <c r="B195" t="s">
        <v>5</v>
      </c>
      <c r="C195">
        <v>47</v>
      </c>
      <c r="D195" t="s">
        <v>22</v>
      </c>
      <c r="E195" t="s">
        <v>22</v>
      </c>
      <c r="F195" t="s">
        <v>22</v>
      </c>
      <c r="G195" t="s">
        <v>22</v>
      </c>
      <c r="H195" t="s">
        <v>55</v>
      </c>
      <c r="I195">
        <v>1</v>
      </c>
    </row>
    <row r="196" spans="2:9" ht="15" customHeight="1">
      <c r="B196" t="s">
        <v>5</v>
      </c>
      <c r="C196">
        <v>48</v>
      </c>
      <c r="D196" t="s">
        <v>22</v>
      </c>
      <c r="E196" t="s">
        <v>22</v>
      </c>
      <c r="F196" t="s">
        <v>22</v>
      </c>
      <c r="G196" t="s">
        <v>22</v>
      </c>
      <c r="H196" t="s">
        <v>55</v>
      </c>
      <c r="I196">
        <v>1</v>
      </c>
    </row>
    <row r="197" spans="2:9" ht="15" customHeight="1">
      <c r="B197" t="s">
        <v>5</v>
      </c>
      <c r="C197">
        <v>49</v>
      </c>
      <c r="D197" t="s">
        <v>22</v>
      </c>
      <c r="E197" t="s">
        <v>22</v>
      </c>
      <c r="F197" t="s">
        <v>22</v>
      </c>
      <c r="G197" t="s">
        <v>22</v>
      </c>
      <c r="H197" t="s">
        <v>55</v>
      </c>
      <c r="I197">
        <v>1</v>
      </c>
    </row>
  </sheetData>
  <mergeCells count="4">
    <mergeCell ref="S2:U2"/>
    <mergeCell ref="S3:U3"/>
    <mergeCell ref="S4:U4"/>
    <mergeCell ref="S5:U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6B7A0-F51C-434A-A12C-7D8C7F19E615}">
  <sheetPr codeName="Hoja8"/>
  <dimension ref="B1:E12"/>
  <sheetViews>
    <sheetView workbookViewId="0">
      <selection activeCell="F170" sqref="F170:F171"/>
    </sheetView>
  </sheetViews>
  <sheetFormatPr baseColWidth="10" defaultColWidth="11.44140625" defaultRowHeight="14.4"/>
  <sheetData>
    <row r="1" spans="2:5">
      <c r="B1" t="s">
        <v>268</v>
      </c>
      <c r="C1" t="s">
        <v>115</v>
      </c>
      <c r="D1" t="s">
        <v>269</v>
      </c>
      <c r="E1" t="s">
        <v>270</v>
      </c>
    </row>
    <row r="2" spans="2:5">
      <c r="B2" t="s">
        <v>27</v>
      </c>
      <c r="C2">
        <f>COUNTIF('Lista Precios'!$F:$F,B2)</f>
        <v>13</v>
      </c>
      <c r="D2">
        <f>COUNTIFS('Lista Precios'!$F:$F,B2,'Lista Precios'!$AL:$AL,"Vendido")</f>
        <v>3</v>
      </c>
      <c r="E2">
        <f>C2-D2</f>
        <v>10</v>
      </c>
    </row>
    <row r="3" spans="2:5">
      <c r="B3" t="s">
        <v>28</v>
      </c>
      <c r="C3">
        <f>COUNTIF('Lista Precios'!$F:$F,B3)</f>
        <v>12</v>
      </c>
      <c r="D3">
        <f>COUNTIFS('Lista Precios'!$F:$F,B3,'Lista Precios'!$AL:$AL,"Vendido")</f>
        <v>2</v>
      </c>
      <c r="E3">
        <f t="shared" ref="E3:E12" si="0">C3-D3</f>
        <v>10</v>
      </c>
    </row>
    <row r="4" spans="2:5">
      <c r="B4" t="s">
        <v>29</v>
      </c>
      <c r="C4">
        <f>COUNTIF('Lista Precios'!$F:$F,B4)</f>
        <v>12</v>
      </c>
      <c r="D4">
        <f>COUNTIFS('Lista Precios'!$F:$F,B4,'Lista Precios'!$AL:$AL,"Vendido")</f>
        <v>0</v>
      </c>
      <c r="E4">
        <f t="shared" si="0"/>
        <v>12</v>
      </c>
    </row>
    <row r="5" spans="2:5">
      <c r="B5" t="s">
        <v>30</v>
      </c>
      <c r="C5">
        <f>COUNTIF('Lista Precios'!$F:$F,B5)</f>
        <v>14</v>
      </c>
      <c r="D5">
        <f>COUNTIFS('Lista Precios'!$F:$F,B5,'Lista Precios'!$AL:$AL,"Vendido")</f>
        <v>0</v>
      </c>
      <c r="E5">
        <f t="shared" si="0"/>
        <v>14</v>
      </c>
    </row>
    <row r="6" spans="2:5">
      <c r="B6" t="s">
        <v>31</v>
      </c>
      <c r="C6">
        <f>COUNTIF('Lista Precios'!$F:$F,B6)</f>
        <v>14</v>
      </c>
      <c r="D6">
        <f>COUNTIFS('Lista Precios'!$F:$F,B6,'Lista Precios'!$AL:$AL,"Vendido")</f>
        <v>0</v>
      </c>
      <c r="E6">
        <f t="shared" si="0"/>
        <v>14</v>
      </c>
    </row>
    <row r="7" spans="2:5">
      <c r="B7" t="s">
        <v>32</v>
      </c>
      <c r="C7">
        <f>COUNTIF('Lista Precios'!$F:$F,B7)</f>
        <v>14</v>
      </c>
      <c r="D7">
        <f>COUNTIFS('Lista Precios'!$F:$F,B7,'Lista Precios'!$AL:$AL,"Vendido")</f>
        <v>8</v>
      </c>
      <c r="E7">
        <f t="shared" si="0"/>
        <v>6</v>
      </c>
    </row>
    <row r="8" spans="2:5">
      <c r="B8" t="s">
        <v>33</v>
      </c>
      <c r="C8">
        <f>COUNTIF('Lista Precios'!$F:$F,B8)</f>
        <v>14</v>
      </c>
      <c r="D8">
        <f>COUNTIFS('Lista Precios'!$F:$F,B8,'Lista Precios'!$AL:$AL,"Vendido")</f>
        <v>0</v>
      </c>
      <c r="E8">
        <f t="shared" si="0"/>
        <v>14</v>
      </c>
    </row>
    <row r="9" spans="2:5">
      <c r="B9" t="s">
        <v>34</v>
      </c>
      <c r="C9">
        <f>COUNTIF('Lista Precios'!$F:$F,B9)</f>
        <v>13</v>
      </c>
      <c r="D9">
        <f>COUNTIFS('Lista Precios'!$F:$F,B9,'Lista Precios'!$AL:$AL,"Vendido")</f>
        <v>1</v>
      </c>
      <c r="E9">
        <f t="shared" si="0"/>
        <v>12</v>
      </c>
    </row>
    <row r="10" spans="2:5">
      <c r="B10" t="s">
        <v>35</v>
      </c>
      <c r="C10">
        <f>COUNTIF('Lista Precios'!$F:$F,B10)</f>
        <v>13</v>
      </c>
      <c r="D10">
        <f>COUNTIFS('Lista Precios'!$F:$F,B10,'Lista Precios'!$AL:$AL,"Vendido")</f>
        <v>0</v>
      </c>
      <c r="E10">
        <f t="shared" si="0"/>
        <v>13</v>
      </c>
    </row>
    <row r="11" spans="2:5">
      <c r="B11" t="s">
        <v>36</v>
      </c>
      <c r="C11">
        <f>COUNTIF('Lista Precios'!$F:$F,B11)</f>
        <v>1</v>
      </c>
      <c r="D11">
        <f>COUNTIFS('Lista Precios'!$F:$F,B11,'Lista Precios'!$AL:$AL,"Vendido")</f>
        <v>0</v>
      </c>
      <c r="E11">
        <f t="shared" si="0"/>
        <v>1</v>
      </c>
    </row>
    <row r="12" spans="2:5">
      <c r="B12" t="s">
        <v>37</v>
      </c>
      <c r="C12">
        <f>COUNTIF('Lista Precios'!$F:$F,B12)</f>
        <v>1</v>
      </c>
      <c r="D12">
        <f>COUNTIFS('Lista Precios'!$F:$F,B12,'Lista Precios'!$AL:$AL,"Vendido")</f>
        <v>0</v>
      </c>
      <c r="E12">
        <f t="shared" si="0"/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9B6AF-F60A-464D-857D-6727C2C88871}">
  <sheetPr codeName="Hoja1"/>
  <dimension ref="B1:O240"/>
  <sheetViews>
    <sheetView zoomScale="85" zoomScaleNormal="85" workbookViewId="0">
      <pane ySplit="4" topLeftCell="A22" activePane="bottomLeft" state="frozen"/>
      <selection activeCell="F170" sqref="F170:F171"/>
      <selection pane="bottomLeft" activeCell="F170" sqref="F170:F171"/>
    </sheetView>
  </sheetViews>
  <sheetFormatPr baseColWidth="10" defaultColWidth="8.44140625" defaultRowHeight="10.199999999999999"/>
  <cols>
    <col min="1" max="1" width="1.6640625" style="47" customWidth="1"/>
    <col min="2" max="2" width="9.33203125" style="83" customWidth="1"/>
    <col min="3" max="3" width="55.33203125" style="47" bestFit="1" customWidth="1"/>
    <col min="4" max="4" width="8.33203125" style="47" customWidth="1"/>
    <col min="5" max="5" width="35.33203125" style="47" bestFit="1" customWidth="1"/>
    <col min="6" max="9" width="18.6640625" style="47" customWidth="1"/>
    <col min="10" max="12" width="13.6640625" style="47" customWidth="1"/>
    <col min="13" max="14" width="16.33203125" style="47" customWidth="1"/>
    <col min="15" max="16384" width="8.44140625" style="47"/>
  </cols>
  <sheetData>
    <row r="1" spans="2:15" ht="4.5" customHeight="1" thickBot="1"/>
    <row r="2" spans="2:15" ht="30" customHeight="1" thickBot="1">
      <c r="B2" s="678" t="s">
        <v>271</v>
      </c>
      <c r="C2" s="679"/>
      <c r="D2" s="679"/>
      <c r="E2" s="679"/>
      <c r="F2" s="679"/>
      <c r="G2" s="679"/>
      <c r="H2" s="679"/>
      <c r="I2" s="679"/>
      <c r="J2" s="679"/>
      <c r="K2" s="679"/>
      <c r="L2" s="679"/>
      <c r="M2" s="84" t="s">
        <v>194</v>
      </c>
      <c r="N2" s="85">
        <v>45349</v>
      </c>
    </row>
    <row r="3" spans="2:15" ht="8.25" customHeight="1" thickBot="1">
      <c r="B3" s="86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2:15" s="100" customFormat="1" ht="36.75" customHeight="1" thickBot="1">
      <c r="B4" s="88" t="s">
        <v>195</v>
      </c>
      <c r="C4" s="89" t="s">
        <v>227</v>
      </c>
      <c r="D4" s="90"/>
      <c r="E4" s="91" t="s">
        <v>162</v>
      </c>
      <c r="F4" s="92" t="s">
        <v>164</v>
      </c>
      <c r="G4" s="92" t="s">
        <v>176</v>
      </c>
      <c r="H4" s="92" t="s">
        <v>161</v>
      </c>
      <c r="I4" s="93" t="s">
        <v>198</v>
      </c>
      <c r="J4" s="94" t="s">
        <v>200</v>
      </c>
      <c r="K4" s="95" t="s">
        <v>201</v>
      </c>
      <c r="L4" s="96" t="s">
        <v>202</v>
      </c>
      <c r="M4" s="97" t="s">
        <v>203</v>
      </c>
      <c r="N4" s="98">
        <v>0</v>
      </c>
      <c r="O4" s="99" t="s">
        <v>204</v>
      </c>
    </row>
    <row r="5" spans="2:15" ht="20.100000000000001" customHeight="1" thickBot="1">
      <c r="B5" s="101" t="s">
        <v>272</v>
      </c>
      <c r="C5" s="102" t="s">
        <v>273</v>
      </c>
      <c r="D5" s="103"/>
      <c r="E5" s="104"/>
      <c r="F5" s="105"/>
      <c r="G5" s="105"/>
      <c r="H5" s="105">
        <v>139.57</v>
      </c>
      <c r="I5" s="106"/>
      <c r="J5" s="107">
        <f t="shared" ref="J5" si="0">+SUM(E5:H5)</f>
        <v>139.57</v>
      </c>
      <c r="K5" s="108">
        <f t="shared" ref="K5" si="1">+SUM(I5:I5)</f>
        <v>0</v>
      </c>
      <c r="L5" s="109">
        <f t="shared" ref="L5:L68" si="2">+J5+K5</f>
        <v>139.57</v>
      </c>
      <c r="M5" s="110">
        <f t="shared" ref="M5:M68" si="3">+L5/$L$240</f>
        <v>1.2473300862415663E-2</v>
      </c>
      <c r="N5" s="111"/>
      <c r="O5" s="87"/>
    </row>
    <row r="6" spans="2:15" ht="20.100000000000001" customHeight="1">
      <c r="B6" s="675" t="s">
        <v>274</v>
      </c>
      <c r="C6" s="112" t="s">
        <v>275</v>
      </c>
      <c r="D6" s="113">
        <v>60</v>
      </c>
      <c r="E6" s="114">
        <f>2.4*5</f>
        <v>12</v>
      </c>
      <c r="F6" s="115">
        <v>1.71</v>
      </c>
      <c r="G6" s="115"/>
      <c r="H6" s="115"/>
      <c r="I6" s="116"/>
      <c r="J6" s="117">
        <f t="shared" ref="J6:J29" si="4">+SUM(E6:H6)</f>
        <v>13.71</v>
      </c>
      <c r="K6" s="118">
        <f t="shared" ref="K6:K29" si="5">+SUM(I6:I6)</f>
        <v>0</v>
      </c>
      <c r="L6" s="119">
        <f t="shared" si="2"/>
        <v>13.71</v>
      </c>
      <c r="M6" s="120">
        <f t="shared" si="3"/>
        <v>1.2252558201885702E-3</v>
      </c>
      <c r="N6" s="121">
        <f t="shared" ref="N6:N28" si="6">+M6*$N$4</f>
        <v>0</v>
      </c>
      <c r="O6" s="87"/>
    </row>
    <row r="7" spans="2:15" ht="20.100000000000001" customHeight="1">
      <c r="B7" s="677"/>
      <c r="C7" s="122" t="s">
        <v>275</v>
      </c>
      <c r="D7" s="123">
        <v>61</v>
      </c>
      <c r="E7" s="124">
        <f t="shared" ref="E7:E13" si="7">2.4*5</f>
        <v>12</v>
      </c>
      <c r="F7" s="125">
        <v>1.68</v>
      </c>
      <c r="G7" s="125"/>
      <c r="H7" s="125"/>
      <c r="I7" s="126"/>
      <c r="J7" s="127">
        <f t="shared" si="4"/>
        <v>13.68</v>
      </c>
      <c r="K7" s="128">
        <f t="shared" si="5"/>
        <v>0</v>
      </c>
      <c r="L7" s="129">
        <f t="shared" si="2"/>
        <v>13.68</v>
      </c>
      <c r="M7" s="130">
        <f t="shared" si="3"/>
        <v>1.2225747352428622E-3</v>
      </c>
      <c r="N7" s="111">
        <f t="shared" si="6"/>
        <v>0</v>
      </c>
      <c r="O7" s="87"/>
    </row>
    <row r="8" spans="2:15" ht="20.100000000000001" customHeight="1">
      <c r="B8" s="677"/>
      <c r="C8" s="122" t="s">
        <v>275</v>
      </c>
      <c r="D8" s="123">
        <v>62</v>
      </c>
      <c r="E8" s="124">
        <f t="shared" si="7"/>
        <v>12</v>
      </c>
      <c r="F8" s="125">
        <v>1.7749999999999999</v>
      </c>
      <c r="G8" s="125"/>
      <c r="H8" s="125"/>
      <c r="I8" s="126"/>
      <c r="J8" s="127">
        <f t="shared" si="4"/>
        <v>13.775</v>
      </c>
      <c r="K8" s="128">
        <f t="shared" si="5"/>
        <v>0</v>
      </c>
      <c r="L8" s="129">
        <f t="shared" si="2"/>
        <v>13.775</v>
      </c>
      <c r="M8" s="130">
        <f t="shared" si="3"/>
        <v>1.2310648375709378E-3</v>
      </c>
      <c r="N8" s="111">
        <f t="shared" si="6"/>
        <v>0</v>
      </c>
      <c r="O8" s="87"/>
    </row>
    <row r="9" spans="2:15" ht="20.100000000000001" customHeight="1">
      <c r="B9" s="677"/>
      <c r="C9" s="122" t="s">
        <v>275</v>
      </c>
      <c r="D9" s="123">
        <v>63</v>
      </c>
      <c r="E9" s="124">
        <f t="shared" si="7"/>
        <v>12</v>
      </c>
      <c r="F9" s="125">
        <v>1.71</v>
      </c>
      <c r="G9" s="125"/>
      <c r="H9" s="125"/>
      <c r="I9" s="126"/>
      <c r="J9" s="127">
        <f t="shared" si="4"/>
        <v>13.71</v>
      </c>
      <c r="K9" s="128">
        <f t="shared" si="5"/>
        <v>0</v>
      </c>
      <c r="L9" s="129">
        <f t="shared" si="2"/>
        <v>13.71</v>
      </c>
      <c r="M9" s="130">
        <f t="shared" si="3"/>
        <v>1.2252558201885702E-3</v>
      </c>
      <c r="N9" s="111">
        <f t="shared" si="6"/>
        <v>0</v>
      </c>
      <c r="O9" s="87"/>
    </row>
    <row r="10" spans="2:15" ht="20.100000000000001" customHeight="1">
      <c r="B10" s="677"/>
      <c r="C10" s="122" t="s">
        <v>275</v>
      </c>
      <c r="D10" s="123">
        <v>64</v>
      </c>
      <c r="E10" s="124">
        <f t="shared" si="7"/>
        <v>12</v>
      </c>
      <c r="F10" s="125">
        <v>1.68</v>
      </c>
      <c r="G10" s="125"/>
      <c r="H10" s="125"/>
      <c r="I10" s="126"/>
      <c r="J10" s="127">
        <f t="shared" si="4"/>
        <v>13.68</v>
      </c>
      <c r="K10" s="128">
        <f t="shared" si="5"/>
        <v>0</v>
      </c>
      <c r="L10" s="129">
        <f t="shared" si="2"/>
        <v>13.68</v>
      </c>
      <c r="M10" s="130">
        <f t="shared" si="3"/>
        <v>1.2225747352428622E-3</v>
      </c>
      <c r="N10" s="111">
        <f t="shared" si="6"/>
        <v>0</v>
      </c>
      <c r="O10" s="87"/>
    </row>
    <row r="11" spans="2:15" ht="20.100000000000001" customHeight="1">
      <c r="B11" s="677"/>
      <c r="C11" s="122" t="s">
        <v>275</v>
      </c>
      <c r="D11" s="123">
        <v>65</v>
      </c>
      <c r="E11" s="124">
        <f t="shared" si="7"/>
        <v>12</v>
      </c>
      <c r="F11" s="125">
        <v>1.698</v>
      </c>
      <c r="G11" s="125"/>
      <c r="H11" s="125"/>
      <c r="I11" s="126"/>
      <c r="J11" s="127">
        <f t="shared" si="4"/>
        <v>13.698</v>
      </c>
      <c r="K11" s="128">
        <f t="shared" si="5"/>
        <v>0</v>
      </c>
      <c r="L11" s="129">
        <f t="shared" si="2"/>
        <v>13.698</v>
      </c>
      <c r="M11" s="130">
        <f t="shared" si="3"/>
        <v>1.2241833862102871E-3</v>
      </c>
      <c r="N11" s="111">
        <f t="shared" si="6"/>
        <v>0</v>
      </c>
      <c r="O11" s="87"/>
    </row>
    <row r="12" spans="2:15" ht="20.100000000000001" customHeight="1">
      <c r="B12" s="677"/>
      <c r="C12" s="122" t="s">
        <v>275</v>
      </c>
      <c r="D12" s="123">
        <v>66</v>
      </c>
      <c r="E12" s="124">
        <f t="shared" si="7"/>
        <v>12</v>
      </c>
      <c r="F12" s="125">
        <v>1.8360000000000001</v>
      </c>
      <c r="G12" s="125"/>
      <c r="H12" s="125"/>
      <c r="I12" s="126"/>
      <c r="J12" s="127">
        <f t="shared" si="4"/>
        <v>13.836</v>
      </c>
      <c r="K12" s="128">
        <f t="shared" si="5"/>
        <v>0</v>
      </c>
      <c r="L12" s="129">
        <f t="shared" si="2"/>
        <v>13.836</v>
      </c>
      <c r="M12" s="130">
        <f t="shared" si="3"/>
        <v>1.2365163769605439E-3</v>
      </c>
      <c r="N12" s="111">
        <f t="shared" si="6"/>
        <v>0</v>
      </c>
      <c r="O12" s="87"/>
    </row>
    <row r="13" spans="2:15" ht="20.100000000000001" customHeight="1">
      <c r="B13" s="677"/>
      <c r="C13" s="122" t="s">
        <v>275</v>
      </c>
      <c r="D13" s="123">
        <v>67</v>
      </c>
      <c r="E13" s="124">
        <f t="shared" si="7"/>
        <v>12</v>
      </c>
      <c r="F13" s="125">
        <v>1.94</v>
      </c>
      <c r="G13" s="125"/>
      <c r="H13" s="125"/>
      <c r="I13" s="126"/>
      <c r="J13" s="127">
        <f t="shared" si="4"/>
        <v>13.94</v>
      </c>
      <c r="K13" s="128">
        <f t="shared" si="5"/>
        <v>0</v>
      </c>
      <c r="L13" s="129">
        <f t="shared" si="2"/>
        <v>13.94</v>
      </c>
      <c r="M13" s="130">
        <f t="shared" si="3"/>
        <v>1.2458108047723319E-3</v>
      </c>
      <c r="N13" s="111">
        <f t="shared" si="6"/>
        <v>0</v>
      </c>
      <c r="O13" s="87"/>
    </row>
    <row r="14" spans="2:15" ht="20.100000000000001" customHeight="1">
      <c r="B14" s="677"/>
      <c r="C14" s="122" t="s">
        <v>164</v>
      </c>
      <c r="D14" s="168">
        <v>15</v>
      </c>
      <c r="E14" s="124"/>
      <c r="F14" s="125">
        <v>3.3069999999999999</v>
      </c>
      <c r="G14" s="125"/>
      <c r="H14" s="125"/>
      <c r="I14" s="126"/>
      <c r="J14" s="127">
        <f t="shared" si="4"/>
        <v>3.3069999999999999</v>
      </c>
      <c r="K14" s="128">
        <f t="shared" si="5"/>
        <v>0</v>
      </c>
      <c r="L14" s="129">
        <f t="shared" si="2"/>
        <v>3.3069999999999999</v>
      </c>
      <c r="M14" s="130">
        <f t="shared" si="3"/>
        <v>2.955449305152153E-4</v>
      </c>
      <c r="N14" s="111">
        <f t="shared" si="6"/>
        <v>0</v>
      </c>
      <c r="O14" s="87"/>
    </row>
    <row r="15" spans="2:15" ht="20.100000000000001" customHeight="1">
      <c r="B15" s="677"/>
      <c r="C15" s="122" t="s">
        <v>164</v>
      </c>
      <c r="D15" s="168">
        <v>16</v>
      </c>
      <c r="E15" s="124"/>
      <c r="F15" s="125">
        <v>3.51</v>
      </c>
      <c r="G15" s="125"/>
      <c r="H15" s="125"/>
      <c r="I15" s="126"/>
      <c r="J15" s="127">
        <f t="shared" si="4"/>
        <v>3.51</v>
      </c>
      <c r="K15" s="128">
        <f t="shared" si="5"/>
        <v>0</v>
      </c>
      <c r="L15" s="129">
        <f t="shared" si="2"/>
        <v>3.51</v>
      </c>
      <c r="M15" s="130">
        <f t="shared" si="3"/>
        <v>3.1368693864783961E-4</v>
      </c>
      <c r="N15" s="111">
        <f t="shared" si="6"/>
        <v>0</v>
      </c>
      <c r="O15" s="87"/>
    </row>
    <row r="16" spans="2:15" ht="20.100000000000001" customHeight="1">
      <c r="B16" s="677"/>
      <c r="C16" s="122" t="s">
        <v>164</v>
      </c>
      <c r="D16" s="168">
        <v>17</v>
      </c>
      <c r="E16" s="124"/>
      <c r="F16" s="125">
        <v>3.7347999999999999</v>
      </c>
      <c r="G16" s="125"/>
      <c r="H16" s="125"/>
      <c r="I16" s="126"/>
      <c r="J16" s="127">
        <f t="shared" si="4"/>
        <v>3.7347999999999999</v>
      </c>
      <c r="K16" s="128">
        <f t="shared" si="5"/>
        <v>0</v>
      </c>
      <c r="L16" s="129">
        <f t="shared" si="2"/>
        <v>3.7347999999999999</v>
      </c>
      <c r="M16" s="130">
        <f t="shared" si="3"/>
        <v>3.3377720184101184E-4</v>
      </c>
      <c r="N16" s="111">
        <f t="shared" si="6"/>
        <v>0</v>
      </c>
      <c r="O16" s="87"/>
    </row>
    <row r="17" spans="2:15" ht="20.100000000000001" customHeight="1">
      <c r="B17" s="677"/>
      <c r="C17" s="122" t="s">
        <v>164</v>
      </c>
      <c r="D17" s="168">
        <v>18</v>
      </c>
      <c r="E17" s="124"/>
      <c r="F17" s="125">
        <v>7.6498999999999997</v>
      </c>
      <c r="G17" s="125"/>
      <c r="H17" s="125"/>
      <c r="I17" s="126"/>
      <c r="J17" s="127">
        <f t="shared" si="4"/>
        <v>7.6498999999999997</v>
      </c>
      <c r="K17" s="128">
        <f t="shared" si="5"/>
        <v>0</v>
      </c>
      <c r="L17" s="129">
        <f t="shared" si="2"/>
        <v>7.6498999999999997</v>
      </c>
      <c r="M17" s="130">
        <f t="shared" si="3"/>
        <v>6.8366772420572891E-4</v>
      </c>
      <c r="N17" s="111">
        <f t="shared" si="6"/>
        <v>0</v>
      </c>
      <c r="O17" s="87"/>
    </row>
    <row r="18" spans="2:15" ht="20.100000000000001" customHeight="1">
      <c r="B18" s="677"/>
      <c r="C18" s="122" t="s">
        <v>164</v>
      </c>
      <c r="D18" s="168">
        <v>19</v>
      </c>
      <c r="E18" s="124"/>
      <c r="F18" s="125">
        <v>3.4449999999999998</v>
      </c>
      <c r="G18" s="125"/>
      <c r="H18" s="125"/>
      <c r="I18" s="126"/>
      <c r="J18" s="127">
        <f t="shared" si="4"/>
        <v>3.4449999999999998</v>
      </c>
      <c r="K18" s="128">
        <f t="shared" si="5"/>
        <v>0</v>
      </c>
      <c r="L18" s="129">
        <f t="shared" si="2"/>
        <v>3.4449999999999998</v>
      </c>
      <c r="M18" s="130">
        <f t="shared" si="3"/>
        <v>3.0787792126547224E-4</v>
      </c>
      <c r="N18" s="111">
        <f t="shared" si="6"/>
        <v>0</v>
      </c>
      <c r="O18" s="87"/>
    </row>
    <row r="19" spans="2:15" ht="20.100000000000001" customHeight="1">
      <c r="B19" s="677"/>
      <c r="C19" s="122" t="s">
        <v>162</v>
      </c>
      <c r="D19" s="123">
        <v>68</v>
      </c>
      <c r="E19" s="124">
        <f>2.5*5</f>
        <v>12.5</v>
      </c>
      <c r="F19" s="125"/>
      <c r="G19" s="125"/>
      <c r="H19" s="125"/>
      <c r="I19" s="126"/>
      <c r="J19" s="127">
        <f t="shared" si="4"/>
        <v>12.5</v>
      </c>
      <c r="K19" s="128">
        <f t="shared" si="5"/>
        <v>0</v>
      </c>
      <c r="L19" s="129">
        <f t="shared" si="2"/>
        <v>12.5</v>
      </c>
      <c r="M19" s="130">
        <f t="shared" si="3"/>
        <v>1.1171187273783464E-3</v>
      </c>
      <c r="N19" s="111">
        <f t="shared" si="6"/>
        <v>0</v>
      </c>
      <c r="O19" s="87"/>
    </row>
    <row r="20" spans="2:15" ht="20.100000000000001" customHeight="1">
      <c r="B20" s="677"/>
      <c r="C20" s="122" t="s">
        <v>276</v>
      </c>
      <c r="D20" s="123">
        <v>69</v>
      </c>
      <c r="E20" s="124">
        <f>2.5*5</f>
        <v>12.5</v>
      </c>
      <c r="F20" s="125">
        <v>2.94</v>
      </c>
      <c r="G20" s="125"/>
      <c r="H20" s="125"/>
      <c r="I20" s="126"/>
      <c r="J20" s="127">
        <f t="shared" si="4"/>
        <v>15.44</v>
      </c>
      <c r="K20" s="128">
        <f t="shared" si="5"/>
        <v>0</v>
      </c>
      <c r="L20" s="129">
        <f t="shared" si="2"/>
        <v>15.44</v>
      </c>
      <c r="M20" s="130">
        <f t="shared" si="3"/>
        <v>1.3798650520577334E-3</v>
      </c>
      <c r="N20" s="111">
        <f t="shared" si="6"/>
        <v>0</v>
      </c>
      <c r="O20" s="87"/>
    </row>
    <row r="21" spans="2:15" ht="20.100000000000001" customHeight="1">
      <c r="B21" s="677"/>
      <c r="C21" s="122" t="s">
        <v>276</v>
      </c>
      <c r="D21" s="123">
        <v>70</v>
      </c>
      <c r="E21" s="124">
        <f>2.7*5</f>
        <v>13.5</v>
      </c>
      <c r="F21" s="125">
        <v>2.95</v>
      </c>
      <c r="G21" s="125"/>
      <c r="H21" s="125"/>
      <c r="I21" s="126"/>
      <c r="J21" s="127">
        <f t="shared" si="4"/>
        <v>16.45</v>
      </c>
      <c r="K21" s="128">
        <f t="shared" si="5"/>
        <v>0</v>
      </c>
      <c r="L21" s="129">
        <f t="shared" si="2"/>
        <v>16.45</v>
      </c>
      <c r="M21" s="130">
        <f t="shared" si="3"/>
        <v>1.4701282452299037E-3</v>
      </c>
      <c r="N21" s="111">
        <f t="shared" si="6"/>
        <v>0</v>
      </c>
      <c r="O21" s="87"/>
    </row>
    <row r="22" spans="2:15" ht="20.100000000000001" customHeight="1">
      <c r="B22" s="677"/>
      <c r="C22" s="122" t="s">
        <v>162</v>
      </c>
      <c r="D22" s="123">
        <v>71</v>
      </c>
      <c r="E22" s="124">
        <f>2.7*5</f>
        <v>13.5</v>
      </c>
      <c r="F22" s="125"/>
      <c r="G22" s="125"/>
      <c r="H22" s="125"/>
      <c r="I22" s="126"/>
      <c r="J22" s="127">
        <f t="shared" si="4"/>
        <v>13.5</v>
      </c>
      <c r="K22" s="128">
        <f t="shared" si="5"/>
        <v>0</v>
      </c>
      <c r="L22" s="129">
        <f t="shared" si="2"/>
        <v>13.5</v>
      </c>
      <c r="M22" s="130">
        <f t="shared" si="3"/>
        <v>1.2064882255686141E-3</v>
      </c>
      <c r="N22" s="111">
        <f t="shared" si="6"/>
        <v>0</v>
      </c>
      <c r="O22" s="87"/>
    </row>
    <row r="23" spans="2:15" ht="20.100000000000001" customHeight="1">
      <c r="B23" s="677"/>
      <c r="C23" s="122" t="s">
        <v>164</v>
      </c>
      <c r="D23" s="168">
        <v>20</v>
      </c>
      <c r="E23" s="124"/>
      <c r="F23" s="125">
        <v>2.895</v>
      </c>
      <c r="G23" s="125"/>
      <c r="H23" s="125"/>
      <c r="I23" s="126"/>
      <c r="J23" s="127">
        <f t="shared" si="4"/>
        <v>2.895</v>
      </c>
      <c r="K23" s="128">
        <f t="shared" si="5"/>
        <v>0</v>
      </c>
      <c r="L23" s="129">
        <f t="shared" si="2"/>
        <v>2.895</v>
      </c>
      <c r="M23" s="130">
        <f t="shared" si="3"/>
        <v>2.5872469726082503E-4</v>
      </c>
      <c r="N23" s="111">
        <f t="shared" si="6"/>
        <v>0</v>
      </c>
      <c r="O23" s="87"/>
    </row>
    <row r="24" spans="2:15" ht="20.100000000000001" customHeight="1">
      <c r="B24" s="677"/>
      <c r="C24" s="122" t="s">
        <v>276</v>
      </c>
      <c r="D24" s="123">
        <v>72</v>
      </c>
      <c r="E24" s="124">
        <f>2.5*5</f>
        <v>12.5</v>
      </c>
      <c r="F24" s="125">
        <v>2.94</v>
      </c>
      <c r="G24" s="125"/>
      <c r="H24" s="125"/>
      <c r="I24" s="126"/>
      <c r="J24" s="127">
        <f t="shared" si="4"/>
        <v>15.44</v>
      </c>
      <c r="K24" s="128">
        <f t="shared" si="5"/>
        <v>0</v>
      </c>
      <c r="L24" s="129">
        <f t="shared" si="2"/>
        <v>15.44</v>
      </c>
      <c r="M24" s="130">
        <f t="shared" si="3"/>
        <v>1.3798650520577334E-3</v>
      </c>
      <c r="N24" s="111">
        <f t="shared" si="6"/>
        <v>0</v>
      </c>
      <c r="O24" s="87"/>
    </row>
    <row r="25" spans="2:15" ht="20.100000000000001" customHeight="1">
      <c r="B25" s="677"/>
      <c r="C25" s="122" t="s">
        <v>276</v>
      </c>
      <c r="D25" s="123">
        <v>73</v>
      </c>
      <c r="E25" s="124">
        <f>2.5*5</f>
        <v>12.5</v>
      </c>
      <c r="F25" s="125">
        <v>3.46</v>
      </c>
      <c r="G25" s="125"/>
      <c r="H25" s="125"/>
      <c r="I25" s="126"/>
      <c r="J25" s="127">
        <f t="shared" si="4"/>
        <v>15.96</v>
      </c>
      <c r="K25" s="128">
        <f t="shared" si="5"/>
        <v>0</v>
      </c>
      <c r="L25" s="129">
        <f t="shared" si="2"/>
        <v>15.96</v>
      </c>
      <c r="M25" s="130">
        <f t="shared" si="3"/>
        <v>1.4263371911166726E-3</v>
      </c>
      <c r="N25" s="111">
        <f t="shared" si="6"/>
        <v>0</v>
      </c>
      <c r="O25" s="87"/>
    </row>
    <row r="26" spans="2:15" ht="20.100000000000001" customHeight="1">
      <c r="B26" s="677"/>
      <c r="C26" s="122" t="s">
        <v>164</v>
      </c>
      <c r="D26" s="168">
        <v>21</v>
      </c>
      <c r="E26" s="124"/>
      <c r="F26" s="125">
        <v>3.0070000000000001</v>
      </c>
      <c r="G26" s="125"/>
      <c r="H26" s="125"/>
      <c r="I26" s="126"/>
      <c r="J26" s="127">
        <f t="shared" si="4"/>
        <v>3.0070000000000001</v>
      </c>
      <c r="K26" s="128">
        <f t="shared" si="5"/>
        <v>0</v>
      </c>
      <c r="L26" s="129">
        <f t="shared" si="2"/>
        <v>3.0070000000000001</v>
      </c>
      <c r="M26" s="130">
        <f t="shared" si="3"/>
        <v>2.68734081058135E-4</v>
      </c>
      <c r="N26" s="111">
        <f t="shared" si="6"/>
        <v>0</v>
      </c>
      <c r="O26" s="87"/>
    </row>
    <row r="27" spans="2:15" ht="20.100000000000001" customHeight="1">
      <c r="B27" s="677"/>
      <c r="C27" s="122" t="s">
        <v>164</v>
      </c>
      <c r="D27" s="168">
        <v>22</v>
      </c>
      <c r="E27" s="124"/>
      <c r="F27" s="125">
        <v>2.1044999999999998</v>
      </c>
      <c r="G27" s="125"/>
      <c r="H27" s="125"/>
      <c r="I27" s="126"/>
      <c r="J27" s="127">
        <f t="shared" si="4"/>
        <v>2.1044999999999998</v>
      </c>
      <c r="K27" s="128">
        <f t="shared" si="5"/>
        <v>0</v>
      </c>
      <c r="L27" s="129">
        <f t="shared" si="2"/>
        <v>2.1044999999999998</v>
      </c>
      <c r="M27" s="130">
        <f t="shared" si="3"/>
        <v>1.8807810894141836E-4</v>
      </c>
      <c r="N27" s="111">
        <f t="shared" si="6"/>
        <v>0</v>
      </c>
      <c r="O27" s="87"/>
    </row>
    <row r="28" spans="2:15" ht="20.100000000000001" customHeight="1">
      <c r="B28" s="677"/>
      <c r="C28" s="122" t="s">
        <v>164</v>
      </c>
      <c r="D28" s="168">
        <v>23</v>
      </c>
      <c r="E28" s="124"/>
      <c r="F28" s="125">
        <v>2.44</v>
      </c>
      <c r="G28" s="125"/>
      <c r="H28" s="125"/>
      <c r="I28" s="126"/>
      <c r="J28" s="127">
        <f t="shared" si="4"/>
        <v>2.44</v>
      </c>
      <c r="K28" s="128">
        <f t="shared" si="5"/>
        <v>0</v>
      </c>
      <c r="L28" s="129">
        <f t="shared" si="2"/>
        <v>2.44</v>
      </c>
      <c r="M28" s="130">
        <f t="shared" si="3"/>
        <v>2.1806157558425319E-4</v>
      </c>
      <c r="N28" s="111">
        <f t="shared" si="6"/>
        <v>0</v>
      </c>
      <c r="O28" s="87"/>
    </row>
    <row r="29" spans="2:15" ht="19.5" customHeight="1" thickBot="1">
      <c r="B29" s="676"/>
      <c r="C29" s="102" t="s">
        <v>277</v>
      </c>
      <c r="D29" s="131"/>
      <c r="E29" s="132"/>
      <c r="F29" s="133"/>
      <c r="G29" s="133"/>
      <c r="H29" s="133">
        <f>549.39-SUM(E6:F28)</f>
        <v>317.9778</v>
      </c>
      <c r="I29" s="134"/>
      <c r="J29" s="135">
        <f t="shared" si="4"/>
        <v>317.9778</v>
      </c>
      <c r="K29" s="136">
        <f t="shared" si="5"/>
        <v>0</v>
      </c>
      <c r="L29" s="137">
        <f t="shared" si="2"/>
        <v>317.9778</v>
      </c>
      <c r="M29" s="138">
        <f t="shared" si="3"/>
        <v>2.8417516421645306E-2</v>
      </c>
      <c r="N29" s="139"/>
      <c r="O29" s="87"/>
    </row>
    <row r="30" spans="2:15" ht="20.100000000000001" customHeight="1">
      <c r="B30" s="675" t="s">
        <v>278</v>
      </c>
      <c r="C30" s="112" t="s">
        <v>275</v>
      </c>
      <c r="D30" s="165">
        <v>48</v>
      </c>
      <c r="E30" s="114">
        <f>2.4*5</f>
        <v>12</v>
      </c>
      <c r="F30" s="115">
        <v>1.71</v>
      </c>
      <c r="G30" s="115"/>
      <c r="H30" s="115"/>
      <c r="I30" s="116"/>
      <c r="J30" s="117">
        <f t="shared" ref="J30:J116" si="8">+SUM(E30:H30)</f>
        <v>13.71</v>
      </c>
      <c r="K30" s="118">
        <f t="shared" ref="K30:K67" si="9">+SUM(I30:I30)</f>
        <v>0</v>
      </c>
      <c r="L30" s="119">
        <f t="shared" si="2"/>
        <v>13.71</v>
      </c>
      <c r="M30" s="120">
        <f t="shared" si="3"/>
        <v>1.2252558201885702E-3</v>
      </c>
      <c r="N30" s="121">
        <f t="shared" ref="N30:N116" si="10">+M30*$N$4</f>
        <v>0</v>
      </c>
      <c r="O30" s="87"/>
    </row>
    <row r="31" spans="2:15" ht="20.100000000000001" customHeight="1">
      <c r="B31" s="677"/>
      <c r="C31" s="122" t="s">
        <v>275</v>
      </c>
      <c r="D31" s="166">
        <v>49</v>
      </c>
      <c r="E31" s="124">
        <f t="shared" ref="E31:E36" si="11">2.4*5</f>
        <v>12</v>
      </c>
      <c r="F31" s="125">
        <v>1.68</v>
      </c>
      <c r="G31" s="125"/>
      <c r="H31" s="125"/>
      <c r="I31" s="126"/>
      <c r="J31" s="127">
        <f t="shared" si="8"/>
        <v>13.68</v>
      </c>
      <c r="K31" s="128">
        <f t="shared" si="9"/>
        <v>0</v>
      </c>
      <c r="L31" s="129">
        <f t="shared" si="2"/>
        <v>13.68</v>
      </c>
      <c r="M31" s="130">
        <f t="shared" si="3"/>
        <v>1.2225747352428622E-3</v>
      </c>
      <c r="N31" s="111">
        <f t="shared" si="10"/>
        <v>0</v>
      </c>
      <c r="O31" s="87"/>
    </row>
    <row r="32" spans="2:15" ht="20.100000000000001" customHeight="1">
      <c r="B32" s="677"/>
      <c r="C32" s="122" t="s">
        <v>275</v>
      </c>
      <c r="D32" s="166">
        <v>50</v>
      </c>
      <c r="E32" s="124">
        <f t="shared" si="11"/>
        <v>12</v>
      </c>
      <c r="F32" s="125">
        <v>1.7749999999999999</v>
      </c>
      <c r="G32" s="125"/>
      <c r="H32" s="125"/>
      <c r="I32" s="126"/>
      <c r="J32" s="127">
        <f t="shared" si="8"/>
        <v>13.775</v>
      </c>
      <c r="K32" s="128">
        <f t="shared" si="9"/>
        <v>0</v>
      </c>
      <c r="L32" s="129">
        <f t="shared" si="2"/>
        <v>13.775</v>
      </c>
      <c r="M32" s="130">
        <f t="shared" si="3"/>
        <v>1.2310648375709378E-3</v>
      </c>
      <c r="N32" s="111">
        <f t="shared" si="10"/>
        <v>0</v>
      </c>
      <c r="O32" s="87"/>
    </row>
    <row r="33" spans="2:15" ht="20.100000000000001" customHeight="1">
      <c r="B33" s="677"/>
      <c r="C33" s="122" t="s">
        <v>275</v>
      </c>
      <c r="D33" s="166">
        <v>51</v>
      </c>
      <c r="E33" s="124">
        <f t="shared" si="11"/>
        <v>12</v>
      </c>
      <c r="F33" s="125">
        <v>1.68</v>
      </c>
      <c r="G33" s="125"/>
      <c r="H33" s="125"/>
      <c r="I33" s="126"/>
      <c r="J33" s="127">
        <f t="shared" si="8"/>
        <v>13.68</v>
      </c>
      <c r="K33" s="128">
        <f t="shared" si="9"/>
        <v>0</v>
      </c>
      <c r="L33" s="129">
        <f t="shared" si="2"/>
        <v>13.68</v>
      </c>
      <c r="M33" s="130">
        <f t="shared" si="3"/>
        <v>1.2225747352428622E-3</v>
      </c>
      <c r="N33" s="111">
        <f t="shared" si="10"/>
        <v>0</v>
      </c>
      <c r="O33" s="87"/>
    </row>
    <row r="34" spans="2:15" ht="20.100000000000001" customHeight="1">
      <c r="B34" s="677"/>
      <c r="C34" s="122" t="s">
        <v>275</v>
      </c>
      <c r="D34" s="166">
        <v>52</v>
      </c>
      <c r="E34" s="124">
        <f t="shared" si="11"/>
        <v>12</v>
      </c>
      <c r="F34" s="125">
        <v>1.698</v>
      </c>
      <c r="G34" s="125"/>
      <c r="H34" s="125"/>
      <c r="I34" s="126"/>
      <c r="J34" s="127">
        <f t="shared" si="8"/>
        <v>13.698</v>
      </c>
      <c r="K34" s="128">
        <f t="shared" si="9"/>
        <v>0</v>
      </c>
      <c r="L34" s="129">
        <f t="shared" si="2"/>
        <v>13.698</v>
      </c>
      <c r="M34" s="130">
        <f t="shared" si="3"/>
        <v>1.2241833862102871E-3</v>
      </c>
      <c r="N34" s="111">
        <f t="shared" si="10"/>
        <v>0</v>
      </c>
      <c r="O34" s="87"/>
    </row>
    <row r="35" spans="2:15" ht="20.100000000000001" customHeight="1">
      <c r="B35" s="677"/>
      <c r="C35" s="122" t="s">
        <v>275</v>
      </c>
      <c r="D35" s="166">
        <v>53</v>
      </c>
      <c r="E35" s="124">
        <f t="shared" si="11"/>
        <v>12</v>
      </c>
      <c r="F35" s="125">
        <v>1.8360000000000001</v>
      </c>
      <c r="G35" s="125"/>
      <c r="H35" s="125"/>
      <c r="I35" s="126"/>
      <c r="J35" s="127">
        <f t="shared" si="8"/>
        <v>13.836</v>
      </c>
      <c r="K35" s="128">
        <f t="shared" si="9"/>
        <v>0</v>
      </c>
      <c r="L35" s="129">
        <f t="shared" si="2"/>
        <v>13.836</v>
      </c>
      <c r="M35" s="130">
        <f t="shared" si="3"/>
        <v>1.2365163769605439E-3</v>
      </c>
      <c r="N35" s="111">
        <f t="shared" si="10"/>
        <v>0</v>
      </c>
      <c r="O35" s="87"/>
    </row>
    <row r="36" spans="2:15" ht="20.100000000000001" customHeight="1">
      <c r="B36" s="677"/>
      <c r="C36" s="122" t="s">
        <v>275</v>
      </c>
      <c r="D36" s="166">
        <v>54</v>
      </c>
      <c r="E36" s="124">
        <f t="shared" si="11"/>
        <v>12</v>
      </c>
      <c r="F36" s="125">
        <v>1.94</v>
      </c>
      <c r="G36" s="125"/>
      <c r="H36" s="125"/>
      <c r="I36" s="126"/>
      <c r="J36" s="127">
        <f t="shared" si="8"/>
        <v>13.94</v>
      </c>
      <c r="K36" s="128">
        <f t="shared" si="9"/>
        <v>0</v>
      </c>
      <c r="L36" s="129">
        <f t="shared" si="2"/>
        <v>13.94</v>
      </c>
      <c r="M36" s="130">
        <f t="shared" si="3"/>
        <v>1.2458108047723319E-3</v>
      </c>
      <c r="N36" s="111">
        <f t="shared" si="10"/>
        <v>0</v>
      </c>
      <c r="O36" s="87"/>
    </row>
    <row r="37" spans="2:15" ht="20.100000000000001" customHeight="1">
      <c r="B37" s="677"/>
      <c r="C37" s="122" t="s">
        <v>164</v>
      </c>
      <c r="D37" s="123">
        <v>9</v>
      </c>
      <c r="E37" s="124"/>
      <c r="F37" s="125">
        <v>3.3069999999999999</v>
      </c>
      <c r="G37" s="125"/>
      <c r="H37" s="125"/>
      <c r="I37" s="126"/>
      <c r="J37" s="127">
        <f t="shared" si="8"/>
        <v>3.3069999999999999</v>
      </c>
      <c r="K37" s="128">
        <f t="shared" si="9"/>
        <v>0</v>
      </c>
      <c r="L37" s="129">
        <f t="shared" si="2"/>
        <v>3.3069999999999999</v>
      </c>
      <c r="M37" s="130">
        <f t="shared" si="3"/>
        <v>2.955449305152153E-4</v>
      </c>
      <c r="N37" s="111">
        <f t="shared" si="10"/>
        <v>0</v>
      </c>
      <c r="O37" s="87"/>
    </row>
    <row r="38" spans="2:15" ht="20.100000000000001" customHeight="1">
      <c r="B38" s="677"/>
      <c r="C38" s="122" t="s">
        <v>164</v>
      </c>
      <c r="D38" s="123">
        <v>10</v>
      </c>
      <c r="E38" s="124"/>
      <c r="F38" s="125">
        <v>3.51</v>
      </c>
      <c r="G38" s="125"/>
      <c r="H38" s="125"/>
      <c r="I38" s="126"/>
      <c r="J38" s="127">
        <f t="shared" si="8"/>
        <v>3.51</v>
      </c>
      <c r="K38" s="128">
        <f t="shared" si="9"/>
        <v>0</v>
      </c>
      <c r="L38" s="129">
        <f t="shared" si="2"/>
        <v>3.51</v>
      </c>
      <c r="M38" s="130">
        <f t="shared" si="3"/>
        <v>3.1368693864783961E-4</v>
      </c>
      <c r="N38" s="111">
        <f t="shared" si="10"/>
        <v>0</v>
      </c>
      <c r="O38" s="87"/>
    </row>
    <row r="39" spans="2:15" ht="20.100000000000001" customHeight="1">
      <c r="B39" s="677"/>
      <c r="C39" s="122" t="s">
        <v>164</v>
      </c>
      <c r="D39" s="123">
        <v>11</v>
      </c>
      <c r="E39" s="124"/>
      <c r="F39" s="125">
        <v>3.7347999999999999</v>
      </c>
      <c r="G39" s="125"/>
      <c r="H39" s="125"/>
      <c r="I39" s="126"/>
      <c r="J39" s="127">
        <f t="shared" si="8"/>
        <v>3.7347999999999999</v>
      </c>
      <c r="K39" s="128">
        <f t="shared" si="9"/>
        <v>0</v>
      </c>
      <c r="L39" s="129">
        <f t="shared" si="2"/>
        <v>3.7347999999999999</v>
      </c>
      <c r="M39" s="130">
        <f t="shared" si="3"/>
        <v>3.3377720184101184E-4</v>
      </c>
      <c r="N39" s="111">
        <f t="shared" si="10"/>
        <v>0</v>
      </c>
      <c r="O39" s="87"/>
    </row>
    <row r="40" spans="2:15" ht="20.100000000000001" customHeight="1">
      <c r="B40" s="677"/>
      <c r="C40" s="122" t="s">
        <v>164</v>
      </c>
      <c r="D40" s="123">
        <v>12</v>
      </c>
      <c r="E40" s="124"/>
      <c r="F40" s="125">
        <v>7.6498999999999997</v>
      </c>
      <c r="G40" s="125"/>
      <c r="H40" s="125"/>
      <c r="I40" s="126"/>
      <c r="J40" s="127">
        <f t="shared" si="8"/>
        <v>7.6498999999999997</v>
      </c>
      <c r="K40" s="128">
        <f t="shared" si="9"/>
        <v>0</v>
      </c>
      <c r="L40" s="129">
        <f t="shared" si="2"/>
        <v>7.6498999999999997</v>
      </c>
      <c r="M40" s="130">
        <f t="shared" si="3"/>
        <v>6.8366772420572891E-4</v>
      </c>
      <c r="N40" s="111">
        <f t="shared" si="10"/>
        <v>0</v>
      </c>
      <c r="O40" s="87"/>
    </row>
    <row r="41" spans="2:15" ht="20.100000000000001" customHeight="1">
      <c r="B41" s="677"/>
      <c r="C41" s="122" t="s">
        <v>164</v>
      </c>
      <c r="D41" s="123">
        <v>13</v>
      </c>
      <c r="E41" s="124"/>
      <c r="F41" s="125">
        <v>3.4449999999999998</v>
      </c>
      <c r="G41" s="125"/>
      <c r="H41" s="125"/>
      <c r="I41" s="126"/>
      <c r="J41" s="127">
        <f t="shared" si="8"/>
        <v>3.4449999999999998</v>
      </c>
      <c r="K41" s="128">
        <f t="shared" si="9"/>
        <v>0</v>
      </c>
      <c r="L41" s="129">
        <f t="shared" si="2"/>
        <v>3.4449999999999998</v>
      </c>
      <c r="M41" s="130">
        <f t="shared" si="3"/>
        <v>3.0787792126547224E-4</v>
      </c>
      <c r="N41" s="111">
        <f t="shared" si="10"/>
        <v>0</v>
      </c>
      <c r="O41" s="87"/>
    </row>
    <row r="42" spans="2:15" ht="20.100000000000001" customHeight="1">
      <c r="B42" s="677"/>
      <c r="C42" s="122" t="s">
        <v>162</v>
      </c>
      <c r="D42" s="166">
        <v>55</v>
      </c>
      <c r="E42" s="124">
        <f>2.5*5</f>
        <v>12.5</v>
      </c>
      <c r="F42" s="125"/>
      <c r="G42" s="125"/>
      <c r="H42" s="125"/>
      <c r="I42" s="126"/>
      <c r="J42" s="127">
        <f t="shared" si="8"/>
        <v>12.5</v>
      </c>
      <c r="K42" s="128">
        <f t="shared" si="9"/>
        <v>0</v>
      </c>
      <c r="L42" s="129">
        <f t="shared" si="2"/>
        <v>12.5</v>
      </c>
      <c r="M42" s="130">
        <f t="shared" si="3"/>
        <v>1.1171187273783464E-3</v>
      </c>
      <c r="N42" s="111">
        <f t="shared" si="10"/>
        <v>0</v>
      </c>
      <c r="O42" s="87"/>
    </row>
    <row r="43" spans="2:15" ht="20.100000000000001" customHeight="1">
      <c r="B43" s="677"/>
      <c r="C43" s="122" t="s">
        <v>276</v>
      </c>
      <c r="D43" s="166">
        <v>56</v>
      </c>
      <c r="E43" s="124">
        <f>2.5*5</f>
        <v>12.5</v>
      </c>
      <c r="F43" s="125">
        <v>2.94</v>
      </c>
      <c r="G43" s="125"/>
      <c r="H43" s="125"/>
      <c r="I43" s="126"/>
      <c r="J43" s="127">
        <f t="shared" si="8"/>
        <v>15.44</v>
      </c>
      <c r="K43" s="128">
        <f t="shared" si="9"/>
        <v>0</v>
      </c>
      <c r="L43" s="129">
        <f t="shared" si="2"/>
        <v>15.44</v>
      </c>
      <c r="M43" s="130">
        <f t="shared" si="3"/>
        <v>1.3798650520577334E-3</v>
      </c>
      <c r="N43" s="111">
        <f t="shared" si="10"/>
        <v>0</v>
      </c>
      <c r="O43" s="87"/>
    </row>
    <row r="44" spans="2:15" ht="20.100000000000001" customHeight="1">
      <c r="B44" s="677"/>
      <c r="C44" s="122" t="s">
        <v>276</v>
      </c>
      <c r="D44" s="166">
        <v>57</v>
      </c>
      <c r="E44" s="124">
        <f>2.7*5</f>
        <v>13.5</v>
      </c>
      <c r="F44" s="125">
        <v>2.95</v>
      </c>
      <c r="G44" s="125"/>
      <c r="H44" s="125"/>
      <c r="I44" s="126"/>
      <c r="J44" s="127">
        <f t="shared" si="8"/>
        <v>16.45</v>
      </c>
      <c r="K44" s="128">
        <f t="shared" si="9"/>
        <v>0</v>
      </c>
      <c r="L44" s="129">
        <f t="shared" si="2"/>
        <v>16.45</v>
      </c>
      <c r="M44" s="130">
        <f t="shared" si="3"/>
        <v>1.4701282452299037E-3</v>
      </c>
      <c r="N44" s="111">
        <f t="shared" si="10"/>
        <v>0</v>
      </c>
      <c r="O44" s="87"/>
    </row>
    <row r="45" spans="2:15" ht="20.100000000000001" customHeight="1">
      <c r="B45" s="677"/>
      <c r="C45" s="122" t="s">
        <v>162</v>
      </c>
      <c r="D45" s="166">
        <v>58</v>
      </c>
      <c r="E45" s="124">
        <f>2.7*5</f>
        <v>13.5</v>
      </c>
      <c r="F45" s="125"/>
      <c r="G45" s="125"/>
      <c r="H45" s="125"/>
      <c r="I45" s="126"/>
      <c r="J45" s="127">
        <f t="shared" si="8"/>
        <v>13.5</v>
      </c>
      <c r="K45" s="128">
        <f t="shared" si="9"/>
        <v>0</v>
      </c>
      <c r="L45" s="129">
        <f t="shared" si="2"/>
        <v>13.5</v>
      </c>
      <c r="M45" s="130">
        <f t="shared" si="3"/>
        <v>1.2064882255686141E-3</v>
      </c>
      <c r="N45" s="111">
        <f t="shared" si="10"/>
        <v>0</v>
      </c>
      <c r="O45" s="87"/>
    </row>
    <row r="46" spans="2:15" ht="20.100000000000001" customHeight="1">
      <c r="B46" s="677"/>
      <c r="C46" s="122" t="s">
        <v>162</v>
      </c>
      <c r="D46" s="166">
        <v>59</v>
      </c>
      <c r="E46" s="124">
        <f>2.7*5</f>
        <v>13.5</v>
      </c>
      <c r="F46" s="125">
        <v>3.4159000000000002</v>
      </c>
      <c r="G46" s="125"/>
      <c r="H46" s="125"/>
      <c r="I46" s="126"/>
      <c r="J46" s="127">
        <f t="shared" si="8"/>
        <v>16.915900000000001</v>
      </c>
      <c r="K46" s="128">
        <f t="shared" si="9"/>
        <v>0</v>
      </c>
      <c r="L46" s="129">
        <f t="shared" si="2"/>
        <v>16.915900000000001</v>
      </c>
      <c r="M46" s="130">
        <f t="shared" si="3"/>
        <v>1.5117654944367496E-3</v>
      </c>
      <c r="N46" s="111">
        <f t="shared" si="10"/>
        <v>0</v>
      </c>
      <c r="O46" s="87"/>
    </row>
    <row r="47" spans="2:15" ht="20.100000000000001" customHeight="1">
      <c r="B47" s="677"/>
      <c r="C47" s="122" t="s">
        <v>164</v>
      </c>
      <c r="D47" s="123">
        <v>14</v>
      </c>
      <c r="E47" s="124"/>
      <c r="F47" s="125">
        <v>5.2969999999999997</v>
      </c>
      <c r="G47" s="125"/>
      <c r="H47" s="125"/>
      <c r="I47" s="126"/>
      <c r="J47" s="127">
        <f t="shared" si="8"/>
        <v>5.2969999999999997</v>
      </c>
      <c r="K47" s="128">
        <f t="shared" si="9"/>
        <v>0</v>
      </c>
      <c r="L47" s="129">
        <f t="shared" si="2"/>
        <v>5.2969999999999997</v>
      </c>
      <c r="M47" s="130">
        <f t="shared" si="3"/>
        <v>4.7339023191384801E-4</v>
      </c>
      <c r="N47" s="111">
        <f t="shared" si="10"/>
        <v>0</v>
      </c>
      <c r="O47" s="87"/>
    </row>
    <row r="48" spans="2:15" ht="19.5" customHeight="1" thickBot="1">
      <c r="B48" s="676"/>
      <c r="C48" s="102" t="s">
        <v>277</v>
      </c>
      <c r="D48" s="131"/>
      <c r="E48" s="132"/>
      <c r="F48" s="133"/>
      <c r="G48" s="133"/>
      <c r="H48" s="133">
        <f>549.39-SUM(E30:F47)</f>
        <v>351.32140000000004</v>
      </c>
      <c r="I48" s="134"/>
      <c r="J48" s="135">
        <f t="shared" si="8"/>
        <v>351.32140000000004</v>
      </c>
      <c r="K48" s="136">
        <f t="shared" si="9"/>
        <v>0</v>
      </c>
      <c r="L48" s="137">
        <f t="shared" si="2"/>
        <v>351.32140000000004</v>
      </c>
      <c r="M48" s="138">
        <f t="shared" si="3"/>
        <v>3.139741722150232E-2</v>
      </c>
      <c r="N48" s="139"/>
      <c r="O48" s="87"/>
    </row>
    <row r="49" spans="2:15" ht="20.100000000000001" customHeight="1">
      <c r="B49" s="675" t="s">
        <v>205</v>
      </c>
      <c r="C49" s="112" t="s">
        <v>275</v>
      </c>
      <c r="D49" s="113">
        <v>36</v>
      </c>
      <c r="E49" s="114">
        <f>2.4*5</f>
        <v>12</v>
      </c>
      <c r="F49" s="115">
        <v>1.71</v>
      </c>
      <c r="G49" s="115"/>
      <c r="H49" s="115"/>
      <c r="I49" s="116"/>
      <c r="J49" s="117">
        <f t="shared" si="8"/>
        <v>13.71</v>
      </c>
      <c r="K49" s="118">
        <f t="shared" si="9"/>
        <v>0</v>
      </c>
      <c r="L49" s="119">
        <f t="shared" si="2"/>
        <v>13.71</v>
      </c>
      <c r="M49" s="120">
        <f t="shared" si="3"/>
        <v>1.2252558201885702E-3</v>
      </c>
      <c r="N49" s="121">
        <f t="shared" ref="N49:N66" si="12">+M49*$N$4</f>
        <v>0</v>
      </c>
      <c r="O49" s="87"/>
    </row>
    <row r="50" spans="2:15" ht="20.100000000000001" customHeight="1">
      <c r="B50" s="677"/>
      <c r="C50" s="122" t="s">
        <v>275</v>
      </c>
      <c r="D50" s="123">
        <v>37</v>
      </c>
      <c r="E50" s="124">
        <f t="shared" ref="E50:E55" si="13">2.4*5</f>
        <v>12</v>
      </c>
      <c r="F50" s="125">
        <v>1.68</v>
      </c>
      <c r="G50" s="125"/>
      <c r="H50" s="125"/>
      <c r="I50" s="126"/>
      <c r="J50" s="127">
        <f t="shared" si="8"/>
        <v>13.68</v>
      </c>
      <c r="K50" s="128">
        <f t="shared" si="9"/>
        <v>0</v>
      </c>
      <c r="L50" s="129">
        <f t="shared" si="2"/>
        <v>13.68</v>
      </c>
      <c r="M50" s="130">
        <f t="shared" si="3"/>
        <v>1.2225747352428622E-3</v>
      </c>
      <c r="N50" s="111">
        <f t="shared" si="12"/>
        <v>0</v>
      </c>
      <c r="O50" s="87"/>
    </row>
    <row r="51" spans="2:15" ht="20.100000000000001" customHeight="1">
      <c r="B51" s="677"/>
      <c r="C51" s="122" t="s">
        <v>275</v>
      </c>
      <c r="D51" s="123">
        <v>38</v>
      </c>
      <c r="E51" s="124">
        <f t="shared" si="13"/>
        <v>12</v>
      </c>
      <c r="F51" s="125">
        <v>1.7749999999999999</v>
      </c>
      <c r="G51" s="125"/>
      <c r="H51" s="125"/>
      <c r="I51" s="126"/>
      <c r="J51" s="127">
        <f t="shared" si="8"/>
        <v>13.775</v>
      </c>
      <c r="K51" s="128">
        <f t="shared" si="9"/>
        <v>0</v>
      </c>
      <c r="L51" s="129">
        <f t="shared" si="2"/>
        <v>13.775</v>
      </c>
      <c r="M51" s="130">
        <f t="shared" si="3"/>
        <v>1.2310648375709378E-3</v>
      </c>
      <c r="N51" s="111">
        <f t="shared" si="12"/>
        <v>0</v>
      </c>
      <c r="O51" s="87"/>
    </row>
    <row r="52" spans="2:15" ht="20.100000000000001" customHeight="1">
      <c r="B52" s="677"/>
      <c r="C52" s="122" t="s">
        <v>275</v>
      </c>
      <c r="D52" s="123">
        <v>39</v>
      </c>
      <c r="E52" s="124">
        <f t="shared" si="13"/>
        <v>12</v>
      </c>
      <c r="F52" s="125">
        <v>1.68</v>
      </c>
      <c r="G52" s="125"/>
      <c r="H52" s="125"/>
      <c r="I52" s="126"/>
      <c r="J52" s="127">
        <f t="shared" si="8"/>
        <v>13.68</v>
      </c>
      <c r="K52" s="128">
        <f t="shared" si="9"/>
        <v>0</v>
      </c>
      <c r="L52" s="129">
        <f t="shared" si="2"/>
        <v>13.68</v>
      </c>
      <c r="M52" s="130">
        <f t="shared" si="3"/>
        <v>1.2225747352428622E-3</v>
      </c>
      <c r="N52" s="111">
        <f t="shared" si="12"/>
        <v>0</v>
      </c>
      <c r="O52" s="87"/>
    </row>
    <row r="53" spans="2:15" ht="20.100000000000001" customHeight="1">
      <c r="B53" s="677"/>
      <c r="C53" s="122" t="s">
        <v>275</v>
      </c>
      <c r="D53" s="123">
        <v>40</v>
      </c>
      <c r="E53" s="124">
        <f t="shared" si="13"/>
        <v>12</v>
      </c>
      <c r="F53" s="125">
        <v>1.698</v>
      </c>
      <c r="G53" s="125"/>
      <c r="H53" s="125"/>
      <c r="I53" s="126"/>
      <c r="J53" s="127">
        <f t="shared" si="8"/>
        <v>13.698</v>
      </c>
      <c r="K53" s="128">
        <f t="shared" si="9"/>
        <v>0</v>
      </c>
      <c r="L53" s="129">
        <f t="shared" si="2"/>
        <v>13.698</v>
      </c>
      <c r="M53" s="130">
        <f t="shared" si="3"/>
        <v>1.2241833862102871E-3</v>
      </c>
      <c r="N53" s="111">
        <f t="shared" si="12"/>
        <v>0</v>
      </c>
      <c r="O53" s="87"/>
    </row>
    <row r="54" spans="2:15" ht="20.100000000000001" customHeight="1">
      <c r="B54" s="677"/>
      <c r="C54" s="122" t="s">
        <v>275</v>
      </c>
      <c r="D54" s="123">
        <v>41</v>
      </c>
      <c r="E54" s="124">
        <f t="shared" si="13"/>
        <v>12</v>
      </c>
      <c r="F54" s="125">
        <v>1.8360000000000001</v>
      </c>
      <c r="G54" s="125"/>
      <c r="H54" s="125"/>
      <c r="I54" s="126"/>
      <c r="J54" s="127">
        <f t="shared" si="8"/>
        <v>13.836</v>
      </c>
      <c r="K54" s="128">
        <f t="shared" si="9"/>
        <v>0</v>
      </c>
      <c r="L54" s="129">
        <f t="shared" si="2"/>
        <v>13.836</v>
      </c>
      <c r="M54" s="130">
        <f t="shared" si="3"/>
        <v>1.2365163769605439E-3</v>
      </c>
      <c r="N54" s="111">
        <f t="shared" si="12"/>
        <v>0</v>
      </c>
      <c r="O54" s="87"/>
    </row>
    <row r="55" spans="2:15" ht="20.100000000000001" customHeight="1">
      <c r="B55" s="677"/>
      <c r="C55" s="122" t="s">
        <v>275</v>
      </c>
      <c r="D55" s="123">
        <v>42</v>
      </c>
      <c r="E55" s="124">
        <f t="shared" si="13"/>
        <v>12</v>
      </c>
      <c r="F55" s="125">
        <v>1.94</v>
      </c>
      <c r="G55" s="125"/>
      <c r="H55" s="125"/>
      <c r="I55" s="126"/>
      <c r="J55" s="127">
        <f t="shared" si="8"/>
        <v>13.94</v>
      </c>
      <c r="K55" s="128">
        <f t="shared" si="9"/>
        <v>0</v>
      </c>
      <c r="L55" s="129">
        <f t="shared" si="2"/>
        <v>13.94</v>
      </c>
      <c r="M55" s="130">
        <f t="shared" si="3"/>
        <v>1.2458108047723319E-3</v>
      </c>
      <c r="N55" s="111">
        <f t="shared" si="12"/>
        <v>0</v>
      </c>
      <c r="O55" s="87"/>
    </row>
    <row r="56" spans="2:15" ht="20.100000000000001" customHeight="1">
      <c r="B56" s="677"/>
      <c r="C56" s="122" t="s">
        <v>164</v>
      </c>
      <c r="D56" s="168">
        <v>3</v>
      </c>
      <c r="E56" s="124"/>
      <c r="F56" s="125">
        <v>3.3069999999999999</v>
      </c>
      <c r="G56" s="125"/>
      <c r="H56" s="125"/>
      <c r="I56" s="126"/>
      <c r="J56" s="127">
        <f t="shared" ref="J56:J60" si="14">+SUM(E56:H56)</f>
        <v>3.3069999999999999</v>
      </c>
      <c r="K56" s="128">
        <f t="shared" ref="K56:K60" si="15">+SUM(I56:I56)</f>
        <v>0</v>
      </c>
      <c r="L56" s="129">
        <f t="shared" si="2"/>
        <v>3.3069999999999999</v>
      </c>
      <c r="M56" s="130">
        <f t="shared" si="3"/>
        <v>2.955449305152153E-4</v>
      </c>
      <c r="N56" s="111">
        <f t="shared" si="12"/>
        <v>0</v>
      </c>
      <c r="O56" s="87"/>
    </row>
    <row r="57" spans="2:15" ht="20.100000000000001" customHeight="1">
      <c r="B57" s="677"/>
      <c r="C57" s="122" t="s">
        <v>164</v>
      </c>
      <c r="D57" s="168">
        <v>4</v>
      </c>
      <c r="E57" s="124"/>
      <c r="F57" s="125">
        <v>3.51</v>
      </c>
      <c r="G57" s="125"/>
      <c r="H57" s="125"/>
      <c r="I57" s="126"/>
      <c r="J57" s="127">
        <f t="shared" si="14"/>
        <v>3.51</v>
      </c>
      <c r="K57" s="128">
        <f t="shared" si="15"/>
        <v>0</v>
      </c>
      <c r="L57" s="129">
        <f t="shared" si="2"/>
        <v>3.51</v>
      </c>
      <c r="M57" s="130">
        <f t="shared" si="3"/>
        <v>3.1368693864783961E-4</v>
      </c>
      <c r="N57" s="111">
        <f t="shared" si="12"/>
        <v>0</v>
      </c>
      <c r="O57" s="87"/>
    </row>
    <row r="58" spans="2:15" ht="20.100000000000001" customHeight="1">
      <c r="B58" s="677"/>
      <c r="C58" s="122" t="s">
        <v>164</v>
      </c>
      <c r="D58" s="168">
        <v>5</v>
      </c>
      <c r="E58" s="124"/>
      <c r="F58" s="125">
        <v>3.7347999999999999</v>
      </c>
      <c r="G58" s="125"/>
      <c r="H58" s="125"/>
      <c r="I58" s="126"/>
      <c r="J58" s="127">
        <f t="shared" si="14"/>
        <v>3.7347999999999999</v>
      </c>
      <c r="K58" s="128">
        <f t="shared" si="15"/>
        <v>0</v>
      </c>
      <c r="L58" s="129">
        <f t="shared" si="2"/>
        <v>3.7347999999999999</v>
      </c>
      <c r="M58" s="130">
        <f t="shared" si="3"/>
        <v>3.3377720184101184E-4</v>
      </c>
      <c r="N58" s="111">
        <f t="shared" si="12"/>
        <v>0</v>
      </c>
      <c r="O58" s="87"/>
    </row>
    <row r="59" spans="2:15" ht="20.100000000000001" customHeight="1">
      <c r="B59" s="677"/>
      <c r="C59" s="122" t="s">
        <v>164</v>
      </c>
      <c r="D59" s="168">
        <v>6</v>
      </c>
      <c r="E59" s="124"/>
      <c r="F59" s="125">
        <v>7.6498999999999997</v>
      </c>
      <c r="G59" s="125"/>
      <c r="H59" s="125"/>
      <c r="I59" s="126"/>
      <c r="J59" s="127">
        <f t="shared" si="14"/>
        <v>7.6498999999999997</v>
      </c>
      <c r="K59" s="128">
        <f t="shared" si="15"/>
        <v>0</v>
      </c>
      <c r="L59" s="129">
        <f t="shared" si="2"/>
        <v>7.6498999999999997</v>
      </c>
      <c r="M59" s="130">
        <f t="shared" si="3"/>
        <v>6.8366772420572891E-4</v>
      </c>
      <c r="N59" s="111">
        <f t="shared" si="12"/>
        <v>0</v>
      </c>
      <c r="O59" s="87"/>
    </row>
    <row r="60" spans="2:15" ht="20.100000000000001" customHeight="1">
      <c r="B60" s="677"/>
      <c r="C60" s="122" t="s">
        <v>164</v>
      </c>
      <c r="D60" s="168">
        <v>7</v>
      </c>
      <c r="E60" s="124"/>
      <c r="F60" s="125">
        <v>3.4449999999999998</v>
      </c>
      <c r="G60" s="125"/>
      <c r="H60" s="125"/>
      <c r="I60" s="126"/>
      <c r="J60" s="127">
        <f t="shared" si="14"/>
        <v>3.4449999999999998</v>
      </c>
      <c r="K60" s="128">
        <f t="shared" si="15"/>
        <v>0</v>
      </c>
      <c r="L60" s="129">
        <f t="shared" si="2"/>
        <v>3.4449999999999998</v>
      </c>
      <c r="M60" s="130">
        <f t="shared" si="3"/>
        <v>3.0787792126547224E-4</v>
      </c>
      <c r="N60" s="111">
        <f t="shared" si="12"/>
        <v>0</v>
      </c>
      <c r="O60" s="87"/>
    </row>
    <row r="61" spans="2:15" ht="20.100000000000001" customHeight="1">
      <c r="B61" s="677"/>
      <c r="C61" s="122" t="s">
        <v>162</v>
      </c>
      <c r="D61" s="123">
        <v>43</v>
      </c>
      <c r="E61" s="124">
        <f>2.5*5</f>
        <v>12.5</v>
      </c>
      <c r="F61" s="125"/>
      <c r="G61" s="125"/>
      <c r="H61" s="125"/>
      <c r="I61" s="126"/>
      <c r="J61" s="127">
        <f t="shared" si="8"/>
        <v>12.5</v>
      </c>
      <c r="K61" s="128">
        <f t="shared" si="9"/>
        <v>0</v>
      </c>
      <c r="L61" s="129">
        <f t="shared" si="2"/>
        <v>12.5</v>
      </c>
      <c r="M61" s="130">
        <f t="shared" si="3"/>
        <v>1.1171187273783464E-3</v>
      </c>
      <c r="N61" s="111">
        <f t="shared" si="12"/>
        <v>0</v>
      </c>
      <c r="O61" s="87"/>
    </row>
    <row r="62" spans="2:15" ht="20.100000000000001" customHeight="1">
      <c r="B62" s="677"/>
      <c r="C62" s="122" t="s">
        <v>276</v>
      </c>
      <c r="D62" s="123">
        <v>44</v>
      </c>
      <c r="E62" s="124">
        <f>2.5*5</f>
        <v>12.5</v>
      </c>
      <c r="F62" s="125">
        <v>2.94</v>
      </c>
      <c r="G62" s="125"/>
      <c r="H62" s="125"/>
      <c r="I62" s="126"/>
      <c r="J62" s="127">
        <f t="shared" si="8"/>
        <v>15.44</v>
      </c>
      <c r="K62" s="128">
        <f t="shared" si="9"/>
        <v>0</v>
      </c>
      <c r="L62" s="129">
        <f t="shared" si="2"/>
        <v>15.44</v>
      </c>
      <c r="M62" s="130">
        <f t="shared" si="3"/>
        <v>1.3798650520577334E-3</v>
      </c>
      <c r="N62" s="111">
        <f t="shared" si="12"/>
        <v>0</v>
      </c>
      <c r="O62" s="87"/>
    </row>
    <row r="63" spans="2:15" ht="20.100000000000001" customHeight="1">
      <c r="B63" s="677"/>
      <c r="C63" s="122" t="s">
        <v>276</v>
      </c>
      <c r="D63" s="123">
        <v>45</v>
      </c>
      <c r="E63" s="124">
        <f>2.7*5</f>
        <v>13.5</v>
      </c>
      <c r="F63" s="125">
        <v>2.95</v>
      </c>
      <c r="G63" s="125"/>
      <c r="H63" s="125"/>
      <c r="I63" s="126"/>
      <c r="J63" s="127">
        <f t="shared" si="8"/>
        <v>16.45</v>
      </c>
      <c r="K63" s="128">
        <f t="shared" si="9"/>
        <v>0</v>
      </c>
      <c r="L63" s="129">
        <f t="shared" si="2"/>
        <v>16.45</v>
      </c>
      <c r="M63" s="130">
        <f t="shared" si="3"/>
        <v>1.4701282452299037E-3</v>
      </c>
      <c r="N63" s="111">
        <f t="shared" si="12"/>
        <v>0</v>
      </c>
      <c r="O63" s="87"/>
    </row>
    <row r="64" spans="2:15" ht="20.100000000000001" customHeight="1">
      <c r="B64" s="677"/>
      <c r="C64" s="122" t="s">
        <v>162</v>
      </c>
      <c r="D64" s="123">
        <v>46</v>
      </c>
      <c r="E64" s="124">
        <f>2.7*5</f>
        <v>13.5</v>
      </c>
      <c r="F64" s="125"/>
      <c r="G64" s="125"/>
      <c r="H64" s="125"/>
      <c r="I64" s="126"/>
      <c r="J64" s="127">
        <f t="shared" si="8"/>
        <v>13.5</v>
      </c>
      <c r="K64" s="128">
        <f t="shared" si="9"/>
        <v>0</v>
      </c>
      <c r="L64" s="129">
        <f t="shared" si="2"/>
        <v>13.5</v>
      </c>
      <c r="M64" s="130">
        <f t="shared" si="3"/>
        <v>1.2064882255686141E-3</v>
      </c>
      <c r="N64" s="111">
        <f t="shared" si="12"/>
        <v>0</v>
      </c>
      <c r="O64" s="87"/>
    </row>
    <row r="65" spans="2:15" ht="20.100000000000001" customHeight="1">
      <c r="B65" s="677"/>
      <c r="C65" s="122" t="s">
        <v>162</v>
      </c>
      <c r="D65" s="123">
        <v>47</v>
      </c>
      <c r="E65" s="124">
        <f>2.7*5</f>
        <v>13.5</v>
      </c>
      <c r="F65" s="125">
        <v>3.4159000000000002</v>
      </c>
      <c r="G65" s="125"/>
      <c r="H65" s="125"/>
      <c r="I65" s="126"/>
      <c r="J65" s="127">
        <f t="shared" si="8"/>
        <v>16.915900000000001</v>
      </c>
      <c r="K65" s="128">
        <f t="shared" si="9"/>
        <v>0</v>
      </c>
      <c r="L65" s="129">
        <f t="shared" si="2"/>
        <v>16.915900000000001</v>
      </c>
      <c r="M65" s="130">
        <f t="shared" si="3"/>
        <v>1.5117654944367496E-3</v>
      </c>
      <c r="N65" s="111">
        <f t="shared" si="12"/>
        <v>0</v>
      </c>
      <c r="O65" s="87"/>
    </row>
    <row r="66" spans="2:15" ht="20.100000000000001" customHeight="1">
      <c r="B66" s="677"/>
      <c r="C66" s="122" t="s">
        <v>164</v>
      </c>
      <c r="D66" s="168">
        <v>8</v>
      </c>
      <c r="E66" s="124"/>
      <c r="F66" s="125">
        <v>5.2969999999999997</v>
      </c>
      <c r="G66" s="125"/>
      <c r="H66" s="125"/>
      <c r="I66" s="126"/>
      <c r="J66" s="127">
        <f t="shared" si="8"/>
        <v>5.2969999999999997</v>
      </c>
      <c r="K66" s="128">
        <f t="shared" si="9"/>
        <v>0</v>
      </c>
      <c r="L66" s="129">
        <f t="shared" si="2"/>
        <v>5.2969999999999997</v>
      </c>
      <c r="M66" s="130">
        <f t="shared" si="3"/>
        <v>4.7339023191384801E-4</v>
      </c>
      <c r="N66" s="111">
        <f t="shared" si="12"/>
        <v>0</v>
      </c>
      <c r="O66" s="87"/>
    </row>
    <row r="67" spans="2:15" ht="19.5" customHeight="1" thickBot="1">
      <c r="B67" s="676"/>
      <c r="C67" s="102" t="s">
        <v>277</v>
      </c>
      <c r="D67" s="131"/>
      <c r="E67" s="132"/>
      <c r="F67" s="133"/>
      <c r="G67" s="133"/>
      <c r="H67" s="133">
        <f>549.39-SUM(E49:F66)</f>
        <v>351.32140000000004</v>
      </c>
      <c r="I67" s="134"/>
      <c r="J67" s="135">
        <f t="shared" si="8"/>
        <v>351.32140000000004</v>
      </c>
      <c r="K67" s="136">
        <f t="shared" si="9"/>
        <v>0</v>
      </c>
      <c r="L67" s="137">
        <f t="shared" si="2"/>
        <v>351.32140000000004</v>
      </c>
      <c r="M67" s="138">
        <f t="shared" si="3"/>
        <v>3.139741722150232E-2</v>
      </c>
      <c r="N67" s="139"/>
      <c r="O67" s="87"/>
    </row>
    <row r="68" spans="2:15" ht="20.100000000000001" customHeight="1">
      <c r="B68" s="675" t="s">
        <v>206</v>
      </c>
      <c r="C68" s="112" t="s">
        <v>275</v>
      </c>
      <c r="D68" s="165">
        <v>24</v>
      </c>
      <c r="E68" s="114">
        <f>2.4*5</f>
        <v>12</v>
      </c>
      <c r="F68" s="115">
        <v>1.71</v>
      </c>
      <c r="G68" s="115"/>
      <c r="H68" s="115"/>
      <c r="I68" s="116"/>
      <c r="J68" s="117">
        <f t="shared" si="8"/>
        <v>13.71</v>
      </c>
      <c r="K68" s="118">
        <f t="shared" ref="K68:K125" si="16">+SUM(I68:I68)</f>
        <v>0</v>
      </c>
      <c r="L68" s="119">
        <f t="shared" si="2"/>
        <v>13.71</v>
      </c>
      <c r="M68" s="120">
        <f t="shared" si="3"/>
        <v>1.2252558201885702E-3</v>
      </c>
      <c r="N68" s="121">
        <f t="shared" si="10"/>
        <v>0</v>
      </c>
      <c r="O68" s="87"/>
    </row>
    <row r="69" spans="2:15" ht="20.100000000000001" customHeight="1">
      <c r="B69" s="677"/>
      <c r="C69" s="122" t="s">
        <v>275</v>
      </c>
      <c r="D69" s="166">
        <v>25</v>
      </c>
      <c r="E69" s="124">
        <f t="shared" ref="E69:E74" si="17">2.4*5</f>
        <v>12</v>
      </c>
      <c r="F69" s="125">
        <v>1.68</v>
      </c>
      <c r="G69" s="125"/>
      <c r="H69" s="125"/>
      <c r="I69" s="126"/>
      <c r="J69" s="127">
        <f t="shared" si="8"/>
        <v>13.68</v>
      </c>
      <c r="K69" s="128">
        <f t="shared" si="16"/>
        <v>0</v>
      </c>
      <c r="L69" s="129">
        <f t="shared" ref="L69:L132" si="18">+J69+K69</f>
        <v>13.68</v>
      </c>
      <c r="M69" s="130">
        <f t="shared" ref="M69:M132" si="19">+L69/$L$240</f>
        <v>1.2225747352428622E-3</v>
      </c>
      <c r="N69" s="111">
        <f t="shared" si="10"/>
        <v>0</v>
      </c>
      <c r="O69" s="87"/>
    </row>
    <row r="70" spans="2:15" ht="20.100000000000001" customHeight="1">
      <c r="B70" s="677"/>
      <c r="C70" s="122" t="s">
        <v>275</v>
      </c>
      <c r="D70" s="166">
        <v>26</v>
      </c>
      <c r="E70" s="124">
        <f t="shared" si="17"/>
        <v>12</v>
      </c>
      <c r="F70" s="125">
        <v>1.7749999999999999</v>
      </c>
      <c r="G70" s="125"/>
      <c r="H70" s="125"/>
      <c r="I70" s="126"/>
      <c r="J70" s="127">
        <f t="shared" si="8"/>
        <v>13.775</v>
      </c>
      <c r="K70" s="128">
        <f t="shared" si="16"/>
        <v>0</v>
      </c>
      <c r="L70" s="129">
        <f t="shared" si="18"/>
        <v>13.775</v>
      </c>
      <c r="M70" s="130">
        <f t="shared" si="19"/>
        <v>1.2310648375709378E-3</v>
      </c>
      <c r="N70" s="111">
        <f t="shared" si="10"/>
        <v>0</v>
      </c>
      <c r="O70" s="87"/>
    </row>
    <row r="71" spans="2:15" ht="20.100000000000001" customHeight="1">
      <c r="B71" s="677"/>
      <c r="C71" s="122" t="s">
        <v>275</v>
      </c>
      <c r="D71" s="166">
        <v>27</v>
      </c>
      <c r="E71" s="124">
        <f t="shared" si="17"/>
        <v>12</v>
      </c>
      <c r="F71" s="125">
        <v>1.68</v>
      </c>
      <c r="G71" s="125"/>
      <c r="H71" s="125"/>
      <c r="I71" s="126"/>
      <c r="J71" s="127">
        <f t="shared" si="8"/>
        <v>13.68</v>
      </c>
      <c r="K71" s="128">
        <f t="shared" si="16"/>
        <v>0</v>
      </c>
      <c r="L71" s="129">
        <f t="shared" si="18"/>
        <v>13.68</v>
      </c>
      <c r="M71" s="130">
        <f t="shared" si="19"/>
        <v>1.2225747352428622E-3</v>
      </c>
      <c r="N71" s="111">
        <f t="shared" si="10"/>
        <v>0</v>
      </c>
      <c r="O71" s="87"/>
    </row>
    <row r="72" spans="2:15" ht="20.100000000000001" customHeight="1">
      <c r="B72" s="677"/>
      <c r="C72" s="122" t="s">
        <v>275</v>
      </c>
      <c r="D72" s="166">
        <v>28</v>
      </c>
      <c r="E72" s="124">
        <f t="shared" si="17"/>
        <v>12</v>
      </c>
      <c r="F72" s="125">
        <v>1.698</v>
      </c>
      <c r="G72" s="125"/>
      <c r="H72" s="125"/>
      <c r="I72" s="126"/>
      <c r="J72" s="127">
        <f t="shared" si="8"/>
        <v>13.698</v>
      </c>
      <c r="K72" s="128">
        <f t="shared" si="16"/>
        <v>0</v>
      </c>
      <c r="L72" s="129">
        <f t="shared" si="18"/>
        <v>13.698</v>
      </c>
      <c r="M72" s="130">
        <f t="shared" si="19"/>
        <v>1.2241833862102871E-3</v>
      </c>
      <c r="N72" s="111">
        <f t="shared" si="10"/>
        <v>0</v>
      </c>
      <c r="O72" s="87"/>
    </row>
    <row r="73" spans="2:15" ht="20.100000000000001" customHeight="1">
      <c r="B73" s="677"/>
      <c r="C73" s="122" t="s">
        <v>275</v>
      </c>
      <c r="D73" s="166">
        <v>29</v>
      </c>
      <c r="E73" s="124">
        <f t="shared" si="17"/>
        <v>12</v>
      </c>
      <c r="F73" s="125">
        <v>1.8360000000000001</v>
      </c>
      <c r="G73" s="125"/>
      <c r="H73" s="125"/>
      <c r="I73" s="126"/>
      <c r="J73" s="127">
        <f t="shared" si="8"/>
        <v>13.836</v>
      </c>
      <c r="K73" s="128">
        <f t="shared" si="16"/>
        <v>0</v>
      </c>
      <c r="L73" s="129">
        <f t="shared" si="18"/>
        <v>13.836</v>
      </c>
      <c r="M73" s="130">
        <f t="shared" si="19"/>
        <v>1.2365163769605439E-3</v>
      </c>
      <c r="N73" s="111">
        <f t="shared" si="10"/>
        <v>0</v>
      </c>
      <c r="O73" s="87"/>
    </row>
    <row r="74" spans="2:15" ht="20.100000000000001" customHeight="1">
      <c r="B74" s="677"/>
      <c r="C74" s="122" t="s">
        <v>275</v>
      </c>
      <c r="D74" s="166">
        <v>30</v>
      </c>
      <c r="E74" s="124">
        <f t="shared" si="17"/>
        <v>12</v>
      </c>
      <c r="F74" s="125">
        <v>1.9770000000000001</v>
      </c>
      <c r="G74" s="125"/>
      <c r="H74" s="125"/>
      <c r="I74" s="126"/>
      <c r="J74" s="127">
        <f t="shared" si="8"/>
        <v>13.977</v>
      </c>
      <c r="K74" s="128">
        <f t="shared" si="16"/>
        <v>0</v>
      </c>
      <c r="L74" s="129">
        <f t="shared" si="18"/>
        <v>13.977</v>
      </c>
      <c r="M74" s="130">
        <f t="shared" si="19"/>
        <v>1.2491174762053717E-3</v>
      </c>
      <c r="N74" s="111">
        <f t="shared" si="10"/>
        <v>0</v>
      </c>
      <c r="O74" s="87"/>
    </row>
    <row r="75" spans="2:15" ht="20.100000000000001" customHeight="1">
      <c r="B75" s="677"/>
      <c r="C75" s="122" t="s">
        <v>162</v>
      </c>
      <c r="D75" s="166">
        <v>31</v>
      </c>
      <c r="E75" s="124">
        <f>2.5*5</f>
        <v>12.5</v>
      </c>
      <c r="F75" s="125"/>
      <c r="G75" s="125"/>
      <c r="H75" s="125"/>
      <c r="I75" s="126"/>
      <c r="J75" s="127">
        <f t="shared" si="8"/>
        <v>12.5</v>
      </c>
      <c r="K75" s="128">
        <f t="shared" si="16"/>
        <v>0</v>
      </c>
      <c r="L75" s="129">
        <f t="shared" si="18"/>
        <v>12.5</v>
      </c>
      <c r="M75" s="130">
        <f t="shared" si="19"/>
        <v>1.1171187273783464E-3</v>
      </c>
      <c r="N75" s="111">
        <f t="shared" si="10"/>
        <v>0</v>
      </c>
      <c r="O75" s="87"/>
    </row>
    <row r="76" spans="2:15" ht="20.100000000000001" customHeight="1">
      <c r="B76" s="677"/>
      <c r="C76" s="122" t="s">
        <v>276</v>
      </c>
      <c r="D76" s="166">
        <v>32</v>
      </c>
      <c r="E76" s="124">
        <f>2.5*5</f>
        <v>12.5</v>
      </c>
      <c r="F76" s="125">
        <v>2.94</v>
      </c>
      <c r="G76" s="125"/>
      <c r="H76" s="125"/>
      <c r="I76" s="126"/>
      <c r="J76" s="127">
        <f t="shared" si="8"/>
        <v>15.44</v>
      </c>
      <c r="K76" s="128">
        <f t="shared" si="16"/>
        <v>0</v>
      </c>
      <c r="L76" s="129">
        <f t="shared" si="18"/>
        <v>15.44</v>
      </c>
      <c r="M76" s="130">
        <f t="shared" si="19"/>
        <v>1.3798650520577334E-3</v>
      </c>
      <c r="N76" s="111">
        <f t="shared" si="10"/>
        <v>0</v>
      </c>
      <c r="O76" s="87"/>
    </row>
    <row r="77" spans="2:15" ht="20.100000000000001" customHeight="1">
      <c r="B77" s="677"/>
      <c r="C77" s="122" t="s">
        <v>276</v>
      </c>
      <c r="D77" s="166">
        <v>33</v>
      </c>
      <c r="E77" s="124">
        <f>2.7*5</f>
        <v>13.5</v>
      </c>
      <c r="F77" s="125">
        <v>2.95</v>
      </c>
      <c r="G77" s="125"/>
      <c r="H77" s="125"/>
      <c r="I77" s="126"/>
      <c r="J77" s="127">
        <f t="shared" si="8"/>
        <v>16.45</v>
      </c>
      <c r="K77" s="128">
        <f t="shared" si="16"/>
        <v>0</v>
      </c>
      <c r="L77" s="129">
        <f t="shared" si="18"/>
        <v>16.45</v>
      </c>
      <c r="M77" s="130">
        <f t="shared" si="19"/>
        <v>1.4701282452299037E-3</v>
      </c>
      <c r="N77" s="111">
        <f t="shared" si="10"/>
        <v>0</v>
      </c>
      <c r="O77" s="87"/>
    </row>
    <row r="78" spans="2:15" ht="20.100000000000001" customHeight="1">
      <c r="B78" s="677"/>
      <c r="C78" s="122" t="s">
        <v>162</v>
      </c>
      <c r="D78" s="166">
        <v>34</v>
      </c>
      <c r="E78" s="124">
        <f>2.7*5</f>
        <v>13.5</v>
      </c>
      <c r="F78" s="125"/>
      <c r="G78" s="125"/>
      <c r="H78" s="125"/>
      <c r="I78" s="126"/>
      <c r="J78" s="127">
        <f t="shared" si="8"/>
        <v>13.5</v>
      </c>
      <c r="K78" s="128">
        <f t="shared" si="16"/>
        <v>0</v>
      </c>
      <c r="L78" s="129">
        <f t="shared" si="18"/>
        <v>13.5</v>
      </c>
      <c r="M78" s="130">
        <f t="shared" si="19"/>
        <v>1.2064882255686141E-3</v>
      </c>
      <c r="N78" s="111">
        <f t="shared" si="10"/>
        <v>0</v>
      </c>
      <c r="O78" s="87"/>
    </row>
    <row r="79" spans="2:15" ht="20.100000000000001" customHeight="1">
      <c r="B79" s="677"/>
      <c r="C79" s="122" t="s">
        <v>162</v>
      </c>
      <c r="D79" s="166">
        <v>35</v>
      </c>
      <c r="E79" s="124">
        <f>2.7*5</f>
        <v>13.5</v>
      </c>
      <c r="F79" s="125">
        <v>3.4159000000000002</v>
      </c>
      <c r="G79" s="125"/>
      <c r="H79" s="125"/>
      <c r="I79" s="126"/>
      <c r="J79" s="127">
        <f t="shared" si="8"/>
        <v>16.915900000000001</v>
      </c>
      <c r="K79" s="128">
        <f t="shared" si="16"/>
        <v>0</v>
      </c>
      <c r="L79" s="129">
        <f t="shared" si="18"/>
        <v>16.915900000000001</v>
      </c>
      <c r="M79" s="130">
        <f t="shared" si="19"/>
        <v>1.5117654944367496E-3</v>
      </c>
      <c r="N79" s="111">
        <f t="shared" si="10"/>
        <v>0</v>
      </c>
      <c r="O79" s="87"/>
    </row>
    <row r="80" spans="2:15" ht="20.100000000000001" customHeight="1">
      <c r="B80" s="677"/>
      <c r="C80" s="122" t="s">
        <v>164</v>
      </c>
      <c r="D80" s="123">
        <v>2</v>
      </c>
      <c r="E80" s="124"/>
      <c r="F80" s="125">
        <v>5.2969999999999997</v>
      </c>
      <c r="G80" s="125"/>
      <c r="H80" s="125"/>
      <c r="I80" s="126"/>
      <c r="J80" s="127">
        <f t="shared" si="8"/>
        <v>5.2969999999999997</v>
      </c>
      <c r="K80" s="128">
        <f t="shared" si="16"/>
        <v>0</v>
      </c>
      <c r="L80" s="129">
        <f t="shared" si="18"/>
        <v>5.2969999999999997</v>
      </c>
      <c r="M80" s="130">
        <f t="shared" si="19"/>
        <v>4.7339023191384801E-4</v>
      </c>
      <c r="N80" s="111">
        <f t="shared" si="10"/>
        <v>0</v>
      </c>
      <c r="O80" s="87"/>
    </row>
    <row r="81" spans="2:15" ht="19.5" customHeight="1" thickBot="1">
      <c r="B81" s="676"/>
      <c r="C81" s="102" t="s">
        <v>277</v>
      </c>
      <c r="D81" s="131"/>
      <c r="E81" s="132"/>
      <c r="F81" s="133"/>
      <c r="G81" s="133"/>
      <c r="H81" s="133">
        <f>549.39-SUM(E68:F80)</f>
        <v>372.93110000000001</v>
      </c>
      <c r="I81" s="134"/>
      <c r="J81" s="135">
        <f t="shared" si="8"/>
        <v>372.93110000000001</v>
      </c>
      <c r="K81" s="136">
        <f t="shared" si="16"/>
        <v>0</v>
      </c>
      <c r="L81" s="137">
        <f t="shared" si="18"/>
        <v>372.93110000000001</v>
      </c>
      <c r="M81" s="138">
        <f t="shared" si="19"/>
        <v>3.3328665266544544E-2</v>
      </c>
      <c r="N81" s="139"/>
      <c r="O81" s="87"/>
    </row>
    <row r="82" spans="2:15" ht="20.100000000000001" customHeight="1">
      <c r="B82" s="675" t="s">
        <v>207</v>
      </c>
      <c r="C82" s="112" t="s">
        <v>275</v>
      </c>
      <c r="D82" s="113">
        <v>12</v>
      </c>
      <c r="E82" s="114">
        <f>2.4*5</f>
        <v>12</v>
      </c>
      <c r="F82" s="115">
        <v>1.71</v>
      </c>
      <c r="G82" s="115"/>
      <c r="H82" s="115"/>
      <c r="I82" s="116"/>
      <c r="J82" s="117">
        <f t="shared" si="8"/>
        <v>13.71</v>
      </c>
      <c r="K82" s="118">
        <f t="shared" ref="K82:K95" si="20">+SUM(I82:I82)</f>
        <v>0</v>
      </c>
      <c r="L82" s="119">
        <f t="shared" si="18"/>
        <v>13.71</v>
      </c>
      <c r="M82" s="120">
        <f t="shared" si="19"/>
        <v>1.2252558201885702E-3</v>
      </c>
      <c r="N82" s="121">
        <f t="shared" ref="N82:N94" si="21">+M82*$N$4</f>
        <v>0</v>
      </c>
      <c r="O82" s="87"/>
    </row>
    <row r="83" spans="2:15" ht="20.100000000000001" customHeight="1">
      <c r="B83" s="677"/>
      <c r="C83" s="122" t="s">
        <v>275</v>
      </c>
      <c r="D83" s="123">
        <v>13</v>
      </c>
      <c r="E83" s="124">
        <f t="shared" ref="E83:E88" si="22">2.4*5</f>
        <v>12</v>
      </c>
      <c r="F83" s="125">
        <v>1.68</v>
      </c>
      <c r="G83" s="125"/>
      <c r="H83" s="125"/>
      <c r="I83" s="126"/>
      <c r="J83" s="127">
        <f t="shared" si="8"/>
        <v>13.68</v>
      </c>
      <c r="K83" s="128">
        <f t="shared" si="20"/>
        <v>0</v>
      </c>
      <c r="L83" s="129">
        <f t="shared" si="18"/>
        <v>13.68</v>
      </c>
      <c r="M83" s="130">
        <f t="shared" si="19"/>
        <v>1.2225747352428622E-3</v>
      </c>
      <c r="N83" s="111">
        <f t="shared" si="21"/>
        <v>0</v>
      </c>
      <c r="O83" s="87"/>
    </row>
    <row r="84" spans="2:15" ht="20.100000000000001" customHeight="1">
      <c r="B84" s="677"/>
      <c r="C84" s="122" t="s">
        <v>275</v>
      </c>
      <c r="D84" s="123">
        <v>14</v>
      </c>
      <c r="E84" s="124">
        <f t="shared" si="22"/>
        <v>12</v>
      </c>
      <c r="F84" s="125">
        <v>1.7749999999999999</v>
      </c>
      <c r="G84" s="125"/>
      <c r="H84" s="125"/>
      <c r="I84" s="126"/>
      <c r="J84" s="127">
        <f t="shared" si="8"/>
        <v>13.775</v>
      </c>
      <c r="K84" s="128">
        <f t="shared" si="20"/>
        <v>0</v>
      </c>
      <c r="L84" s="129">
        <f t="shared" si="18"/>
        <v>13.775</v>
      </c>
      <c r="M84" s="130">
        <f t="shared" si="19"/>
        <v>1.2310648375709378E-3</v>
      </c>
      <c r="N84" s="111">
        <f t="shared" si="21"/>
        <v>0</v>
      </c>
      <c r="O84" s="87"/>
    </row>
    <row r="85" spans="2:15" ht="20.100000000000001" customHeight="1">
      <c r="B85" s="677"/>
      <c r="C85" s="122" t="s">
        <v>275</v>
      </c>
      <c r="D85" s="123">
        <v>15</v>
      </c>
      <c r="E85" s="124">
        <f t="shared" si="22"/>
        <v>12</v>
      </c>
      <c r="F85" s="125">
        <v>1.68</v>
      </c>
      <c r="G85" s="125"/>
      <c r="H85" s="125"/>
      <c r="I85" s="126"/>
      <c r="J85" s="127">
        <f t="shared" si="8"/>
        <v>13.68</v>
      </c>
      <c r="K85" s="128">
        <f t="shared" si="20"/>
        <v>0</v>
      </c>
      <c r="L85" s="129">
        <f t="shared" si="18"/>
        <v>13.68</v>
      </c>
      <c r="M85" s="130">
        <f t="shared" si="19"/>
        <v>1.2225747352428622E-3</v>
      </c>
      <c r="N85" s="111">
        <f t="shared" si="21"/>
        <v>0</v>
      </c>
      <c r="O85" s="87"/>
    </row>
    <row r="86" spans="2:15" ht="20.100000000000001" customHeight="1">
      <c r="B86" s="677"/>
      <c r="C86" s="122" t="s">
        <v>275</v>
      </c>
      <c r="D86" s="123">
        <v>16</v>
      </c>
      <c r="E86" s="124">
        <f t="shared" si="22"/>
        <v>12</v>
      </c>
      <c r="F86" s="125">
        <v>1.698</v>
      </c>
      <c r="G86" s="125"/>
      <c r="H86" s="125"/>
      <c r="I86" s="126"/>
      <c r="J86" s="127">
        <f t="shared" si="8"/>
        <v>13.698</v>
      </c>
      <c r="K86" s="128">
        <f t="shared" si="20"/>
        <v>0</v>
      </c>
      <c r="L86" s="129">
        <f t="shared" si="18"/>
        <v>13.698</v>
      </c>
      <c r="M86" s="130">
        <f t="shared" si="19"/>
        <v>1.2241833862102871E-3</v>
      </c>
      <c r="N86" s="111">
        <f t="shared" si="21"/>
        <v>0</v>
      </c>
      <c r="O86" s="87"/>
    </row>
    <row r="87" spans="2:15" ht="20.100000000000001" customHeight="1">
      <c r="B87" s="677"/>
      <c r="C87" s="122" t="s">
        <v>275</v>
      </c>
      <c r="D87" s="123">
        <v>17</v>
      </c>
      <c r="E87" s="124">
        <f t="shared" si="22"/>
        <v>12</v>
      </c>
      <c r="F87" s="125">
        <v>1.8360000000000001</v>
      </c>
      <c r="G87" s="125"/>
      <c r="H87" s="125"/>
      <c r="I87" s="126"/>
      <c r="J87" s="127">
        <f t="shared" si="8"/>
        <v>13.836</v>
      </c>
      <c r="K87" s="128">
        <f t="shared" si="20"/>
        <v>0</v>
      </c>
      <c r="L87" s="129">
        <f t="shared" si="18"/>
        <v>13.836</v>
      </c>
      <c r="M87" s="130">
        <f t="shared" si="19"/>
        <v>1.2365163769605439E-3</v>
      </c>
      <c r="N87" s="111">
        <f t="shared" si="21"/>
        <v>0</v>
      </c>
      <c r="O87" s="87"/>
    </row>
    <row r="88" spans="2:15" ht="20.100000000000001" customHeight="1">
      <c r="B88" s="677"/>
      <c r="C88" s="122" t="s">
        <v>275</v>
      </c>
      <c r="D88" s="123">
        <v>18</v>
      </c>
      <c r="E88" s="124">
        <f t="shared" si="22"/>
        <v>12</v>
      </c>
      <c r="F88" s="125">
        <v>1.9770000000000001</v>
      </c>
      <c r="G88" s="125"/>
      <c r="H88" s="125"/>
      <c r="I88" s="126"/>
      <c r="J88" s="127">
        <f t="shared" si="8"/>
        <v>13.977</v>
      </c>
      <c r="K88" s="128">
        <f t="shared" si="20"/>
        <v>0</v>
      </c>
      <c r="L88" s="129">
        <f t="shared" si="18"/>
        <v>13.977</v>
      </c>
      <c r="M88" s="130">
        <f t="shared" si="19"/>
        <v>1.2491174762053717E-3</v>
      </c>
      <c r="N88" s="111">
        <f t="shared" si="21"/>
        <v>0</v>
      </c>
      <c r="O88" s="87"/>
    </row>
    <row r="89" spans="2:15" ht="20.100000000000001" customHeight="1">
      <c r="B89" s="677"/>
      <c r="C89" s="122" t="s">
        <v>162</v>
      </c>
      <c r="D89" s="123">
        <v>19</v>
      </c>
      <c r="E89" s="124">
        <f>2.5*5</f>
        <v>12.5</v>
      </c>
      <c r="F89" s="125"/>
      <c r="G89" s="125"/>
      <c r="H89" s="125"/>
      <c r="I89" s="126"/>
      <c r="J89" s="127">
        <f t="shared" si="8"/>
        <v>12.5</v>
      </c>
      <c r="K89" s="128">
        <f t="shared" si="20"/>
        <v>0</v>
      </c>
      <c r="L89" s="129">
        <f t="shared" si="18"/>
        <v>12.5</v>
      </c>
      <c r="M89" s="130">
        <f t="shared" si="19"/>
        <v>1.1171187273783464E-3</v>
      </c>
      <c r="N89" s="111">
        <f t="shared" si="21"/>
        <v>0</v>
      </c>
      <c r="O89" s="87"/>
    </row>
    <row r="90" spans="2:15" ht="20.100000000000001" customHeight="1">
      <c r="B90" s="677"/>
      <c r="C90" s="122" t="s">
        <v>276</v>
      </c>
      <c r="D90" s="123">
        <v>20</v>
      </c>
      <c r="E90" s="124">
        <f>2.5*5</f>
        <v>12.5</v>
      </c>
      <c r="F90" s="125">
        <v>2.94</v>
      </c>
      <c r="G90" s="125"/>
      <c r="H90" s="125"/>
      <c r="I90" s="126"/>
      <c r="J90" s="127">
        <f t="shared" ref="J90:J94" si="23">+SUM(E90:H90)</f>
        <v>15.44</v>
      </c>
      <c r="K90" s="128">
        <f t="shared" ref="K90:K94" si="24">+SUM(I90:I90)</f>
        <v>0</v>
      </c>
      <c r="L90" s="129">
        <f t="shared" si="18"/>
        <v>15.44</v>
      </c>
      <c r="M90" s="130">
        <f t="shared" si="19"/>
        <v>1.3798650520577334E-3</v>
      </c>
      <c r="N90" s="111">
        <f t="shared" si="21"/>
        <v>0</v>
      </c>
      <c r="O90" s="87"/>
    </row>
    <row r="91" spans="2:15" ht="20.100000000000001" customHeight="1">
      <c r="B91" s="677"/>
      <c r="C91" s="122" t="s">
        <v>276</v>
      </c>
      <c r="D91" s="123">
        <v>21</v>
      </c>
      <c r="E91" s="124">
        <f>2.7*5</f>
        <v>13.5</v>
      </c>
      <c r="F91" s="125">
        <v>2.95</v>
      </c>
      <c r="G91" s="125"/>
      <c r="H91" s="125"/>
      <c r="I91" s="126"/>
      <c r="J91" s="127">
        <f t="shared" si="23"/>
        <v>16.45</v>
      </c>
      <c r="K91" s="128">
        <f t="shared" si="24"/>
        <v>0</v>
      </c>
      <c r="L91" s="129">
        <f t="shared" si="18"/>
        <v>16.45</v>
      </c>
      <c r="M91" s="130">
        <f t="shared" si="19"/>
        <v>1.4701282452299037E-3</v>
      </c>
      <c r="N91" s="111">
        <f t="shared" si="21"/>
        <v>0</v>
      </c>
      <c r="O91" s="87"/>
    </row>
    <row r="92" spans="2:15" ht="20.100000000000001" customHeight="1">
      <c r="B92" s="677"/>
      <c r="C92" s="122" t="s">
        <v>162</v>
      </c>
      <c r="D92" s="123">
        <v>22</v>
      </c>
      <c r="E92" s="124">
        <f>2.7*5</f>
        <v>13.5</v>
      </c>
      <c r="F92" s="125"/>
      <c r="G92" s="125"/>
      <c r="H92" s="125"/>
      <c r="I92" s="126"/>
      <c r="J92" s="127">
        <f t="shared" si="23"/>
        <v>13.5</v>
      </c>
      <c r="K92" s="128">
        <f t="shared" si="24"/>
        <v>0</v>
      </c>
      <c r="L92" s="129">
        <f t="shared" si="18"/>
        <v>13.5</v>
      </c>
      <c r="M92" s="130">
        <f t="shared" si="19"/>
        <v>1.2064882255686141E-3</v>
      </c>
      <c r="N92" s="111">
        <f t="shared" si="21"/>
        <v>0</v>
      </c>
      <c r="O92" s="87"/>
    </row>
    <row r="93" spans="2:15" ht="20.100000000000001" customHeight="1">
      <c r="B93" s="677"/>
      <c r="C93" s="122" t="s">
        <v>162</v>
      </c>
      <c r="D93" s="123">
        <v>23</v>
      </c>
      <c r="E93" s="124">
        <f>2.7*5</f>
        <v>13.5</v>
      </c>
      <c r="F93" s="125">
        <v>3.4159000000000002</v>
      </c>
      <c r="G93" s="125"/>
      <c r="H93" s="125"/>
      <c r="I93" s="126"/>
      <c r="J93" s="127">
        <f t="shared" si="23"/>
        <v>16.915900000000001</v>
      </c>
      <c r="K93" s="128">
        <f t="shared" si="24"/>
        <v>0</v>
      </c>
      <c r="L93" s="129">
        <f t="shared" si="18"/>
        <v>16.915900000000001</v>
      </c>
      <c r="M93" s="130">
        <f t="shared" si="19"/>
        <v>1.5117654944367496E-3</v>
      </c>
      <c r="N93" s="111">
        <f t="shared" si="21"/>
        <v>0</v>
      </c>
      <c r="O93" s="87"/>
    </row>
    <row r="94" spans="2:15" ht="20.100000000000001" customHeight="1">
      <c r="B94" s="677"/>
      <c r="C94" s="122" t="s">
        <v>164</v>
      </c>
      <c r="D94" s="168">
        <v>1</v>
      </c>
      <c r="E94" s="124"/>
      <c r="F94" s="125">
        <v>5.2969999999999997</v>
      </c>
      <c r="G94" s="125"/>
      <c r="H94" s="125"/>
      <c r="I94" s="126"/>
      <c r="J94" s="127">
        <f t="shared" si="23"/>
        <v>5.2969999999999997</v>
      </c>
      <c r="K94" s="128">
        <f t="shared" si="24"/>
        <v>0</v>
      </c>
      <c r="L94" s="129">
        <f t="shared" si="18"/>
        <v>5.2969999999999997</v>
      </c>
      <c r="M94" s="130">
        <f t="shared" si="19"/>
        <v>4.7339023191384801E-4</v>
      </c>
      <c r="N94" s="111">
        <f t="shared" si="21"/>
        <v>0</v>
      </c>
      <c r="O94" s="87"/>
    </row>
    <row r="95" spans="2:15" ht="19.5" customHeight="1" thickBot="1">
      <c r="B95" s="676"/>
      <c r="C95" s="102" t="s">
        <v>277</v>
      </c>
      <c r="D95" s="131"/>
      <c r="E95" s="132"/>
      <c r="F95" s="133"/>
      <c r="G95" s="133"/>
      <c r="H95" s="133">
        <f>535.17-SUM(E82:F94)</f>
        <v>358.71109999999999</v>
      </c>
      <c r="I95" s="134"/>
      <c r="J95" s="135">
        <f t="shared" si="8"/>
        <v>358.71109999999999</v>
      </c>
      <c r="K95" s="136">
        <f t="shared" si="20"/>
        <v>0</v>
      </c>
      <c r="L95" s="137">
        <f t="shared" si="18"/>
        <v>358.71109999999999</v>
      </c>
      <c r="M95" s="138">
        <f t="shared" si="19"/>
        <v>3.2057831002278936E-2</v>
      </c>
      <c r="N95" s="139"/>
      <c r="O95" s="87"/>
    </row>
    <row r="96" spans="2:15" ht="19.5" customHeight="1">
      <c r="B96" s="675" t="s">
        <v>279</v>
      </c>
      <c r="C96" s="112" t="s">
        <v>276</v>
      </c>
      <c r="D96" s="165">
        <v>1</v>
      </c>
      <c r="E96" s="114">
        <f>2.5*5</f>
        <v>12.5</v>
      </c>
      <c r="F96" s="115">
        <v>3.93</v>
      </c>
      <c r="G96" s="115"/>
      <c r="H96" s="115"/>
      <c r="I96" s="116"/>
      <c r="J96" s="117">
        <f t="shared" si="8"/>
        <v>16.43</v>
      </c>
      <c r="K96" s="118">
        <f t="shared" si="16"/>
        <v>0</v>
      </c>
      <c r="L96" s="119">
        <f t="shared" si="18"/>
        <v>16.43</v>
      </c>
      <c r="M96" s="120">
        <f t="shared" si="19"/>
        <v>1.4683408552660984E-3</v>
      </c>
      <c r="N96" s="121">
        <f t="shared" si="10"/>
        <v>0</v>
      </c>
      <c r="O96" s="87"/>
    </row>
    <row r="97" spans="2:15" ht="19.5" customHeight="1">
      <c r="B97" s="677"/>
      <c r="C97" s="122" t="s">
        <v>162</v>
      </c>
      <c r="D97" s="166">
        <v>2</v>
      </c>
      <c r="E97" s="124">
        <f>2.5*5</f>
        <v>12.5</v>
      </c>
      <c r="F97" s="125"/>
      <c r="G97" s="125"/>
      <c r="H97" s="125"/>
      <c r="I97" s="126"/>
      <c r="J97" s="127">
        <f t="shared" si="8"/>
        <v>12.5</v>
      </c>
      <c r="K97" s="128">
        <f t="shared" ref="K97:K101" si="25">+SUM(I97:I97)</f>
        <v>0</v>
      </c>
      <c r="L97" s="129">
        <f t="shared" si="18"/>
        <v>12.5</v>
      </c>
      <c r="M97" s="130">
        <f t="shared" si="19"/>
        <v>1.1171187273783464E-3</v>
      </c>
      <c r="N97" s="111">
        <f t="shared" si="10"/>
        <v>0</v>
      </c>
      <c r="O97" s="87"/>
    </row>
    <row r="98" spans="2:15" ht="19.5" customHeight="1">
      <c r="B98" s="677"/>
      <c r="C98" s="122" t="s">
        <v>276</v>
      </c>
      <c r="D98" s="166">
        <v>3</v>
      </c>
      <c r="E98" s="124">
        <f>2.5*5</f>
        <v>12.5</v>
      </c>
      <c r="F98" s="125">
        <v>5.55</v>
      </c>
      <c r="G98" s="125"/>
      <c r="H98" s="125"/>
      <c r="I98" s="126"/>
      <c r="J98" s="127">
        <f t="shared" si="8"/>
        <v>18.05</v>
      </c>
      <c r="K98" s="128">
        <f t="shared" si="25"/>
        <v>0</v>
      </c>
      <c r="L98" s="129">
        <f t="shared" si="18"/>
        <v>18.05</v>
      </c>
      <c r="M98" s="130">
        <f t="shared" si="19"/>
        <v>1.6131194423343322E-3</v>
      </c>
      <c r="N98" s="111">
        <f t="shared" si="10"/>
        <v>0</v>
      </c>
      <c r="O98" s="87"/>
    </row>
    <row r="99" spans="2:15" ht="19.5" customHeight="1">
      <c r="B99" s="677"/>
      <c r="C99" s="122" t="s">
        <v>275</v>
      </c>
      <c r="D99" s="166">
        <v>4</v>
      </c>
      <c r="E99" s="124">
        <f>2.5*5</f>
        <v>12.5</v>
      </c>
      <c r="F99" s="125">
        <v>1.84</v>
      </c>
      <c r="G99" s="125"/>
      <c r="H99" s="125"/>
      <c r="I99" s="126"/>
      <c r="J99" s="127">
        <f t="shared" si="8"/>
        <v>14.34</v>
      </c>
      <c r="K99" s="128">
        <f t="shared" si="25"/>
        <v>0</v>
      </c>
      <c r="L99" s="129">
        <f t="shared" si="18"/>
        <v>14.34</v>
      </c>
      <c r="M99" s="130">
        <f t="shared" si="19"/>
        <v>1.2815586040484388E-3</v>
      </c>
      <c r="N99" s="111">
        <f t="shared" si="10"/>
        <v>0</v>
      </c>
      <c r="O99" s="87"/>
    </row>
    <row r="100" spans="2:15" ht="19.5" customHeight="1">
      <c r="B100" s="677"/>
      <c r="C100" s="122" t="s">
        <v>275</v>
      </c>
      <c r="D100" s="166">
        <v>5</v>
      </c>
      <c r="E100" s="124">
        <f>2.4*5</f>
        <v>12</v>
      </c>
      <c r="F100" s="125">
        <v>1.7</v>
      </c>
      <c r="G100" s="125"/>
      <c r="H100" s="125"/>
      <c r="I100" s="126"/>
      <c r="J100" s="127">
        <f t="shared" si="8"/>
        <v>13.7</v>
      </c>
      <c r="K100" s="128">
        <f t="shared" si="25"/>
        <v>0</v>
      </c>
      <c r="L100" s="129">
        <f t="shared" si="18"/>
        <v>13.7</v>
      </c>
      <c r="M100" s="130">
        <f t="shared" si="19"/>
        <v>1.2243621252066674E-3</v>
      </c>
      <c r="N100" s="111">
        <f t="shared" si="10"/>
        <v>0</v>
      </c>
      <c r="O100" s="87"/>
    </row>
    <row r="101" spans="2:15" ht="19.5" customHeight="1">
      <c r="B101" s="677"/>
      <c r="C101" s="122" t="s">
        <v>275</v>
      </c>
      <c r="D101" s="166">
        <v>6</v>
      </c>
      <c r="E101" s="124">
        <f t="shared" ref="E101:E105" si="26">2.4*5</f>
        <v>12</v>
      </c>
      <c r="F101" s="125">
        <v>1.68</v>
      </c>
      <c r="G101" s="125"/>
      <c r="H101" s="125"/>
      <c r="I101" s="126"/>
      <c r="J101" s="127">
        <f t="shared" si="8"/>
        <v>13.68</v>
      </c>
      <c r="K101" s="128">
        <f t="shared" si="25"/>
        <v>0</v>
      </c>
      <c r="L101" s="129">
        <f t="shared" si="18"/>
        <v>13.68</v>
      </c>
      <c r="M101" s="130">
        <f t="shared" si="19"/>
        <v>1.2225747352428622E-3</v>
      </c>
      <c r="N101" s="111">
        <f t="shared" si="10"/>
        <v>0</v>
      </c>
      <c r="O101" s="87"/>
    </row>
    <row r="102" spans="2:15" ht="19.5" customHeight="1">
      <c r="B102" s="677"/>
      <c r="C102" s="122" t="s">
        <v>275</v>
      </c>
      <c r="D102" s="166">
        <v>7</v>
      </c>
      <c r="E102" s="124">
        <f t="shared" si="26"/>
        <v>12</v>
      </c>
      <c r="F102" s="125">
        <v>1.71</v>
      </c>
      <c r="G102" s="125"/>
      <c r="H102" s="125"/>
      <c r="I102" s="126"/>
      <c r="J102" s="127">
        <f t="shared" ref="J102:J106" si="27">+SUM(E102:H102)</f>
        <v>13.71</v>
      </c>
      <c r="K102" s="128">
        <f t="shared" ref="K102:K106" si="28">+SUM(I102:I102)</f>
        <v>0</v>
      </c>
      <c r="L102" s="129">
        <f t="shared" si="18"/>
        <v>13.71</v>
      </c>
      <c r="M102" s="130">
        <f t="shared" si="19"/>
        <v>1.2252558201885702E-3</v>
      </c>
      <c r="N102" s="111">
        <f t="shared" si="10"/>
        <v>0</v>
      </c>
      <c r="O102" s="87"/>
    </row>
    <row r="103" spans="2:15" ht="19.5" customHeight="1">
      <c r="B103" s="677"/>
      <c r="C103" s="122" t="s">
        <v>275</v>
      </c>
      <c r="D103" s="166">
        <v>8</v>
      </c>
      <c r="E103" s="124">
        <f t="shared" si="26"/>
        <v>12</v>
      </c>
      <c r="F103" s="125">
        <v>1.78</v>
      </c>
      <c r="G103" s="125"/>
      <c r="H103" s="125"/>
      <c r="I103" s="126"/>
      <c r="J103" s="127">
        <f t="shared" si="27"/>
        <v>13.78</v>
      </c>
      <c r="K103" s="128">
        <f t="shared" si="28"/>
        <v>0</v>
      </c>
      <c r="L103" s="129">
        <f t="shared" si="18"/>
        <v>13.78</v>
      </c>
      <c r="M103" s="130">
        <f t="shared" si="19"/>
        <v>1.231511685061889E-3</v>
      </c>
      <c r="N103" s="111">
        <f t="shared" si="10"/>
        <v>0</v>
      </c>
      <c r="O103" s="87"/>
    </row>
    <row r="104" spans="2:15" ht="19.5" customHeight="1">
      <c r="B104" s="677"/>
      <c r="C104" s="122" t="s">
        <v>275</v>
      </c>
      <c r="D104" s="166">
        <v>9</v>
      </c>
      <c r="E104" s="124">
        <f t="shared" si="26"/>
        <v>12</v>
      </c>
      <c r="F104" s="125">
        <v>1.68</v>
      </c>
      <c r="G104" s="125"/>
      <c r="H104" s="125"/>
      <c r="I104" s="126"/>
      <c r="J104" s="127">
        <f t="shared" si="27"/>
        <v>13.68</v>
      </c>
      <c r="K104" s="128">
        <f t="shared" si="28"/>
        <v>0</v>
      </c>
      <c r="L104" s="129">
        <f t="shared" si="18"/>
        <v>13.68</v>
      </c>
      <c r="M104" s="130">
        <f t="shared" si="19"/>
        <v>1.2225747352428622E-3</v>
      </c>
      <c r="N104" s="111">
        <f t="shared" si="10"/>
        <v>0</v>
      </c>
      <c r="O104" s="87"/>
    </row>
    <row r="105" spans="2:15" ht="19.5" customHeight="1">
      <c r="B105" s="677"/>
      <c r="C105" s="122" t="s">
        <v>275</v>
      </c>
      <c r="D105" s="166">
        <v>10</v>
      </c>
      <c r="E105" s="124">
        <f t="shared" si="26"/>
        <v>12</v>
      </c>
      <c r="F105" s="125">
        <v>1.72</v>
      </c>
      <c r="G105" s="125"/>
      <c r="H105" s="125"/>
      <c r="I105" s="126"/>
      <c r="J105" s="127">
        <f t="shared" si="27"/>
        <v>13.72</v>
      </c>
      <c r="K105" s="128">
        <f t="shared" si="28"/>
        <v>0</v>
      </c>
      <c r="L105" s="129">
        <f t="shared" si="18"/>
        <v>13.72</v>
      </c>
      <c r="M105" s="130">
        <f t="shared" si="19"/>
        <v>1.2261495151704731E-3</v>
      </c>
      <c r="N105" s="111">
        <f t="shared" si="10"/>
        <v>0</v>
      </c>
      <c r="O105" s="87"/>
    </row>
    <row r="106" spans="2:15" ht="19.5" customHeight="1">
      <c r="B106" s="677"/>
      <c r="C106" s="122" t="s">
        <v>162</v>
      </c>
      <c r="D106" s="166">
        <v>11</v>
      </c>
      <c r="E106" s="124">
        <f>3.4*5</f>
        <v>17</v>
      </c>
      <c r="F106" s="125"/>
      <c r="G106" s="125"/>
      <c r="H106" s="125"/>
      <c r="I106" s="126"/>
      <c r="J106" s="127">
        <f t="shared" si="27"/>
        <v>17</v>
      </c>
      <c r="K106" s="128">
        <f t="shared" si="28"/>
        <v>0</v>
      </c>
      <c r="L106" s="129">
        <f t="shared" si="18"/>
        <v>17</v>
      </c>
      <c r="M106" s="130">
        <f t="shared" si="19"/>
        <v>1.5192814692345509E-3</v>
      </c>
      <c r="N106" s="111">
        <f t="shared" si="10"/>
        <v>0</v>
      </c>
      <c r="O106" s="87"/>
    </row>
    <row r="107" spans="2:15" ht="19.5" customHeight="1" thickBot="1">
      <c r="B107" s="676"/>
      <c r="C107" s="102" t="s">
        <v>277</v>
      </c>
      <c r="D107" s="131"/>
      <c r="E107" s="132"/>
      <c r="F107" s="133"/>
      <c r="G107" s="133"/>
      <c r="H107" s="133">
        <f>549.05-SUM(E96:F106)</f>
        <v>388.45999999999992</v>
      </c>
      <c r="I107" s="134"/>
      <c r="J107" s="135">
        <f t="shared" si="8"/>
        <v>388.45999999999992</v>
      </c>
      <c r="K107" s="136">
        <f t="shared" si="16"/>
        <v>0</v>
      </c>
      <c r="L107" s="137">
        <f t="shared" si="18"/>
        <v>388.45999999999992</v>
      </c>
      <c r="M107" s="138">
        <f t="shared" si="19"/>
        <v>3.4716475266991384E-2</v>
      </c>
      <c r="N107" s="139"/>
      <c r="O107" s="87"/>
    </row>
    <row r="108" spans="2:15" ht="19.5" customHeight="1">
      <c r="B108" s="675" t="s">
        <v>208</v>
      </c>
      <c r="C108" s="112" t="s">
        <v>161</v>
      </c>
      <c r="D108" s="113">
        <v>101</v>
      </c>
      <c r="E108" s="114"/>
      <c r="F108" s="115"/>
      <c r="G108" s="115"/>
      <c r="H108" s="115">
        <v>75.644000000000005</v>
      </c>
      <c r="I108" s="116">
        <v>40.44</v>
      </c>
      <c r="J108" s="117">
        <f t="shared" si="8"/>
        <v>75.644000000000005</v>
      </c>
      <c r="K108" s="118">
        <f t="shared" si="16"/>
        <v>40.44</v>
      </c>
      <c r="L108" s="119">
        <f t="shared" si="18"/>
        <v>116.084</v>
      </c>
      <c r="M108" s="120">
        <f t="shared" si="19"/>
        <v>1.0374368827919037E-2</v>
      </c>
      <c r="N108" s="121">
        <f t="shared" si="10"/>
        <v>0</v>
      </c>
      <c r="O108" s="87"/>
    </row>
    <row r="109" spans="2:15" ht="19.5" customHeight="1">
      <c r="B109" s="677"/>
      <c r="C109" s="122" t="s">
        <v>161</v>
      </c>
      <c r="D109" s="123">
        <v>102</v>
      </c>
      <c r="E109" s="124"/>
      <c r="F109" s="125"/>
      <c r="G109" s="125"/>
      <c r="H109" s="125">
        <v>54.48</v>
      </c>
      <c r="I109" s="126">
        <v>34.305999999999997</v>
      </c>
      <c r="J109" s="127">
        <f t="shared" si="8"/>
        <v>54.48</v>
      </c>
      <c r="K109" s="128">
        <f t="shared" ref="K109" si="29">+SUM(I109:I109)</f>
        <v>34.305999999999997</v>
      </c>
      <c r="L109" s="129">
        <f t="shared" si="18"/>
        <v>88.786000000000001</v>
      </c>
      <c r="M109" s="130">
        <f t="shared" si="19"/>
        <v>7.9347602663211083E-3</v>
      </c>
      <c r="N109" s="111">
        <f t="shared" si="10"/>
        <v>0</v>
      </c>
      <c r="O109" s="87"/>
    </row>
    <row r="110" spans="2:15" ht="19.5" customHeight="1" thickBot="1">
      <c r="B110" s="676"/>
      <c r="C110" s="102" t="s">
        <v>277</v>
      </c>
      <c r="D110" s="131"/>
      <c r="E110" s="132"/>
      <c r="F110" s="133"/>
      <c r="G110" s="133"/>
      <c r="H110" s="133">
        <f>349.15-SUM(E108:I109)</f>
        <v>144.27999999999997</v>
      </c>
      <c r="I110" s="134"/>
      <c r="J110" s="135">
        <f t="shared" si="8"/>
        <v>144.27999999999997</v>
      </c>
      <c r="K110" s="136">
        <f t="shared" si="16"/>
        <v>0</v>
      </c>
      <c r="L110" s="137">
        <f t="shared" si="18"/>
        <v>144.27999999999997</v>
      </c>
      <c r="M110" s="138">
        <f t="shared" si="19"/>
        <v>1.2894231198891822E-2</v>
      </c>
      <c r="N110" s="139"/>
      <c r="O110" s="87"/>
    </row>
    <row r="111" spans="2:15" ht="19.5" customHeight="1">
      <c r="B111" s="675" t="s">
        <v>209</v>
      </c>
      <c r="C111" s="112" t="s">
        <v>161</v>
      </c>
      <c r="D111" s="113">
        <v>201</v>
      </c>
      <c r="E111" s="114"/>
      <c r="F111" s="115"/>
      <c r="G111" s="115"/>
      <c r="H111" s="115">
        <v>59.3</v>
      </c>
      <c r="I111" s="116"/>
      <c r="J111" s="117">
        <f>+SUM(E111:H111)</f>
        <v>59.3</v>
      </c>
      <c r="K111" s="118">
        <f t="shared" si="16"/>
        <v>0</v>
      </c>
      <c r="L111" s="119">
        <f t="shared" si="18"/>
        <v>59.3</v>
      </c>
      <c r="M111" s="120">
        <f t="shared" si="19"/>
        <v>5.2996112426828747E-3</v>
      </c>
      <c r="N111" s="121">
        <f t="shared" si="10"/>
        <v>0</v>
      </c>
      <c r="O111" s="87"/>
    </row>
    <row r="112" spans="2:15" ht="20.100000000000001" customHeight="1">
      <c r="B112" s="677"/>
      <c r="C112" s="122" t="s">
        <v>161</v>
      </c>
      <c r="D112" s="123">
        <v>202</v>
      </c>
      <c r="E112" s="124"/>
      <c r="F112" s="125"/>
      <c r="G112" s="125"/>
      <c r="H112" s="125">
        <v>55.99</v>
      </c>
      <c r="I112" s="126"/>
      <c r="J112" s="127">
        <f t="shared" si="8"/>
        <v>55.99</v>
      </c>
      <c r="K112" s="128">
        <f t="shared" si="16"/>
        <v>0</v>
      </c>
      <c r="L112" s="129">
        <f t="shared" si="18"/>
        <v>55.99</v>
      </c>
      <c r="M112" s="130">
        <f t="shared" si="19"/>
        <v>5.0037982036730891E-3</v>
      </c>
      <c r="N112" s="111">
        <f t="shared" si="10"/>
        <v>0</v>
      </c>
      <c r="O112" s="87"/>
    </row>
    <row r="113" spans="2:15" ht="20.100000000000001" customHeight="1">
      <c r="B113" s="677"/>
      <c r="C113" s="122" t="s">
        <v>161</v>
      </c>
      <c r="D113" s="123">
        <v>203</v>
      </c>
      <c r="E113" s="124"/>
      <c r="F113" s="125"/>
      <c r="G113" s="125"/>
      <c r="H113" s="125">
        <v>68.72</v>
      </c>
      <c r="I113" s="126"/>
      <c r="J113" s="127">
        <f t="shared" ref="J113:J114" si="30">+SUM(E113:H113)</f>
        <v>68.72</v>
      </c>
      <c r="K113" s="128">
        <f t="shared" ref="K113:K115" si="31">+SUM(I113:I113)</f>
        <v>0</v>
      </c>
      <c r="L113" s="129">
        <f t="shared" si="18"/>
        <v>68.72</v>
      </c>
      <c r="M113" s="130">
        <f t="shared" si="19"/>
        <v>6.1414719156351969E-3</v>
      </c>
      <c r="N113" s="111">
        <f t="shared" si="10"/>
        <v>0</v>
      </c>
      <c r="O113" s="87"/>
    </row>
    <row r="114" spans="2:15" ht="20.100000000000001" customHeight="1">
      <c r="B114" s="677"/>
      <c r="C114" s="122" t="s">
        <v>161</v>
      </c>
      <c r="D114" s="123">
        <v>204</v>
      </c>
      <c r="E114" s="124"/>
      <c r="F114" s="125"/>
      <c r="G114" s="125"/>
      <c r="H114" s="125">
        <v>79.328000000000003</v>
      </c>
      <c r="I114" s="126"/>
      <c r="J114" s="127">
        <f t="shared" si="30"/>
        <v>79.328000000000003</v>
      </c>
      <c r="K114" s="128">
        <f t="shared" si="31"/>
        <v>0</v>
      </c>
      <c r="L114" s="129">
        <f t="shared" si="18"/>
        <v>79.328000000000003</v>
      </c>
      <c r="M114" s="130">
        <f t="shared" si="19"/>
        <v>7.0895035524375571E-3</v>
      </c>
      <c r="N114" s="111">
        <f t="shared" si="10"/>
        <v>0</v>
      </c>
      <c r="O114" s="87"/>
    </row>
    <row r="115" spans="2:15" ht="20.100000000000001" customHeight="1">
      <c r="B115" s="677"/>
      <c r="C115" s="122" t="s">
        <v>161</v>
      </c>
      <c r="D115" s="123">
        <v>205</v>
      </c>
      <c r="E115" s="124"/>
      <c r="F115" s="125"/>
      <c r="G115" s="125"/>
      <c r="H115" s="125">
        <v>53.207999999999998</v>
      </c>
      <c r="I115" s="126"/>
      <c r="J115" s="127">
        <f t="shared" ref="J115" si="32">+SUM(E115:H115)</f>
        <v>53.207999999999998</v>
      </c>
      <c r="K115" s="128">
        <f t="shared" si="31"/>
        <v>0</v>
      </c>
      <c r="L115" s="129">
        <f t="shared" si="18"/>
        <v>53.207999999999998</v>
      </c>
      <c r="M115" s="130">
        <f t="shared" si="19"/>
        <v>4.7551722597077642E-3</v>
      </c>
      <c r="N115" s="111">
        <f t="shared" si="10"/>
        <v>0</v>
      </c>
      <c r="O115" s="87"/>
    </row>
    <row r="116" spans="2:15" ht="20.100000000000001" customHeight="1" thickBot="1">
      <c r="B116" s="676"/>
      <c r="C116" s="102" t="s">
        <v>277</v>
      </c>
      <c r="D116" s="131"/>
      <c r="E116" s="132"/>
      <c r="F116" s="133"/>
      <c r="G116" s="133"/>
      <c r="H116" s="133">
        <f>346.69-SUM(E111:I115)</f>
        <v>30.144000000000062</v>
      </c>
      <c r="I116" s="134"/>
      <c r="J116" s="135">
        <f t="shared" si="8"/>
        <v>30.144000000000062</v>
      </c>
      <c r="K116" s="136">
        <f t="shared" si="16"/>
        <v>0</v>
      </c>
      <c r="L116" s="137">
        <f t="shared" si="18"/>
        <v>30.144000000000062</v>
      </c>
      <c r="M116" s="138">
        <f t="shared" si="19"/>
        <v>2.6939541534474355E-3</v>
      </c>
      <c r="N116" s="139">
        <f t="shared" si="10"/>
        <v>0</v>
      </c>
      <c r="O116" s="87"/>
    </row>
    <row r="117" spans="2:15" ht="18.75" customHeight="1">
      <c r="B117" s="675" t="s">
        <v>210</v>
      </c>
      <c r="C117" s="112" t="s">
        <v>161</v>
      </c>
      <c r="D117" s="113">
        <v>301</v>
      </c>
      <c r="E117" s="114"/>
      <c r="F117" s="115"/>
      <c r="G117" s="115"/>
      <c r="H117" s="115">
        <v>59.3</v>
      </c>
      <c r="I117" s="116"/>
      <c r="J117" s="117">
        <f>+SUM(E117:H117)</f>
        <v>59.3</v>
      </c>
      <c r="K117" s="118">
        <f t="shared" si="16"/>
        <v>0</v>
      </c>
      <c r="L117" s="119">
        <f t="shared" si="18"/>
        <v>59.3</v>
      </c>
      <c r="M117" s="120">
        <f t="shared" si="19"/>
        <v>5.2996112426828747E-3</v>
      </c>
      <c r="N117" s="121">
        <f>+M117*$N$4</f>
        <v>0</v>
      </c>
      <c r="O117" s="87"/>
    </row>
    <row r="118" spans="2:15" ht="20.100000000000001" customHeight="1">
      <c r="B118" s="677"/>
      <c r="C118" s="122" t="s">
        <v>161</v>
      </c>
      <c r="D118" s="123">
        <v>302</v>
      </c>
      <c r="E118" s="124"/>
      <c r="F118" s="125"/>
      <c r="G118" s="125"/>
      <c r="H118" s="125">
        <v>55.99</v>
      </c>
      <c r="I118" s="126"/>
      <c r="J118" s="127">
        <f>+SUM(E118:H118)</f>
        <v>55.99</v>
      </c>
      <c r="K118" s="128">
        <f t="shared" si="16"/>
        <v>0</v>
      </c>
      <c r="L118" s="129">
        <f t="shared" si="18"/>
        <v>55.99</v>
      </c>
      <c r="M118" s="130">
        <f t="shared" si="19"/>
        <v>5.0037982036730891E-3</v>
      </c>
      <c r="N118" s="111">
        <f>+M118*$N$4</f>
        <v>0</v>
      </c>
      <c r="O118" s="87"/>
    </row>
    <row r="119" spans="2:15" ht="20.100000000000001" customHeight="1">
      <c r="B119" s="677"/>
      <c r="C119" s="122" t="s">
        <v>161</v>
      </c>
      <c r="D119" s="123">
        <v>303</v>
      </c>
      <c r="E119" s="124"/>
      <c r="F119" s="125"/>
      <c r="G119" s="125"/>
      <c r="H119" s="125">
        <v>68.72</v>
      </c>
      <c r="I119" s="126"/>
      <c r="J119" s="127">
        <f t="shared" ref="J119:J120" si="33">+SUM(E119:H119)</f>
        <v>68.72</v>
      </c>
      <c r="K119" s="128">
        <f t="shared" ref="K119:K120" si="34">+SUM(I119:I119)</f>
        <v>0</v>
      </c>
      <c r="L119" s="129">
        <f t="shared" si="18"/>
        <v>68.72</v>
      </c>
      <c r="M119" s="130">
        <f t="shared" si="19"/>
        <v>6.1414719156351969E-3</v>
      </c>
      <c r="N119" s="111">
        <f t="shared" ref="N119:N120" si="35">+M119*$N$4</f>
        <v>0</v>
      </c>
      <c r="O119" s="87"/>
    </row>
    <row r="120" spans="2:15" ht="20.100000000000001" customHeight="1">
      <c r="B120" s="677"/>
      <c r="C120" s="122" t="s">
        <v>161</v>
      </c>
      <c r="D120" s="123">
        <v>304</v>
      </c>
      <c r="E120" s="124"/>
      <c r="F120" s="125"/>
      <c r="G120" s="125"/>
      <c r="H120" s="125">
        <v>79.328000000000003</v>
      </c>
      <c r="I120" s="126"/>
      <c r="J120" s="127">
        <f t="shared" si="33"/>
        <v>79.328000000000003</v>
      </c>
      <c r="K120" s="128">
        <f t="shared" si="34"/>
        <v>0</v>
      </c>
      <c r="L120" s="129">
        <f t="shared" si="18"/>
        <v>79.328000000000003</v>
      </c>
      <c r="M120" s="130">
        <f t="shared" si="19"/>
        <v>7.0895035524375571E-3</v>
      </c>
      <c r="N120" s="111">
        <f t="shared" si="35"/>
        <v>0</v>
      </c>
      <c r="O120" s="87"/>
    </row>
    <row r="121" spans="2:15" ht="20.100000000000001" customHeight="1">
      <c r="B121" s="677"/>
      <c r="C121" s="122" t="s">
        <v>161</v>
      </c>
      <c r="D121" s="123">
        <v>305</v>
      </c>
      <c r="E121" s="124"/>
      <c r="F121" s="125"/>
      <c r="G121" s="125"/>
      <c r="H121" s="125">
        <v>53.207999999999998</v>
      </c>
      <c r="I121" s="126"/>
      <c r="J121" s="127">
        <f>+SUM(E121:H121)</f>
        <v>53.207999999999998</v>
      </c>
      <c r="K121" s="128">
        <f t="shared" si="16"/>
        <v>0</v>
      </c>
      <c r="L121" s="129">
        <f t="shared" si="18"/>
        <v>53.207999999999998</v>
      </c>
      <c r="M121" s="130">
        <f t="shared" si="19"/>
        <v>4.7551722597077642E-3</v>
      </c>
      <c r="N121" s="111">
        <f>+M121*$N$4</f>
        <v>0</v>
      </c>
      <c r="O121" s="87"/>
    </row>
    <row r="122" spans="2:15" ht="20.100000000000001" customHeight="1" thickBot="1">
      <c r="B122" s="676"/>
      <c r="C122" s="102" t="s">
        <v>277</v>
      </c>
      <c r="D122" s="131"/>
      <c r="E122" s="132"/>
      <c r="F122" s="133"/>
      <c r="G122" s="133"/>
      <c r="H122" s="133">
        <f>346.69-SUM(E117:I121)</f>
        <v>30.144000000000062</v>
      </c>
      <c r="I122" s="134"/>
      <c r="J122" s="135">
        <f t="shared" ref="J122:J138" si="36">+SUM(E122:H122)</f>
        <v>30.144000000000062</v>
      </c>
      <c r="K122" s="136">
        <f t="shared" si="16"/>
        <v>0</v>
      </c>
      <c r="L122" s="137">
        <f t="shared" si="18"/>
        <v>30.144000000000062</v>
      </c>
      <c r="M122" s="138">
        <f t="shared" si="19"/>
        <v>2.6939541534474355E-3</v>
      </c>
      <c r="N122" s="139">
        <f t="shared" ref="N122:N185" si="37">+M122*$N$4</f>
        <v>0</v>
      </c>
      <c r="O122" s="87"/>
    </row>
    <row r="123" spans="2:15" ht="20.100000000000001" customHeight="1">
      <c r="B123" s="675" t="s">
        <v>211</v>
      </c>
      <c r="C123" s="112" t="s">
        <v>161</v>
      </c>
      <c r="D123" s="113">
        <v>401</v>
      </c>
      <c r="E123" s="114"/>
      <c r="F123" s="115"/>
      <c r="G123" s="115"/>
      <c r="H123" s="115">
        <v>59.3</v>
      </c>
      <c r="I123" s="116"/>
      <c r="J123" s="117">
        <f t="shared" si="36"/>
        <v>59.3</v>
      </c>
      <c r="K123" s="118">
        <f t="shared" si="16"/>
        <v>0</v>
      </c>
      <c r="L123" s="119">
        <f t="shared" si="18"/>
        <v>59.3</v>
      </c>
      <c r="M123" s="120">
        <f t="shared" si="19"/>
        <v>5.2996112426828747E-3</v>
      </c>
      <c r="N123" s="121">
        <f t="shared" si="37"/>
        <v>0</v>
      </c>
      <c r="O123" s="87"/>
    </row>
    <row r="124" spans="2:15" ht="20.100000000000001" customHeight="1">
      <c r="B124" s="677"/>
      <c r="C124" s="122" t="s">
        <v>161</v>
      </c>
      <c r="D124" s="123">
        <v>402</v>
      </c>
      <c r="E124" s="124"/>
      <c r="F124" s="125"/>
      <c r="G124" s="125"/>
      <c r="H124" s="125">
        <v>55.99</v>
      </c>
      <c r="I124" s="126"/>
      <c r="J124" s="127">
        <f t="shared" ref="J124:J125" si="38">+SUM(E124:H124)</f>
        <v>55.99</v>
      </c>
      <c r="K124" s="128">
        <f t="shared" si="16"/>
        <v>0</v>
      </c>
      <c r="L124" s="129">
        <f t="shared" si="18"/>
        <v>55.99</v>
      </c>
      <c r="M124" s="130">
        <f t="shared" si="19"/>
        <v>5.0037982036730891E-3</v>
      </c>
      <c r="N124" s="111">
        <f t="shared" si="37"/>
        <v>0</v>
      </c>
      <c r="O124" s="87"/>
    </row>
    <row r="125" spans="2:15" ht="20.100000000000001" customHeight="1">
      <c r="B125" s="677"/>
      <c r="C125" s="122" t="s">
        <v>161</v>
      </c>
      <c r="D125" s="123">
        <v>403</v>
      </c>
      <c r="E125" s="124"/>
      <c r="F125" s="125"/>
      <c r="G125" s="125"/>
      <c r="H125" s="125">
        <v>68.72</v>
      </c>
      <c r="I125" s="126"/>
      <c r="J125" s="127">
        <f t="shared" si="38"/>
        <v>68.72</v>
      </c>
      <c r="K125" s="128">
        <f t="shared" si="16"/>
        <v>0</v>
      </c>
      <c r="L125" s="129">
        <f t="shared" si="18"/>
        <v>68.72</v>
      </c>
      <c r="M125" s="130">
        <f t="shared" si="19"/>
        <v>6.1414719156351969E-3</v>
      </c>
      <c r="N125" s="111">
        <f t="shared" si="37"/>
        <v>0</v>
      </c>
      <c r="O125" s="87"/>
    </row>
    <row r="126" spans="2:15" ht="20.100000000000001" customHeight="1">
      <c r="B126" s="677"/>
      <c r="C126" s="122" t="s">
        <v>161</v>
      </c>
      <c r="D126" s="123">
        <v>404</v>
      </c>
      <c r="E126" s="124"/>
      <c r="F126" s="125"/>
      <c r="G126" s="125"/>
      <c r="H126" s="125">
        <v>79.328000000000003</v>
      </c>
      <c r="I126" s="126"/>
      <c r="J126" s="127">
        <f t="shared" si="36"/>
        <v>79.328000000000003</v>
      </c>
      <c r="K126" s="128">
        <f t="shared" ref="K126:K179" si="39">+SUM(I126:I126)</f>
        <v>0</v>
      </c>
      <c r="L126" s="129">
        <f t="shared" si="18"/>
        <v>79.328000000000003</v>
      </c>
      <c r="M126" s="130">
        <f t="shared" si="19"/>
        <v>7.0895035524375571E-3</v>
      </c>
      <c r="N126" s="111">
        <f t="shared" si="37"/>
        <v>0</v>
      </c>
      <c r="O126" s="87"/>
    </row>
    <row r="127" spans="2:15" ht="20.100000000000001" customHeight="1">
      <c r="B127" s="677"/>
      <c r="C127" s="122" t="s">
        <v>161</v>
      </c>
      <c r="D127" s="123">
        <v>405</v>
      </c>
      <c r="E127" s="124"/>
      <c r="F127" s="125"/>
      <c r="G127" s="125"/>
      <c r="H127" s="125">
        <v>53.207999999999998</v>
      </c>
      <c r="I127" s="126"/>
      <c r="J127" s="127">
        <f t="shared" si="36"/>
        <v>53.207999999999998</v>
      </c>
      <c r="K127" s="128">
        <f t="shared" si="39"/>
        <v>0</v>
      </c>
      <c r="L127" s="129">
        <f t="shared" si="18"/>
        <v>53.207999999999998</v>
      </c>
      <c r="M127" s="130">
        <f t="shared" si="19"/>
        <v>4.7551722597077642E-3</v>
      </c>
      <c r="N127" s="111">
        <f t="shared" si="37"/>
        <v>0</v>
      </c>
      <c r="O127" s="87"/>
    </row>
    <row r="128" spans="2:15" ht="20.100000000000001" customHeight="1" thickBot="1">
      <c r="B128" s="676"/>
      <c r="C128" s="102" t="s">
        <v>277</v>
      </c>
      <c r="D128" s="131"/>
      <c r="E128" s="132"/>
      <c r="F128" s="133"/>
      <c r="G128" s="133"/>
      <c r="H128" s="133">
        <f>346.69-SUM(E123:I127)</f>
        <v>30.144000000000062</v>
      </c>
      <c r="I128" s="134"/>
      <c r="J128" s="135">
        <f t="shared" si="36"/>
        <v>30.144000000000062</v>
      </c>
      <c r="K128" s="136">
        <f t="shared" si="39"/>
        <v>0</v>
      </c>
      <c r="L128" s="137">
        <f t="shared" si="18"/>
        <v>30.144000000000062</v>
      </c>
      <c r="M128" s="138">
        <f t="shared" si="19"/>
        <v>2.6939541534474355E-3</v>
      </c>
      <c r="N128" s="139">
        <f t="shared" si="37"/>
        <v>0</v>
      </c>
      <c r="O128" s="87"/>
    </row>
    <row r="129" spans="2:15" ht="20.100000000000001" customHeight="1">
      <c r="B129" s="675" t="s">
        <v>212</v>
      </c>
      <c r="C129" s="112" t="s">
        <v>161</v>
      </c>
      <c r="D129" s="113">
        <v>501</v>
      </c>
      <c r="E129" s="114"/>
      <c r="F129" s="115"/>
      <c r="G129" s="115"/>
      <c r="H129" s="115">
        <v>59.3</v>
      </c>
      <c r="I129" s="116"/>
      <c r="J129" s="117">
        <f t="shared" si="36"/>
        <v>59.3</v>
      </c>
      <c r="K129" s="118">
        <f t="shared" si="39"/>
        <v>0</v>
      </c>
      <c r="L129" s="119">
        <f t="shared" si="18"/>
        <v>59.3</v>
      </c>
      <c r="M129" s="120">
        <f t="shared" si="19"/>
        <v>5.2996112426828747E-3</v>
      </c>
      <c r="N129" s="121">
        <f t="shared" si="37"/>
        <v>0</v>
      </c>
      <c r="O129" s="87"/>
    </row>
    <row r="130" spans="2:15" ht="20.100000000000001" customHeight="1">
      <c r="B130" s="677"/>
      <c r="C130" s="122" t="s">
        <v>161</v>
      </c>
      <c r="D130" s="123">
        <v>502</v>
      </c>
      <c r="E130" s="124"/>
      <c r="F130" s="125"/>
      <c r="G130" s="125"/>
      <c r="H130" s="125">
        <v>55.99</v>
      </c>
      <c r="I130" s="126"/>
      <c r="J130" s="127">
        <f t="shared" si="36"/>
        <v>55.99</v>
      </c>
      <c r="K130" s="128">
        <f t="shared" ref="K130:K131" si="40">+SUM(I130:I130)</f>
        <v>0</v>
      </c>
      <c r="L130" s="129">
        <f t="shared" si="18"/>
        <v>55.99</v>
      </c>
      <c r="M130" s="130">
        <f t="shared" si="19"/>
        <v>5.0037982036730891E-3</v>
      </c>
      <c r="N130" s="111">
        <f t="shared" si="37"/>
        <v>0</v>
      </c>
      <c r="O130" s="87"/>
    </row>
    <row r="131" spans="2:15" ht="20.100000000000001" customHeight="1">
      <c r="B131" s="677"/>
      <c r="C131" s="122" t="s">
        <v>161</v>
      </c>
      <c r="D131" s="123">
        <v>503</v>
      </c>
      <c r="E131" s="124"/>
      <c r="F131" s="125"/>
      <c r="G131" s="125"/>
      <c r="H131" s="125">
        <v>68.72</v>
      </c>
      <c r="I131" s="126"/>
      <c r="J131" s="127">
        <f t="shared" si="36"/>
        <v>68.72</v>
      </c>
      <c r="K131" s="128">
        <f t="shared" si="40"/>
        <v>0</v>
      </c>
      <c r="L131" s="129">
        <f t="shared" si="18"/>
        <v>68.72</v>
      </c>
      <c r="M131" s="130">
        <f t="shared" si="19"/>
        <v>6.1414719156351969E-3</v>
      </c>
      <c r="N131" s="111">
        <f t="shared" si="37"/>
        <v>0</v>
      </c>
      <c r="O131" s="87"/>
    </row>
    <row r="132" spans="2:15" ht="20.100000000000001" customHeight="1">
      <c r="B132" s="677"/>
      <c r="C132" s="122" t="s">
        <v>161</v>
      </c>
      <c r="D132" s="123">
        <v>504</v>
      </c>
      <c r="E132" s="124"/>
      <c r="F132" s="125"/>
      <c r="G132" s="125"/>
      <c r="H132" s="125">
        <v>79.328000000000003</v>
      </c>
      <c r="I132" s="126"/>
      <c r="J132" s="127">
        <f t="shared" si="36"/>
        <v>79.328000000000003</v>
      </c>
      <c r="K132" s="128">
        <f t="shared" si="39"/>
        <v>0</v>
      </c>
      <c r="L132" s="129">
        <f t="shared" si="18"/>
        <v>79.328000000000003</v>
      </c>
      <c r="M132" s="130">
        <f t="shared" si="19"/>
        <v>7.0895035524375571E-3</v>
      </c>
      <c r="N132" s="111">
        <f t="shared" si="37"/>
        <v>0</v>
      </c>
      <c r="O132" s="87"/>
    </row>
    <row r="133" spans="2:15" ht="20.100000000000001" customHeight="1">
      <c r="B133" s="677"/>
      <c r="C133" s="122" t="s">
        <v>161</v>
      </c>
      <c r="D133" s="123">
        <v>505</v>
      </c>
      <c r="E133" s="124"/>
      <c r="F133" s="125"/>
      <c r="G133" s="125"/>
      <c r="H133" s="125">
        <v>53.207999999999998</v>
      </c>
      <c r="I133" s="126"/>
      <c r="J133" s="127">
        <f t="shared" si="36"/>
        <v>53.207999999999998</v>
      </c>
      <c r="K133" s="128">
        <f t="shared" si="39"/>
        <v>0</v>
      </c>
      <c r="L133" s="129">
        <f t="shared" ref="L133:L196" si="41">+J133+K133</f>
        <v>53.207999999999998</v>
      </c>
      <c r="M133" s="130">
        <f t="shared" ref="M133:M196" si="42">+L133/$L$240</f>
        <v>4.7551722597077642E-3</v>
      </c>
      <c r="N133" s="111">
        <f t="shared" si="37"/>
        <v>0</v>
      </c>
      <c r="O133" s="87"/>
    </row>
    <row r="134" spans="2:15" ht="20.100000000000001" customHeight="1" thickBot="1">
      <c r="B134" s="676"/>
      <c r="C134" s="102" t="s">
        <v>277</v>
      </c>
      <c r="D134" s="131"/>
      <c r="E134" s="132"/>
      <c r="F134" s="133"/>
      <c r="G134" s="133"/>
      <c r="H134" s="133">
        <f>346.69-SUM(E129:I133)</f>
        <v>30.144000000000062</v>
      </c>
      <c r="I134" s="134"/>
      <c r="J134" s="135">
        <f t="shared" si="36"/>
        <v>30.144000000000062</v>
      </c>
      <c r="K134" s="136">
        <f t="shared" si="39"/>
        <v>0</v>
      </c>
      <c r="L134" s="137">
        <f t="shared" si="41"/>
        <v>30.144000000000062</v>
      </c>
      <c r="M134" s="138">
        <f t="shared" si="42"/>
        <v>2.6939541534474355E-3</v>
      </c>
      <c r="N134" s="139">
        <f t="shared" si="37"/>
        <v>0</v>
      </c>
      <c r="O134" s="87"/>
    </row>
    <row r="135" spans="2:15" ht="20.100000000000001" customHeight="1">
      <c r="B135" s="675" t="s">
        <v>213</v>
      </c>
      <c r="C135" s="112" t="s">
        <v>161</v>
      </c>
      <c r="D135" s="113">
        <v>601</v>
      </c>
      <c r="E135" s="114"/>
      <c r="F135" s="115"/>
      <c r="G135" s="115"/>
      <c r="H135" s="115">
        <v>59.3</v>
      </c>
      <c r="I135" s="116"/>
      <c r="J135" s="117">
        <f>+SUM(E135:H135)</f>
        <v>59.3</v>
      </c>
      <c r="K135" s="118">
        <f t="shared" si="39"/>
        <v>0</v>
      </c>
      <c r="L135" s="119">
        <f t="shared" si="41"/>
        <v>59.3</v>
      </c>
      <c r="M135" s="120">
        <f t="shared" si="42"/>
        <v>5.2996112426828747E-3</v>
      </c>
      <c r="N135" s="121">
        <f t="shared" si="37"/>
        <v>0</v>
      </c>
      <c r="O135" s="87"/>
    </row>
    <row r="136" spans="2:15" ht="20.100000000000001" customHeight="1">
      <c r="B136" s="677"/>
      <c r="C136" s="122" t="s">
        <v>161</v>
      </c>
      <c r="D136" s="123">
        <v>602</v>
      </c>
      <c r="E136" s="124"/>
      <c r="F136" s="125"/>
      <c r="G136" s="125"/>
      <c r="H136" s="125">
        <v>55.99</v>
      </c>
      <c r="I136" s="126"/>
      <c r="J136" s="127">
        <f t="shared" ref="J136:J137" si="43">+SUM(E136:H136)</f>
        <v>55.99</v>
      </c>
      <c r="K136" s="128">
        <f t="shared" si="39"/>
        <v>0</v>
      </c>
      <c r="L136" s="129">
        <f t="shared" si="41"/>
        <v>55.99</v>
      </c>
      <c r="M136" s="130">
        <f t="shared" si="42"/>
        <v>5.0037982036730891E-3</v>
      </c>
      <c r="N136" s="111">
        <f t="shared" si="37"/>
        <v>0</v>
      </c>
      <c r="O136" s="87"/>
    </row>
    <row r="137" spans="2:15" ht="20.100000000000001" customHeight="1">
      <c r="B137" s="677"/>
      <c r="C137" s="122" t="s">
        <v>161</v>
      </c>
      <c r="D137" s="123">
        <v>603</v>
      </c>
      <c r="E137" s="124"/>
      <c r="F137" s="125"/>
      <c r="G137" s="125"/>
      <c r="H137" s="125">
        <v>68.72</v>
      </c>
      <c r="I137" s="126"/>
      <c r="J137" s="127">
        <f t="shared" si="43"/>
        <v>68.72</v>
      </c>
      <c r="K137" s="128">
        <f t="shared" si="39"/>
        <v>0</v>
      </c>
      <c r="L137" s="129">
        <f t="shared" si="41"/>
        <v>68.72</v>
      </c>
      <c r="M137" s="130">
        <f t="shared" si="42"/>
        <v>6.1414719156351969E-3</v>
      </c>
      <c r="N137" s="111">
        <f t="shared" si="37"/>
        <v>0</v>
      </c>
      <c r="O137" s="87"/>
    </row>
    <row r="138" spans="2:15" ht="20.100000000000001" customHeight="1">
      <c r="B138" s="677"/>
      <c r="C138" s="122" t="s">
        <v>161</v>
      </c>
      <c r="D138" s="123">
        <v>604</v>
      </c>
      <c r="E138" s="124"/>
      <c r="F138" s="125"/>
      <c r="G138" s="125"/>
      <c r="H138" s="125">
        <v>79.328000000000003</v>
      </c>
      <c r="I138" s="126"/>
      <c r="J138" s="127">
        <f t="shared" si="36"/>
        <v>79.328000000000003</v>
      </c>
      <c r="K138" s="128">
        <f t="shared" si="39"/>
        <v>0</v>
      </c>
      <c r="L138" s="129">
        <f t="shared" si="41"/>
        <v>79.328000000000003</v>
      </c>
      <c r="M138" s="130">
        <f t="shared" si="42"/>
        <v>7.0895035524375571E-3</v>
      </c>
      <c r="N138" s="111">
        <f t="shared" si="37"/>
        <v>0</v>
      </c>
      <c r="O138" s="87"/>
    </row>
    <row r="139" spans="2:15" ht="20.100000000000001" customHeight="1">
      <c r="B139" s="677"/>
      <c r="C139" s="122" t="s">
        <v>161</v>
      </c>
      <c r="D139" s="123">
        <v>605</v>
      </c>
      <c r="E139" s="124"/>
      <c r="F139" s="125"/>
      <c r="G139" s="125"/>
      <c r="H139" s="125">
        <v>53.207999999999998</v>
      </c>
      <c r="I139" s="126"/>
      <c r="J139" s="127">
        <f t="shared" ref="J139:J149" si="44">+SUM(E139:H139)</f>
        <v>53.207999999999998</v>
      </c>
      <c r="K139" s="128">
        <f t="shared" si="39"/>
        <v>0</v>
      </c>
      <c r="L139" s="129">
        <f t="shared" si="41"/>
        <v>53.207999999999998</v>
      </c>
      <c r="M139" s="130">
        <f t="shared" si="42"/>
        <v>4.7551722597077642E-3</v>
      </c>
      <c r="N139" s="111">
        <f t="shared" si="37"/>
        <v>0</v>
      </c>
      <c r="O139" s="87"/>
    </row>
    <row r="140" spans="2:15" ht="20.100000000000001" customHeight="1" thickBot="1">
      <c r="B140" s="676"/>
      <c r="C140" s="102" t="s">
        <v>277</v>
      </c>
      <c r="D140" s="131"/>
      <c r="E140" s="132"/>
      <c r="F140" s="133"/>
      <c r="G140" s="133"/>
      <c r="H140" s="133">
        <f>346.69-SUM(E135:I139)</f>
        <v>30.144000000000062</v>
      </c>
      <c r="I140" s="134"/>
      <c r="J140" s="135">
        <f t="shared" si="44"/>
        <v>30.144000000000062</v>
      </c>
      <c r="K140" s="136">
        <f t="shared" si="39"/>
        <v>0</v>
      </c>
      <c r="L140" s="137">
        <f t="shared" si="41"/>
        <v>30.144000000000062</v>
      </c>
      <c r="M140" s="138">
        <f t="shared" si="42"/>
        <v>2.6939541534474355E-3</v>
      </c>
      <c r="N140" s="139">
        <f t="shared" si="37"/>
        <v>0</v>
      </c>
      <c r="O140" s="87"/>
    </row>
    <row r="141" spans="2:15" ht="20.100000000000001" customHeight="1">
      <c r="B141" s="675" t="s">
        <v>214</v>
      </c>
      <c r="C141" s="112" t="s">
        <v>161</v>
      </c>
      <c r="D141" s="113">
        <v>701</v>
      </c>
      <c r="E141" s="114"/>
      <c r="F141" s="115"/>
      <c r="G141" s="115"/>
      <c r="H141" s="115">
        <v>59.3</v>
      </c>
      <c r="I141" s="116"/>
      <c r="J141" s="117">
        <f t="shared" si="44"/>
        <v>59.3</v>
      </c>
      <c r="K141" s="118">
        <f t="shared" si="39"/>
        <v>0</v>
      </c>
      <c r="L141" s="119">
        <f t="shared" si="41"/>
        <v>59.3</v>
      </c>
      <c r="M141" s="120">
        <f t="shared" si="42"/>
        <v>5.2996112426828747E-3</v>
      </c>
      <c r="N141" s="121">
        <f t="shared" si="37"/>
        <v>0</v>
      </c>
      <c r="O141" s="87"/>
    </row>
    <row r="142" spans="2:15" ht="20.100000000000001" customHeight="1">
      <c r="B142" s="677"/>
      <c r="C142" s="122" t="s">
        <v>161</v>
      </c>
      <c r="D142" s="123">
        <v>702</v>
      </c>
      <c r="E142" s="124"/>
      <c r="F142" s="125"/>
      <c r="G142" s="125"/>
      <c r="H142" s="125">
        <v>55.99</v>
      </c>
      <c r="I142" s="126"/>
      <c r="J142" s="127">
        <f t="shared" si="44"/>
        <v>55.99</v>
      </c>
      <c r="K142" s="128">
        <f t="shared" si="39"/>
        <v>0</v>
      </c>
      <c r="L142" s="129">
        <f t="shared" si="41"/>
        <v>55.99</v>
      </c>
      <c r="M142" s="130">
        <f t="shared" si="42"/>
        <v>5.0037982036730891E-3</v>
      </c>
      <c r="N142" s="111">
        <f t="shared" si="37"/>
        <v>0</v>
      </c>
      <c r="O142" s="87"/>
    </row>
    <row r="143" spans="2:15" ht="20.100000000000001" customHeight="1">
      <c r="B143" s="677"/>
      <c r="C143" s="122" t="s">
        <v>161</v>
      </c>
      <c r="D143" s="123">
        <v>703</v>
      </c>
      <c r="E143" s="124"/>
      <c r="F143" s="125"/>
      <c r="G143" s="125"/>
      <c r="H143" s="125">
        <v>68.72</v>
      </c>
      <c r="I143" s="126"/>
      <c r="J143" s="127">
        <f t="shared" ref="J143:J144" si="45">+SUM(E143:H143)</f>
        <v>68.72</v>
      </c>
      <c r="K143" s="128">
        <f t="shared" ref="K143:K144" si="46">+SUM(I143:I143)</f>
        <v>0</v>
      </c>
      <c r="L143" s="129">
        <f t="shared" si="41"/>
        <v>68.72</v>
      </c>
      <c r="M143" s="130">
        <f t="shared" si="42"/>
        <v>6.1414719156351969E-3</v>
      </c>
      <c r="N143" s="111">
        <f t="shared" si="37"/>
        <v>0</v>
      </c>
      <c r="O143" s="87"/>
    </row>
    <row r="144" spans="2:15" ht="20.100000000000001" customHeight="1">
      <c r="B144" s="677"/>
      <c r="C144" s="122" t="s">
        <v>161</v>
      </c>
      <c r="D144" s="123">
        <v>704</v>
      </c>
      <c r="E144" s="124"/>
      <c r="F144" s="125"/>
      <c r="G144" s="125"/>
      <c r="H144" s="125">
        <v>79.328000000000003</v>
      </c>
      <c r="I144" s="126"/>
      <c r="J144" s="127">
        <f t="shared" si="45"/>
        <v>79.328000000000003</v>
      </c>
      <c r="K144" s="128">
        <f t="shared" si="46"/>
        <v>0</v>
      </c>
      <c r="L144" s="129">
        <f t="shared" si="41"/>
        <v>79.328000000000003</v>
      </c>
      <c r="M144" s="130">
        <f t="shared" si="42"/>
        <v>7.0895035524375571E-3</v>
      </c>
      <c r="N144" s="111">
        <f t="shared" si="37"/>
        <v>0</v>
      </c>
      <c r="O144" s="87"/>
    </row>
    <row r="145" spans="2:15" ht="20.100000000000001" customHeight="1">
      <c r="B145" s="677"/>
      <c r="C145" s="122" t="s">
        <v>161</v>
      </c>
      <c r="D145" s="123">
        <v>705</v>
      </c>
      <c r="E145" s="124"/>
      <c r="F145" s="125"/>
      <c r="G145" s="125"/>
      <c r="H145" s="125">
        <v>53.207999999999998</v>
      </c>
      <c r="I145" s="126"/>
      <c r="J145" s="127">
        <f t="shared" si="44"/>
        <v>53.207999999999998</v>
      </c>
      <c r="K145" s="128">
        <f t="shared" si="39"/>
        <v>0</v>
      </c>
      <c r="L145" s="129">
        <f t="shared" si="41"/>
        <v>53.207999999999998</v>
      </c>
      <c r="M145" s="130">
        <f t="shared" si="42"/>
        <v>4.7551722597077642E-3</v>
      </c>
      <c r="N145" s="111">
        <f t="shared" si="37"/>
        <v>0</v>
      </c>
      <c r="O145" s="87"/>
    </row>
    <row r="146" spans="2:15" ht="20.100000000000001" customHeight="1" thickBot="1">
      <c r="B146" s="676"/>
      <c r="C146" s="102" t="s">
        <v>277</v>
      </c>
      <c r="D146" s="131"/>
      <c r="E146" s="132"/>
      <c r="F146" s="133"/>
      <c r="G146" s="133"/>
      <c r="H146" s="133">
        <f>346.69-SUM(E141:I145)</f>
        <v>30.144000000000062</v>
      </c>
      <c r="I146" s="134"/>
      <c r="J146" s="135">
        <f t="shared" si="44"/>
        <v>30.144000000000062</v>
      </c>
      <c r="K146" s="136">
        <f t="shared" si="39"/>
        <v>0</v>
      </c>
      <c r="L146" s="137">
        <f t="shared" si="41"/>
        <v>30.144000000000062</v>
      </c>
      <c r="M146" s="138">
        <f t="shared" si="42"/>
        <v>2.6939541534474355E-3</v>
      </c>
      <c r="N146" s="139">
        <f t="shared" si="37"/>
        <v>0</v>
      </c>
      <c r="O146" s="87"/>
    </row>
    <row r="147" spans="2:15" ht="20.100000000000001" customHeight="1">
      <c r="B147" s="675" t="s">
        <v>215</v>
      </c>
      <c r="C147" s="112" t="s">
        <v>161</v>
      </c>
      <c r="D147" s="113">
        <v>801</v>
      </c>
      <c r="E147" s="114"/>
      <c r="F147" s="115"/>
      <c r="G147" s="115"/>
      <c r="H147" s="115">
        <v>59.3</v>
      </c>
      <c r="I147" s="116"/>
      <c r="J147" s="117">
        <f t="shared" si="44"/>
        <v>59.3</v>
      </c>
      <c r="K147" s="118">
        <f t="shared" si="39"/>
        <v>0</v>
      </c>
      <c r="L147" s="119">
        <f t="shared" si="41"/>
        <v>59.3</v>
      </c>
      <c r="M147" s="120">
        <f t="shared" si="42"/>
        <v>5.2996112426828747E-3</v>
      </c>
      <c r="N147" s="121">
        <f t="shared" si="37"/>
        <v>0</v>
      </c>
      <c r="O147" s="87"/>
    </row>
    <row r="148" spans="2:15" ht="19.5" customHeight="1">
      <c r="B148" s="677"/>
      <c r="C148" s="122" t="s">
        <v>161</v>
      </c>
      <c r="D148" s="123">
        <v>802</v>
      </c>
      <c r="E148" s="124"/>
      <c r="F148" s="125"/>
      <c r="G148" s="125"/>
      <c r="H148" s="125">
        <v>55.99</v>
      </c>
      <c r="I148" s="126"/>
      <c r="J148" s="127">
        <f t="shared" si="44"/>
        <v>55.99</v>
      </c>
      <c r="K148" s="128">
        <f t="shared" ref="K148:K149" si="47">+SUM(I148:I148)</f>
        <v>0</v>
      </c>
      <c r="L148" s="129">
        <f t="shared" si="41"/>
        <v>55.99</v>
      </c>
      <c r="M148" s="130">
        <f t="shared" si="42"/>
        <v>5.0037982036730891E-3</v>
      </c>
      <c r="N148" s="111">
        <f t="shared" si="37"/>
        <v>0</v>
      </c>
      <c r="O148" s="87"/>
    </row>
    <row r="149" spans="2:15" ht="19.5" customHeight="1">
      <c r="B149" s="677"/>
      <c r="C149" s="122" t="s">
        <v>161</v>
      </c>
      <c r="D149" s="123">
        <v>803</v>
      </c>
      <c r="E149" s="124"/>
      <c r="F149" s="125"/>
      <c r="G149" s="125"/>
      <c r="H149" s="125">
        <v>68.72</v>
      </c>
      <c r="I149" s="126"/>
      <c r="J149" s="127">
        <f t="shared" si="44"/>
        <v>68.72</v>
      </c>
      <c r="K149" s="128">
        <f t="shared" si="47"/>
        <v>0</v>
      </c>
      <c r="L149" s="129">
        <f t="shared" si="41"/>
        <v>68.72</v>
      </c>
      <c r="M149" s="130">
        <f t="shared" si="42"/>
        <v>6.1414719156351969E-3</v>
      </c>
      <c r="N149" s="111">
        <f t="shared" si="37"/>
        <v>0</v>
      </c>
      <c r="O149" s="87"/>
    </row>
    <row r="150" spans="2:15" ht="19.5" customHeight="1">
      <c r="B150" s="677"/>
      <c r="C150" s="122" t="s">
        <v>161</v>
      </c>
      <c r="D150" s="123">
        <v>804</v>
      </c>
      <c r="E150" s="124"/>
      <c r="F150" s="125"/>
      <c r="G150" s="125"/>
      <c r="H150" s="125">
        <v>79.328000000000003</v>
      </c>
      <c r="I150" s="126"/>
      <c r="J150" s="127">
        <f t="shared" ref="J150:J170" si="48">+SUM(E150:H150)</f>
        <v>79.328000000000003</v>
      </c>
      <c r="K150" s="128">
        <f t="shared" si="39"/>
        <v>0</v>
      </c>
      <c r="L150" s="129">
        <f t="shared" si="41"/>
        <v>79.328000000000003</v>
      </c>
      <c r="M150" s="130">
        <f t="shared" si="42"/>
        <v>7.0895035524375571E-3</v>
      </c>
      <c r="N150" s="111">
        <f t="shared" si="37"/>
        <v>0</v>
      </c>
      <c r="O150" s="87"/>
    </row>
    <row r="151" spans="2:15" ht="19.5" customHeight="1">
      <c r="B151" s="677"/>
      <c r="C151" s="122" t="s">
        <v>161</v>
      </c>
      <c r="D151" s="123">
        <v>805</v>
      </c>
      <c r="E151" s="124"/>
      <c r="F151" s="125"/>
      <c r="G151" s="125"/>
      <c r="H151" s="125">
        <v>53.207999999999998</v>
      </c>
      <c r="I151" s="126"/>
      <c r="J151" s="127">
        <f t="shared" si="48"/>
        <v>53.207999999999998</v>
      </c>
      <c r="K151" s="128">
        <f t="shared" si="39"/>
        <v>0</v>
      </c>
      <c r="L151" s="129">
        <f t="shared" si="41"/>
        <v>53.207999999999998</v>
      </c>
      <c r="M151" s="130">
        <f t="shared" si="42"/>
        <v>4.7551722597077642E-3</v>
      </c>
      <c r="N151" s="111">
        <f t="shared" si="37"/>
        <v>0</v>
      </c>
      <c r="O151" s="87"/>
    </row>
    <row r="152" spans="2:15" ht="19.5" customHeight="1" thickBot="1">
      <c r="B152" s="676"/>
      <c r="C152" s="102" t="s">
        <v>277</v>
      </c>
      <c r="D152" s="131"/>
      <c r="E152" s="132"/>
      <c r="F152" s="133"/>
      <c r="G152" s="133"/>
      <c r="H152" s="133">
        <f>346.69-SUM(E147:I151)</f>
        <v>30.144000000000062</v>
      </c>
      <c r="I152" s="134"/>
      <c r="J152" s="135">
        <f t="shared" si="48"/>
        <v>30.144000000000062</v>
      </c>
      <c r="K152" s="136">
        <f t="shared" si="39"/>
        <v>0</v>
      </c>
      <c r="L152" s="137">
        <f t="shared" si="41"/>
        <v>30.144000000000062</v>
      </c>
      <c r="M152" s="138">
        <f t="shared" si="42"/>
        <v>2.6939541534474355E-3</v>
      </c>
      <c r="N152" s="139">
        <f t="shared" si="37"/>
        <v>0</v>
      </c>
      <c r="O152" s="87"/>
    </row>
    <row r="153" spans="2:15" ht="19.5" customHeight="1">
      <c r="B153" s="675" t="s">
        <v>216</v>
      </c>
      <c r="C153" s="112" t="s">
        <v>161</v>
      </c>
      <c r="D153" s="113">
        <v>901</v>
      </c>
      <c r="E153" s="114"/>
      <c r="F153" s="115"/>
      <c r="G153" s="115"/>
      <c r="H153" s="115">
        <v>59.3</v>
      </c>
      <c r="I153" s="116"/>
      <c r="J153" s="117">
        <f t="shared" si="48"/>
        <v>59.3</v>
      </c>
      <c r="K153" s="118">
        <f t="shared" si="39"/>
        <v>0</v>
      </c>
      <c r="L153" s="119">
        <f t="shared" si="41"/>
        <v>59.3</v>
      </c>
      <c r="M153" s="120">
        <f t="shared" si="42"/>
        <v>5.2996112426828747E-3</v>
      </c>
      <c r="N153" s="121">
        <f t="shared" si="37"/>
        <v>0</v>
      </c>
      <c r="O153" s="87"/>
    </row>
    <row r="154" spans="2:15" ht="19.5" customHeight="1">
      <c r="B154" s="677"/>
      <c r="C154" s="122" t="s">
        <v>161</v>
      </c>
      <c r="D154" s="123">
        <v>902</v>
      </c>
      <c r="E154" s="124"/>
      <c r="F154" s="125"/>
      <c r="G154" s="125"/>
      <c r="H154" s="125">
        <v>55.99</v>
      </c>
      <c r="I154" s="126"/>
      <c r="J154" s="127">
        <f t="shared" ref="J154:J155" si="49">+SUM(E154:H154)</f>
        <v>55.99</v>
      </c>
      <c r="K154" s="128">
        <f t="shared" ref="K154:K155" si="50">+SUM(I154:I154)</f>
        <v>0</v>
      </c>
      <c r="L154" s="129">
        <f t="shared" si="41"/>
        <v>55.99</v>
      </c>
      <c r="M154" s="130">
        <f t="shared" si="42"/>
        <v>5.0037982036730891E-3</v>
      </c>
      <c r="N154" s="111">
        <f t="shared" si="37"/>
        <v>0</v>
      </c>
      <c r="O154" s="87"/>
    </row>
    <row r="155" spans="2:15" ht="19.5" customHeight="1">
      <c r="B155" s="677"/>
      <c r="C155" s="122" t="s">
        <v>161</v>
      </c>
      <c r="D155" s="123">
        <v>903</v>
      </c>
      <c r="E155" s="124"/>
      <c r="F155" s="125"/>
      <c r="G155" s="125"/>
      <c r="H155" s="125">
        <v>68.72</v>
      </c>
      <c r="I155" s="126"/>
      <c r="J155" s="127">
        <f t="shared" si="49"/>
        <v>68.72</v>
      </c>
      <c r="K155" s="128">
        <f t="shared" si="50"/>
        <v>0</v>
      </c>
      <c r="L155" s="129">
        <f t="shared" si="41"/>
        <v>68.72</v>
      </c>
      <c r="M155" s="130">
        <f t="shared" si="42"/>
        <v>6.1414719156351969E-3</v>
      </c>
      <c r="N155" s="111">
        <f t="shared" si="37"/>
        <v>0</v>
      </c>
      <c r="O155" s="87"/>
    </row>
    <row r="156" spans="2:15" ht="19.5" customHeight="1">
      <c r="B156" s="677"/>
      <c r="C156" s="122" t="s">
        <v>161</v>
      </c>
      <c r="D156" s="123">
        <v>904</v>
      </c>
      <c r="E156" s="124"/>
      <c r="F156" s="125"/>
      <c r="G156" s="125"/>
      <c r="H156" s="125">
        <v>79.328000000000003</v>
      </c>
      <c r="I156" s="126"/>
      <c r="J156" s="127">
        <f t="shared" si="48"/>
        <v>79.328000000000003</v>
      </c>
      <c r="K156" s="128">
        <f t="shared" si="39"/>
        <v>0</v>
      </c>
      <c r="L156" s="129">
        <f t="shared" si="41"/>
        <v>79.328000000000003</v>
      </c>
      <c r="M156" s="130">
        <f t="shared" si="42"/>
        <v>7.0895035524375571E-3</v>
      </c>
      <c r="N156" s="111">
        <f t="shared" si="37"/>
        <v>0</v>
      </c>
      <c r="O156" s="87"/>
    </row>
    <row r="157" spans="2:15" ht="19.5" customHeight="1">
      <c r="B157" s="677"/>
      <c r="C157" s="122" t="s">
        <v>161</v>
      </c>
      <c r="D157" s="123">
        <v>905</v>
      </c>
      <c r="E157" s="124"/>
      <c r="F157" s="125"/>
      <c r="G157" s="125"/>
      <c r="H157" s="125">
        <v>53.207999999999998</v>
      </c>
      <c r="I157" s="126"/>
      <c r="J157" s="127">
        <f t="shared" si="48"/>
        <v>53.207999999999998</v>
      </c>
      <c r="K157" s="128">
        <f t="shared" si="39"/>
        <v>0</v>
      </c>
      <c r="L157" s="129">
        <f t="shared" si="41"/>
        <v>53.207999999999998</v>
      </c>
      <c r="M157" s="130">
        <f t="shared" si="42"/>
        <v>4.7551722597077642E-3</v>
      </c>
      <c r="N157" s="111">
        <f t="shared" si="37"/>
        <v>0</v>
      </c>
      <c r="O157" s="87"/>
    </row>
    <row r="158" spans="2:15" ht="19.5" customHeight="1" thickBot="1">
      <c r="B158" s="676"/>
      <c r="C158" s="102" t="s">
        <v>277</v>
      </c>
      <c r="D158" s="131"/>
      <c r="E158" s="132"/>
      <c r="F158" s="133"/>
      <c r="G158" s="133"/>
      <c r="H158" s="133">
        <f>346.69-SUM(E153:I157)</f>
        <v>30.144000000000062</v>
      </c>
      <c r="I158" s="134"/>
      <c r="J158" s="135">
        <f t="shared" si="48"/>
        <v>30.144000000000062</v>
      </c>
      <c r="K158" s="136">
        <f t="shared" si="39"/>
        <v>0</v>
      </c>
      <c r="L158" s="137">
        <f t="shared" si="41"/>
        <v>30.144000000000062</v>
      </c>
      <c r="M158" s="138">
        <f t="shared" si="42"/>
        <v>2.6939541534474355E-3</v>
      </c>
      <c r="N158" s="139">
        <f t="shared" si="37"/>
        <v>0</v>
      </c>
      <c r="O158" s="87"/>
    </row>
    <row r="159" spans="2:15" ht="19.5" customHeight="1">
      <c r="B159" s="675" t="s">
        <v>217</v>
      </c>
      <c r="C159" s="112" t="s">
        <v>161</v>
      </c>
      <c r="D159" s="113">
        <v>1001</v>
      </c>
      <c r="E159" s="114"/>
      <c r="F159" s="115"/>
      <c r="G159" s="115"/>
      <c r="H159" s="115">
        <v>59.3</v>
      </c>
      <c r="I159" s="116"/>
      <c r="J159" s="117">
        <f t="shared" si="48"/>
        <v>59.3</v>
      </c>
      <c r="K159" s="118">
        <f t="shared" si="39"/>
        <v>0</v>
      </c>
      <c r="L159" s="119">
        <f t="shared" si="41"/>
        <v>59.3</v>
      </c>
      <c r="M159" s="120">
        <f t="shared" si="42"/>
        <v>5.2996112426828747E-3</v>
      </c>
      <c r="N159" s="121">
        <f t="shared" si="37"/>
        <v>0</v>
      </c>
      <c r="O159" s="87"/>
    </row>
    <row r="160" spans="2:15" ht="19.5" customHeight="1">
      <c r="B160" s="677"/>
      <c r="C160" s="122" t="s">
        <v>161</v>
      </c>
      <c r="D160" s="123">
        <v>1002</v>
      </c>
      <c r="E160" s="124"/>
      <c r="F160" s="125"/>
      <c r="G160" s="125"/>
      <c r="H160" s="125">
        <v>55.99</v>
      </c>
      <c r="I160" s="126"/>
      <c r="J160" s="127">
        <f t="shared" ref="J160:J161" si="51">+SUM(E160:H160)</f>
        <v>55.99</v>
      </c>
      <c r="K160" s="128">
        <f t="shared" ref="K160:K161" si="52">+SUM(I160:I160)</f>
        <v>0</v>
      </c>
      <c r="L160" s="129">
        <f t="shared" si="41"/>
        <v>55.99</v>
      </c>
      <c r="M160" s="130">
        <f t="shared" si="42"/>
        <v>5.0037982036730891E-3</v>
      </c>
      <c r="N160" s="111">
        <f t="shared" si="37"/>
        <v>0</v>
      </c>
      <c r="O160" s="87"/>
    </row>
    <row r="161" spans="2:15" ht="19.5" customHeight="1">
      <c r="B161" s="677"/>
      <c r="C161" s="122" t="s">
        <v>161</v>
      </c>
      <c r="D161" s="123">
        <v>1003</v>
      </c>
      <c r="E161" s="124"/>
      <c r="F161" s="125"/>
      <c r="G161" s="125"/>
      <c r="H161" s="125">
        <v>68.72</v>
      </c>
      <c r="I161" s="126"/>
      <c r="J161" s="127">
        <f t="shared" si="51"/>
        <v>68.72</v>
      </c>
      <c r="K161" s="128">
        <f t="shared" si="52"/>
        <v>0</v>
      </c>
      <c r="L161" s="129">
        <f t="shared" si="41"/>
        <v>68.72</v>
      </c>
      <c r="M161" s="130">
        <f t="shared" si="42"/>
        <v>6.1414719156351969E-3</v>
      </c>
      <c r="N161" s="111">
        <f t="shared" si="37"/>
        <v>0</v>
      </c>
      <c r="O161" s="87"/>
    </row>
    <row r="162" spans="2:15" ht="19.5" customHeight="1">
      <c r="B162" s="677"/>
      <c r="C162" s="122" t="s">
        <v>161</v>
      </c>
      <c r="D162" s="123">
        <v>1004</v>
      </c>
      <c r="E162" s="124"/>
      <c r="F162" s="125"/>
      <c r="G162" s="125"/>
      <c r="H162" s="125">
        <v>79.328000000000003</v>
      </c>
      <c r="I162" s="126"/>
      <c r="J162" s="127">
        <f t="shared" si="48"/>
        <v>79.328000000000003</v>
      </c>
      <c r="K162" s="128">
        <f t="shared" si="39"/>
        <v>0</v>
      </c>
      <c r="L162" s="129">
        <f t="shared" si="41"/>
        <v>79.328000000000003</v>
      </c>
      <c r="M162" s="130">
        <f t="shared" si="42"/>
        <v>7.0895035524375571E-3</v>
      </c>
      <c r="N162" s="111">
        <f t="shared" si="37"/>
        <v>0</v>
      </c>
      <c r="O162" s="87"/>
    </row>
    <row r="163" spans="2:15" ht="19.5" customHeight="1">
      <c r="B163" s="677"/>
      <c r="C163" s="122" t="s">
        <v>161</v>
      </c>
      <c r="D163" s="123">
        <v>1005</v>
      </c>
      <c r="E163" s="124"/>
      <c r="F163" s="125"/>
      <c r="G163" s="125"/>
      <c r="H163" s="125">
        <v>53.207999999999998</v>
      </c>
      <c r="I163" s="126"/>
      <c r="J163" s="127">
        <f t="shared" si="48"/>
        <v>53.207999999999998</v>
      </c>
      <c r="K163" s="128">
        <f t="shared" si="39"/>
        <v>0</v>
      </c>
      <c r="L163" s="129">
        <f t="shared" si="41"/>
        <v>53.207999999999998</v>
      </c>
      <c r="M163" s="130">
        <f t="shared" si="42"/>
        <v>4.7551722597077642E-3</v>
      </c>
      <c r="N163" s="111">
        <f t="shared" si="37"/>
        <v>0</v>
      </c>
      <c r="O163" s="87"/>
    </row>
    <row r="164" spans="2:15" ht="19.5" customHeight="1" thickBot="1">
      <c r="B164" s="676"/>
      <c r="C164" s="102" t="s">
        <v>277</v>
      </c>
      <c r="D164" s="131"/>
      <c r="E164" s="132"/>
      <c r="F164" s="133"/>
      <c r="G164" s="133"/>
      <c r="H164" s="133">
        <f>346.69-SUM(E159:I163)</f>
        <v>30.144000000000062</v>
      </c>
      <c r="I164" s="134"/>
      <c r="J164" s="135">
        <f t="shared" si="48"/>
        <v>30.144000000000062</v>
      </c>
      <c r="K164" s="136">
        <f t="shared" si="39"/>
        <v>0</v>
      </c>
      <c r="L164" s="137">
        <f t="shared" si="41"/>
        <v>30.144000000000062</v>
      </c>
      <c r="M164" s="138">
        <f t="shared" si="42"/>
        <v>2.6939541534474355E-3</v>
      </c>
      <c r="N164" s="139">
        <f t="shared" si="37"/>
        <v>0</v>
      </c>
      <c r="O164" s="87"/>
    </row>
    <row r="165" spans="2:15" ht="19.5" customHeight="1">
      <c r="B165" s="675" t="s">
        <v>218</v>
      </c>
      <c r="C165" s="112" t="s">
        <v>161</v>
      </c>
      <c r="D165" s="113">
        <v>1101</v>
      </c>
      <c r="E165" s="114"/>
      <c r="F165" s="115"/>
      <c r="G165" s="115"/>
      <c r="H165" s="115">
        <v>59.3</v>
      </c>
      <c r="I165" s="116"/>
      <c r="J165" s="117">
        <f t="shared" si="48"/>
        <v>59.3</v>
      </c>
      <c r="K165" s="118">
        <f t="shared" si="39"/>
        <v>0</v>
      </c>
      <c r="L165" s="119">
        <f t="shared" si="41"/>
        <v>59.3</v>
      </c>
      <c r="M165" s="120">
        <f t="shared" si="42"/>
        <v>5.2996112426828747E-3</v>
      </c>
      <c r="N165" s="121">
        <f t="shared" si="37"/>
        <v>0</v>
      </c>
      <c r="O165" s="87"/>
    </row>
    <row r="166" spans="2:15" ht="19.5" customHeight="1">
      <c r="B166" s="677"/>
      <c r="C166" s="122" t="s">
        <v>161</v>
      </c>
      <c r="D166" s="123">
        <v>1102</v>
      </c>
      <c r="E166" s="124"/>
      <c r="F166" s="125"/>
      <c r="G166" s="125"/>
      <c r="H166" s="125">
        <v>55.99</v>
      </c>
      <c r="I166" s="126"/>
      <c r="J166" s="127">
        <f t="shared" ref="J166:J167" si="53">+SUM(E166:H166)</f>
        <v>55.99</v>
      </c>
      <c r="K166" s="128">
        <f t="shared" ref="K166:K167" si="54">+SUM(I166:I166)</f>
        <v>0</v>
      </c>
      <c r="L166" s="129">
        <f t="shared" si="41"/>
        <v>55.99</v>
      </c>
      <c r="M166" s="130">
        <f t="shared" si="42"/>
        <v>5.0037982036730891E-3</v>
      </c>
      <c r="N166" s="111">
        <f t="shared" si="37"/>
        <v>0</v>
      </c>
      <c r="O166" s="87"/>
    </row>
    <row r="167" spans="2:15" ht="19.5" customHeight="1">
      <c r="B167" s="677"/>
      <c r="C167" s="122" t="s">
        <v>161</v>
      </c>
      <c r="D167" s="123">
        <v>1103</v>
      </c>
      <c r="E167" s="124"/>
      <c r="F167" s="125"/>
      <c r="G167" s="125"/>
      <c r="H167" s="125">
        <v>68.72</v>
      </c>
      <c r="I167" s="126"/>
      <c r="J167" s="127">
        <f t="shared" si="53"/>
        <v>68.72</v>
      </c>
      <c r="K167" s="128">
        <f t="shared" si="54"/>
        <v>0</v>
      </c>
      <c r="L167" s="129">
        <f t="shared" si="41"/>
        <v>68.72</v>
      </c>
      <c r="M167" s="130">
        <f t="shared" si="42"/>
        <v>6.1414719156351969E-3</v>
      </c>
      <c r="N167" s="111">
        <f t="shared" si="37"/>
        <v>0</v>
      </c>
      <c r="O167" s="87"/>
    </row>
    <row r="168" spans="2:15" ht="19.5" customHeight="1">
      <c r="B168" s="677"/>
      <c r="C168" s="122" t="s">
        <v>161</v>
      </c>
      <c r="D168" s="123">
        <v>1104</v>
      </c>
      <c r="E168" s="124"/>
      <c r="F168" s="125"/>
      <c r="G168" s="125"/>
      <c r="H168" s="125">
        <v>79.328000000000003</v>
      </c>
      <c r="I168" s="126"/>
      <c r="J168" s="127">
        <f t="shared" si="48"/>
        <v>79.328000000000003</v>
      </c>
      <c r="K168" s="128">
        <f t="shared" si="39"/>
        <v>0</v>
      </c>
      <c r="L168" s="129">
        <f t="shared" si="41"/>
        <v>79.328000000000003</v>
      </c>
      <c r="M168" s="130">
        <f t="shared" si="42"/>
        <v>7.0895035524375571E-3</v>
      </c>
      <c r="N168" s="111">
        <f t="shared" si="37"/>
        <v>0</v>
      </c>
      <c r="O168" s="87"/>
    </row>
    <row r="169" spans="2:15" ht="19.5" customHeight="1">
      <c r="B169" s="677"/>
      <c r="C169" s="122" t="s">
        <v>161</v>
      </c>
      <c r="D169" s="123">
        <v>1105</v>
      </c>
      <c r="E169" s="124"/>
      <c r="F169" s="125"/>
      <c r="G169" s="125"/>
      <c r="H169" s="125">
        <v>53.207999999999998</v>
      </c>
      <c r="I169" s="126"/>
      <c r="J169" s="127">
        <f t="shared" si="48"/>
        <v>53.207999999999998</v>
      </c>
      <c r="K169" s="128">
        <f t="shared" si="39"/>
        <v>0</v>
      </c>
      <c r="L169" s="129">
        <f t="shared" si="41"/>
        <v>53.207999999999998</v>
      </c>
      <c r="M169" s="130">
        <f t="shared" si="42"/>
        <v>4.7551722597077642E-3</v>
      </c>
      <c r="N169" s="111">
        <f t="shared" si="37"/>
        <v>0</v>
      </c>
      <c r="O169" s="87"/>
    </row>
    <row r="170" spans="2:15" ht="19.5" customHeight="1" thickBot="1">
      <c r="B170" s="677"/>
      <c r="C170" s="140" t="s">
        <v>277</v>
      </c>
      <c r="D170" s="141"/>
      <c r="E170" s="142"/>
      <c r="F170" s="143"/>
      <c r="G170" s="143"/>
      <c r="H170" s="143">
        <f>346.69-SUM(E165:I169)</f>
        <v>30.144000000000062</v>
      </c>
      <c r="I170" s="144"/>
      <c r="J170" s="145">
        <f t="shared" si="48"/>
        <v>30.144000000000062</v>
      </c>
      <c r="K170" s="146">
        <f t="shared" si="39"/>
        <v>0</v>
      </c>
      <c r="L170" s="147">
        <f t="shared" si="41"/>
        <v>30.144000000000062</v>
      </c>
      <c r="M170" s="148">
        <f t="shared" si="42"/>
        <v>2.6939541534474355E-3</v>
      </c>
      <c r="N170" s="149">
        <f t="shared" si="37"/>
        <v>0</v>
      </c>
      <c r="O170" s="87"/>
    </row>
    <row r="171" spans="2:15" ht="19.5" customHeight="1">
      <c r="B171" s="675" t="s">
        <v>219</v>
      </c>
      <c r="C171" s="112" t="s">
        <v>161</v>
      </c>
      <c r="D171" s="113">
        <v>1201</v>
      </c>
      <c r="E171" s="114"/>
      <c r="F171" s="115"/>
      <c r="G171" s="115"/>
      <c r="H171" s="115">
        <v>59.3</v>
      </c>
      <c r="I171" s="116"/>
      <c r="J171" s="117">
        <f t="shared" ref="J171:J231" si="55">+SUM(E171:H171)</f>
        <v>59.3</v>
      </c>
      <c r="K171" s="118">
        <f t="shared" si="39"/>
        <v>0</v>
      </c>
      <c r="L171" s="119">
        <f t="shared" si="41"/>
        <v>59.3</v>
      </c>
      <c r="M171" s="120">
        <f t="shared" si="42"/>
        <v>5.2996112426828747E-3</v>
      </c>
      <c r="N171" s="121">
        <f t="shared" si="37"/>
        <v>0</v>
      </c>
      <c r="O171" s="87"/>
    </row>
    <row r="172" spans="2:15" ht="20.100000000000001" customHeight="1">
      <c r="B172" s="677"/>
      <c r="C172" s="122" t="s">
        <v>161</v>
      </c>
      <c r="D172" s="123">
        <v>1202</v>
      </c>
      <c r="E172" s="124"/>
      <c r="F172" s="125"/>
      <c r="G172" s="125"/>
      <c r="H172" s="125">
        <v>55.99</v>
      </c>
      <c r="I172" s="126"/>
      <c r="J172" s="127">
        <f t="shared" ref="J172:J173" si="56">+SUM(E172:H172)</f>
        <v>55.99</v>
      </c>
      <c r="K172" s="128">
        <f t="shared" si="39"/>
        <v>0</v>
      </c>
      <c r="L172" s="129">
        <f t="shared" si="41"/>
        <v>55.99</v>
      </c>
      <c r="M172" s="130">
        <f t="shared" si="42"/>
        <v>5.0037982036730891E-3</v>
      </c>
      <c r="N172" s="111">
        <f t="shared" si="37"/>
        <v>0</v>
      </c>
      <c r="O172" s="87"/>
    </row>
    <row r="173" spans="2:15" ht="20.100000000000001" customHeight="1">
      <c r="B173" s="677"/>
      <c r="C173" s="122" t="s">
        <v>161</v>
      </c>
      <c r="D173" s="123">
        <v>1203</v>
      </c>
      <c r="E173" s="124"/>
      <c r="F173" s="125"/>
      <c r="G173" s="125"/>
      <c r="H173" s="125">
        <v>68.72</v>
      </c>
      <c r="I173" s="126"/>
      <c r="J173" s="127">
        <f t="shared" si="56"/>
        <v>68.72</v>
      </c>
      <c r="K173" s="128">
        <f t="shared" si="39"/>
        <v>0</v>
      </c>
      <c r="L173" s="129">
        <f t="shared" si="41"/>
        <v>68.72</v>
      </c>
      <c r="M173" s="130">
        <f t="shared" si="42"/>
        <v>6.1414719156351969E-3</v>
      </c>
      <c r="N173" s="111">
        <f t="shared" si="37"/>
        <v>0</v>
      </c>
      <c r="O173" s="87"/>
    </row>
    <row r="174" spans="2:15" ht="20.100000000000001" customHeight="1">
      <c r="B174" s="677"/>
      <c r="C174" s="122" t="s">
        <v>161</v>
      </c>
      <c r="D174" s="123">
        <v>1204</v>
      </c>
      <c r="E174" s="124"/>
      <c r="F174" s="125"/>
      <c r="G174" s="125"/>
      <c r="H174" s="125">
        <v>79.328000000000003</v>
      </c>
      <c r="I174" s="126"/>
      <c r="J174" s="127">
        <f t="shared" si="55"/>
        <v>79.328000000000003</v>
      </c>
      <c r="K174" s="128">
        <f t="shared" si="39"/>
        <v>0</v>
      </c>
      <c r="L174" s="129">
        <f t="shared" si="41"/>
        <v>79.328000000000003</v>
      </c>
      <c r="M174" s="130">
        <f t="shared" si="42"/>
        <v>7.0895035524375571E-3</v>
      </c>
      <c r="N174" s="111">
        <f t="shared" si="37"/>
        <v>0</v>
      </c>
      <c r="O174" s="87"/>
    </row>
    <row r="175" spans="2:15" ht="19.5" customHeight="1">
      <c r="B175" s="677"/>
      <c r="C175" s="122" t="s">
        <v>161</v>
      </c>
      <c r="D175" s="123">
        <v>1205</v>
      </c>
      <c r="E175" s="124"/>
      <c r="F175" s="125"/>
      <c r="G175" s="125"/>
      <c r="H175" s="125">
        <v>53.207999999999998</v>
      </c>
      <c r="I175" s="126"/>
      <c r="J175" s="127">
        <f t="shared" si="55"/>
        <v>53.207999999999998</v>
      </c>
      <c r="K175" s="128">
        <f t="shared" si="39"/>
        <v>0</v>
      </c>
      <c r="L175" s="129">
        <f t="shared" si="41"/>
        <v>53.207999999999998</v>
      </c>
      <c r="M175" s="130">
        <f t="shared" si="42"/>
        <v>4.7551722597077642E-3</v>
      </c>
      <c r="N175" s="111">
        <f t="shared" si="37"/>
        <v>0</v>
      </c>
      <c r="O175" s="87"/>
    </row>
    <row r="176" spans="2:15" ht="20.100000000000001" customHeight="1" thickBot="1">
      <c r="B176" s="676"/>
      <c r="C176" s="150" t="s">
        <v>277</v>
      </c>
      <c r="D176" s="131"/>
      <c r="E176" s="132"/>
      <c r="F176" s="133"/>
      <c r="G176" s="133"/>
      <c r="H176" s="133">
        <f>346.69-SUM(E171:I175)</f>
        <v>30.144000000000062</v>
      </c>
      <c r="I176" s="134"/>
      <c r="J176" s="135">
        <f t="shared" si="55"/>
        <v>30.144000000000062</v>
      </c>
      <c r="K176" s="136">
        <f t="shared" si="39"/>
        <v>0</v>
      </c>
      <c r="L176" s="137">
        <f t="shared" si="41"/>
        <v>30.144000000000062</v>
      </c>
      <c r="M176" s="138">
        <f t="shared" si="42"/>
        <v>2.6939541534474355E-3</v>
      </c>
      <c r="N176" s="139">
        <f t="shared" si="37"/>
        <v>0</v>
      </c>
      <c r="O176" s="87"/>
    </row>
    <row r="177" spans="2:15" ht="19.5" customHeight="1">
      <c r="B177" s="677" t="s">
        <v>220</v>
      </c>
      <c r="C177" s="151" t="s">
        <v>161</v>
      </c>
      <c r="D177" s="103">
        <v>1301</v>
      </c>
      <c r="E177" s="152"/>
      <c r="F177" s="153"/>
      <c r="G177" s="153"/>
      <c r="H177" s="153">
        <v>59.3</v>
      </c>
      <c r="I177" s="154"/>
      <c r="J177" s="155">
        <f t="shared" si="55"/>
        <v>59.3</v>
      </c>
      <c r="K177" s="156">
        <f t="shared" si="39"/>
        <v>0</v>
      </c>
      <c r="L177" s="157">
        <f t="shared" si="41"/>
        <v>59.3</v>
      </c>
      <c r="M177" s="158">
        <f t="shared" si="42"/>
        <v>5.2996112426828747E-3</v>
      </c>
      <c r="N177" s="111">
        <f t="shared" si="37"/>
        <v>0</v>
      </c>
      <c r="O177" s="87"/>
    </row>
    <row r="178" spans="2:15" ht="20.100000000000001" customHeight="1">
      <c r="B178" s="677"/>
      <c r="C178" s="122" t="s">
        <v>161</v>
      </c>
      <c r="D178" s="123">
        <v>1302</v>
      </c>
      <c r="E178" s="124"/>
      <c r="F178" s="125"/>
      <c r="G178" s="125"/>
      <c r="H178" s="125">
        <v>55.99</v>
      </c>
      <c r="I178" s="126"/>
      <c r="J178" s="127">
        <f t="shared" si="55"/>
        <v>55.99</v>
      </c>
      <c r="K178" s="128">
        <f t="shared" si="39"/>
        <v>0</v>
      </c>
      <c r="L178" s="129">
        <f t="shared" si="41"/>
        <v>55.99</v>
      </c>
      <c r="M178" s="130">
        <f t="shared" si="42"/>
        <v>5.0037982036730891E-3</v>
      </c>
      <c r="N178" s="111">
        <f t="shared" si="37"/>
        <v>0</v>
      </c>
      <c r="O178" s="87"/>
    </row>
    <row r="179" spans="2:15" ht="20.100000000000001" customHeight="1">
      <c r="B179" s="677"/>
      <c r="C179" s="122" t="s">
        <v>161</v>
      </c>
      <c r="D179" s="123">
        <v>1303</v>
      </c>
      <c r="E179" s="124"/>
      <c r="F179" s="125"/>
      <c r="G179" s="125"/>
      <c r="H179" s="125">
        <v>68.72</v>
      </c>
      <c r="I179" s="126"/>
      <c r="J179" s="127">
        <f t="shared" si="55"/>
        <v>68.72</v>
      </c>
      <c r="K179" s="128">
        <f t="shared" si="39"/>
        <v>0</v>
      </c>
      <c r="L179" s="129">
        <f t="shared" si="41"/>
        <v>68.72</v>
      </c>
      <c r="M179" s="130">
        <f t="shared" si="42"/>
        <v>6.1414719156351969E-3</v>
      </c>
      <c r="N179" s="111">
        <f t="shared" si="37"/>
        <v>0</v>
      </c>
      <c r="O179" s="87"/>
    </row>
    <row r="180" spans="2:15" ht="20.100000000000001" customHeight="1">
      <c r="B180" s="677"/>
      <c r="C180" s="122" t="s">
        <v>161</v>
      </c>
      <c r="D180" s="123">
        <v>1304</v>
      </c>
      <c r="E180" s="124"/>
      <c r="F180" s="125"/>
      <c r="G180" s="125"/>
      <c r="H180" s="125">
        <v>79.328000000000003</v>
      </c>
      <c r="I180" s="126"/>
      <c r="J180" s="127">
        <f t="shared" si="55"/>
        <v>79.328000000000003</v>
      </c>
      <c r="K180" s="128">
        <f t="shared" ref="K180:K230" si="57">+SUM(I180:I180)</f>
        <v>0</v>
      </c>
      <c r="L180" s="129">
        <f t="shared" si="41"/>
        <v>79.328000000000003</v>
      </c>
      <c r="M180" s="130">
        <f t="shared" si="42"/>
        <v>7.0895035524375571E-3</v>
      </c>
      <c r="N180" s="111">
        <f t="shared" si="37"/>
        <v>0</v>
      </c>
      <c r="O180" s="87"/>
    </row>
    <row r="181" spans="2:15" ht="19.5" customHeight="1">
      <c r="B181" s="677"/>
      <c r="C181" s="122" t="s">
        <v>161</v>
      </c>
      <c r="D181" s="123">
        <v>1305</v>
      </c>
      <c r="E181" s="124"/>
      <c r="F181" s="125"/>
      <c r="G181" s="125"/>
      <c r="H181" s="125">
        <v>53.207999999999998</v>
      </c>
      <c r="I181" s="126"/>
      <c r="J181" s="127">
        <f t="shared" si="55"/>
        <v>53.207999999999998</v>
      </c>
      <c r="K181" s="128">
        <f t="shared" si="57"/>
        <v>0</v>
      </c>
      <c r="L181" s="129">
        <f t="shared" si="41"/>
        <v>53.207999999999998</v>
      </c>
      <c r="M181" s="130">
        <f t="shared" si="42"/>
        <v>4.7551722597077642E-3</v>
      </c>
      <c r="N181" s="111">
        <f t="shared" si="37"/>
        <v>0</v>
      </c>
      <c r="O181" s="87"/>
    </row>
    <row r="182" spans="2:15" ht="20.100000000000001" customHeight="1" thickBot="1">
      <c r="B182" s="677"/>
      <c r="C182" s="140" t="s">
        <v>277</v>
      </c>
      <c r="D182" s="141"/>
      <c r="E182" s="142"/>
      <c r="F182" s="143"/>
      <c r="G182" s="143"/>
      <c r="H182" s="143">
        <f>346.69-SUM(E177:I181)</f>
        <v>30.144000000000062</v>
      </c>
      <c r="I182" s="144"/>
      <c r="J182" s="145">
        <f t="shared" si="55"/>
        <v>30.144000000000062</v>
      </c>
      <c r="K182" s="146">
        <f t="shared" si="57"/>
        <v>0</v>
      </c>
      <c r="L182" s="147">
        <f t="shared" si="41"/>
        <v>30.144000000000062</v>
      </c>
      <c r="M182" s="148">
        <f t="shared" si="42"/>
        <v>2.6939541534474355E-3</v>
      </c>
      <c r="N182" s="149">
        <f t="shared" si="37"/>
        <v>0</v>
      </c>
      <c r="O182" s="87"/>
    </row>
    <row r="183" spans="2:15" ht="19.5" customHeight="1">
      <c r="B183" s="675" t="s">
        <v>221</v>
      </c>
      <c r="C183" s="112" t="s">
        <v>161</v>
      </c>
      <c r="D183" s="113">
        <v>1401</v>
      </c>
      <c r="E183" s="114"/>
      <c r="F183" s="115"/>
      <c r="G183" s="115"/>
      <c r="H183" s="115">
        <v>59.3</v>
      </c>
      <c r="I183" s="116"/>
      <c r="J183" s="117">
        <f t="shared" si="55"/>
        <v>59.3</v>
      </c>
      <c r="K183" s="118">
        <f t="shared" si="57"/>
        <v>0</v>
      </c>
      <c r="L183" s="119">
        <f t="shared" si="41"/>
        <v>59.3</v>
      </c>
      <c r="M183" s="120">
        <f t="shared" si="42"/>
        <v>5.2996112426828747E-3</v>
      </c>
      <c r="N183" s="121">
        <f t="shared" si="37"/>
        <v>0</v>
      </c>
      <c r="O183" s="87"/>
    </row>
    <row r="184" spans="2:15" ht="20.100000000000001" customHeight="1">
      <c r="B184" s="677"/>
      <c r="C184" s="122" t="s">
        <v>161</v>
      </c>
      <c r="D184" s="123">
        <v>1402</v>
      </c>
      <c r="E184" s="124"/>
      <c r="F184" s="125"/>
      <c r="G184" s="125"/>
      <c r="H184" s="125">
        <v>55.99</v>
      </c>
      <c r="I184" s="126"/>
      <c r="J184" s="127">
        <f t="shared" si="55"/>
        <v>55.99</v>
      </c>
      <c r="K184" s="128">
        <f t="shared" si="57"/>
        <v>0</v>
      </c>
      <c r="L184" s="129">
        <f t="shared" si="41"/>
        <v>55.99</v>
      </c>
      <c r="M184" s="130">
        <f t="shared" si="42"/>
        <v>5.0037982036730891E-3</v>
      </c>
      <c r="N184" s="111">
        <f t="shared" si="37"/>
        <v>0</v>
      </c>
      <c r="O184" s="87"/>
    </row>
    <row r="185" spans="2:15" ht="20.100000000000001" customHeight="1">
      <c r="B185" s="677"/>
      <c r="C185" s="122" t="s">
        <v>161</v>
      </c>
      <c r="D185" s="123">
        <v>1403</v>
      </c>
      <c r="E185" s="124"/>
      <c r="F185" s="125"/>
      <c r="G185" s="125"/>
      <c r="H185" s="125">
        <v>68.72</v>
      </c>
      <c r="I185" s="126"/>
      <c r="J185" s="127">
        <f t="shared" si="55"/>
        <v>68.72</v>
      </c>
      <c r="K185" s="128">
        <f t="shared" si="57"/>
        <v>0</v>
      </c>
      <c r="L185" s="129">
        <f t="shared" si="41"/>
        <v>68.72</v>
      </c>
      <c r="M185" s="130">
        <f t="shared" si="42"/>
        <v>6.1414719156351969E-3</v>
      </c>
      <c r="N185" s="111">
        <f t="shared" si="37"/>
        <v>0</v>
      </c>
      <c r="O185" s="87"/>
    </row>
    <row r="186" spans="2:15" ht="20.100000000000001" customHeight="1">
      <c r="B186" s="677"/>
      <c r="C186" s="122" t="s">
        <v>161</v>
      </c>
      <c r="D186" s="123">
        <v>1404</v>
      </c>
      <c r="E186" s="124"/>
      <c r="F186" s="125"/>
      <c r="G186" s="125"/>
      <c r="H186" s="125">
        <v>79.328000000000003</v>
      </c>
      <c r="I186" s="126"/>
      <c r="J186" s="127">
        <f t="shared" si="55"/>
        <v>79.328000000000003</v>
      </c>
      <c r="K186" s="128">
        <f t="shared" si="57"/>
        <v>0</v>
      </c>
      <c r="L186" s="129">
        <f t="shared" si="41"/>
        <v>79.328000000000003</v>
      </c>
      <c r="M186" s="130">
        <f t="shared" si="42"/>
        <v>7.0895035524375571E-3</v>
      </c>
      <c r="N186" s="111">
        <f t="shared" ref="N186:N225" si="58">+M186*$N$4</f>
        <v>0</v>
      </c>
      <c r="O186" s="87"/>
    </row>
    <row r="187" spans="2:15" ht="19.5" customHeight="1">
      <c r="B187" s="677"/>
      <c r="C187" s="122" t="s">
        <v>161</v>
      </c>
      <c r="D187" s="123">
        <v>1405</v>
      </c>
      <c r="E187" s="124"/>
      <c r="F187" s="125"/>
      <c r="G187" s="125"/>
      <c r="H187" s="125">
        <v>53.207999999999998</v>
      </c>
      <c r="I187" s="126"/>
      <c r="J187" s="127">
        <f t="shared" si="55"/>
        <v>53.207999999999998</v>
      </c>
      <c r="K187" s="128">
        <f t="shared" si="57"/>
        <v>0</v>
      </c>
      <c r="L187" s="129">
        <f t="shared" si="41"/>
        <v>53.207999999999998</v>
      </c>
      <c r="M187" s="130">
        <f t="shared" si="42"/>
        <v>4.7551722597077642E-3</v>
      </c>
      <c r="N187" s="111">
        <f t="shared" si="58"/>
        <v>0</v>
      </c>
      <c r="O187" s="87"/>
    </row>
    <row r="188" spans="2:15" ht="20.100000000000001" customHeight="1" thickBot="1">
      <c r="B188" s="676"/>
      <c r="C188" s="150" t="s">
        <v>277</v>
      </c>
      <c r="D188" s="131"/>
      <c r="E188" s="132"/>
      <c r="F188" s="133"/>
      <c r="G188" s="133"/>
      <c r="H188" s="133">
        <f>346.69-SUM(E183:I187)</f>
        <v>30.144000000000062</v>
      </c>
      <c r="I188" s="134"/>
      <c r="J188" s="135">
        <f t="shared" si="55"/>
        <v>30.144000000000062</v>
      </c>
      <c r="K188" s="136">
        <f t="shared" si="57"/>
        <v>0</v>
      </c>
      <c r="L188" s="137">
        <f t="shared" si="41"/>
        <v>30.144000000000062</v>
      </c>
      <c r="M188" s="138">
        <f t="shared" si="42"/>
        <v>2.6939541534474355E-3</v>
      </c>
      <c r="N188" s="139">
        <f t="shared" si="58"/>
        <v>0</v>
      </c>
      <c r="O188" s="87"/>
    </row>
    <row r="189" spans="2:15" ht="19.5" customHeight="1">
      <c r="B189" s="677" t="s">
        <v>222</v>
      </c>
      <c r="C189" s="151" t="s">
        <v>161</v>
      </c>
      <c r="D189" s="103">
        <v>1501</v>
      </c>
      <c r="E189" s="152"/>
      <c r="F189" s="153"/>
      <c r="G189" s="153"/>
      <c r="H189" s="153">
        <v>59.3</v>
      </c>
      <c r="I189" s="154"/>
      <c r="J189" s="155">
        <f t="shared" si="55"/>
        <v>59.3</v>
      </c>
      <c r="K189" s="156">
        <f t="shared" si="57"/>
        <v>0</v>
      </c>
      <c r="L189" s="157">
        <f t="shared" si="41"/>
        <v>59.3</v>
      </c>
      <c r="M189" s="158">
        <f t="shared" si="42"/>
        <v>5.2996112426828747E-3</v>
      </c>
      <c r="N189" s="111">
        <f t="shared" si="58"/>
        <v>0</v>
      </c>
      <c r="O189" s="87"/>
    </row>
    <row r="190" spans="2:15" ht="20.100000000000001" customHeight="1">
      <c r="B190" s="677"/>
      <c r="C190" s="122" t="s">
        <v>161</v>
      </c>
      <c r="D190" s="123">
        <v>1502</v>
      </c>
      <c r="E190" s="124"/>
      <c r="F190" s="125"/>
      <c r="G190" s="125"/>
      <c r="H190" s="125">
        <v>55.99</v>
      </c>
      <c r="I190" s="126"/>
      <c r="J190" s="127">
        <f t="shared" si="55"/>
        <v>55.99</v>
      </c>
      <c r="K190" s="128">
        <f t="shared" si="57"/>
        <v>0</v>
      </c>
      <c r="L190" s="129">
        <f t="shared" si="41"/>
        <v>55.99</v>
      </c>
      <c r="M190" s="130">
        <f t="shared" si="42"/>
        <v>5.0037982036730891E-3</v>
      </c>
      <c r="N190" s="111">
        <f t="shared" si="58"/>
        <v>0</v>
      </c>
      <c r="O190" s="87"/>
    </row>
    <row r="191" spans="2:15" ht="20.100000000000001" customHeight="1">
      <c r="B191" s="677"/>
      <c r="C191" s="122" t="s">
        <v>161</v>
      </c>
      <c r="D191" s="123">
        <v>1503</v>
      </c>
      <c r="E191" s="124"/>
      <c r="F191" s="125"/>
      <c r="G191" s="125"/>
      <c r="H191" s="125">
        <v>68.72</v>
      </c>
      <c r="I191" s="126"/>
      <c r="J191" s="127">
        <f t="shared" si="55"/>
        <v>68.72</v>
      </c>
      <c r="K191" s="128">
        <f t="shared" si="57"/>
        <v>0</v>
      </c>
      <c r="L191" s="129">
        <f t="shared" si="41"/>
        <v>68.72</v>
      </c>
      <c r="M191" s="130">
        <f t="shared" si="42"/>
        <v>6.1414719156351969E-3</v>
      </c>
      <c r="N191" s="111">
        <f t="shared" si="58"/>
        <v>0</v>
      </c>
      <c r="O191" s="87"/>
    </row>
    <row r="192" spans="2:15" ht="20.100000000000001" customHeight="1">
      <c r="B192" s="677"/>
      <c r="C192" s="122" t="s">
        <v>161</v>
      </c>
      <c r="D192" s="123">
        <v>1504</v>
      </c>
      <c r="E192" s="124"/>
      <c r="F192" s="125"/>
      <c r="G192" s="125"/>
      <c r="H192" s="125">
        <v>79.328000000000003</v>
      </c>
      <c r="I192" s="126"/>
      <c r="J192" s="127">
        <f t="shared" si="55"/>
        <v>79.328000000000003</v>
      </c>
      <c r="K192" s="128">
        <f t="shared" si="57"/>
        <v>0</v>
      </c>
      <c r="L192" s="129">
        <f t="shared" si="41"/>
        <v>79.328000000000003</v>
      </c>
      <c r="M192" s="130">
        <f t="shared" si="42"/>
        <v>7.0895035524375571E-3</v>
      </c>
      <c r="N192" s="111">
        <f t="shared" si="58"/>
        <v>0</v>
      </c>
      <c r="O192" s="87"/>
    </row>
    <row r="193" spans="2:15" ht="19.5" customHeight="1">
      <c r="B193" s="677"/>
      <c r="C193" s="122" t="s">
        <v>161</v>
      </c>
      <c r="D193" s="123">
        <v>1505</v>
      </c>
      <c r="E193" s="124"/>
      <c r="F193" s="125"/>
      <c r="G193" s="125"/>
      <c r="H193" s="125">
        <v>53.207999999999998</v>
      </c>
      <c r="I193" s="126"/>
      <c r="J193" s="127">
        <f t="shared" si="55"/>
        <v>53.207999999999998</v>
      </c>
      <c r="K193" s="128">
        <f t="shared" si="57"/>
        <v>0</v>
      </c>
      <c r="L193" s="129">
        <f t="shared" si="41"/>
        <v>53.207999999999998</v>
      </c>
      <c r="M193" s="130">
        <f t="shared" si="42"/>
        <v>4.7551722597077642E-3</v>
      </c>
      <c r="N193" s="111">
        <f t="shared" si="58"/>
        <v>0</v>
      </c>
      <c r="O193" s="87"/>
    </row>
    <row r="194" spans="2:15" ht="20.100000000000001" customHeight="1" thickBot="1">
      <c r="B194" s="677"/>
      <c r="C194" s="140" t="s">
        <v>277</v>
      </c>
      <c r="D194" s="141"/>
      <c r="E194" s="142"/>
      <c r="F194" s="143"/>
      <c r="G194" s="143"/>
      <c r="H194" s="143">
        <f>346.69-SUM(E189:I193)</f>
        <v>30.144000000000062</v>
      </c>
      <c r="I194" s="144"/>
      <c r="J194" s="145">
        <f t="shared" si="55"/>
        <v>30.144000000000062</v>
      </c>
      <c r="K194" s="146">
        <f t="shared" si="57"/>
        <v>0</v>
      </c>
      <c r="L194" s="147">
        <f t="shared" si="41"/>
        <v>30.144000000000062</v>
      </c>
      <c r="M194" s="148">
        <f t="shared" si="42"/>
        <v>2.6939541534474355E-3</v>
      </c>
      <c r="N194" s="149">
        <f t="shared" si="58"/>
        <v>0</v>
      </c>
      <c r="O194" s="87"/>
    </row>
    <row r="195" spans="2:15" ht="19.5" customHeight="1">
      <c r="B195" s="675" t="s">
        <v>229</v>
      </c>
      <c r="C195" s="112" t="s">
        <v>161</v>
      </c>
      <c r="D195" s="113">
        <v>1601</v>
      </c>
      <c r="E195" s="114"/>
      <c r="F195" s="115"/>
      <c r="G195" s="115"/>
      <c r="H195" s="115">
        <v>59.3</v>
      </c>
      <c r="I195" s="116"/>
      <c r="J195" s="117">
        <f t="shared" si="55"/>
        <v>59.3</v>
      </c>
      <c r="K195" s="118">
        <f t="shared" si="57"/>
        <v>0</v>
      </c>
      <c r="L195" s="119">
        <f t="shared" si="41"/>
        <v>59.3</v>
      </c>
      <c r="M195" s="120">
        <f t="shared" si="42"/>
        <v>5.2996112426828747E-3</v>
      </c>
      <c r="N195" s="121">
        <f t="shared" si="58"/>
        <v>0</v>
      </c>
      <c r="O195" s="87"/>
    </row>
    <row r="196" spans="2:15" ht="20.100000000000001" customHeight="1">
      <c r="B196" s="677"/>
      <c r="C196" s="122" t="s">
        <v>161</v>
      </c>
      <c r="D196" s="123">
        <v>1602</v>
      </c>
      <c r="E196" s="124"/>
      <c r="F196" s="125"/>
      <c r="G196" s="125"/>
      <c r="H196" s="125">
        <v>55.99</v>
      </c>
      <c r="I196" s="126"/>
      <c r="J196" s="127">
        <f t="shared" si="55"/>
        <v>55.99</v>
      </c>
      <c r="K196" s="128">
        <f t="shared" si="57"/>
        <v>0</v>
      </c>
      <c r="L196" s="129">
        <f t="shared" si="41"/>
        <v>55.99</v>
      </c>
      <c r="M196" s="130">
        <f t="shared" si="42"/>
        <v>5.0037982036730891E-3</v>
      </c>
      <c r="N196" s="111">
        <f t="shared" si="58"/>
        <v>0</v>
      </c>
      <c r="O196" s="87"/>
    </row>
    <row r="197" spans="2:15" ht="20.100000000000001" customHeight="1">
      <c r="B197" s="677"/>
      <c r="C197" s="122" t="s">
        <v>161</v>
      </c>
      <c r="D197" s="123">
        <v>1603</v>
      </c>
      <c r="E197" s="124"/>
      <c r="F197" s="125"/>
      <c r="G197" s="125"/>
      <c r="H197" s="125">
        <v>68.72</v>
      </c>
      <c r="I197" s="126"/>
      <c r="J197" s="127">
        <f t="shared" si="55"/>
        <v>68.72</v>
      </c>
      <c r="K197" s="128">
        <f t="shared" si="57"/>
        <v>0</v>
      </c>
      <c r="L197" s="129">
        <f t="shared" ref="L197:L238" si="59">+J197+K197</f>
        <v>68.72</v>
      </c>
      <c r="M197" s="130">
        <f t="shared" ref="M197:M238" si="60">+L197/$L$240</f>
        <v>6.1414719156351969E-3</v>
      </c>
      <c r="N197" s="111">
        <f t="shared" si="58"/>
        <v>0</v>
      </c>
      <c r="O197" s="87"/>
    </row>
    <row r="198" spans="2:15" ht="20.100000000000001" customHeight="1">
      <c r="B198" s="677"/>
      <c r="C198" s="122" t="s">
        <v>161</v>
      </c>
      <c r="D198" s="123">
        <v>1604</v>
      </c>
      <c r="E198" s="124"/>
      <c r="F198" s="125"/>
      <c r="G198" s="125"/>
      <c r="H198" s="125">
        <v>79.328000000000003</v>
      </c>
      <c r="I198" s="126"/>
      <c r="J198" s="127">
        <f t="shared" si="55"/>
        <v>79.328000000000003</v>
      </c>
      <c r="K198" s="128">
        <f t="shared" si="57"/>
        <v>0</v>
      </c>
      <c r="L198" s="129">
        <f t="shared" si="59"/>
        <v>79.328000000000003</v>
      </c>
      <c r="M198" s="130">
        <f t="shared" si="60"/>
        <v>7.0895035524375571E-3</v>
      </c>
      <c r="N198" s="111">
        <f t="shared" si="58"/>
        <v>0</v>
      </c>
      <c r="O198" s="87"/>
    </row>
    <row r="199" spans="2:15" ht="19.5" customHeight="1">
      <c r="B199" s="677"/>
      <c r="C199" s="122" t="s">
        <v>161</v>
      </c>
      <c r="D199" s="123">
        <v>1605</v>
      </c>
      <c r="E199" s="124"/>
      <c r="F199" s="125"/>
      <c r="G199" s="125"/>
      <c r="H199" s="125">
        <v>53.207999999999998</v>
      </c>
      <c r="I199" s="126"/>
      <c r="J199" s="127">
        <f t="shared" si="55"/>
        <v>53.207999999999998</v>
      </c>
      <c r="K199" s="128">
        <f t="shared" si="57"/>
        <v>0</v>
      </c>
      <c r="L199" s="129">
        <f t="shared" si="59"/>
        <v>53.207999999999998</v>
      </c>
      <c r="M199" s="130">
        <f t="shared" si="60"/>
        <v>4.7551722597077642E-3</v>
      </c>
      <c r="N199" s="111">
        <f t="shared" si="58"/>
        <v>0</v>
      </c>
      <c r="O199" s="87"/>
    </row>
    <row r="200" spans="2:15" ht="20.100000000000001" customHeight="1" thickBot="1">
      <c r="B200" s="676"/>
      <c r="C200" s="150" t="s">
        <v>277</v>
      </c>
      <c r="D200" s="131"/>
      <c r="E200" s="132"/>
      <c r="F200" s="133"/>
      <c r="G200" s="133"/>
      <c r="H200" s="133">
        <f>346.69-SUM(E195:I199)</f>
        <v>30.144000000000062</v>
      </c>
      <c r="I200" s="134"/>
      <c r="J200" s="135">
        <f t="shared" si="55"/>
        <v>30.144000000000062</v>
      </c>
      <c r="K200" s="136">
        <f t="shared" si="57"/>
        <v>0</v>
      </c>
      <c r="L200" s="137">
        <f t="shared" si="59"/>
        <v>30.144000000000062</v>
      </c>
      <c r="M200" s="138">
        <f t="shared" si="60"/>
        <v>2.6939541534474355E-3</v>
      </c>
      <c r="N200" s="139">
        <f t="shared" si="58"/>
        <v>0</v>
      </c>
      <c r="O200" s="87"/>
    </row>
    <row r="201" spans="2:15" ht="19.5" customHeight="1">
      <c r="B201" s="677" t="s">
        <v>230</v>
      </c>
      <c r="C201" s="151" t="s">
        <v>161</v>
      </c>
      <c r="D201" s="103">
        <v>1701</v>
      </c>
      <c r="E201" s="152"/>
      <c r="F201" s="153"/>
      <c r="G201" s="153"/>
      <c r="H201" s="153">
        <v>59.3</v>
      </c>
      <c r="I201" s="154"/>
      <c r="J201" s="155">
        <f t="shared" si="55"/>
        <v>59.3</v>
      </c>
      <c r="K201" s="156">
        <f t="shared" si="57"/>
        <v>0</v>
      </c>
      <c r="L201" s="157">
        <f t="shared" si="59"/>
        <v>59.3</v>
      </c>
      <c r="M201" s="158">
        <f t="shared" si="60"/>
        <v>5.2996112426828747E-3</v>
      </c>
      <c r="N201" s="111">
        <f t="shared" si="58"/>
        <v>0</v>
      </c>
      <c r="O201" s="87"/>
    </row>
    <row r="202" spans="2:15" ht="20.100000000000001" customHeight="1">
      <c r="B202" s="677"/>
      <c r="C202" s="122" t="s">
        <v>161</v>
      </c>
      <c r="D202" s="123">
        <v>1702</v>
      </c>
      <c r="E202" s="124"/>
      <c r="F202" s="125"/>
      <c r="G202" s="125"/>
      <c r="H202" s="125">
        <v>55.99</v>
      </c>
      <c r="I202" s="126"/>
      <c r="J202" s="127">
        <f t="shared" si="55"/>
        <v>55.99</v>
      </c>
      <c r="K202" s="128">
        <f t="shared" si="57"/>
        <v>0</v>
      </c>
      <c r="L202" s="129">
        <f t="shared" si="59"/>
        <v>55.99</v>
      </c>
      <c r="M202" s="130">
        <f t="shared" si="60"/>
        <v>5.0037982036730891E-3</v>
      </c>
      <c r="N202" s="111">
        <f t="shared" si="58"/>
        <v>0</v>
      </c>
      <c r="O202" s="87"/>
    </row>
    <row r="203" spans="2:15" ht="20.100000000000001" customHeight="1">
      <c r="B203" s="677"/>
      <c r="C203" s="122" t="s">
        <v>161</v>
      </c>
      <c r="D203" s="123">
        <v>1703</v>
      </c>
      <c r="E203" s="124"/>
      <c r="F203" s="125"/>
      <c r="G203" s="125"/>
      <c r="H203" s="125">
        <v>68.72</v>
      </c>
      <c r="I203" s="126"/>
      <c r="J203" s="127">
        <f t="shared" si="55"/>
        <v>68.72</v>
      </c>
      <c r="K203" s="128">
        <f t="shared" si="57"/>
        <v>0</v>
      </c>
      <c r="L203" s="129">
        <f t="shared" si="59"/>
        <v>68.72</v>
      </c>
      <c r="M203" s="130">
        <f t="shared" si="60"/>
        <v>6.1414719156351969E-3</v>
      </c>
      <c r="N203" s="111">
        <f t="shared" si="58"/>
        <v>0</v>
      </c>
      <c r="O203" s="87"/>
    </row>
    <row r="204" spans="2:15" ht="20.100000000000001" customHeight="1">
      <c r="B204" s="677"/>
      <c r="C204" s="122" t="s">
        <v>161</v>
      </c>
      <c r="D204" s="123">
        <v>1704</v>
      </c>
      <c r="E204" s="124"/>
      <c r="F204" s="125"/>
      <c r="G204" s="125"/>
      <c r="H204" s="125">
        <v>79.328000000000003</v>
      </c>
      <c r="I204" s="126"/>
      <c r="J204" s="127">
        <f t="shared" si="55"/>
        <v>79.328000000000003</v>
      </c>
      <c r="K204" s="128">
        <f t="shared" si="57"/>
        <v>0</v>
      </c>
      <c r="L204" s="129">
        <f t="shared" si="59"/>
        <v>79.328000000000003</v>
      </c>
      <c r="M204" s="130">
        <f t="shared" si="60"/>
        <v>7.0895035524375571E-3</v>
      </c>
      <c r="N204" s="111">
        <f t="shared" si="58"/>
        <v>0</v>
      </c>
      <c r="O204" s="87"/>
    </row>
    <row r="205" spans="2:15" ht="19.5" customHeight="1">
      <c r="B205" s="677"/>
      <c r="C205" s="122" t="s">
        <v>161</v>
      </c>
      <c r="D205" s="123">
        <v>1705</v>
      </c>
      <c r="E205" s="124"/>
      <c r="F205" s="125"/>
      <c r="G205" s="125"/>
      <c r="H205" s="125">
        <v>53.207999999999998</v>
      </c>
      <c r="I205" s="126"/>
      <c r="J205" s="127">
        <f t="shared" si="55"/>
        <v>53.207999999999998</v>
      </c>
      <c r="K205" s="128">
        <f t="shared" si="57"/>
        <v>0</v>
      </c>
      <c r="L205" s="129">
        <f t="shared" si="59"/>
        <v>53.207999999999998</v>
      </c>
      <c r="M205" s="130">
        <f t="shared" si="60"/>
        <v>4.7551722597077642E-3</v>
      </c>
      <c r="N205" s="111">
        <f t="shared" si="58"/>
        <v>0</v>
      </c>
      <c r="O205" s="87"/>
    </row>
    <row r="206" spans="2:15" ht="20.100000000000001" customHeight="1" thickBot="1">
      <c r="B206" s="677"/>
      <c r="C206" s="140" t="s">
        <v>277</v>
      </c>
      <c r="D206" s="141"/>
      <c r="E206" s="142"/>
      <c r="F206" s="143"/>
      <c r="G206" s="143"/>
      <c r="H206" s="143">
        <f>346.69-SUM(E201:I205)</f>
        <v>30.144000000000062</v>
      </c>
      <c r="I206" s="144"/>
      <c r="J206" s="145">
        <f t="shared" si="55"/>
        <v>30.144000000000062</v>
      </c>
      <c r="K206" s="146">
        <f t="shared" si="57"/>
        <v>0</v>
      </c>
      <c r="L206" s="147">
        <f t="shared" si="59"/>
        <v>30.144000000000062</v>
      </c>
      <c r="M206" s="148">
        <f t="shared" si="60"/>
        <v>2.6939541534474355E-3</v>
      </c>
      <c r="N206" s="149">
        <f t="shared" si="58"/>
        <v>0</v>
      </c>
      <c r="O206" s="87"/>
    </row>
    <row r="207" spans="2:15" ht="19.5" customHeight="1">
      <c r="B207" s="675" t="s">
        <v>231</v>
      </c>
      <c r="C207" s="112" t="s">
        <v>161</v>
      </c>
      <c r="D207" s="113">
        <v>1801</v>
      </c>
      <c r="E207" s="114"/>
      <c r="F207" s="115"/>
      <c r="G207" s="115"/>
      <c r="H207" s="115">
        <v>59.3</v>
      </c>
      <c r="I207" s="116"/>
      <c r="J207" s="117">
        <f t="shared" si="55"/>
        <v>59.3</v>
      </c>
      <c r="K207" s="118">
        <f t="shared" si="57"/>
        <v>0</v>
      </c>
      <c r="L207" s="119">
        <f t="shared" si="59"/>
        <v>59.3</v>
      </c>
      <c r="M207" s="120">
        <f t="shared" si="60"/>
        <v>5.2996112426828747E-3</v>
      </c>
      <c r="N207" s="121">
        <f t="shared" si="58"/>
        <v>0</v>
      </c>
      <c r="O207" s="87"/>
    </row>
    <row r="208" spans="2:15" ht="20.100000000000001" customHeight="1">
      <c r="B208" s="677"/>
      <c r="C208" s="122" t="s">
        <v>161</v>
      </c>
      <c r="D208" s="123">
        <v>1802</v>
      </c>
      <c r="E208" s="124"/>
      <c r="F208" s="125"/>
      <c r="G208" s="125"/>
      <c r="H208" s="125">
        <v>55.99</v>
      </c>
      <c r="I208" s="126"/>
      <c r="J208" s="127">
        <f t="shared" si="55"/>
        <v>55.99</v>
      </c>
      <c r="K208" s="128">
        <f t="shared" si="57"/>
        <v>0</v>
      </c>
      <c r="L208" s="129">
        <f t="shared" si="59"/>
        <v>55.99</v>
      </c>
      <c r="M208" s="130">
        <f t="shared" si="60"/>
        <v>5.0037982036730891E-3</v>
      </c>
      <c r="N208" s="111">
        <f t="shared" si="58"/>
        <v>0</v>
      </c>
      <c r="O208" s="87"/>
    </row>
    <row r="209" spans="2:15" ht="20.100000000000001" customHeight="1">
      <c r="B209" s="677"/>
      <c r="C209" s="122" t="s">
        <v>161</v>
      </c>
      <c r="D209" s="123">
        <v>1803</v>
      </c>
      <c r="E209" s="124"/>
      <c r="F209" s="125"/>
      <c r="G209" s="125"/>
      <c r="H209" s="125">
        <v>68.72</v>
      </c>
      <c r="I209" s="126"/>
      <c r="J209" s="127">
        <f t="shared" si="55"/>
        <v>68.72</v>
      </c>
      <c r="K209" s="128">
        <f t="shared" si="57"/>
        <v>0</v>
      </c>
      <c r="L209" s="129">
        <f t="shared" si="59"/>
        <v>68.72</v>
      </c>
      <c r="M209" s="130">
        <f t="shared" si="60"/>
        <v>6.1414719156351969E-3</v>
      </c>
      <c r="N209" s="111">
        <f t="shared" si="58"/>
        <v>0</v>
      </c>
      <c r="O209" s="87"/>
    </row>
    <row r="210" spans="2:15" ht="20.100000000000001" customHeight="1">
      <c r="B210" s="677"/>
      <c r="C210" s="122" t="s">
        <v>161</v>
      </c>
      <c r="D210" s="123">
        <v>1804</v>
      </c>
      <c r="E210" s="124"/>
      <c r="F210" s="125"/>
      <c r="G210" s="125"/>
      <c r="H210" s="125">
        <v>79.328000000000003</v>
      </c>
      <c r="I210" s="126"/>
      <c r="J210" s="127">
        <f t="shared" si="55"/>
        <v>79.328000000000003</v>
      </c>
      <c r="K210" s="128">
        <f t="shared" si="57"/>
        <v>0</v>
      </c>
      <c r="L210" s="129">
        <f t="shared" si="59"/>
        <v>79.328000000000003</v>
      </c>
      <c r="M210" s="130">
        <f t="shared" si="60"/>
        <v>7.0895035524375571E-3</v>
      </c>
      <c r="N210" s="111">
        <f t="shared" si="58"/>
        <v>0</v>
      </c>
      <c r="O210" s="87"/>
    </row>
    <row r="211" spans="2:15" ht="19.5" customHeight="1">
      <c r="B211" s="677"/>
      <c r="C211" s="122" t="s">
        <v>161</v>
      </c>
      <c r="D211" s="123">
        <v>1805</v>
      </c>
      <c r="E211" s="124"/>
      <c r="F211" s="125"/>
      <c r="G211" s="125"/>
      <c r="H211" s="125">
        <v>53.207999999999998</v>
      </c>
      <c r="I211" s="126"/>
      <c r="J211" s="127">
        <f t="shared" si="55"/>
        <v>53.207999999999998</v>
      </c>
      <c r="K211" s="128">
        <f t="shared" si="57"/>
        <v>0</v>
      </c>
      <c r="L211" s="129">
        <f t="shared" si="59"/>
        <v>53.207999999999998</v>
      </c>
      <c r="M211" s="130">
        <f t="shared" si="60"/>
        <v>4.7551722597077642E-3</v>
      </c>
      <c r="N211" s="111">
        <f t="shared" si="58"/>
        <v>0</v>
      </c>
      <c r="O211" s="87"/>
    </row>
    <row r="212" spans="2:15" ht="20.100000000000001" customHeight="1" thickBot="1">
      <c r="B212" s="676"/>
      <c r="C212" s="150" t="s">
        <v>277</v>
      </c>
      <c r="D212" s="131"/>
      <c r="E212" s="132"/>
      <c r="F212" s="133"/>
      <c r="G212" s="133"/>
      <c r="H212" s="133">
        <f>346.69-SUM(E207:I211)</f>
        <v>30.144000000000062</v>
      </c>
      <c r="I212" s="134"/>
      <c r="J212" s="135">
        <f t="shared" si="55"/>
        <v>30.144000000000062</v>
      </c>
      <c r="K212" s="136">
        <f t="shared" si="57"/>
        <v>0</v>
      </c>
      <c r="L212" s="137">
        <f t="shared" si="59"/>
        <v>30.144000000000062</v>
      </c>
      <c r="M212" s="138">
        <f t="shared" si="60"/>
        <v>2.6939541534474355E-3</v>
      </c>
      <c r="N212" s="139">
        <f t="shared" si="58"/>
        <v>0</v>
      </c>
      <c r="O212" s="87"/>
    </row>
    <row r="213" spans="2:15" ht="19.5" customHeight="1">
      <c r="B213" s="675" t="s">
        <v>232</v>
      </c>
      <c r="C213" s="112" t="s">
        <v>161</v>
      </c>
      <c r="D213" s="113">
        <v>1901</v>
      </c>
      <c r="E213" s="114"/>
      <c r="F213" s="115"/>
      <c r="G213" s="115"/>
      <c r="H213" s="115">
        <v>59.3</v>
      </c>
      <c r="I213" s="116"/>
      <c r="J213" s="117">
        <f t="shared" si="55"/>
        <v>59.3</v>
      </c>
      <c r="K213" s="118">
        <f t="shared" si="57"/>
        <v>0</v>
      </c>
      <c r="L213" s="119">
        <f t="shared" si="59"/>
        <v>59.3</v>
      </c>
      <c r="M213" s="120">
        <f t="shared" si="60"/>
        <v>5.2996112426828747E-3</v>
      </c>
      <c r="N213" s="121">
        <f t="shared" si="58"/>
        <v>0</v>
      </c>
      <c r="O213" s="87"/>
    </row>
    <row r="214" spans="2:15" ht="20.100000000000001" customHeight="1">
      <c r="B214" s="677"/>
      <c r="C214" s="122" t="s">
        <v>161</v>
      </c>
      <c r="D214" s="123">
        <v>1902</v>
      </c>
      <c r="E214" s="124"/>
      <c r="F214" s="125"/>
      <c r="G214" s="125"/>
      <c r="H214" s="125">
        <v>55.99</v>
      </c>
      <c r="I214" s="126"/>
      <c r="J214" s="127">
        <f t="shared" si="55"/>
        <v>55.99</v>
      </c>
      <c r="K214" s="128">
        <f t="shared" si="57"/>
        <v>0</v>
      </c>
      <c r="L214" s="129">
        <f t="shared" si="59"/>
        <v>55.99</v>
      </c>
      <c r="M214" s="130">
        <f t="shared" si="60"/>
        <v>5.0037982036730891E-3</v>
      </c>
      <c r="N214" s="111">
        <f t="shared" si="58"/>
        <v>0</v>
      </c>
      <c r="O214" s="87"/>
    </row>
    <row r="215" spans="2:15" ht="20.100000000000001" customHeight="1">
      <c r="B215" s="677"/>
      <c r="C215" s="122" t="s">
        <v>161</v>
      </c>
      <c r="D215" s="123">
        <v>1903</v>
      </c>
      <c r="E215" s="124"/>
      <c r="F215" s="125"/>
      <c r="G215" s="125"/>
      <c r="H215" s="125">
        <v>68.72</v>
      </c>
      <c r="I215" s="126"/>
      <c r="J215" s="127">
        <f t="shared" si="55"/>
        <v>68.72</v>
      </c>
      <c r="K215" s="128">
        <f t="shared" si="57"/>
        <v>0</v>
      </c>
      <c r="L215" s="129">
        <f t="shared" si="59"/>
        <v>68.72</v>
      </c>
      <c r="M215" s="130">
        <f t="shared" si="60"/>
        <v>6.1414719156351969E-3</v>
      </c>
      <c r="N215" s="111">
        <f t="shared" si="58"/>
        <v>0</v>
      </c>
      <c r="O215" s="87"/>
    </row>
    <row r="216" spans="2:15" ht="20.100000000000001" customHeight="1">
      <c r="B216" s="677"/>
      <c r="C216" s="122" t="s">
        <v>161</v>
      </c>
      <c r="D216" s="123">
        <v>1904</v>
      </c>
      <c r="E216" s="124"/>
      <c r="F216" s="125"/>
      <c r="G216" s="125"/>
      <c r="H216" s="125">
        <v>79.328000000000003</v>
      </c>
      <c r="I216" s="126"/>
      <c r="J216" s="127">
        <f t="shared" si="55"/>
        <v>79.328000000000003</v>
      </c>
      <c r="K216" s="128">
        <f t="shared" si="57"/>
        <v>0</v>
      </c>
      <c r="L216" s="129">
        <f t="shared" si="59"/>
        <v>79.328000000000003</v>
      </c>
      <c r="M216" s="130">
        <f t="shared" si="60"/>
        <v>7.0895035524375571E-3</v>
      </c>
      <c r="N216" s="111">
        <f t="shared" si="58"/>
        <v>0</v>
      </c>
      <c r="O216" s="87"/>
    </row>
    <row r="217" spans="2:15" ht="19.5" customHeight="1">
      <c r="B217" s="677"/>
      <c r="C217" s="122" t="s">
        <v>161</v>
      </c>
      <c r="D217" s="123">
        <v>1905</v>
      </c>
      <c r="E217" s="124"/>
      <c r="F217" s="125"/>
      <c r="G217" s="125"/>
      <c r="H217" s="125">
        <v>53.207999999999998</v>
      </c>
      <c r="I217" s="126"/>
      <c r="J217" s="127">
        <f t="shared" si="55"/>
        <v>53.207999999999998</v>
      </c>
      <c r="K217" s="128">
        <f t="shared" si="57"/>
        <v>0</v>
      </c>
      <c r="L217" s="129">
        <f t="shared" si="59"/>
        <v>53.207999999999998</v>
      </c>
      <c r="M217" s="130">
        <f t="shared" si="60"/>
        <v>4.7551722597077642E-3</v>
      </c>
      <c r="N217" s="111">
        <f t="shared" si="58"/>
        <v>0</v>
      </c>
      <c r="O217" s="87"/>
    </row>
    <row r="218" spans="2:15" ht="20.100000000000001" customHeight="1" thickBot="1">
      <c r="B218" s="676"/>
      <c r="C218" s="150" t="s">
        <v>277</v>
      </c>
      <c r="D218" s="131"/>
      <c r="E218" s="132"/>
      <c r="F218" s="133"/>
      <c r="G218" s="133"/>
      <c r="H218" s="133">
        <f>346.69-SUM(E213:I217)</f>
        <v>30.144000000000062</v>
      </c>
      <c r="I218" s="134"/>
      <c r="J218" s="135">
        <f t="shared" si="55"/>
        <v>30.144000000000062</v>
      </c>
      <c r="K218" s="136">
        <f t="shared" si="57"/>
        <v>0</v>
      </c>
      <c r="L218" s="137">
        <f t="shared" si="59"/>
        <v>30.144000000000062</v>
      </c>
      <c r="M218" s="138">
        <f t="shared" si="60"/>
        <v>2.6939541534474355E-3</v>
      </c>
      <c r="N218" s="139">
        <f t="shared" si="58"/>
        <v>0</v>
      </c>
      <c r="O218" s="87"/>
    </row>
    <row r="219" spans="2:15" ht="19.5" customHeight="1">
      <c r="B219" s="677" t="s">
        <v>233</v>
      </c>
      <c r="C219" s="151" t="s">
        <v>161</v>
      </c>
      <c r="D219" s="103">
        <v>2001</v>
      </c>
      <c r="E219" s="152"/>
      <c r="F219" s="153"/>
      <c r="G219" s="153"/>
      <c r="H219" s="153">
        <v>59.3</v>
      </c>
      <c r="I219" s="154"/>
      <c r="J219" s="155">
        <f t="shared" si="55"/>
        <v>59.3</v>
      </c>
      <c r="K219" s="156">
        <f t="shared" si="57"/>
        <v>0</v>
      </c>
      <c r="L219" s="157">
        <f t="shared" si="59"/>
        <v>59.3</v>
      </c>
      <c r="M219" s="158">
        <f t="shared" si="60"/>
        <v>5.2996112426828747E-3</v>
      </c>
      <c r="N219" s="111">
        <f t="shared" si="58"/>
        <v>0</v>
      </c>
      <c r="O219" s="87"/>
    </row>
    <row r="220" spans="2:15" ht="20.100000000000001" customHeight="1">
      <c r="B220" s="677"/>
      <c r="C220" s="122" t="s">
        <v>161</v>
      </c>
      <c r="D220" s="123">
        <v>2002</v>
      </c>
      <c r="E220" s="124"/>
      <c r="F220" s="125"/>
      <c r="G220" s="125"/>
      <c r="H220" s="125">
        <v>55.99</v>
      </c>
      <c r="I220" s="126"/>
      <c r="J220" s="127">
        <f t="shared" si="55"/>
        <v>55.99</v>
      </c>
      <c r="K220" s="128">
        <f t="shared" si="57"/>
        <v>0</v>
      </c>
      <c r="L220" s="129">
        <f t="shared" si="59"/>
        <v>55.99</v>
      </c>
      <c r="M220" s="130">
        <f t="shared" si="60"/>
        <v>5.0037982036730891E-3</v>
      </c>
      <c r="N220" s="111">
        <f>+M221*$N$4</f>
        <v>0</v>
      </c>
      <c r="O220" s="87"/>
    </row>
    <row r="221" spans="2:15" ht="20.100000000000001" customHeight="1">
      <c r="B221" s="677"/>
      <c r="C221" s="122" t="s">
        <v>161</v>
      </c>
      <c r="D221" s="123">
        <v>2003</v>
      </c>
      <c r="E221" s="124"/>
      <c r="F221" s="125"/>
      <c r="G221" s="125"/>
      <c r="H221" s="125">
        <v>68.72</v>
      </c>
      <c r="I221" s="126"/>
      <c r="J221" s="127">
        <f t="shared" si="55"/>
        <v>68.72</v>
      </c>
      <c r="K221" s="128">
        <f t="shared" si="57"/>
        <v>0</v>
      </c>
      <c r="L221" s="129">
        <f t="shared" si="59"/>
        <v>68.72</v>
      </c>
      <c r="M221" s="130">
        <f t="shared" si="60"/>
        <v>6.1414719156351969E-3</v>
      </c>
      <c r="N221" s="111">
        <f t="shared" si="58"/>
        <v>0</v>
      </c>
      <c r="O221" s="87"/>
    </row>
    <row r="222" spans="2:15" ht="20.100000000000001" customHeight="1">
      <c r="B222" s="677"/>
      <c r="C222" s="122" t="s">
        <v>161</v>
      </c>
      <c r="D222" s="123">
        <v>2004</v>
      </c>
      <c r="E222" s="124"/>
      <c r="F222" s="125"/>
      <c r="G222" s="125"/>
      <c r="H222" s="125">
        <v>79.328000000000003</v>
      </c>
      <c r="I222" s="126"/>
      <c r="J222" s="127">
        <f t="shared" si="55"/>
        <v>79.328000000000003</v>
      </c>
      <c r="K222" s="128">
        <f t="shared" si="57"/>
        <v>0</v>
      </c>
      <c r="L222" s="129">
        <f t="shared" si="59"/>
        <v>79.328000000000003</v>
      </c>
      <c r="M222" s="130">
        <f t="shared" si="60"/>
        <v>7.0895035524375571E-3</v>
      </c>
      <c r="N222" s="111">
        <f t="shared" si="58"/>
        <v>0</v>
      </c>
      <c r="O222" s="87"/>
    </row>
    <row r="223" spans="2:15" ht="19.5" customHeight="1">
      <c r="B223" s="677"/>
      <c r="C223" s="122" t="s">
        <v>161</v>
      </c>
      <c r="D223" s="123">
        <v>2005</v>
      </c>
      <c r="E223" s="124"/>
      <c r="F223" s="125"/>
      <c r="G223" s="125"/>
      <c r="H223" s="125">
        <v>53.207999999999998</v>
      </c>
      <c r="I223" s="126"/>
      <c r="J223" s="127">
        <f t="shared" si="55"/>
        <v>53.207999999999998</v>
      </c>
      <c r="K223" s="128">
        <f t="shared" si="57"/>
        <v>0</v>
      </c>
      <c r="L223" s="129">
        <f t="shared" si="59"/>
        <v>53.207999999999998</v>
      </c>
      <c r="M223" s="130">
        <f t="shared" si="60"/>
        <v>4.7551722597077642E-3</v>
      </c>
      <c r="N223" s="111">
        <f t="shared" si="58"/>
        <v>0</v>
      </c>
      <c r="O223" s="87"/>
    </row>
    <row r="224" spans="2:15" ht="20.100000000000001" customHeight="1" thickBot="1">
      <c r="B224" s="676"/>
      <c r="C224" s="150" t="s">
        <v>277</v>
      </c>
      <c r="D224" s="123"/>
      <c r="E224" s="132"/>
      <c r="F224" s="133"/>
      <c r="G224" s="133"/>
      <c r="H224" s="133">
        <f>346.69-SUM(E219:I223)</f>
        <v>30.144000000000062</v>
      </c>
      <c r="I224" s="134"/>
      <c r="J224" s="135">
        <f t="shared" si="55"/>
        <v>30.144000000000062</v>
      </c>
      <c r="K224" s="136">
        <f t="shared" si="57"/>
        <v>0</v>
      </c>
      <c r="L224" s="137">
        <f t="shared" si="59"/>
        <v>30.144000000000062</v>
      </c>
      <c r="M224" s="138">
        <f t="shared" si="60"/>
        <v>2.6939541534474355E-3</v>
      </c>
      <c r="N224" s="139">
        <f t="shared" si="58"/>
        <v>0</v>
      </c>
      <c r="O224" s="87"/>
    </row>
    <row r="225" spans="2:15" ht="19.5" customHeight="1">
      <c r="B225" s="675" t="s">
        <v>280</v>
      </c>
      <c r="C225" s="122" t="s">
        <v>161</v>
      </c>
      <c r="D225" s="113">
        <v>2101</v>
      </c>
      <c r="E225" s="114"/>
      <c r="F225" s="115"/>
      <c r="G225" s="115"/>
      <c r="H225" s="115">
        <v>59.3</v>
      </c>
      <c r="I225" s="116"/>
      <c r="J225" s="117">
        <f t="shared" si="55"/>
        <v>59.3</v>
      </c>
      <c r="K225" s="118">
        <f t="shared" si="57"/>
        <v>0</v>
      </c>
      <c r="L225" s="119">
        <f t="shared" si="59"/>
        <v>59.3</v>
      </c>
      <c r="M225" s="120">
        <f t="shared" si="60"/>
        <v>5.2996112426828747E-3</v>
      </c>
      <c r="N225" s="121">
        <f t="shared" si="58"/>
        <v>0</v>
      </c>
      <c r="O225" s="87"/>
    </row>
    <row r="226" spans="2:15" ht="20.100000000000001" customHeight="1">
      <c r="B226" s="677"/>
      <c r="C226" s="122" t="s">
        <v>161</v>
      </c>
      <c r="D226" s="123">
        <v>2102</v>
      </c>
      <c r="E226" s="124"/>
      <c r="F226" s="125"/>
      <c r="G226" s="125"/>
      <c r="H226" s="125">
        <v>55.99</v>
      </c>
      <c r="I226" s="126"/>
      <c r="J226" s="127">
        <f t="shared" si="55"/>
        <v>55.99</v>
      </c>
      <c r="K226" s="128">
        <f t="shared" si="57"/>
        <v>0</v>
      </c>
      <c r="L226" s="129">
        <f t="shared" si="59"/>
        <v>55.99</v>
      </c>
      <c r="M226" s="130">
        <f t="shared" si="60"/>
        <v>5.0037982036730891E-3</v>
      </c>
      <c r="N226" s="111">
        <f>+M227*$N$4</f>
        <v>0</v>
      </c>
      <c r="O226" s="87"/>
    </row>
    <row r="227" spans="2:15" ht="20.100000000000001" customHeight="1">
      <c r="B227" s="677"/>
      <c r="C227" s="122" t="s">
        <v>161</v>
      </c>
      <c r="D227" s="123">
        <v>2103</v>
      </c>
      <c r="E227" s="124"/>
      <c r="F227" s="125"/>
      <c r="G227" s="125"/>
      <c r="H227" s="125">
        <v>68.72</v>
      </c>
      <c r="I227" s="126"/>
      <c r="J227" s="127">
        <f t="shared" si="55"/>
        <v>68.72</v>
      </c>
      <c r="K227" s="128">
        <f t="shared" si="57"/>
        <v>0</v>
      </c>
      <c r="L227" s="129">
        <f t="shared" si="59"/>
        <v>68.72</v>
      </c>
      <c r="M227" s="130">
        <f t="shared" si="60"/>
        <v>6.1414719156351969E-3</v>
      </c>
      <c r="N227" s="111">
        <f t="shared" ref="N227:N238" si="61">+M227*$N$4</f>
        <v>0</v>
      </c>
      <c r="O227" s="87"/>
    </row>
    <row r="228" spans="2:15" ht="20.100000000000001" customHeight="1">
      <c r="B228" s="677"/>
      <c r="C228" s="122" t="s">
        <v>161</v>
      </c>
      <c r="D228" s="123">
        <v>2104</v>
      </c>
      <c r="E228" s="124"/>
      <c r="F228" s="125"/>
      <c r="G228" s="125"/>
      <c r="H228" s="125">
        <v>79.328000000000003</v>
      </c>
      <c r="I228" s="126"/>
      <c r="J228" s="127">
        <f t="shared" si="55"/>
        <v>79.328000000000003</v>
      </c>
      <c r="K228" s="128">
        <f t="shared" si="57"/>
        <v>0</v>
      </c>
      <c r="L228" s="129">
        <f t="shared" si="59"/>
        <v>79.328000000000003</v>
      </c>
      <c r="M228" s="130">
        <f t="shared" si="60"/>
        <v>7.0895035524375571E-3</v>
      </c>
      <c r="N228" s="111">
        <f t="shared" si="61"/>
        <v>0</v>
      </c>
      <c r="O228" s="87"/>
    </row>
    <row r="229" spans="2:15" ht="19.5" customHeight="1">
      <c r="B229" s="677"/>
      <c r="C229" s="122" t="s">
        <v>161</v>
      </c>
      <c r="D229" s="123">
        <v>2105</v>
      </c>
      <c r="E229" s="124"/>
      <c r="F229" s="125"/>
      <c r="G229" s="125"/>
      <c r="H229" s="125">
        <v>53.207999999999998</v>
      </c>
      <c r="I229" s="126"/>
      <c r="J229" s="127">
        <f t="shared" si="55"/>
        <v>53.207999999999998</v>
      </c>
      <c r="K229" s="128">
        <f t="shared" si="57"/>
        <v>0</v>
      </c>
      <c r="L229" s="129">
        <f t="shared" si="59"/>
        <v>53.207999999999998</v>
      </c>
      <c r="M229" s="130">
        <f t="shared" si="60"/>
        <v>4.7551722597077642E-3</v>
      </c>
      <c r="N229" s="111">
        <f t="shared" si="61"/>
        <v>0</v>
      </c>
      <c r="O229" s="87"/>
    </row>
    <row r="230" spans="2:15" ht="20.100000000000001" customHeight="1" thickBot="1">
      <c r="B230" s="676"/>
      <c r="C230" s="150" t="s">
        <v>277</v>
      </c>
      <c r="D230" s="123"/>
      <c r="E230" s="132"/>
      <c r="F230" s="133"/>
      <c r="G230" s="133"/>
      <c r="H230" s="133">
        <f>346.69-SUM(E225:I229)</f>
        <v>30.144000000000062</v>
      </c>
      <c r="I230" s="134"/>
      <c r="J230" s="135">
        <f t="shared" si="55"/>
        <v>30.144000000000062</v>
      </c>
      <c r="K230" s="136">
        <f t="shared" si="57"/>
        <v>0</v>
      </c>
      <c r="L230" s="137">
        <f t="shared" si="59"/>
        <v>30.144000000000062</v>
      </c>
      <c r="M230" s="138">
        <f t="shared" si="60"/>
        <v>2.6939541534474355E-3</v>
      </c>
      <c r="N230" s="139">
        <f t="shared" si="61"/>
        <v>0</v>
      </c>
      <c r="O230" s="87"/>
    </row>
    <row r="231" spans="2:15" ht="20.100000000000001" customHeight="1">
      <c r="B231" s="675" t="s">
        <v>281</v>
      </c>
      <c r="C231" s="112" t="s">
        <v>161</v>
      </c>
      <c r="D231" s="113">
        <v>2201</v>
      </c>
      <c r="E231" s="114"/>
      <c r="F231" s="115"/>
      <c r="G231" s="115"/>
      <c r="H231" s="115">
        <v>59.3</v>
      </c>
      <c r="I231" s="116"/>
      <c r="J231" s="117">
        <f t="shared" si="55"/>
        <v>59.3</v>
      </c>
      <c r="K231" s="118">
        <f t="shared" ref="K231:K236" si="62">+SUM(I231:I231)</f>
        <v>0</v>
      </c>
      <c r="L231" s="119">
        <f t="shared" si="59"/>
        <v>59.3</v>
      </c>
      <c r="M231" s="120">
        <f t="shared" si="60"/>
        <v>5.2996112426828747E-3</v>
      </c>
      <c r="N231" s="121">
        <f t="shared" si="61"/>
        <v>0</v>
      </c>
      <c r="O231" s="87"/>
    </row>
    <row r="232" spans="2:15" ht="20.100000000000001" customHeight="1">
      <c r="B232" s="677"/>
      <c r="C232" s="122" t="s">
        <v>161</v>
      </c>
      <c r="D232" s="123">
        <v>2202</v>
      </c>
      <c r="E232" s="124"/>
      <c r="F232" s="125"/>
      <c r="G232" s="125"/>
      <c r="H232" s="125">
        <v>55.99</v>
      </c>
      <c r="I232" s="126"/>
      <c r="J232" s="127">
        <f t="shared" ref="J232:J233" si="63">+SUM(E232:H232)</f>
        <v>55.99</v>
      </c>
      <c r="K232" s="128">
        <f t="shared" si="62"/>
        <v>0</v>
      </c>
      <c r="L232" s="129">
        <f t="shared" si="59"/>
        <v>55.99</v>
      </c>
      <c r="M232" s="130">
        <f t="shared" si="60"/>
        <v>5.0037982036730891E-3</v>
      </c>
      <c r="N232" s="111">
        <f t="shared" si="61"/>
        <v>0</v>
      </c>
      <c r="O232" s="87"/>
    </row>
    <row r="233" spans="2:15" ht="20.100000000000001" customHeight="1">
      <c r="B233" s="677"/>
      <c r="C233" s="122" t="s">
        <v>161</v>
      </c>
      <c r="D233" s="123">
        <v>2203</v>
      </c>
      <c r="E233" s="124"/>
      <c r="F233" s="125"/>
      <c r="G233" s="125"/>
      <c r="H233" s="125">
        <v>68.72</v>
      </c>
      <c r="I233" s="126"/>
      <c r="J233" s="127">
        <f t="shared" si="63"/>
        <v>68.72</v>
      </c>
      <c r="K233" s="128">
        <f t="shared" si="62"/>
        <v>0</v>
      </c>
      <c r="L233" s="129">
        <f t="shared" si="59"/>
        <v>68.72</v>
      </c>
      <c r="M233" s="130">
        <f t="shared" si="60"/>
        <v>6.1414719156351969E-3</v>
      </c>
      <c r="N233" s="111">
        <f t="shared" si="61"/>
        <v>0</v>
      </c>
      <c r="O233" s="87"/>
    </row>
    <row r="234" spans="2:15" ht="20.100000000000001" customHeight="1">
      <c r="B234" s="677"/>
      <c r="C234" s="122" t="s">
        <v>161</v>
      </c>
      <c r="D234" s="123">
        <v>2204</v>
      </c>
      <c r="E234" s="124"/>
      <c r="F234" s="125"/>
      <c r="G234" s="125"/>
      <c r="H234" s="125">
        <v>79.328000000000003</v>
      </c>
      <c r="I234" s="126"/>
      <c r="J234" s="127">
        <f t="shared" ref="J234" si="64">+SUM(E234:H234)</f>
        <v>79.328000000000003</v>
      </c>
      <c r="K234" s="128">
        <f t="shared" si="62"/>
        <v>0</v>
      </c>
      <c r="L234" s="129">
        <f t="shared" si="59"/>
        <v>79.328000000000003</v>
      </c>
      <c r="M234" s="130">
        <f t="shared" si="60"/>
        <v>7.0895035524375571E-3</v>
      </c>
      <c r="N234" s="111">
        <f t="shared" si="61"/>
        <v>0</v>
      </c>
      <c r="O234" s="87"/>
    </row>
    <row r="235" spans="2:15" ht="20.100000000000001" customHeight="1">
      <c r="B235" s="677"/>
      <c r="C235" s="122" t="s">
        <v>223</v>
      </c>
      <c r="D235" s="123">
        <v>2205</v>
      </c>
      <c r="E235" s="124"/>
      <c r="F235" s="125"/>
      <c r="G235" s="125"/>
      <c r="H235" s="125">
        <v>53.207999999999998</v>
      </c>
      <c r="I235" s="126"/>
      <c r="J235" s="127">
        <f t="shared" ref="J235:J238" si="65">+SUM(E235:H235)</f>
        <v>53.207999999999998</v>
      </c>
      <c r="K235" s="128">
        <f t="shared" si="62"/>
        <v>0</v>
      </c>
      <c r="L235" s="129">
        <f t="shared" si="59"/>
        <v>53.207999999999998</v>
      </c>
      <c r="M235" s="130">
        <f t="shared" si="60"/>
        <v>4.7551722597077642E-3</v>
      </c>
      <c r="N235" s="111">
        <f t="shared" si="61"/>
        <v>0</v>
      </c>
      <c r="O235" s="87"/>
    </row>
    <row r="236" spans="2:15" ht="20.100000000000001" customHeight="1" thickBot="1">
      <c r="B236" s="676"/>
      <c r="C236" s="150" t="s">
        <v>277</v>
      </c>
      <c r="D236" s="131"/>
      <c r="E236" s="132"/>
      <c r="F236" s="133"/>
      <c r="G236" s="133"/>
      <c r="H236" s="133">
        <f>346.52-SUM(E231:I235)</f>
        <v>29.974000000000046</v>
      </c>
      <c r="I236" s="134"/>
      <c r="J236" s="135">
        <f t="shared" si="65"/>
        <v>29.974000000000046</v>
      </c>
      <c r="K236" s="136">
        <f t="shared" si="62"/>
        <v>0</v>
      </c>
      <c r="L236" s="137">
        <f t="shared" si="59"/>
        <v>29.974000000000046</v>
      </c>
      <c r="M236" s="138">
        <f t="shared" si="60"/>
        <v>2.6787613387550882E-3</v>
      </c>
      <c r="N236" s="139">
        <f t="shared" si="61"/>
        <v>0</v>
      </c>
      <c r="O236" s="87"/>
    </row>
    <row r="237" spans="2:15" ht="19.5" customHeight="1">
      <c r="B237" s="675" t="s">
        <v>142</v>
      </c>
      <c r="C237" s="122" t="s">
        <v>224</v>
      </c>
      <c r="D237" s="113">
        <v>2205</v>
      </c>
      <c r="E237" s="114"/>
      <c r="F237" s="115"/>
      <c r="G237" s="115"/>
      <c r="H237" s="115">
        <v>59.3</v>
      </c>
      <c r="I237" s="116"/>
      <c r="J237" s="117">
        <f t="shared" si="65"/>
        <v>59.3</v>
      </c>
      <c r="K237" s="118">
        <f t="shared" ref="K237:K238" si="66">+SUM(I237:I237)</f>
        <v>0</v>
      </c>
      <c r="L237" s="119">
        <f t="shared" si="59"/>
        <v>59.3</v>
      </c>
      <c r="M237" s="120">
        <f t="shared" si="60"/>
        <v>5.2996112426828747E-3</v>
      </c>
      <c r="N237" s="121">
        <f t="shared" si="61"/>
        <v>0</v>
      </c>
      <c r="O237" s="87"/>
    </row>
    <row r="238" spans="2:15" ht="20.100000000000001" customHeight="1" thickBot="1">
      <c r="B238" s="676"/>
      <c r="C238" s="150" t="s">
        <v>277</v>
      </c>
      <c r="D238" s="131"/>
      <c r="E238" s="132"/>
      <c r="F238" s="133"/>
      <c r="G238" s="133"/>
      <c r="H238" s="133">
        <f>138.68-SUM(E237:I237)</f>
        <v>79.38000000000001</v>
      </c>
      <c r="I238" s="134"/>
      <c r="J238" s="135">
        <f t="shared" si="65"/>
        <v>79.38000000000001</v>
      </c>
      <c r="K238" s="136">
        <f t="shared" si="66"/>
        <v>0</v>
      </c>
      <c r="L238" s="137">
        <f t="shared" si="59"/>
        <v>79.38000000000001</v>
      </c>
      <c r="M238" s="138">
        <f t="shared" si="60"/>
        <v>7.094150766343451E-3</v>
      </c>
      <c r="N238" s="139">
        <f t="shared" si="61"/>
        <v>0</v>
      </c>
      <c r="O238" s="87"/>
    </row>
    <row r="239" spans="2:15" ht="20.100000000000001" customHeight="1" thickBot="1">
      <c r="B239" s="86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</row>
    <row r="240" spans="2:15" s="87" customFormat="1" ht="20.100000000000001" customHeight="1" thickBot="1">
      <c r="B240" s="86"/>
      <c r="D240" s="159" t="s">
        <v>115</v>
      </c>
      <c r="E240" s="159">
        <f>+SUM(E5:E238)</f>
        <v>910</v>
      </c>
      <c r="F240" s="159">
        <f t="shared" ref="F240:N240" si="67">+SUM(F5:F238)</f>
        <v>231.05720000000005</v>
      </c>
      <c r="G240" s="159">
        <f t="shared" si="67"/>
        <v>0</v>
      </c>
      <c r="H240" s="159">
        <f t="shared" si="67"/>
        <v>9973.6967999999997</v>
      </c>
      <c r="I240" s="159">
        <f t="shared" si="67"/>
        <v>74.745999999999995</v>
      </c>
      <c r="J240" s="160">
        <f t="shared" si="67"/>
        <v>11114.753999999994</v>
      </c>
      <c r="K240" s="161">
        <f t="shared" si="67"/>
        <v>74.745999999999995</v>
      </c>
      <c r="L240" s="162">
        <f t="shared" si="67"/>
        <v>11189.499999999995</v>
      </c>
      <c r="M240" s="163">
        <f>+SUM(M5:M238)</f>
        <v>1.0000000000000002</v>
      </c>
      <c r="N240" s="164">
        <f t="shared" si="67"/>
        <v>0</v>
      </c>
    </row>
  </sheetData>
  <autoFilter ref="B4:N238" xr:uid="{8EC9B6AF-F60A-464D-857D-6727C2C88871}"/>
  <mergeCells count="30">
    <mergeCell ref="B82:B95"/>
    <mergeCell ref="B2:L2"/>
    <mergeCell ref="B6:B29"/>
    <mergeCell ref="B30:B48"/>
    <mergeCell ref="B49:B67"/>
    <mergeCell ref="B68:B81"/>
    <mergeCell ref="B165:B170"/>
    <mergeCell ref="B96:B107"/>
    <mergeCell ref="B108:B110"/>
    <mergeCell ref="B111:B116"/>
    <mergeCell ref="B117:B122"/>
    <mergeCell ref="B123:B128"/>
    <mergeCell ref="B129:B134"/>
    <mergeCell ref="B135:B140"/>
    <mergeCell ref="B141:B146"/>
    <mergeCell ref="B147:B152"/>
    <mergeCell ref="B153:B158"/>
    <mergeCell ref="B159:B164"/>
    <mergeCell ref="B237:B238"/>
    <mergeCell ref="B171:B176"/>
    <mergeCell ref="B177:B182"/>
    <mergeCell ref="B183:B188"/>
    <mergeCell ref="B189:B194"/>
    <mergeCell ref="B195:B200"/>
    <mergeCell ref="B201:B206"/>
    <mergeCell ref="B207:B212"/>
    <mergeCell ref="B213:B218"/>
    <mergeCell ref="B219:B224"/>
    <mergeCell ref="B225:B230"/>
    <mergeCell ref="B231:B23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A7F78-766F-4849-99C9-FD3D774ED9E8}">
  <sheetPr codeName="Hoja4"/>
  <dimension ref="A1:K118"/>
  <sheetViews>
    <sheetView workbookViewId="0">
      <selection activeCell="F170" sqref="F170:F171"/>
    </sheetView>
  </sheetViews>
  <sheetFormatPr baseColWidth="10" defaultColWidth="11.44140625" defaultRowHeight="14.4"/>
  <cols>
    <col min="1" max="1" width="42" customWidth="1"/>
    <col min="11" max="12" width="11.6640625" bestFit="1" customWidth="1"/>
  </cols>
  <sheetData>
    <row r="1" spans="1:11">
      <c r="A1" t="s">
        <v>161</v>
      </c>
      <c r="B1">
        <v>201</v>
      </c>
      <c r="F1">
        <v>60.399899999999988</v>
      </c>
      <c r="G1">
        <v>13.5288</v>
      </c>
      <c r="H1">
        <v>60.399899999999988</v>
      </c>
      <c r="I1">
        <v>13.5288</v>
      </c>
      <c r="J1">
        <v>73.928699999999992</v>
      </c>
      <c r="K1" t="b">
        <f>F1=H1</f>
        <v>1</v>
      </c>
    </row>
    <row r="2" spans="1:11">
      <c r="A2" t="s">
        <v>161</v>
      </c>
      <c r="B2">
        <v>202</v>
      </c>
      <c r="F2">
        <v>76.2744</v>
      </c>
      <c r="H2">
        <v>76.2744</v>
      </c>
      <c r="I2">
        <v>0</v>
      </c>
      <c r="J2">
        <v>76.2744</v>
      </c>
      <c r="K2" t="b">
        <f t="shared" ref="K2:K57" si="0">F2=H2</f>
        <v>1</v>
      </c>
    </row>
    <row r="3" spans="1:11">
      <c r="A3" t="s">
        <v>161</v>
      </c>
      <c r="B3">
        <v>203</v>
      </c>
      <c r="F3">
        <v>72.036000000000001</v>
      </c>
      <c r="H3">
        <v>72.036000000000001</v>
      </c>
      <c r="I3">
        <v>0</v>
      </c>
      <c r="J3">
        <v>72.036000000000001</v>
      </c>
      <c r="K3" t="b">
        <f t="shared" si="0"/>
        <v>1</v>
      </c>
    </row>
    <row r="4" spans="1:11">
      <c r="A4" t="s">
        <v>161</v>
      </c>
      <c r="B4">
        <v>204</v>
      </c>
      <c r="F4">
        <v>68.650000000000006</v>
      </c>
      <c r="H4">
        <v>68.650000000000006</v>
      </c>
      <c r="I4">
        <v>0</v>
      </c>
      <c r="J4">
        <v>68.650000000000006</v>
      </c>
      <c r="K4" t="b">
        <f t="shared" si="0"/>
        <v>1</v>
      </c>
    </row>
    <row r="5" spans="1:11">
      <c r="A5" t="s">
        <v>161</v>
      </c>
      <c r="B5">
        <v>205</v>
      </c>
      <c r="F5">
        <v>51.97</v>
      </c>
      <c r="H5">
        <v>51.97</v>
      </c>
      <c r="I5">
        <v>0</v>
      </c>
      <c r="J5">
        <v>51.97</v>
      </c>
      <c r="K5" t="b">
        <f t="shared" si="0"/>
        <v>1</v>
      </c>
    </row>
    <row r="6" spans="1:11">
      <c r="A6" t="s">
        <v>161</v>
      </c>
      <c r="B6">
        <v>206</v>
      </c>
      <c r="F6">
        <v>72.250999999999991</v>
      </c>
      <c r="G6">
        <v>16.119</v>
      </c>
      <c r="H6">
        <v>72.250999999999991</v>
      </c>
      <c r="I6">
        <v>16.119</v>
      </c>
      <c r="J6">
        <v>88.36999999999999</v>
      </c>
      <c r="K6" t="b">
        <f t="shared" si="0"/>
        <v>1</v>
      </c>
    </row>
    <row r="7" spans="1:11">
      <c r="A7" t="s">
        <v>161</v>
      </c>
      <c r="B7">
        <v>207</v>
      </c>
      <c r="F7">
        <v>37.117000000000004</v>
      </c>
      <c r="G7">
        <v>13.138999999999999</v>
      </c>
      <c r="H7">
        <v>37.117000000000004</v>
      </c>
      <c r="I7">
        <v>13.138999999999999</v>
      </c>
      <c r="J7">
        <v>50.256</v>
      </c>
      <c r="K7" t="b">
        <f t="shared" si="0"/>
        <v>1</v>
      </c>
    </row>
    <row r="8" spans="1:11">
      <c r="A8" t="s">
        <v>161</v>
      </c>
      <c r="B8">
        <v>301</v>
      </c>
      <c r="F8">
        <v>60.291700000000006</v>
      </c>
      <c r="H8">
        <v>60.291700000000006</v>
      </c>
      <c r="I8">
        <v>0</v>
      </c>
      <c r="J8">
        <v>60.291700000000006</v>
      </c>
      <c r="K8" t="b">
        <f t="shared" si="0"/>
        <v>1</v>
      </c>
    </row>
    <row r="9" spans="1:11">
      <c r="A9" t="s">
        <v>161</v>
      </c>
      <c r="B9">
        <v>302</v>
      </c>
      <c r="F9">
        <v>76.267400000000009</v>
      </c>
      <c r="H9">
        <v>76.267400000000009</v>
      </c>
      <c r="I9">
        <v>0</v>
      </c>
      <c r="J9">
        <v>76.267400000000009</v>
      </c>
      <c r="K9" t="b">
        <f t="shared" si="0"/>
        <v>1</v>
      </c>
    </row>
    <row r="10" spans="1:11">
      <c r="A10" t="s">
        <v>161</v>
      </c>
      <c r="B10">
        <v>303</v>
      </c>
      <c r="F10">
        <v>72.039000000000001</v>
      </c>
      <c r="H10">
        <v>72.039000000000001</v>
      </c>
      <c r="I10">
        <v>0</v>
      </c>
      <c r="J10">
        <v>72.039000000000001</v>
      </c>
      <c r="K10" t="b">
        <f t="shared" si="0"/>
        <v>1</v>
      </c>
    </row>
    <row r="11" spans="1:11">
      <c r="A11" t="s">
        <v>161</v>
      </c>
      <c r="B11">
        <v>304</v>
      </c>
      <c r="F11">
        <v>68.648399999999995</v>
      </c>
      <c r="H11">
        <v>68.648399999999995</v>
      </c>
      <c r="I11">
        <v>0</v>
      </c>
      <c r="J11">
        <v>68.648399999999995</v>
      </c>
      <c r="K11" t="b">
        <f t="shared" si="0"/>
        <v>1</v>
      </c>
    </row>
    <row r="12" spans="1:11">
      <c r="A12" t="s">
        <v>161</v>
      </c>
      <c r="B12">
        <v>305</v>
      </c>
      <c r="F12">
        <v>51.8446</v>
      </c>
      <c r="H12">
        <v>51.8446</v>
      </c>
      <c r="I12">
        <v>0</v>
      </c>
      <c r="J12">
        <v>51.8446</v>
      </c>
      <c r="K12" t="b">
        <f t="shared" si="0"/>
        <v>1</v>
      </c>
    </row>
    <row r="13" spans="1:11">
      <c r="A13" t="s">
        <v>161</v>
      </c>
      <c r="B13">
        <v>306</v>
      </c>
      <c r="F13">
        <v>73.163899999999998</v>
      </c>
      <c r="H13">
        <v>73.163899999999998</v>
      </c>
      <c r="I13">
        <v>0</v>
      </c>
      <c r="J13">
        <v>73.163899999999998</v>
      </c>
      <c r="K13" t="b">
        <f t="shared" si="0"/>
        <v>1</v>
      </c>
    </row>
    <row r="14" spans="1:11">
      <c r="A14" t="s">
        <v>161</v>
      </c>
      <c r="B14">
        <v>307</v>
      </c>
      <c r="F14">
        <v>40.052999999999997</v>
      </c>
      <c r="H14">
        <v>40.052999999999997</v>
      </c>
      <c r="I14">
        <v>0</v>
      </c>
      <c r="J14">
        <v>40.052999999999997</v>
      </c>
      <c r="K14" t="b">
        <f t="shared" si="0"/>
        <v>1</v>
      </c>
    </row>
    <row r="15" spans="1:11">
      <c r="A15" t="s">
        <v>161</v>
      </c>
      <c r="B15">
        <v>401</v>
      </c>
      <c r="F15">
        <v>60.291700000000006</v>
      </c>
      <c r="H15">
        <v>60.291700000000006</v>
      </c>
      <c r="I15">
        <v>0</v>
      </c>
      <c r="J15">
        <v>60.291700000000006</v>
      </c>
      <c r="K15" t="b">
        <f t="shared" si="0"/>
        <v>1</v>
      </c>
    </row>
    <row r="16" spans="1:11">
      <c r="A16" t="s">
        <v>161</v>
      </c>
      <c r="B16">
        <v>402</v>
      </c>
      <c r="F16">
        <v>76.267400000000009</v>
      </c>
      <c r="H16">
        <v>76.267400000000009</v>
      </c>
      <c r="I16">
        <v>0</v>
      </c>
      <c r="J16">
        <v>76.267400000000009</v>
      </c>
      <c r="K16" t="b">
        <f t="shared" si="0"/>
        <v>1</v>
      </c>
    </row>
    <row r="17" spans="1:11">
      <c r="A17" t="s">
        <v>161</v>
      </c>
      <c r="B17">
        <v>403</v>
      </c>
      <c r="F17">
        <v>72.039000000000001</v>
      </c>
      <c r="H17">
        <v>72.039000000000001</v>
      </c>
      <c r="I17">
        <v>0</v>
      </c>
      <c r="J17">
        <v>72.039000000000001</v>
      </c>
      <c r="K17" t="b">
        <f t="shared" si="0"/>
        <v>1</v>
      </c>
    </row>
    <row r="18" spans="1:11">
      <c r="A18" t="s">
        <v>161</v>
      </c>
      <c r="B18">
        <v>404</v>
      </c>
      <c r="F18">
        <v>68.648399999999995</v>
      </c>
      <c r="H18">
        <v>68.648399999999995</v>
      </c>
      <c r="I18">
        <v>0</v>
      </c>
      <c r="J18">
        <v>68.648399999999995</v>
      </c>
      <c r="K18" t="b">
        <f t="shared" si="0"/>
        <v>1</v>
      </c>
    </row>
    <row r="19" spans="1:11">
      <c r="A19" t="s">
        <v>161</v>
      </c>
      <c r="B19">
        <v>405</v>
      </c>
      <c r="F19">
        <v>51.8446</v>
      </c>
      <c r="H19">
        <v>51.8446</v>
      </c>
      <c r="I19">
        <v>0</v>
      </c>
      <c r="J19">
        <v>51.8446</v>
      </c>
      <c r="K19" t="b">
        <f t="shared" si="0"/>
        <v>1</v>
      </c>
    </row>
    <row r="20" spans="1:11">
      <c r="A20" t="s">
        <v>161</v>
      </c>
      <c r="B20">
        <v>406</v>
      </c>
      <c r="F20">
        <v>73.163899999999998</v>
      </c>
      <c r="H20">
        <v>73.163899999999998</v>
      </c>
      <c r="I20">
        <v>0</v>
      </c>
      <c r="J20">
        <v>73.163899999999998</v>
      </c>
      <c r="K20" t="b">
        <f t="shared" si="0"/>
        <v>1</v>
      </c>
    </row>
    <row r="21" spans="1:11">
      <c r="A21" t="s">
        <v>161</v>
      </c>
      <c r="B21">
        <v>407</v>
      </c>
      <c r="F21">
        <v>40.052999999999997</v>
      </c>
      <c r="H21">
        <v>40.052999999999997</v>
      </c>
      <c r="I21">
        <v>0</v>
      </c>
      <c r="J21">
        <v>40.052999999999997</v>
      </c>
      <c r="K21" t="b">
        <f t="shared" si="0"/>
        <v>1</v>
      </c>
    </row>
    <row r="22" spans="1:11">
      <c r="A22" t="s">
        <v>161</v>
      </c>
      <c r="B22">
        <v>501</v>
      </c>
      <c r="F22">
        <v>60.291700000000006</v>
      </c>
      <c r="H22">
        <v>60.291700000000006</v>
      </c>
      <c r="I22">
        <v>0</v>
      </c>
      <c r="J22">
        <v>60.291700000000006</v>
      </c>
      <c r="K22" t="b">
        <f t="shared" si="0"/>
        <v>1</v>
      </c>
    </row>
    <row r="23" spans="1:11">
      <c r="A23" t="s">
        <v>161</v>
      </c>
      <c r="B23">
        <v>502</v>
      </c>
      <c r="F23">
        <v>76.267400000000009</v>
      </c>
      <c r="H23">
        <v>76.267400000000009</v>
      </c>
      <c r="I23">
        <v>0</v>
      </c>
      <c r="J23">
        <v>76.267400000000009</v>
      </c>
      <c r="K23" t="b">
        <f t="shared" si="0"/>
        <v>1</v>
      </c>
    </row>
    <row r="24" spans="1:11">
      <c r="A24" t="s">
        <v>161</v>
      </c>
      <c r="B24">
        <v>503</v>
      </c>
      <c r="F24">
        <v>72.039000000000001</v>
      </c>
      <c r="H24">
        <v>72.039000000000001</v>
      </c>
      <c r="I24">
        <v>0</v>
      </c>
      <c r="J24">
        <v>72.039000000000001</v>
      </c>
      <c r="K24" t="b">
        <f t="shared" si="0"/>
        <v>1</v>
      </c>
    </row>
    <row r="25" spans="1:11">
      <c r="A25" t="s">
        <v>161</v>
      </c>
      <c r="B25">
        <v>504</v>
      </c>
      <c r="F25">
        <v>68.648399999999995</v>
      </c>
      <c r="H25">
        <v>68.648399999999995</v>
      </c>
      <c r="I25">
        <v>0</v>
      </c>
      <c r="J25">
        <v>68.648399999999995</v>
      </c>
      <c r="K25" t="b">
        <f t="shared" si="0"/>
        <v>1</v>
      </c>
    </row>
    <row r="26" spans="1:11">
      <c r="A26" t="s">
        <v>161</v>
      </c>
      <c r="B26">
        <v>505</v>
      </c>
      <c r="F26">
        <v>51.8446</v>
      </c>
      <c r="H26">
        <v>51.8446</v>
      </c>
      <c r="I26">
        <v>0</v>
      </c>
      <c r="J26">
        <v>51.8446</v>
      </c>
      <c r="K26" t="b">
        <f t="shared" si="0"/>
        <v>1</v>
      </c>
    </row>
    <row r="27" spans="1:11">
      <c r="A27" t="s">
        <v>161</v>
      </c>
      <c r="B27">
        <v>506</v>
      </c>
      <c r="F27">
        <v>73.163899999999998</v>
      </c>
      <c r="H27">
        <v>73.163899999999998</v>
      </c>
      <c r="I27">
        <v>0</v>
      </c>
      <c r="J27">
        <v>73.163899999999998</v>
      </c>
      <c r="K27" t="b">
        <f t="shared" si="0"/>
        <v>1</v>
      </c>
    </row>
    <row r="28" spans="1:11">
      <c r="A28" t="s">
        <v>161</v>
      </c>
      <c r="B28">
        <v>507</v>
      </c>
      <c r="F28">
        <v>40.052999999999997</v>
      </c>
      <c r="H28">
        <v>40.052999999999997</v>
      </c>
      <c r="I28">
        <v>0</v>
      </c>
      <c r="J28">
        <v>40.052999999999997</v>
      </c>
      <c r="K28" t="b">
        <f t="shared" si="0"/>
        <v>1</v>
      </c>
    </row>
    <row r="29" spans="1:11">
      <c r="A29" t="s">
        <v>161</v>
      </c>
      <c r="B29">
        <v>601</v>
      </c>
      <c r="F29">
        <v>60.291700000000006</v>
      </c>
      <c r="H29">
        <v>60.291700000000006</v>
      </c>
      <c r="I29">
        <v>0</v>
      </c>
      <c r="J29">
        <v>60.291700000000006</v>
      </c>
      <c r="K29" t="b">
        <f t="shared" si="0"/>
        <v>1</v>
      </c>
    </row>
    <row r="30" spans="1:11">
      <c r="A30" t="s">
        <v>161</v>
      </c>
      <c r="B30">
        <v>602</v>
      </c>
      <c r="F30">
        <v>76.267400000000009</v>
      </c>
      <c r="H30">
        <v>76.267400000000009</v>
      </c>
      <c r="I30">
        <v>0</v>
      </c>
      <c r="J30">
        <v>76.267400000000009</v>
      </c>
      <c r="K30" t="b">
        <f t="shared" si="0"/>
        <v>1</v>
      </c>
    </row>
    <row r="31" spans="1:11">
      <c r="A31" t="s">
        <v>161</v>
      </c>
      <c r="B31">
        <v>603</v>
      </c>
      <c r="F31">
        <v>72.039000000000001</v>
      </c>
      <c r="H31">
        <v>72.039000000000001</v>
      </c>
      <c r="I31">
        <v>0</v>
      </c>
      <c r="J31">
        <v>72.039000000000001</v>
      </c>
      <c r="K31" t="b">
        <f t="shared" si="0"/>
        <v>1</v>
      </c>
    </row>
    <row r="32" spans="1:11">
      <c r="A32" t="s">
        <v>161</v>
      </c>
      <c r="B32">
        <v>604</v>
      </c>
      <c r="F32">
        <v>68.648399999999995</v>
      </c>
      <c r="H32">
        <v>68.648399999999995</v>
      </c>
      <c r="I32">
        <v>0</v>
      </c>
      <c r="J32">
        <v>68.648399999999995</v>
      </c>
      <c r="K32" t="b">
        <f t="shared" si="0"/>
        <v>1</v>
      </c>
    </row>
    <row r="33" spans="1:11">
      <c r="A33" t="s">
        <v>161</v>
      </c>
      <c r="B33">
        <v>605</v>
      </c>
      <c r="F33">
        <v>51.8446</v>
      </c>
      <c r="H33">
        <v>51.8446</v>
      </c>
      <c r="I33">
        <v>0</v>
      </c>
      <c r="J33">
        <v>51.8446</v>
      </c>
      <c r="K33" t="b">
        <f t="shared" si="0"/>
        <v>1</v>
      </c>
    </row>
    <row r="34" spans="1:11">
      <c r="A34" t="s">
        <v>161</v>
      </c>
      <c r="B34">
        <v>606</v>
      </c>
      <c r="F34">
        <v>73.163899999999998</v>
      </c>
      <c r="H34">
        <v>73.163899999999998</v>
      </c>
      <c r="I34">
        <v>0</v>
      </c>
      <c r="J34">
        <v>73.163899999999998</v>
      </c>
      <c r="K34" t="b">
        <f t="shared" si="0"/>
        <v>1</v>
      </c>
    </row>
    <row r="35" spans="1:11">
      <c r="A35" t="s">
        <v>161</v>
      </c>
      <c r="B35">
        <v>607</v>
      </c>
      <c r="F35">
        <v>40.052999999999997</v>
      </c>
      <c r="H35">
        <v>40.052999999999997</v>
      </c>
      <c r="I35">
        <v>0</v>
      </c>
      <c r="J35">
        <v>40.052999999999997</v>
      </c>
      <c r="K35" t="b">
        <f t="shared" si="0"/>
        <v>1</v>
      </c>
    </row>
    <row r="36" spans="1:11">
      <c r="A36" t="s">
        <v>161</v>
      </c>
      <c r="B36">
        <v>701</v>
      </c>
      <c r="F36">
        <v>60.291700000000006</v>
      </c>
      <c r="H36">
        <v>60.291700000000006</v>
      </c>
      <c r="I36">
        <v>0</v>
      </c>
      <c r="J36">
        <v>60.291700000000006</v>
      </c>
      <c r="K36" t="b">
        <f t="shared" si="0"/>
        <v>1</v>
      </c>
    </row>
    <row r="37" spans="1:11">
      <c r="A37" t="s">
        <v>161</v>
      </c>
      <c r="B37">
        <v>702</v>
      </c>
      <c r="F37">
        <v>76.267400000000009</v>
      </c>
      <c r="H37">
        <v>76.267400000000009</v>
      </c>
      <c r="I37">
        <v>0</v>
      </c>
      <c r="J37">
        <v>76.267400000000009</v>
      </c>
      <c r="K37" t="b">
        <f t="shared" si="0"/>
        <v>1</v>
      </c>
    </row>
    <row r="38" spans="1:11">
      <c r="A38" t="s">
        <v>161</v>
      </c>
      <c r="B38">
        <v>703</v>
      </c>
      <c r="F38">
        <v>72.039000000000001</v>
      </c>
      <c r="H38">
        <v>72.039000000000001</v>
      </c>
      <c r="I38">
        <v>0</v>
      </c>
      <c r="J38">
        <v>72.039000000000001</v>
      </c>
      <c r="K38" t="b">
        <f t="shared" si="0"/>
        <v>1</v>
      </c>
    </row>
    <row r="39" spans="1:11">
      <c r="A39" t="s">
        <v>161</v>
      </c>
      <c r="B39">
        <v>704</v>
      </c>
      <c r="F39">
        <v>68.648399999999995</v>
      </c>
      <c r="H39">
        <v>68.648399999999995</v>
      </c>
      <c r="I39">
        <v>0</v>
      </c>
      <c r="J39">
        <v>68.648399999999995</v>
      </c>
      <c r="K39" t="b">
        <f t="shared" si="0"/>
        <v>1</v>
      </c>
    </row>
    <row r="40" spans="1:11">
      <c r="A40" t="s">
        <v>161</v>
      </c>
      <c r="B40">
        <v>705</v>
      </c>
      <c r="F40">
        <v>51.8446</v>
      </c>
      <c r="H40">
        <v>51.8446</v>
      </c>
      <c r="I40">
        <v>0</v>
      </c>
      <c r="J40">
        <v>51.8446</v>
      </c>
      <c r="K40" t="b">
        <f t="shared" si="0"/>
        <v>1</v>
      </c>
    </row>
    <row r="41" spans="1:11">
      <c r="A41" t="s">
        <v>161</v>
      </c>
      <c r="B41">
        <v>706</v>
      </c>
      <c r="F41">
        <v>73.163899999999998</v>
      </c>
      <c r="H41">
        <v>73.163899999999998</v>
      </c>
      <c r="I41">
        <v>0</v>
      </c>
      <c r="J41">
        <v>73.163899999999998</v>
      </c>
      <c r="K41" t="b">
        <f t="shared" si="0"/>
        <v>1</v>
      </c>
    </row>
    <row r="42" spans="1:11">
      <c r="A42" t="s">
        <v>161</v>
      </c>
      <c r="B42">
        <v>707</v>
      </c>
      <c r="F42">
        <v>40.052999999999997</v>
      </c>
      <c r="H42">
        <v>40.052999999999997</v>
      </c>
      <c r="I42">
        <v>0</v>
      </c>
      <c r="J42">
        <v>40.052999999999997</v>
      </c>
      <c r="K42" t="b">
        <f t="shared" si="0"/>
        <v>1</v>
      </c>
    </row>
    <row r="43" spans="1:11">
      <c r="A43" t="s">
        <v>161</v>
      </c>
      <c r="B43">
        <v>801</v>
      </c>
      <c r="F43">
        <v>60.291700000000006</v>
      </c>
      <c r="H43">
        <v>60.291700000000006</v>
      </c>
      <c r="I43">
        <v>0</v>
      </c>
      <c r="J43">
        <v>60.291700000000006</v>
      </c>
      <c r="K43" t="b">
        <f t="shared" si="0"/>
        <v>1</v>
      </c>
    </row>
    <row r="44" spans="1:11">
      <c r="A44" t="s">
        <v>161</v>
      </c>
      <c r="B44">
        <v>802</v>
      </c>
      <c r="F44">
        <v>76.267400000000009</v>
      </c>
      <c r="H44">
        <v>76.267400000000009</v>
      </c>
      <c r="I44">
        <v>0</v>
      </c>
      <c r="J44">
        <v>76.267400000000009</v>
      </c>
      <c r="K44" t="b">
        <f t="shared" si="0"/>
        <v>1</v>
      </c>
    </row>
    <row r="45" spans="1:11">
      <c r="A45" t="s">
        <v>161</v>
      </c>
      <c r="B45">
        <v>803</v>
      </c>
      <c r="F45">
        <v>72.039000000000001</v>
      </c>
      <c r="H45">
        <v>72.039000000000001</v>
      </c>
      <c r="I45">
        <v>0</v>
      </c>
      <c r="J45">
        <v>72.039000000000001</v>
      </c>
      <c r="K45" t="b">
        <f t="shared" si="0"/>
        <v>1</v>
      </c>
    </row>
    <row r="46" spans="1:11">
      <c r="A46" t="s">
        <v>161</v>
      </c>
      <c r="B46">
        <v>804</v>
      </c>
      <c r="F46">
        <v>68.648399999999995</v>
      </c>
      <c r="H46">
        <v>68.648399999999995</v>
      </c>
      <c r="I46">
        <v>0</v>
      </c>
      <c r="J46">
        <v>68.648399999999995</v>
      </c>
      <c r="K46" t="b">
        <f t="shared" si="0"/>
        <v>1</v>
      </c>
    </row>
    <row r="47" spans="1:11">
      <c r="A47" t="s">
        <v>161</v>
      </c>
      <c r="B47">
        <v>805</v>
      </c>
      <c r="F47">
        <v>51.8446</v>
      </c>
      <c r="H47">
        <v>51.8446</v>
      </c>
      <c r="I47">
        <v>0</v>
      </c>
      <c r="J47">
        <v>51.8446</v>
      </c>
      <c r="K47" t="b">
        <f t="shared" si="0"/>
        <v>1</v>
      </c>
    </row>
    <row r="48" spans="1:11">
      <c r="A48" t="s">
        <v>161</v>
      </c>
      <c r="B48">
        <v>806</v>
      </c>
      <c r="F48">
        <v>73.163899999999998</v>
      </c>
      <c r="H48">
        <v>73.163899999999998</v>
      </c>
      <c r="I48">
        <v>0</v>
      </c>
      <c r="J48">
        <v>73.163899999999998</v>
      </c>
      <c r="K48" t="b">
        <f t="shared" si="0"/>
        <v>1</v>
      </c>
    </row>
    <row r="49" spans="1:11">
      <c r="A49" t="s">
        <v>161</v>
      </c>
      <c r="B49">
        <v>807</v>
      </c>
      <c r="F49">
        <v>40.052999999999997</v>
      </c>
      <c r="H49">
        <v>40.052999999999997</v>
      </c>
      <c r="I49">
        <v>0</v>
      </c>
      <c r="J49">
        <v>40.052999999999997</v>
      </c>
      <c r="K49" t="b">
        <f t="shared" si="0"/>
        <v>1</v>
      </c>
    </row>
    <row r="50" spans="1:11">
      <c r="A50" t="s">
        <v>161</v>
      </c>
      <c r="B50">
        <v>901</v>
      </c>
      <c r="F50">
        <v>59.898700000000005</v>
      </c>
      <c r="H50">
        <v>59.898700000000005</v>
      </c>
      <c r="I50">
        <v>0</v>
      </c>
      <c r="J50">
        <v>59.898700000000005</v>
      </c>
      <c r="K50" t="b">
        <f t="shared" si="0"/>
        <v>1</v>
      </c>
    </row>
    <row r="51" spans="1:11">
      <c r="A51" t="s">
        <v>161</v>
      </c>
      <c r="B51">
        <v>902</v>
      </c>
      <c r="F51">
        <v>75.917300000000012</v>
      </c>
      <c r="H51">
        <v>75.917300000000012</v>
      </c>
      <c r="I51">
        <v>0</v>
      </c>
      <c r="J51">
        <v>75.917300000000012</v>
      </c>
      <c r="K51" t="b">
        <f t="shared" si="0"/>
        <v>1</v>
      </c>
    </row>
    <row r="52" spans="1:11">
      <c r="A52" t="s">
        <v>161</v>
      </c>
      <c r="B52">
        <v>903</v>
      </c>
      <c r="F52">
        <v>72.039000000000001</v>
      </c>
      <c r="H52">
        <v>72.039000000000001</v>
      </c>
      <c r="I52">
        <v>0</v>
      </c>
      <c r="J52">
        <v>72.039000000000001</v>
      </c>
      <c r="K52" t="b">
        <f t="shared" si="0"/>
        <v>1</v>
      </c>
    </row>
    <row r="53" spans="1:11">
      <c r="A53" t="s">
        <v>161</v>
      </c>
      <c r="B53">
        <v>904</v>
      </c>
      <c r="F53">
        <v>68.648399999999995</v>
      </c>
      <c r="H53">
        <v>68.648399999999995</v>
      </c>
      <c r="I53">
        <v>0</v>
      </c>
      <c r="J53">
        <v>68.648399999999995</v>
      </c>
      <c r="K53" t="b">
        <f t="shared" si="0"/>
        <v>1</v>
      </c>
    </row>
    <row r="54" spans="1:11">
      <c r="A54" t="s">
        <v>161</v>
      </c>
      <c r="B54">
        <v>905</v>
      </c>
      <c r="F54">
        <v>51.8446</v>
      </c>
      <c r="H54">
        <v>51.8446</v>
      </c>
      <c r="I54">
        <v>0</v>
      </c>
      <c r="J54">
        <v>51.8446</v>
      </c>
      <c r="K54" t="b">
        <f t="shared" si="0"/>
        <v>1</v>
      </c>
    </row>
    <row r="55" spans="1:11">
      <c r="A55" t="s">
        <v>161</v>
      </c>
      <c r="B55">
        <v>906</v>
      </c>
      <c r="F55">
        <v>72.691700000000012</v>
      </c>
      <c r="H55">
        <v>72.691700000000012</v>
      </c>
      <c r="I55">
        <v>0</v>
      </c>
      <c r="J55">
        <v>72.691700000000012</v>
      </c>
      <c r="K55" t="b">
        <f t="shared" si="0"/>
        <v>1</v>
      </c>
    </row>
    <row r="56" spans="1:11">
      <c r="A56" t="s">
        <v>161</v>
      </c>
      <c r="B56">
        <v>907</v>
      </c>
      <c r="F56">
        <v>40.052999999999997</v>
      </c>
      <c r="H56">
        <v>40.052999999999997</v>
      </c>
      <c r="I56">
        <v>0</v>
      </c>
      <c r="J56">
        <v>40.052999999999997</v>
      </c>
      <c r="K56" t="b">
        <f t="shared" si="0"/>
        <v>1</v>
      </c>
    </row>
    <row r="57" spans="1:11">
      <c r="A57" t="s">
        <v>161</v>
      </c>
      <c r="B57">
        <v>1001</v>
      </c>
      <c r="F57">
        <v>59.898700000000005</v>
      </c>
      <c r="H57">
        <v>59.898700000000005</v>
      </c>
      <c r="I57">
        <v>0</v>
      </c>
      <c r="J57">
        <v>59.898700000000005</v>
      </c>
      <c r="K57" t="b">
        <f t="shared" si="0"/>
        <v>1</v>
      </c>
    </row>
    <row r="58" spans="1:11">
      <c r="A58" t="s">
        <v>161</v>
      </c>
      <c r="B58">
        <v>1002</v>
      </c>
      <c r="F58">
        <v>75.917300000000012</v>
      </c>
      <c r="H58">
        <v>75.917300000000012</v>
      </c>
      <c r="I58">
        <v>0</v>
      </c>
      <c r="J58">
        <v>75.917300000000012</v>
      </c>
      <c r="K58" t="b">
        <f t="shared" ref="K58:K112" si="1">F58=H58</f>
        <v>1</v>
      </c>
    </row>
    <row r="59" spans="1:11">
      <c r="A59" t="s">
        <v>161</v>
      </c>
      <c r="B59">
        <v>1003</v>
      </c>
      <c r="F59">
        <v>72.039000000000001</v>
      </c>
      <c r="H59">
        <v>72.039000000000001</v>
      </c>
      <c r="I59">
        <v>0</v>
      </c>
      <c r="J59">
        <v>72.039000000000001</v>
      </c>
      <c r="K59" t="b">
        <f t="shared" si="1"/>
        <v>1</v>
      </c>
    </row>
    <row r="60" spans="1:11">
      <c r="A60" t="s">
        <v>161</v>
      </c>
      <c r="B60">
        <v>1004</v>
      </c>
      <c r="F60">
        <v>68.648399999999995</v>
      </c>
      <c r="H60">
        <v>68.648399999999995</v>
      </c>
      <c r="I60">
        <v>0</v>
      </c>
      <c r="J60">
        <v>68.648399999999995</v>
      </c>
      <c r="K60" t="b">
        <f t="shared" si="1"/>
        <v>1</v>
      </c>
    </row>
    <row r="61" spans="1:11">
      <c r="A61" t="s">
        <v>161</v>
      </c>
      <c r="B61">
        <v>1005</v>
      </c>
      <c r="F61">
        <v>51.8446</v>
      </c>
      <c r="H61">
        <v>51.8446</v>
      </c>
      <c r="I61">
        <v>0</v>
      </c>
      <c r="J61">
        <v>51.8446</v>
      </c>
      <c r="K61" t="b">
        <f t="shared" si="1"/>
        <v>1</v>
      </c>
    </row>
    <row r="62" spans="1:11">
      <c r="A62" t="s">
        <v>161</v>
      </c>
      <c r="B62">
        <v>1006</v>
      </c>
      <c r="F62">
        <v>72.691700000000012</v>
      </c>
      <c r="H62">
        <v>72.691700000000012</v>
      </c>
      <c r="I62">
        <v>0</v>
      </c>
      <c r="J62">
        <v>72.691700000000012</v>
      </c>
      <c r="K62" t="b">
        <f t="shared" si="1"/>
        <v>1</v>
      </c>
    </row>
    <row r="63" spans="1:11">
      <c r="A63" t="s">
        <v>161</v>
      </c>
      <c r="B63">
        <v>1007</v>
      </c>
      <c r="F63">
        <v>40.052999999999997</v>
      </c>
      <c r="H63">
        <v>40.052999999999997</v>
      </c>
      <c r="I63">
        <v>0</v>
      </c>
      <c r="J63">
        <v>40.052999999999997</v>
      </c>
      <c r="K63" t="b">
        <f t="shared" si="1"/>
        <v>1</v>
      </c>
    </row>
    <row r="64" spans="1:11">
      <c r="A64" t="s">
        <v>161</v>
      </c>
      <c r="B64">
        <v>1101</v>
      </c>
      <c r="F64">
        <v>59.898700000000005</v>
      </c>
      <c r="H64">
        <v>59.898700000000005</v>
      </c>
      <c r="I64">
        <v>0</v>
      </c>
      <c r="J64">
        <v>59.898700000000005</v>
      </c>
      <c r="K64" t="b">
        <f t="shared" si="1"/>
        <v>1</v>
      </c>
    </row>
    <row r="65" spans="1:11">
      <c r="A65" t="s">
        <v>161</v>
      </c>
      <c r="B65">
        <v>1102</v>
      </c>
      <c r="F65">
        <v>75.917300000000012</v>
      </c>
      <c r="H65">
        <v>75.917300000000012</v>
      </c>
      <c r="I65">
        <v>0</v>
      </c>
      <c r="J65">
        <v>75.917300000000012</v>
      </c>
      <c r="K65" t="b">
        <f t="shared" si="1"/>
        <v>1</v>
      </c>
    </row>
    <row r="66" spans="1:11">
      <c r="A66" t="s">
        <v>161</v>
      </c>
      <c r="B66">
        <v>1103</v>
      </c>
      <c r="F66">
        <v>72.039000000000001</v>
      </c>
      <c r="H66">
        <v>72.039000000000001</v>
      </c>
      <c r="I66">
        <v>0</v>
      </c>
      <c r="J66">
        <v>72.039000000000001</v>
      </c>
      <c r="K66" t="b">
        <f t="shared" si="1"/>
        <v>1</v>
      </c>
    </row>
    <row r="67" spans="1:11">
      <c r="A67" t="s">
        <v>161</v>
      </c>
      <c r="B67">
        <v>1104</v>
      </c>
      <c r="F67">
        <v>68.648399999999995</v>
      </c>
      <c r="H67">
        <v>68.648399999999995</v>
      </c>
      <c r="I67">
        <v>0</v>
      </c>
      <c r="J67">
        <v>68.648399999999995</v>
      </c>
      <c r="K67" t="b">
        <f t="shared" si="1"/>
        <v>1</v>
      </c>
    </row>
    <row r="68" spans="1:11">
      <c r="A68" t="s">
        <v>161</v>
      </c>
      <c r="B68">
        <v>1105</v>
      </c>
      <c r="F68">
        <v>51.8446</v>
      </c>
      <c r="H68">
        <v>51.8446</v>
      </c>
      <c r="I68">
        <v>0</v>
      </c>
      <c r="J68">
        <v>51.8446</v>
      </c>
      <c r="K68" t="b">
        <f t="shared" si="1"/>
        <v>1</v>
      </c>
    </row>
    <row r="69" spans="1:11">
      <c r="A69" t="s">
        <v>161</v>
      </c>
      <c r="B69">
        <v>1106</v>
      </c>
      <c r="F69">
        <v>72.691700000000012</v>
      </c>
      <c r="H69">
        <v>72.691700000000012</v>
      </c>
      <c r="I69">
        <v>0</v>
      </c>
      <c r="J69">
        <v>72.691700000000012</v>
      </c>
      <c r="K69" t="b">
        <f t="shared" si="1"/>
        <v>1</v>
      </c>
    </row>
    <row r="70" spans="1:11">
      <c r="A70" t="s">
        <v>161</v>
      </c>
      <c r="B70">
        <v>1107</v>
      </c>
      <c r="F70">
        <v>40.052999999999997</v>
      </c>
      <c r="H70">
        <v>40.052999999999997</v>
      </c>
      <c r="I70">
        <v>0</v>
      </c>
      <c r="J70">
        <v>40.052999999999997</v>
      </c>
      <c r="K70" t="b">
        <f t="shared" si="1"/>
        <v>1</v>
      </c>
    </row>
    <row r="71" spans="1:11">
      <c r="A71" t="s">
        <v>161</v>
      </c>
      <c r="B71">
        <v>1201</v>
      </c>
      <c r="F71">
        <v>59.898700000000005</v>
      </c>
      <c r="H71">
        <v>59.898700000000005</v>
      </c>
      <c r="I71">
        <v>0</v>
      </c>
      <c r="J71">
        <v>59.898700000000005</v>
      </c>
      <c r="K71" t="b">
        <f t="shared" si="1"/>
        <v>1</v>
      </c>
    </row>
    <row r="72" spans="1:11">
      <c r="A72" t="s">
        <v>161</v>
      </c>
      <c r="B72">
        <v>1202</v>
      </c>
      <c r="F72">
        <v>75.917300000000012</v>
      </c>
      <c r="H72">
        <v>75.917300000000012</v>
      </c>
      <c r="I72">
        <v>0</v>
      </c>
      <c r="J72">
        <v>75.917300000000012</v>
      </c>
      <c r="K72" t="b">
        <f t="shared" si="1"/>
        <v>1</v>
      </c>
    </row>
    <row r="73" spans="1:11">
      <c r="A73" t="s">
        <v>161</v>
      </c>
      <c r="B73">
        <v>1203</v>
      </c>
      <c r="F73">
        <v>72.039000000000001</v>
      </c>
      <c r="H73">
        <v>72.039000000000001</v>
      </c>
      <c r="I73">
        <v>0</v>
      </c>
      <c r="J73">
        <v>72.039000000000001</v>
      </c>
      <c r="K73" t="b">
        <f t="shared" si="1"/>
        <v>1</v>
      </c>
    </row>
    <row r="74" spans="1:11">
      <c r="A74" t="s">
        <v>161</v>
      </c>
      <c r="B74">
        <v>1204</v>
      </c>
      <c r="F74">
        <v>68.648399999999995</v>
      </c>
      <c r="H74">
        <v>68.648399999999995</v>
      </c>
      <c r="I74">
        <v>0</v>
      </c>
      <c r="J74">
        <v>68.648399999999995</v>
      </c>
      <c r="K74" t="b">
        <f t="shared" si="1"/>
        <v>1</v>
      </c>
    </row>
    <row r="75" spans="1:11">
      <c r="A75" t="s">
        <v>161</v>
      </c>
      <c r="B75">
        <v>1205</v>
      </c>
      <c r="F75">
        <v>51.8446</v>
      </c>
      <c r="H75">
        <v>51.8446</v>
      </c>
      <c r="I75">
        <v>0</v>
      </c>
      <c r="J75">
        <v>51.8446</v>
      </c>
      <c r="K75" t="b">
        <f t="shared" si="1"/>
        <v>1</v>
      </c>
    </row>
    <row r="76" spans="1:11">
      <c r="A76" t="s">
        <v>161</v>
      </c>
      <c r="B76">
        <v>1206</v>
      </c>
      <c r="F76">
        <v>72.691700000000012</v>
      </c>
      <c r="H76">
        <v>72.691700000000012</v>
      </c>
      <c r="I76">
        <v>0</v>
      </c>
      <c r="J76">
        <v>72.691700000000012</v>
      </c>
      <c r="K76" t="b">
        <f t="shared" si="1"/>
        <v>1</v>
      </c>
    </row>
    <row r="77" spans="1:11">
      <c r="A77" t="s">
        <v>161</v>
      </c>
      <c r="B77">
        <v>1207</v>
      </c>
      <c r="F77">
        <v>40.052999999999997</v>
      </c>
      <c r="H77">
        <v>40.052999999999997</v>
      </c>
      <c r="I77">
        <v>0</v>
      </c>
      <c r="J77">
        <v>40.052999999999997</v>
      </c>
      <c r="K77" t="b">
        <f t="shared" si="1"/>
        <v>1</v>
      </c>
    </row>
    <row r="78" spans="1:11">
      <c r="A78" t="s">
        <v>161</v>
      </c>
      <c r="B78">
        <v>1301</v>
      </c>
      <c r="F78">
        <v>59.898700000000005</v>
      </c>
      <c r="H78">
        <v>59.898700000000005</v>
      </c>
      <c r="I78">
        <v>0</v>
      </c>
      <c r="J78">
        <v>59.898700000000005</v>
      </c>
      <c r="K78" t="b">
        <f t="shared" si="1"/>
        <v>1</v>
      </c>
    </row>
    <row r="79" spans="1:11">
      <c r="A79" t="s">
        <v>161</v>
      </c>
      <c r="B79">
        <v>1302</v>
      </c>
      <c r="F79">
        <v>75.917300000000012</v>
      </c>
      <c r="H79">
        <v>75.917300000000012</v>
      </c>
      <c r="I79">
        <v>0</v>
      </c>
      <c r="J79">
        <v>75.917300000000012</v>
      </c>
      <c r="K79" t="b">
        <f t="shared" si="1"/>
        <v>1</v>
      </c>
    </row>
    <row r="80" spans="1:11">
      <c r="A80" t="s">
        <v>161</v>
      </c>
      <c r="B80">
        <v>1303</v>
      </c>
      <c r="F80">
        <v>72.039000000000001</v>
      </c>
      <c r="H80">
        <v>72.039000000000001</v>
      </c>
      <c r="I80">
        <v>0</v>
      </c>
      <c r="J80">
        <v>72.039000000000001</v>
      </c>
      <c r="K80" t="b">
        <f t="shared" si="1"/>
        <v>1</v>
      </c>
    </row>
    <row r="81" spans="1:11">
      <c r="A81" t="s">
        <v>161</v>
      </c>
      <c r="B81">
        <v>1304</v>
      </c>
      <c r="F81">
        <v>68.648399999999995</v>
      </c>
      <c r="H81">
        <v>68.648399999999995</v>
      </c>
      <c r="I81">
        <v>0</v>
      </c>
      <c r="J81">
        <v>68.648399999999995</v>
      </c>
      <c r="K81" t="b">
        <f t="shared" si="1"/>
        <v>1</v>
      </c>
    </row>
    <row r="82" spans="1:11">
      <c r="A82" t="s">
        <v>161</v>
      </c>
      <c r="B82">
        <v>1305</v>
      </c>
      <c r="F82">
        <v>51.8446</v>
      </c>
      <c r="H82">
        <v>51.8446</v>
      </c>
      <c r="I82">
        <v>0</v>
      </c>
      <c r="J82">
        <v>51.8446</v>
      </c>
      <c r="K82" t="b">
        <f t="shared" si="1"/>
        <v>1</v>
      </c>
    </row>
    <row r="83" spans="1:11">
      <c r="A83" t="s">
        <v>161</v>
      </c>
      <c r="B83">
        <v>1306</v>
      </c>
      <c r="F83">
        <v>72.691700000000012</v>
      </c>
      <c r="H83">
        <v>72.691700000000012</v>
      </c>
      <c r="I83">
        <v>0</v>
      </c>
      <c r="J83">
        <v>72.691700000000012</v>
      </c>
      <c r="K83" t="b">
        <f t="shared" si="1"/>
        <v>1</v>
      </c>
    </row>
    <row r="84" spans="1:11">
      <c r="A84" t="s">
        <v>161</v>
      </c>
      <c r="B84">
        <v>1307</v>
      </c>
      <c r="F84">
        <v>40.052999999999997</v>
      </c>
      <c r="H84">
        <v>40.052999999999997</v>
      </c>
      <c r="I84">
        <v>0</v>
      </c>
      <c r="J84">
        <v>40.052999999999997</v>
      </c>
      <c r="K84" t="b">
        <f t="shared" si="1"/>
        <v>1</v>
      </c>
    </row>
    <row r="85" spans="1:11">
      <c r="A85" t="s">
        <v>161</v>
      </c>
      <c r="B85">
        <v>1401</v>
      </c>
      <c r="F85">
        <v>59.898700000000005</v>
      </c>
      <c r="H85">
        <v>59.898700000000005</v>
      </c>
      <c r="I85">
        <v>0</v>
      </c>
      <c r="J85">
        <v>59.898700000000005</v>
      </c>
      <c r="K85" t="b">
        <f t="shared" si="1"/>
        <v>1</v>
      </c>
    </row>
    <row r="86" spans="1:11">
      <c r="A86" t="s">
        <v>161</v>
      </c>
      <c r="B86">
        <v>1402</v>
      </c>
      <c r="F86">
        <v>75.917300000000012</v>
      </c>
      <c r="H86">
        <v>75.917300000000012</v>
      </c>
      <c r="I86">
        <v>0</v>
      </c>
      <c r="J86">
        <v>75.917300000000012</v>
      </c>
      <c r="K86" t="b">
        <f t="shared" si="1"/>
        <v>1</v>
      </c>
    </row>
    <row r="87" spans="1:11">
      <c r="A87" t="s">
        <v>161</v>
      </c>
      <c r="B87">
        <v>1403</v>
      </c>
      <c r="F87">
        <v>72.039000000000001</v>
      </c>
      <c r="H87">
        <v>72.039000000000001</v>
      </c>
      <c r="I87">
        <v>0</v>
      </c>
      <c r="J87">
        <v>72.039000000000001</v>
      </c>
      <c r="K87" t="b">
        <f t="shared" si="1"/>
        <v>1</v>
      </c>
    </row>
    <row r="88" spans="1:11">
      <c r="A88" t="s">
        <v>161</v>
      </c>
      <c r="B88">
        <v>1404</v>
      </c>
      <c r="F88">
        <v>68.648399999999995</v>
      </c>
      <c r="H88">
        <v>68.648399999999995</v>
      </c>
      <c r="I88">
        <v>0</v>
      </c>
      <c r="J88">
        <v>68.648399999999995</v>
      </c>
      <c r="K88" t="b">
        <f t="shared" si="1"/>
        <v>1</v>
      </c>
    </row>
    <row r="89" spans="1:11">
      <c r="A89" t="s">
        <v>161</v>
      </c>
      <c r="B89">
        <v>1405</v>
      </c>
      <c r="F89">
        <v>51.8446</v>
      </c>
      <c r="H89">
        <v>51.8446</v>
      </c>
      <c r="I89">
        <v>0</v>
      </c>
      <c r="J89">
        <v>51.8446</v>
      </c>
      <c r="K89" t="b">
        <f t="shared" si="1"/>
        <v>1</v>
      </c>
    </row>
    <row r="90" spans="1:11">
      <c r="A90" t="s">
        <v>161</v>
      </c>
      <c r="B90">
        <v>1406</v>
      </c>
      <c r="F90">
        <v>72.691700000000012</v>
      </c>
      <c r="H90">
        <v>72.691700000000012</v>
      </c>
      <c r="I90">
        <v>0</v>
      </c>
      <c r="J90">
        <v>72.691700000000012</v>
      </c>
      <c r="K90" t="b">
        <f t="shared" si="1"/>
        <v>1</v>
      </c>
    </row>
    <row r="91" spans="1:11">
      <c r="A91" t="s">
        <v>161</v>
      </c>
      <c r="B91">
        <v>1407</v>
      </c>
      <c r="F91">
        <v>40.052999999999997</v>
      </c>
      <c r="H91">
        <v>40.052999999999997</v>
      </c>
      <c r="I91">
        <v>0</v>
      </c>
      <c r="J91">
        <v>40.052999999999997</v>
      </c>
      <c r="K91" t="b">
        <f t="shared" si="1"/>
        <v>1</v>
      </c>
    </row>
    <row r="92" spans="1:11">
      <c r="A92" t="s">
        <v>161</v>
      </c>
      <c r="B92">
        <v>1501</v>
      </c>
      <c r="F92">
        <v>59.898700000000005</v>
      </c>
      <c r="H92">
        <v>59.898700000000005</v>
      </c>
      <c r="I92">
        <v>0</v>
      </c>
      <c r="J92">
        <v>59.898700000000005</v>
      </c>
      <c r="K92" t="b">
        <f t="shared" si="1"/>
        <v>1</v>
      </c>
    </row>
    <row r="93" spans="1:11">
      <c r="A93" t="s">
        <v>161</v>
      </c>
      <c r="B93">
        <v>1502</v>
      </c>
      <c r="F93">
        <v>75.917300000000012</v>
      </c>
      <c r="H93">
        <v>75.917300000000012</v>
      </c>
      <c r="I93">
        <v>0</v>
      </c>
      <c r="J93">
        <v>75.917300000000012</v>
      </c>
      <c r="K93" t="b">
        <f t="shared" si="1"/>
        <v>1</v>
      </c>
    </row>
    <row r="94" spans="1:11">
      <c r="A94" t="s">
        <v>161</v>
      </c>
      <c r="B94">
        <v>1503</v>
      </c>
      <c r="F94">
        <v>72.039000000000001</v>
      </c>
      <c r="H94">
        <v>72.039000000000001</v>
      </c>
      <c r="I94">
        <v>0</v>
      </c>
      <c r="J94">
        <v>72.039000000000001</v>
      </c>
      <c r="K94" t="b">
        <f t="shared" si="1"/>
        <v>1</v>
      </c>
    </row>
    <row r="95" spans="1:11">
      <c r="A95" t="s">
        <v>161</v>
      </c>
      <c r="B95">
        <v>1504</v>
      </c>
      <c r="F95">
        <v>68.648399999999995</v>
      </c>
      <c r="H95">
        <v>68.648399999999995</v>
      </c>
      <c r="I95">
        <v>0</v>
      </c>
      <c r="J95">
        <v>68.648399999999995</v>
      </c>
      <c r="K95" t="b">
        <f t="shared" si="1"/>
        <v>1</v>
      </c>
    </row>
    <row r="96" spans="1:11">
      <c r="A96" t="s">
        <v>161</v>
      </c>
      <c r="B96">
        <v>1505</v>
      </c>
      <c r="F96">
        <v>51.8446</v>
      </c>
      <c r="H96">
        <v>51.8446</v>
      </c>
      <c r="I96">
        <v>0</v>
      </c>
      <c r="J96">
        <v>51.8446</v>
      </c>
      <c r="K96" t="b">
        <f t="shared" si="1"/>
        <v>1</v>
      </c>
    </row>
    <row r="97" spans="1:11">
      <c r="A97" t="s">
        <v>161</v>
      </c>
      <c r="B97">
        <v>1506</v>
      </c>
      <c r="F97">
        <v>72.691700000000012</v>
      </c>
      <c r="H97">
        <v>72.691700000000012</v>
      </c>
      <c r="I97">
        <v>0</v>
      </c>
      <c r="J97">
        <v>72.691700000000012</v>
      </c>
      <c r="K97" t="b">
        <f t="shared" si="1"/>
        <v>1</v>
      </c>
    </row>
    <row r="98" spans="1:11">
      <c r="A98" t="s">
        <v>161</v>
      </c>
      <c r="B98">
        <v>1507</v>
      </c>
      <c r="F98">
        <v>40.052999999999997</v>
      </c>
      <c r="H98">
        <v>40.052999999999997</v>
      </c>
      <c r="I98">
        <v>0</v>
      </c>
      <c r="J98">
        <v>40.052999999999997</v>
      </c>
      <c r="K98" t="b">
        <f t="shared" si="1"/>
        <v>1</v>
      </c>
    </row>
    <row r="99" spans="1:11">
      <c r="A99" t="s">
        <v>161</v>
      </c>
      <c r="B99">
        <v>1601</v>
      </c>
      <c r="F99">
        <v>59.898700000000005</v>
      </c>
      <c r="H99">
        <v>59.898700000000005</v>
      </c>
      <c r="I99">
        <v>0</v>
      </c>
      <c r="J99">
        <v>59.898700000000005</v>
      </c>
      <c r="K99" t="b">
        <f t="shared" si="1"/>
        <v>1</v>
      </c>
    </row>
    <row r="100" spans="1:11">
      <c r="A100" t="s">
        <v>161</v>
      </c>
      <c r="B100">
        <v>1602</v>
      </c>
      <c r="F100">
        <v>75.917300000000012</v>
      </c>
      <c r="H100">
        <v>75.917300000000012</v>
      </c>
      <c r="I100">
        <v>0</v>
      </c>
      <c r="J100">
        <v>75.917300000000012</v>
      </c>
      <c r="K100" t="b">
        <f t="shared" si="1"/>
        <v>1</v>
      </c>
    </row>
    <row r="101" spans="1:11">
      <c r="A101" t="s">
        <v>161</v>
      </c>
      <c r="B101">
        <v>1603</v>
      </c>
      <c r="F101">
        <v>72.039000000000001</v>
      </c>
      <c r="H101">
        <v>72.039000000000001</v>
      </c>
      <c r="I101">
        <v>0</v>
      </c>
      <c r="J101">
        <v>72.039000000000001</v>
      </c>
      <c r="K101" t="b">
        <f t="shared" si="1"/>
        <v>1</v>
      </c>
    </row>
    <row r="102" spans="1:11">
      <c r="A102" t="s">
        <v>161</v>
      </c>
      <c r="B102">
        <v>1604</v>
      </c>
      <c r="F102">
        <v>68.648399999999995</v>
      </c>
      <c r="H102">
        <v>68.648399999999995</v>
      </c>
      <c r="I102">
        <v>0</v>
      </c>
      <c r="J102">
        <v>68.648399999999995</v>
      </c>
      <c r="K102" t="b">
        <f t="shared" si="1"/>
        <v>1</v>
      </c>
    </row>
    <row r="103" spans="1:11">
      <c r="A103" t="s">
        <v>161</v>
      </c>
      <c r="B103">
        <v>1605</v>
      </c>
      <c r="F103">
        <v>51.8446</v>
      </c>
      <c r="H103">
        <v>51.8446</v>
      </c>
      <c r="I103">
        <v>0</v>
      </c>
      <c r="J103">
        <v>51.8446</v>
      </c>
      <c r="K103" t="b">
        <f t="shared" si="1"/>
        <v>1</v>
      </c>
    </row>
    <row r="104" spans="1:11">
      <c r="A104" t="s">
        <v>161</v>
      </c>
      <c r="B104">
        <v>1606</v>
      </c>
      <c r="F104">
        <v>72.691700000000012</v>
      </c>
      <c r="H104">
        <v>72.691700000000012</v>
      </c>
      <c r="I104">
        <v>0</v>
      </c>
      <c r="J104">
        <v>72.691700000000012</v>
      </c>
      <c r="K104" t="b">
        <f t="shared" si="1"/>
        <v>1</v>
      </c>
    </row>
    <row r="105" spans="1:11">
      <c r="A105" t="s">
        <v>161</v>
      </c>
      <c r="B105">
        <v>1607</v>
      </c>
      <c r="F105">
        <v>40.052999999999997</v>
      </c>
      <c r="H105">
        <v>40.052999999999997</v>
      </c>
      <c r="I105">
        <v>0</v>
      </c>
      <c r="J105">
        <v>40.052999999999997</v>
      </c>
      <c r="K105" t="b">
        <f t="shared" si="1"/>
        <v>1</v>
      </c>
    </row>
    <row r="106" spans="1:11">
      <c r="A106" t="s">
        <v>161</v>
      </c>
      <c r="B106">
        <v>1701</v>
      </c>
      <c r="F106">
        <v>59.898700000000005</v>
      </c>
      <c r="H106">
        <v>59.898700000000005</v>
      </c>
      <c r="I106">
        <v>0</v>
      </c>
      <c r="J106">
        <v>59.898700000000005</v>
      </c>
      <c r="K106" t="b">
        <f t="shared" si="1"/>
        <v>1</v>
      </c>
    </row>
    <row r="107" spans="1:11">
      <c r="A107" t="s">
        <v>161</v>
      </c>
      <c r="B107">
        <v>1702</v>
      </c>
      <c r="F107">
        <v>75.917300000000012</v>
      </c>
      <c r="H107">
        <v>75.917300000000012</v>
      </c>
      <c r="I107">
        <v>0</v>
      </c>
      <c r="J107">
        <v>75.917300000000012</v>
      </c>
      <c r="K107" t="b">
        <f t="shared" si="1"/>
        <v>1</v>
      </c>
    </row>
    <row r="108" spans="1:11">
      <c r="A108" t="s">
        <v>161</v>
      </c>
      <c r="B108">
        <v>1703</v>
      </c>
      <c r="F108">
        <v>72.039000000000001</v>
      </c>
      <c r="H108">
        <v>72.039000000000001</v>
      </c>
      <c r="I108">
        <v>0</v>
      </c>
      <c r="J108">
        <v>72.039000000000001</v>
      </c>
      <c r="K108" t="b">
        <f t="shared" si="1"/>
        <v>1</v>
      </c>
    </row>
    <row r="109" spans="1:11">
      <c r="A109" t="s">
        <v>161</v>
      </c>
      <c r="B109">
        <v>1704</v>
      </c>
      <c r="F109">
        <v>68.648399999999995</v>
      </c>
      <c r="H109">
        <v>68.648399999999995</v>
      </c>
      <c r="I109">
        <v>0</v>
      </c>
      <c r="J109">
        <v>68.648399999999995</v>
      </c>
      <c r="K109" t="b">
        <f t="shared" si="1"/>
        <v>1</v>
      </c>
    </row>
    <row r="110" spans="1:11">
      <c r="A110" t="s">
        <v>223</v>
      </c>
      <c r="B110">
        <v>1705</v>
      </c>
      <c r="F110">
        <v>50.735900000000001</v>
      </c>
      <c r="H110">
        <v>50.735900000000001</v>
      </c>
      <c r="I110">
        <v>0</v>
      </c>
      <c r="J110">
        <v>50.735900000000001</v>
      </c>
      <c r="K110" t="b">
        <f t="shared" si="1"/>
        <v>1</v>
      </c>
    </row>
    <row r="111" spans="1:11">
      <c r="A111" t="s">
        <v>161</v>
      </c>
      <c r="B111">
        <v>1706</v>
      </c>
      <c r="F111">
        <v>72.691360000000003</v>
      </c>
      <c r="H111">
        <v>72.691360000000003</v>
      </c>
      <c r="I111">
        <v>0</v>
      </c>
      <c r="J111">
        <v>72.691360000000003</v>
      </c>
      <c r="K111" t="b">
        <f t="shared" si="1"/>
        <v>1</v>
      </c>
    </row>
    <row r="112" spans="1:11">
      <c r="A112" t="s">
        <v>223</v>
      </c>
      <c r="B112">
        <v>1707</v>
      </c>
      <c r="F112">
        <v>40.049999999999997</v>
      </c>
      <c r="H112">
        <v>40.049999999999997</v>
      </c>
      <c r="I112">
        <v>0</v>
      </c>
      <c r="J112">
        <v>40.049999999999997</v>
      </c>
      <c r="K112" t="b">
        <f t="shared" si="1"/>
        <v>1</v>
      </c>
    </row>
    <row r="114" spans="1:11">
      <c r="A114" t="s">
        <v>224</v>
      </c>
      <c r="B114">
        <v>1705</v>
      </c>
      <c r="F114">
        <v>43.983999999999995</v>
      </c>
      <c r="G114">
        <v>31.616800000000001</v>
      </c>
      <c r="H114">
        <v>43.983999999999995</v>
      </c>
      <c r="I114">
        <v>31.616800000000001</v>
      </c>
      <c r="J114">
        <v>75.600799999999992</v>
      </c>
      <c r="K114" t="b">
        <f>F114=H114</f>
        <v>1</v>
      </c>
    </row>
    <row r="115" spans="1:11">
      <c r="A115" t="s">
        <v>224</v>
      </c>
      <c r="B115">
        <v>1707</v>
      </c>
      <c r="F115">
        <v>36.176899999999996</v>
      </c>
      <c r="G115">
        <v>38.85</v>
      </c>
      <c r="H115">
        <v>36.176899999999996</v>
      </c>
      <c r="I115">
        <v>38.85</v>
      </c>
      <c r="J115">
        <v>75.026899999999998</v>
      </c>
      <c r="K115" t="b">
        <f t="shared" ref="K115" si="2">F115=H115</f>
        <v>1</v>
      </c>
    </row>
    <row r="117" spans="1:11">
      <c r="B117">
        <v>1705</v>
      </c>
      <c r="F117">
        <f>F110+F114</f>
        <v>94.719899999999996</v>
      </c>
      <c r="G117">
        <f>G110+G114</f>
        <v>31.616800000000001</v>
      </c>
    </row>
    <row r="118" spans="1:11">
      <c r="B118">
        <v>1707</v>
      </c>
      <c r="F118">
        <f>F112+F115</f>
        <v>76.226900000000001</v>
      </c>
      <c r="G118">
        <f>G112+G115</f>
        <v>38.85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adcd3e-84ec-4fdd-b51c-137443ef3413">
      <Terms xmlns="http://schemas.microsoft.com/office/infopath/2007/PartnerControls"/>
    </lcf76f155ced4ddcb4097134ff3c332f>
    <TaxCatchAll xmlns="35578813-dc48-45bd-955e-c93f328cf15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87802E8671044EAC1261A9724BDED2" ma:contentTypeVersion="16" ma:contentTypeDescription="Crear nuevo documento." ma:contentTypeScope="" ma:versionID="d61470c88576e294ef500ec7fd73c35a">
  <xsd:schema xmlns:xsd="http://www.w3.org/2001/XMLSchema" xmlns:xs="http://www.w3.org/2001/XMLSchema" xmlns:p="http://schemas.microsoft.com/office/2006/metadata/properties" xmlns:ns2="e0f2c947-bcdc-4ee4-8017-d1e46c3a632d" xmlns:ns3="8cadcd3e-84ec-4fdd-b51c-137443ef3413" xmlns:ns4="35578813-dc48-45bd-955e-c93f328cf15a" targetNamespace="http://schemas.microsoft.com/office/2006/metadata/properties" ma:root="true" ma:fieldsID="9e7111d9ba98151f04b6b1fd1cad3d64" ns2:_="" ns3:_="" ns4:_="">
    <xsd:import namespace="e0f2c947-bcdc-4ee4-8017-d1e46c3a632d"/>
    <xsd:import namespace="8cadcd3e-84ec-4fdd-b51c-137443ef3413"/>
    <xsd:import namespace="35578813-dc48-45bd-955e-c93f328cf15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4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f2c947-bcdc-4ee4-8017-d1e46c3a63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adcd3e-84ec-4fdd-b51c-137443ef34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9f1de2a1-f820-4f4b-a711-18479914de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578813-dc48-45bd-955e-c93f328cf15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dbaa00c-b0be-4bb7-bbb6-f5d352b57490}" ma:internalName="TaxCatchAll" ma:showField="CatchAllData" ma:web="35578813-dc48-45bd-955e-c93f328cf15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FDC99E-4286-40A4-A1CE-9157829CB1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4E3972-60D9-4628-8A56-69AA278E8C98}">
  <ds:schemaRefs>
    <ds:schemaRef ds:uri="http://schemas.microsoft.com/office/2006/metadata/properties"/>
    <ds:schemaRef ds:uri="http://schemas.microsoft.com/office/infopath/2007/PartnerControls"/>
    <ds:schemaRef ds:uri="8cadcd3e-84ec-4fdd-b51c-137443ef3413"/>
    <ds:schemaRef ds:uri="35578813-dc48-45bd-955e-c93f328cf15a"/>
  </ds:schemaRefs>
</ds:datastoreItem>
</file>

<file path=customXml/itemProps3.xml><?xml version="1.0" encoding="utf-8"?>
<ds:datastoreItem xmlns:ds="http://schemas.openxmlformats.org/officeDocument/2006/customXml" ds:itemID="{B606DFD5-BE05-42F9-B646-DA3E057EF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f2c947-bcdc-4ee4-8017-d1e46c3a632d"/>
    <ds:schemaRef ds:uri="8cadcd3e-84ec-4fdd-b51c-137443ef3413"/>
    <ds:schemaRef ds:uri="35578813-dc48-45bd-955e-c93f328cf1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11</vt:i4>
      </vt:variant>
    </vt:vector>
  </HeadingPairs>
  <TitlesOfParts>
    <vt:vector size="30" baseType="lpstr">
      <vt:lpstr>Factores e Hitos</vt:lpstr>
      <vt:lpstr>PRE_CABIDA</vt:lpstr>
      <vt:lpstr>Lista Precios</vt:lpstr>
      <vt:lpstr>ATM</vt:lpstr>
      <vt:lpstr>Hoja7</vt:lpstr>
      <vt:lpstr>Sperant</vt:lpstr>
      <vt:lpstr>Disponibles</vt:lpstr>
      <vt:lpstr>Resumen Comparativo</vt:lpstr>
      <vt:lpstr>ANTEPROY</vt:lpstr>
      <vt:lpstr>Hoja6</vt:lpstr>
      <vt:lpstr>Hoja5</vt:lpstr>
      <vt:lpstr>CABIDA 05-07-24</vt:lpstr>
      <vt:lpstr>Hoja3</vt:lpstr>
      <vt:lpstr>Hoja2</vt:lpstr>
      <vt:lpstr>Hoja4</vt:lpstr>
      <vt:lpstr>BLOC</vt:lpstr>
      <vt:lpstr>CNTRL</vt:lpstr>
      <vt:lpstr>CABIDA 27-02-24</vt:lpstr>
      <vt:lpstr>Hoja1</vt:lpstr>
      <vt:lpstr>Area_no_techada</vt:lpstr>
      <vt:lpstr>Dorm.</vt:lpstr>
      <vt:lpstr>Hitos</vt:lpstr>
      <vt:lpstr>Inmueble</vt:lpstr>
      <vt:lpstr>Modelo</vt:lpstr>
      <vt:lpstr>Piso</vt:lpstr>
      <vt:lpstr>Precio_Base</vt:lpstr>
      <vt:lpstr>Redondear_Multiplo</vt:lpstr>
      <vt:lpstr>Tipo</vt:lpstr>
      <vt:lpstr>Unidades_por_Hito</vt:lpstr>
      <vt:lpstr>Vista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jair</dc:creator>
  <cp:keywords/>
  <dc:description/>
  <cp:lastModifiedBy>EDUARDO MIGUEL HUAMANI ACOSTA</cp:lastModifiedBy>
  <cp:revision/>
  <dcterms:created xsi:type="dcterms:W3CDTF">2015-06-05T18:19:34Z</dcterms:created>
  <dcterms:modified xsi:type="dcterms:W3CDTF">2025-04-16T19:49:45Z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d58afa41-f4c2-4440-84f6-ec4ec1f1703a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0x0101000C87802E8671044EAC1261A9724BDED2</vt:lpwstr>
  </property>
  <property fmtid="{D5CDD505-2E9C-101B-9397-08002B2CF9AE}" pid="6" name="MediaServiceImageTags">
    <vt:lpwstr/>
  </property>
</Properties>
</file>